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7.xml"/>
  <Override ContentType="application/vnd.openxmlformats-officedocument.spreadsheetml.table+xml" PartName="/xl/tables/table6.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s de production employées" sheetId="1" r:id="rId4"/>
    <sheet state="visible" name="Récapitulatif des résultats" sheetId="2" r:id="rId5"/>
    <sheet state="visible" name="Pin Maritime" sheetId="3" r:id="rId6"/>
    <sheet state="visible" name="B" sheetId="4" r:id="rId7"/>
    <sheet state="visible" name="C" sheetId="5" r:id="rId8"/>
    <sheet state="visible" name="D" sheetId="6" r:id="rId9"/>
    <sheet state="visible" name="E" sheetId="7" r:id="rId10"/>
    <sheet state="visible" name="F" sheetId="8" r:id="rId11"/>
    <sheet state="visible" name="VAN" sheetId="9" r:id="rId12"/>
  </sheets>
  <definedNames/>
  <calcPr/>
  <extLst>
    <ext uri="GoogleSheetsCustomDataVersion1">
      <go:sheetsCustomData xmlns:go="http://customooxmlschemas.google.com/" r:id="rId13" roundtripDataSignature="AMtx7mhx3rPeVqWerDKAX6tXJ8HBujSWwg=="/>
    </ext>
  </extLst>
</workbook>
</file>

<file path=xl/comments1.xml><?xml version="1.0" encoding="utf-8"?>
<comments xmlns:r="http://schemas.openxmlformats.org/officeDocument/2006/relationships" xmlns="http://schemas.openxmlformats.org/spreadsheetml/2006/main">
  <authors>
    <author/>
  </authors>
  <commentList>
    <comment authorId="0" ref="G108">
      <text>
        <t xml:space="preserve">======
ID#AAAANTNTAJU
Thomas Martal    (2021-07-16 14:38:02)
compte tenu de la sylviculture pratiquée, non intensive, le coefficient de substitution pour le pin maritime ne semble pas approprié, il lui est préféré le coefficient des résineux, plus conservateur</t>
      </text>
    </comment>
  </commentList>
  <extLst>
    <ext uri="GoogleSheetsCustomDataVersion1">
      <go:sheetsCustomData xmlns:go="http://customooxmlschemas.google.com/" r:id="rId1" roundtripDataSignature="AMtx7mioBtPG078tKV9pwQLGufLt+P510g=="/>
    </ext>
  </extLst>
</comments>
</file>

<file path=xl/sharedStrings.xml><?xml version="1.0" encoding="utf-8"?>
<sst xmlns="http://schemas.openxmlformats.org/spreadsheetml/2006/main" count="2010" uniqueCount="315">
  <si>
    <t>TABLES DE PRODUCTION EMPLOYEES</t>
  </si>
  <si>
    <t>Pin Maritime</t>
  </si>
  <si>
    <t>Table utilisée :</t>
  </si>
  <si>
    <t>Compte tenu de l'absence de table de production adaptée à la sylviculture du pin maritime en centre-val de loire (sylviculture à cycle de 50 à 80 ans), la table de production employée a été construite à partir de l'itinéraire sylvicole préconisé par le CRPF pour le pin maritime dans la région centre, des données fournies par l'expert forestier (éclaircies et période de révolution), et de la méthode quantification du volume total fournies par la méthode.</t>
  </si>
  <si>
    <t>Source :</t>
  </si>
  <si>
    <t>https://ifc.cnpf.fr/data/pins_1_1.pdf</t>
  </si>
  <si>
    <t>PIN MARITIME COMBREUX</t>
  </si>
  <si>
    <t>Avant éclaircie</t>
  </si>
  <si>
    <t>Eclaircie</t>
  </si>
  <si>
    <t>Après éclaircie</t>
  </si>
  <si>
    <t>COUPE</t>
  </si>
  <si>
    <t>Age</t>
  </si>
  <si>
    <t>Ho</t>
  </si>
  <si>
    <t>N</t>
  </si>
  <si>
    <t>Dg</t>
  </si>
  <si>
    <t>V7/N</t>
  </si>
  <si>
    <t>V/N</t>
  </si>
  <si>
    <t>V7</t>
  </si>
  <si>
    <t>V</t>
  </si>
  <si>
    <t>Eclaircie 1</t>
  </si>
  <si>
    <t>Eclaircie 2</t>
  </si>
  <si>
    <t>Eclaircie 3</t>
  </si>
  <si>
    <t>Eclaircie 4</t>
  </si>
  <si>
    <t>Eclaircie 5</t>
  </si>
  <si>
    <t>Eclaircie 6</t>
  </si>
  <si>
    <t>Eclaircie 7</t>
  </si>
  <si>
    <t>Coupe rase</t>
  </si>
  <si>
    <t>Pinus pinaster</t>
  </si>
  <si>
    <t>a</t>
  </si>
  <si>
    <t>b</t>
  </si>
  <si>
    <t>c</t>
  </si>
  <si>
    <t>constante</t>
  </si>
  <si>
    <t>RECAPITULATIF REDUCTIONS D'EMISSIONS</t>
  </si>
  <si>
    <t>DONNEES PRINCIPALES</t>
  </si>
  <si>
    <t>Commune</t>
  </si>
  <si>
    <t>Combreux</t>
  </si>
  <si>
    <t xml:space="preserve">Taille : </t>
  </si>
  <si>
    <r>
      <rPr>
        <rFont val="Gill Sans MT"/>
        <color theme="1"/>
        <sz val="11.0"/>
        <u/>
      </rPr>
      <t>Etat initial</t>
    </r>
    <r>
      <rPr>
        <rFont val="Gill Sans MT"/>
        <color theme="1"/>
        <sz val="11.0"/>
      </rPr>
      <t xml:space="preserve"> : dépérissement intense de pins sylvestre</t>
    </r>
  </si>
  <si>
    <t>VAN projet</t>
  </si>
  <si>
    <t>Département</t>
  </si>
  <si>
    <t>Loiret (45)</t>
  </si>
  <si>
    <t xml:space="preserve">Classe de fertilité : </t>
  </si>
  <si>
    <t>Moyenne</t>
  </si>
  <si>
    <r>
      <rPr>
        <rFont val="Gill Sans MT"/>
        <color theme="1"/>
        <sz val="11.0"/>
        <u/>
      </rPr>
      <t>Scénario de référence</t>
    </r>
    <r>
      <rPr>
        <rFont val="Gill Sans MT"/>
        <color theme="1"/>
        <sz val="11.0"/>
      </rPr>
      <t xml:space="preserve"> : reprise par accrus feuillus</t>
    </r>
  </si>
  <si>
    <t>VAN référence</t>
  </si>
  <si>
    <t>Région</t>
  </si>
  <si>
    <t>Centre-Val de Loire</t>
  </si>
  <si>
    <t xml:space="preserve">Risque incendie : </t>
  </si>
  <si>
    <t>Nul</t>
  </si>
  <si>
    <r>
      <rPr>
        <rFont val="Gill Sans MT"/>
        <color theme="1"/>
        <sz val="11.0"/>
        <u/>
      </rPr>
      <t>Scénario projet</t>
    </r>
    <r>
      <rPr>
        <rFont val="Gill Sans MT"/>
        <color theme="1"/>
        <sz val="11.0"/>
      </rPr>
      <t xml:space="preserve"> : reboisement</t>
    </r>
  </si>
  <si>
    <t>DeltaVAN</t>
  </si>
  <si>
    <t>RECAPITULATIFS DES RESULTATS PAR ESSENCE ET NATURE DE SOLS</t>
  </si>
  <si>
    <t>Essence</t>
  </si>
  <si>
    <t>Nature des sols</t>
  </si>
  <si>
    <t>REA (Forêt)</t>
  </si>
  <si>
    <t>REA (Produits)</t>
  </si>
  <si>
    <t>REI (substitution)</t>
  </si>
  <si>
    <t>Surface</t>
  </si>
  <si>
    <t>REDUCTIONS D'EMISSIONS GENERABLES AVANT RABAIS</t>
  </si>
  <si>
    <t>RABAIS APPLICABLES</t>
  </si>
  <si>
    <t>Rabais appliqué</t>
  </si>
  <si>
    <t>Avant rabais</t>
  </si>
  <si>
    <t>Après rabais</t>
  </si>
  <si>
    <t>Rabais 1</t>
  </si>
  <si>
    <t xml:space="preserve">Analyse économique </t>
  </si>
  <si>
    <t>OUI</t>
  </si>
  <si>
    <t>1) Réductions d'émissions anticipées (REA) générables</t>
  </si>
  <si>
    <t xml:space="preserve"> a. par l'écosystème forestier (avant rabais) :</t>
  </si>
  <si>
    <t xml:space="preserve">Sous-total : </t>
  </si>
  <si>
    <t>Rabais 2</t>
  </si>
  <si>
    <t>Risques généraux</t>
  </si>
  <si>
    <t xml:space="preserve">Obligatoire </t>
  </si>
  <si>
    <t>b. par les produits bois (avant rabais) :</t>
  </si>
  <si>
    <t>Sous-total :</t>
  </si>
  <si>
    <t>Rabais 3</t>
  </si>
  <si>
    <t xml:space="preserve">Risque d’incendie </t>
  </si>
  <si>
    <t>Non concerné</t>
  </si>
  <si>
    <t xml:space="preserve">2) Réductions d'émissions de l'Empreinte (REE) générables : </t>
  </si>
  <si>
    <t>Sous-total</t>
  </si>
  <si>
    <t>Rabais 4</t>
  </si>
  <si>
    <t>Justification de la classe de production</t>
  </si>
  <si>
    <t>TOTAL REG avant rabais :</t>
  </si>
  <si>
    <t xml:space="preserve">TOTAL REG après rabais : </t>
  </si>
  <si>
    <t>SCENARIO REA REFERENCE</t>
  </si>
  <si>
    <t>SCENARIO REA(forêt) PROJET</t>
  </si>
  <si>
    <t>SCENARIO REA(produits) PROJET</t>
  </si>
  <si>
    <t>SCENARIO REI(substitution) PROJET</t>
  </si>
  <si>
    <t>DONNEES D'ENTREE</t>
  </si>
  <si>
    <t>Année</t>
  </si>
  <si>
    <t>BA(ref)</t>
  </si>
  <si>
    <t>BR(ref)</t>
  </si>
  <si>
    <t>S(ref)</t>
  </si>
  <si>
    <t>L(ref)</t>
  </si>
  <si>
    <t>M(ref)</t>
  </si>
  <si>
    <t>Stock(ref)</t>
  </si>
  <si>
    <t>Accroissement courant</t>
  </si>
  <si>
    <t>Vtot(n)</t>
  </si>
  <si>
    <t>BA(n)</t>
  </si>
  <si>
    <t>BR(n)</t>
  </si>
  <si>
    <t>S(n)</t>
  </si>
  <si>
    <t>L(n)</t>
  </si>
  <si>
    <t>M(n)</t>
  </si>
  <si>
    <t>Stock(n)</t>
  </si>
  <si>
    <t>DELTA</t>
  </si>
  <si>
    <t>V éclairci 
(m³/ha)</t>
  </si>
  <si>
    <t>% Sciages</t>
  </si>
  <si>
    <t>% Panneaux</t>
  </si>
  <si>
    <t>% Pâte à 
papier</t>
  </si>
  <si>
    <t>Stock 
sciages (tCO₂/ha)</t>
  </si>
  <si>
    <t>Stock 
panneaux (tCO₂/ha)</t>
  </si>
  <si>
    <t>Stocks pâte 
à papier (tCO₂/ha)</t>
  </si>
  <si>
    <t>Stock produits 
bois (tCO₂/ha)</t>
  </si>
  <si>
    <t>% Bois énergie</t>
  </si>
  <si>
    <t>Volume Sciage (m3/ha)</t>
  </si>
  <si>
    <t>Volume Panneaux (m3/ha)</t>
  </si>
  <si>
    <t>Volume Papier (m3/ha)</t>
  </si>
  <si>
    <t>Volume Energie (m3/ha)</t>
  </si>
  <si>
    <t>Substit.
sciages (tCO₂/ha)</t>
  </si>
  <si>
    <t>Substit.
panneaux (tCO₂/ha)</t>
  </si>
  <si>
    <t>Substit. papier (tCO₂/ha)</t>
  </si>
  <si>
    <t>Substit. Énergie (tCO₂/ha)</t>
  </si>
  <si>
    <t>ACTUEL</t>
  </si>
  <si>
    <t>Sol</t>
  </si>
  <si>
    <t>Forêt tempérée</t>
  </si>
  <si>
    <t>Litière</t>
  </si>
  <si>
    <t>néant</t>
  </si>
  <si>
    <t>REFERENCE</t>
  </si>
  <si>
    <t>Biomasse</t>
  </si>
  <si>
    <t>Durée de révolution</t>
  </si>
  <si>
    <t>Accroissement annuel courant</t>
  </si>
  <si>
    <t xml:space="preserve">Feuillus (moyenne) </t>
  </si>
  <si>
    <t>Infradensité (tMS/m³)</t>
  </si>
  <si>
    <t>PROJET</t>
  </si>
  <si>
    <t>totale</t>
  </si>
  <si>
    <t xml:space="preserve">Pin maritime </t>
  </si>
  <si>
    <t>Facteur exp. Branche</t>
  </si>
  <si>
    <t>Surface concernée</t>
  </si>
  <si>
    <t>TABLE D'ACCROISSEMENT ANNUEL COURANT PAR INTERVALLE</t>
  </si>
  <si>
    <t>début</t>
  </si>
  <si>
    <t>fin</t>
  </si>
  <si>
    <t>V(7)</t>
  </si>
  <si>
    <t>FEB</t>
  </si>
  <si>
    <t>Vtot</t>
  </si>
  <si>
    <t>Accroissement</t>
  </si>
  <si>
    <t>Destination biomasse éclaircies (avant transformation)</t>
  </si>
  <si>
    <t>Volume d'éclaircie</t>
  </si>
  <si>
    <t>BO</t>
  </si>
  <si>
    <t>BI - panneaux</t>
  </si>
  <si>
    <t>BI - papier</t>
  </si>
  <si>
    <t>BE</t>
  </si>
  <si>
    <t>Equilibre sol</t>
  </si>
  <si>
    <t>Litière existante</t>
  </si>
  <si>
    <t>Vignes et vergers</t>
  </si>
  <si>
    <t>Cultures</t>
  </si>
  <si>
    <t>Prairies permanentes</t>
  </si>
  <si>
    <t>Coef. Subs.</t>
  </si>
  <si>
    <t>t(1/2)</t>
  </si>
  <si>
    <t>Coefficients de substitution 30 ans</t>
  </si>
  <si>
    <t>Feuillus</t>
  </si>
  <si>
    <t>Peupliers</t>
  </si>
  <si>
    <t>Pin Maritime intensif</t>
  </si>
  <si>
    <t>BI - générique</t>
  </si>
  <si>
    <t>Résineux</t>
  </si>
  <si>
    <t>Coefficient appliqué</t>
  </si>
  <si>
    <t>REA Forêt</t>
  </si>
  <si>
    <t>S(Projet)</t>
  </si>
  <si>
    <t>Delta</t>
  </si>
  <si>
    <t>Sur une révolution</t>
  </si>
  <si>
    <t>Sur 30 ans</t>
  </si>
  <si>
    <t>REA Produits bois</t>
  </si>
  <si>
    <t>Moyenne sur 30 ans</t>
  </si>
  <si>
    <t>REI substitution</t>
  </si>
  <si>
    <t>REA Foret</t>
  </si>
  <si>
    <t>REA produits</t>
  </si>
  <si>
    <t>RE générables</t>
  </si>
  <si>
    <t xml:space="preserve">Essence </t>
  </si>
  <si>
    <r>
      <rPr>
        <rFont val="Times New Roman"/>
        <b/>
        <color rgb="FF000000"/>
        <sz val="11.0"/>
      </rPr>
      <t>Infradensité (tMS/m</t>
    </r>
    <r>
      <rPr>
        <rFont val="Times New Roman"/>
        <b/>
        <color rgb="FF000000"/>
        <sz val="7.0"/>
      </rPr>
      <t>3</t>
    </r>
    <r>
      <rPr>
        <rFont val="Times New Roman"/>
        <b/>
        <color rgb="FF000000"/>
        <sz val="11.0"/>
      </rPr>
      <t xml:space="preserve">) </t>
    </r>
  </si>
  <si>
    <t>Type</t>
  </si>
  <si>
    <t>Facteur expansion branche</t>
  </si>
  <si>
    <t xml:space="preserve">Alisier torminal </t>
  </si>
  <si>
    <t xml:space="preserve">Arbousier </t>
  </si>
  <si>
    <t xml:space="preserve">Aulne vert </t>
  </si>
  <si>
    <t xml:space="preserve">Grands aulnes </t>
  </si>
  <si>
    <t xml:space="preserve">Bouleaux </t>
  </si>
  <si>
    <t xml:space="preserve">Cèdre de l’Atlas </t>
  </si>
  <si>
    <t xml:space="preserve">Charme </t>
  </si>
  <si>
    <t xml:space="preserve">Charme-houblon </t>
  </si>
  <si>
    <t xml:space="preserve">Châtaignier </t>
  </si>
  <si>
    <t xml:space="preserve">Chêne chevelu </t>
  </si>
  <si>
    <t xml:space="preserve">Chêne-liège </t>
  </si>
  <si>
    <t xml:space="preserve">Chêne pédonculé </t>
  </si>
  <si>
    <t xml:space="preserve">Chêne pubescent </t>
  </si>
  <si>
    <t xml:space="preserve">Chêne rouge d’Amérique </t>
  </si>
  <si>
    <t xml:space="preserve">Chêne rouvre (sessile) </t>
  </si>
  <si>
    <t xml:space="preserve">Chêne tauzin </t>
  </si>
  <si>
    <t xml:space="preserve">Chêne vert </t>
  </si>
  <si>
    <t xml:space="preserve">Chênes indifférenciés </t>
  </si>
  <si>
    <t xml:space="preserve">Cornouiller mâle </t>
  </si>
  <si>
    <t xml:space="preserve">Cyprès </t>
  </si>
  <si>
    <t xml:space="preserve">Cytise aubour </t>
  </si>
  <si>
    <t xml:space="preserve">Douglas </t>
  </si>
  <si>
    <t xml:space="preserve">Epicéa commun </t>
  </si>
  <si>
    <t xml:space="preserve">Epicéa de Sitka </t>
  </si>
  <si>
    <t xml:space="preserve">Grands érables </t>
  </si>
  <si>
    <t xml:space="preserve">Petits érables </t>
  </si>
  <si>
    <t xml:space="preserve">Eucalyptus </t>
  </si>
  <si>
    <t xml:space="preserve">Genévrier thurifère </t>
  </si>
  <si>
    <t xml:space="preserve">Hêtre </t>
  </si>
  <si>
    <t xml:space="preserve">Frênes </t>
  </si>
  <si>
    <t xml:space="preserve">Fruitiers </t>
  </si>
  <si>
    <t xml:space="preserve">If </t>
  </si>
  <si>
    <t xml:space="preserve">Mélèze d’Europe </t>
  </si>
  <si>
    <t xml:space="preserve">Mélèze du Japon </t>
  </si>
  <si>
    <t xml:space="preserve">Merisier </t>
  </si>
  <si>
    <t xml:space="preserve">Micocoulier </t>
  </si>
  <si>
    <t xml:space="preserve">Mûrier </t>
  </si>
  <si>
    <t xml:space="preserve">Noisetier </t>
  </si>
  <si>
    <t xml:space="preserve">Noyer </t>
  </si>
  <si>
    <t xml:space="preserve">Olivier </t>
  </si>
  <si>
    <t xml:space="preserve">Ormes </t>
  </si>
  <si>
    <t xml:space="preserve">Peupliers cultivés </t>
  </si>
  <si>
    <t xml:space="preserve">Peupliers non cultivés </t>
  </si>
  <si>
    <t xml:space="preserve">Pin d’Alep </t>
  </si>
  <si>
    <t xml:space="preserve">Pin cembro </t>
  </si>
  <si>
    <t xml:space="preserve">Pin à crochets </t>
  </si>
  <si>
    <t xml:space="preserve">Pin laricio </t>
  </si>
  <si>
    <t xml:space="preserve">Pin mugho </t>
  </si>
  <si>
    <t xml:space="preserve">Pin noir d’Autriche </t>
  </si>
  <si>
    <t xml:space="preserve">Pin pignon </t>
  </si>
  <si>
    <t xml:space="preserve">Pin sylvestre </t>
  </si>
  <si>
    <t xml:space="preserve">Pin Weymouth </t>
  </si>
  <si>
    <t xml:space="preserve">Platanes </t>
  </si>
  <si>
    <t xml:space="preserve">Robinier faux acacia </t>
  </si>
  <si>
    <t xml:space="preserve">Sapin méditerranéen </t>
  </si>
  <si>
    <t xml:space="preserve">Sapin de Nordmann </t>
  </si>
  <si>
    <t xml:space="preserve">Sapin pectiné </t>
  </si>
  <si>
    <t xml:space="preserve">Sapin de Vancouver </t>
  </si>
  <si>
    <t xml:space="preserve">Saules </t>
  </si>
  <si>
    <t xml:space="preserve">Tamaris </t>
  </si>
  <si>
    <t xml:space="preserve">Tilleuls </t>
  </si>
  <si>
    <t xml:space="preserve">Tremble </t>
  </si>
  <si>
    <t xml:space="preserve">Conifères (moyenne) </t>
  </si>
  <si>
    <t xml:space="preserve">Infradensité moyenne </t>
  </si>
  <si>
    <r>
      <rPr>
        <rFont val="Times New Roman"/>
        <b/>
        <color rgb="FF000000"/>
        <sz val="11.0"/>
      </rPr>
      <t>Infradensité (tMS/m</t>
    </r>
    <r>
      <rPr>
        <rFont val="Times New Roman"/>
        <b/>
        <color rgb="FF000000"/>
        <sz val="7.0"/>
      </rPr>
      <t>3</t>
    </r>
    <r>
      <rPr>
        <rFont val="Times New Roman"/>
        <b/>
        <color rgb="FF000000"/>
        <sz val="11.0"/>
      </rPr>
      <t xml:space="preserve">) </t>
    </r>
  </si>
  <si>
    <t xml:space="preserve">source : </t>
  </si>
  <si>
    <t>table</t>
  </si>
  <si>
    <r>
      <rPr>
        <rFont val="Times New Roman"/>
        <b/>
        <color rgb="FF000000"/>
        <sz val="11.0"/>
      </rPr>
      <t>Infradensité (tMS/m</t>
    </r>
    <r>
      <rPr>
        <rFont val="Times New Roman"/>
        <b/>
        <color rgb="FF000000"/>
        <sz val="7.0"/>
      </rPr>
      <t>3</t>
    </r>
    <r>
      <rPr>
        <rFont val="Times New Roman"/>
        <b/>
        <color rgb="FF000000"/>
        <sz val="11.0"/>
      </rPr>
      <t xml:space="preserve">) </t>
    </r>
  </si>
  <si>
    <r>
      <rPr>
        <rFont val="Times New Roman"/>
        <b/>
        <color rgb="FF000000"/>
        <sz val="11.0"/>
      </rPr>
      <t>Infradensité (tMS/m</t>
    </r>
    <r>
      <rPr>
        <rFont val="Times New Roman"/>
        <b/>
        <color rgb="FF000000"/>
        <sz val="7.0"/>
      </rPr>
      <t>3</t>
    </r>
    <r>
      <rPr>
        <rFont val="Times New Roman"/>
        <b/>
        <color rgb="FF000000"/>
        <sz val="11.0"/>
      </rPr>
      <t xml:space="preserve">) </t>
    </r>
  </si>
  <si>
    <r>
      <rPr>
        <rFont val="Times New Roman"/>
        <b/>
        <color rgb="FF000000"/>
        <sz val="11.0"/>
      </rPr>
      <t>Infradensité (tMS/m</t>
    </r>
    <r>
      <rPr>
        <rFont val="Times New Roman"/>
        <b/>
        <color rgb="FF000000"/>
        <sz val="7.0"/>
      </rPr>
      <t>3</t>
    </r>
    <r>
      <rPr>
        <rFont val="Times New Roman"/>
        <b/>
        <color rgb="FF000000"/>
        <sz val="11.0"/>
      </rPr>
      <t xml:space="preserve">) </t>
    </r>
  </si>
  <si>
    <r>
      <rPr>
        <rFont val="Times New Roman"/>
        <b/>
        <color rgb="FF000000"/>
        <sz val="11.0"/>
      </rPr>
      <t>Infradensité (tMS/m</t>
    </r>
    <r>
      <rPr>
        <rFont val="Times New Roman"/>
        <b/>
        <color rgb="FF000000"/>
        <sz val="7.0"/>
      </rPr>
      <t>3</t>
    </r>
    <r>
      <rPr>
        <rFont val="Times New Roman"/>
        <b/>
        <color rgb="FF000000"/>
        <sz val="11.0"/>
      </rPr>
      <t xml:space="preserve">) </t>
    </r>
  </si>
  <si>
    <t>RECAPITULATIF</t>
  </si>
  <si>
    <t>DEPENSES</t>
  </si>
  <si>
    <t>Données communes</t>
  </si>
  <si>
    <t>B</t>
  </si>
  <si>
    <t>C</t>
  </si>
  <si>
    <t>D</t>
  </si>
  <si>
    <t>E</t>
  </si>
  <si>
    <t>F</t>
  </si>
  <si>
    <t>Révolution</t>
  </si>
  <si>
    <t>Surface totale</t>
  </si>
  <si>
    <t>Sols</t>
  </si>
  <si>
    <t>€/ha</t>
  </si>
  <si>
    <t>Plantation</t>
  </si>
  <si>
    <t>Gibier/regarnis</t>
  </si>
  <si>
    <t>Gibier</t>
  </si>
  <si>
    <t>Revenus tirés de la coupe (avant projet)</t>
  </si>
  <si>
    <t>Inflation</t>
  </si>
  <si>
    <t>Entretien N+1</t>
  </si>
  <si>
    <t>Entret. N+1</t>
  </si>
  <si>
    <t>SUBVENTIONS</t>
  </si>
  <si>
    <t>Honoraires gestion</t>
  </si>
  <si>
    <t>Entretien N+2</t>
  </si>
  <si>
    <t>Entret. N+2</t>
  </si>
  <si>
    <t>Assurances</t>
  </si>
  <si>
    <t>Entretien N+3</t>
  </si>
  <si>
    <t>Entret. N+3</t>
  </si>
  <si>
    <t>Taxe foncière</t>
  </si>
  <si>
    <t>Entretien N+4</t>
  </si>
  <si>
    <t>Entret. N+4</t>
  </si>
  <si>
    <t>Entretiens courants</t>
  </si>
  <si>
    <t>Entretien N+5</t>
  </si>
  <si>
    <t>Entret. N+5</t>
  </si>
  <si>
    <t>DEPENSES-RECETTES</t>
  </si>
  <si>
    <t>RECETTES</t>
  </si>
  <si>
    <t>RECETTES ISSUES DES COUPES</t>
  </si>
  <si>
    <t>Entretien</t>
  </si>
  <si>
    <t>Autre entretiens courants</t>
  </si>
  <si>
    <t>Gestion</t>
  </si>
  <si>
    <t>TFNB</t>
  </si>
  <si>
    <t>Volume Sciage</t>
  </si>
  <si>
    <t>Volume Panneaux</t>
  </si>
  <si>
    <t>Volume papier</t>
  </si>
  <si>
    <t>Volume bois énergie</t>
  </si>
  <si>
    <t>R(n)-C(n) /(1+r)^n</t>
  </si>
  <si>
    <t>Valeur sur pied (en €/m3)</t>
  </si>
  <si>
    <t>Revenu Coupe</t>
  </si>
  <si>
    <t xml:space="preserve"> </t>
  </si>
  <si>
    <r>
      <rPr>
        <rFont val="Times New Roman"/>
        <b/>
        <color rgb="FF000000"/>
        <sz val="11.0"/>
      </rPr>
      <t>Infradensité (tMS/m</t>
    </r>
    <r>
      <rPr>
        <rFont val="Times New Roman"/>
        <b/>
        <color rgb="FF000000"/>
        <sz val="7.0"/>
      </rPr>
      <t>3</t>
    </r>
    <r>
      <rPr>
        <rFont val="Times New Roman"/>
        <b/>
        <color rgb="FF000000"/>
        <sz val="11.0"/>
      </rPr>
      <t xml:space="preserve">) </t>
    </r>
  </si>
  <si>
    <t>Valeur BO</t>
  </si>
  <si>
    <t>Valeur BI</t>
  </si>
  <si>
    <t>Valeur BE</t>
  </si>
  <si>
    <t>Colonne1</t>
  </si>
  <si>
    <t>Colonne2</t>
  </si>
  <si>
    <t>Colonne3</t>
  </si>
  <si>
    <t>Colonne4</t>
  </si>
  <si>
    <t>Colonne42</t>
  </si>
  <si>
    <t>Colonne5</t>
  </si>
  <si>
    <t>??</t>
  </si>
  <si>
    <t>sources :</t>
  </si>
  <si>
    <t>https://franceboisforet.fr/wp-content/uploads/2020/05/Indicateur-2020-des-prix-du-bois-sur-pied-en-for%C3%AAt-priv%C3%A9e.pdf</t>
  </si>
  <si>
    <t>http://observatoire.franceboisforet.com/donnees-de-la-filiere/amont-forestier/experts-forestiers/</t>
  </si>
  <si>
    <t>http://www.leboisinternational.com/asset/uploads/2019/01/V1902-Cours-bois-sur-pied-Nov-Dec-2018.pdf</t>
  </si>
  <si>
    <t>https://www.europeansa-online.com/bois_sur_pied.php</t>
  </si>
  <si>
    <t>http://arborea.com/vente-et-cours-du-bois/feuillus-nobles/</t>
  </si>
  <si>
    <t>https://nouvelle-aquitaine.cnpf.fr/n/le-prix-des-bois/n:2396</t>
  </si>
</sst>
</file>

<file path=xl/styles.xml><?xml version="1.0" encoding="utf-8"?>
<styleSheet xmlns="http://schemas.openxmlformats.org/spreadsheetml/2006/main" xmlns:x14ac="http://schemas.microsoft.com/office/spreadsheetml/2009/9/ac" xmlns:mc="http://schemas.openxmlformats.org/markup-compatibility/2006">
  <numFmts count="21">
    <numFmt numFmtId="164" formatCode="0.0&quot; m&quot;"/>
    <numFmt numFmtId="165" formatCode="0.00&quot; m&quot;"/>
    <numFmt numFmtId="166" formatCode="0.00&quot; m3/t&quot;"/>
    <numFmt numFmtId="167" formatCode="0.00&quot; m3&quot;"/>
    <numFmt numFmtId="168" formatCode="0.00&quot; ha&quot;"/>
    <numFmt numFmtId="169" formatCode="#,##0\ &quot;€&quot;"/>
    <numFmt numFmtId="170" formatCode="_-* #,##0&quot; tCO2/ha&quot;\ _€_-;\-* #,##0&quot; tCO2/ha&quot;\ _€_-;_-* &quot;-&quot;??\ _€_-;_-@"/>
    <numFmt numFmtId="171" formatCode="0.00&quot; tC02&quot;"/>
    <numFmt numFmtId="172" formatCode="_-* #,##0.00\ _€_-;\-* #,##0.00\ _€_-;_-* &quot;-&quot;??\ _€_-;_-@"/>
    <numFmt numFmtId="173" formatCode="0_/&quot; tC/ha&quot;"/>
    <numFmt numFmtId="174" formatCode="0&quot; ans&quot;"/>
    <numFmt numFmtId="175" formatCode="0&quot; m3&quot;"/>
    <numFmt numFmtId="176" formatCode="0.00&quot; m3/an&quot;"/>
    <numFmt numFmtId="177" formatCode="0.0&quot; m3&quot;"/>
    <numFmt numFmtId="178" formatCode="_-* #,##0\ _€_-;\-* #,##0\ _€_-;_-* &quot;-&quot;??\ _€_-;_-@"/>
    <numFmt numFmtId="179" formatCode="_-* #,##0.0\ _€_-;\-* #,##0.0\ _€_-;_-* &quot;-&quot;??\ _€_-;_-@"/>
    <numFmt numFmtId="180" formatCode="_-* #,##0\ &quot;€&quot;_-;\-* #,##0\ &quot;€&quot;_-;_-* &quot;-&quot;??\ &quot;€&quot;_-;_-@"/>
    <numFmt numFmtId="181" formatCode="&quot;Année &quot;0"/>
    <numFmt numFmtId="182" formatCode="0.0&quot; €/ha/an&quot;"/>
    <numFmt numFmtId="183" formatCode="&quot;à N+&quot;0"/>
    <numFmt numFmtId="184" formatCode="0.0"/>
  </numFmts>
  <fonts count="39">
    <font>
      <sz val="11.0"/>
      <color theme="1"/>
      <name val="Arial"/>
    </font>
    <font>
      <sz val="11.0"/>
      <color theme="1"/>
      <name val="Gill Sans"/>
    </font>
    <font>
      <b/>
      <sz val="11.0"/>
      <color theme="1"/>
      <name val="Gill Sans"/>
    </font>
    <font/>
    <font>
      <u/>
      <sz val="11.0"/>
      <color theme="1"/>
      <name val="Gill Sans"/>
    </font>
    <font>
      <u/>
      <sz val="11.0"/>
      <color theme="10"/>
    </font>
    <font>
      <b/>
      <sz val="11.0"/>
      <color rgb="FFFF0000"/>
      <name val="Calibri"/>
    </font>
    <font>
      <b/>
      <sz val="11.0"/>
      <color theme="1"/>
      <name val="Calibri"/>
    </font>
    <font>
      <sz val="11.0"/>
      <color theme="1"/>
      <name val="Calibri"/>
    </font>
    <font>
      <sz val="11.0"/>
      <color rgb="FFFF0000"/>
      <name val="Calibri"/>
    </font>
    <font>
      <u/>
      <sz val="11.0"/>
      <color theme="10"/>
      <name val="Gill Sans"/>
    </font>
    <font>
      <u/>
      <sz val="11.0"/>
      <color theme="10"/>
      <name val="Gill Sans"/>
    </font>
    <font>
      <sz val="11.0"/>
      <color theme="0"/>
      <name val="Calibri"/>
    </font>
    <font>
      <u/>
      <color rgb="FF0000FF"/>
    </font>
    <font>
      <sz val="11.0"/>
      <color theme="0"/>
      <name val="Gill Sans"/>
    </font>
    <font>
      <u/>
      <sz val="11.0"/>
      <color theme="10"/>
      <name val="Calibri"/>
    </font>
    <font>
      <u/>
      <sz val="11.0"/>
      <color theme="1"/>
      <name val="Gill Sans"/>
    </font>
    <font>
      <sz val="10.0"/>
      <color theme="1"/>
      <name val="Gill Sans"/>
    </font>
    <font>
      <i/>
      <sz val="11.0"/>
      <color theme="1"/>
      <name val="Gill Sans"/>
    </font>
    <font>
      <b/>
      <sz val="11.0"/>
      <color rgb="FF000000"/>
      <name val="Calibri"/>
    </font>
    <font>
      <b/>
      <sz val="12.0"/>
      <color theme="1"/>
      <name val="Calibri"/>
    </font>
    <font>
      <sz val="12.0"/>
      <color theme="1"/>
      <name val="Calibri"/>
    </font>
    <font>
      <b/>
      <i/>
      <sz val="11.0"/>
      <color theme="1"/>
      <name val="Calibri"/>
    </font>
    <font>
      <i/>
      <sz val="11.0"/>
      <color theme="1"/>
      <name val="Calibri"/>
    </font>
    <font>
      <sz val="10.0"/>
      <color theme="1"/>
      <name val="Calibri"/>
    </font>
    <font>
      <sz val="11.0"/>
      <color rgb="FFFF0000"/>
    </font>
    <font>
      <color theme="1"/>
      <name val="Calibri"/>
    </font>
    <font>
      <b/>
      <u/>
      <sz val="11.0"/>
      <color theme="1"/>
      <name val="Calibri"/>
    </font>
    <font>
      <sz val="11.0"/>
      <color rgb="FF000000"/>
      <name val="Times New Roman"/>
    </font>
    <font>
      <b/>
      <sz val="10.0"/>
      <color theme="1"/>
      <name val="Calibri"/>
    </font>
    <font>
      <b/>
      <sz val="11.0"/>
      <color rgb="FF000000"/>
      <name val="Times New Roman"/>
    </font>
    <font>
      <b/>
      <sz val="14.0"/>
      <color rgb="FFFF0000"/>
      <name val="Calibri"/>
    </font>
    <font>
      <b/>
      <sz val="20.0"/>
      <color rgb="FFFF0000"/>
      <name val="Calibri"/>
    </font>
    <font>
      <sz val="14.0"/>
      <color theme="1"/>
      <name val="Calibri"/>
    </font>
    <font>
      <b/>
      <sz val="14.0"/>
      <color theme="1"/>
      <name val="Calibri"/>
    </font>
    <font>
      <b/>
      <sz val="10.0"/>
      <color rgb="FFFF0000"/>
      <name val="Calibri"/>
    </font>
    <font>
      <b/>
      <sz val="18.0"/>
      <color rgb="FFFF0000"/>
      <name val="Calibri"/>
    </font>
    <font>
      <sz val="11.0"/>
    </font>
    <font>
      <b/>
      <sz val="11.0"/>
      <color rgb="FFFF0000"/>
      <name val="Times New Roman"/>
    </font>
  </fonts>
  <fills count="6">
    <fill>
      <patternFill patternType="none"/>
    </fill>
    <fill>
      <patternFill patternType="lightGray"/>
    </fill>
    <fill>
      <patternFill patternType="solid">
        <fgColor rgb="FFE7E6E6"/>
        <bgColor rgb="FFE7E6E6"/>
      </patternFill>
    </fill>
    <fill>
      <patternFill patternType="solid">
        <fgColor rgb="FFFFFF00"/>
        <bgColor rgb="FFFFFF00"/>
      </patternFill>
    </fill>
    <fill>
      <patternFill patternType="solid">
        <fgColor rgb="FFDEEAF6"/>
        <bgColor rgb="FFDEEAF6"/>
      </patternFill>
    </fill>
    <fill>
      <patternFill patternType="solid">
        <fgColor rgb="FF9CC2E5"/>
        <bgColor rgb="FF9CC2E5"/>
      </patternFill>
    </fill>
  </fills>
  <borders count="134">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hair">
        <color rgb="FF000000"/>
      </right>
      <top style="thin">
        <color rgb="FF000000"/>
      </top>
      <bottom style="thin">
        <color rgb="FF000000"/>
      </bottom>
    </border>
    <border>
      <left style="hair">
        <color rgb="FF000000"/>
      </left>
      <right style="thin">
        <color rgb="FF000000"/>
      </right>
      <top style="thin">
        <color rgb="FF000000"/>
      </top>
      <bottom style="thin">
        <color rgb="FF000000"/>
      </bottom>
    </border>
    <border>
      <left style="thin">
        <color rgb="FF000000"/>
      </left>
      <right style="hair">
        <color rgb="FF000000"/>
      </right>
      <top style="thin">
        <color rgb="FF000000"/>
      </top>
      <bottom style="thin">
        <color rgb="FF000000"/>
      </bottom>
    </border>
    <border>
      <left style="hair">
        <color rgb="FF000000"/>
      </left>
      <right style="hair">
        <color rgb="FF000000"/>
      </right>
      <top style="thin">
        <color rgb="FF000000"/>
      </top>
      <bottom style="thin">
        <color rgb="FF000000"/>
      </bottom>
    </border>
    <border>
      <left style="hair">
        <color rgb="FF000000"/>
      </left>
      <top style="thin">
        <color rgb="FF000000"/>
      </top>
      <bottom style="thin">
        <color rgb="FF000000"/>
      </bottom>
    </border>
    <border>
      <left style="thin">
        <color rgb="FF000000"/>
      </left>
      <right style="thin">
        <color rgb="FF000000"/>
      </right>
      <bottom style="hair">
        <color rgb="FF000000"/>
      </bottom>
    </border>
    <border>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
      <left style="thin">
        <color rgb="FF000000"/>
      </left>
      <right style="hair">
        <color rgb="FF000000"/>
      </right>
      <top style="hair">
        <color rgb="FF000000"/>
      </top>
      <bottom style="hair">
        <color rgb="FF000000"/>
      </bottom>
    </border>
    <border>
      <left style="hair">
        <color rgb="FF000000"/>
      </left>
      <right style="hair">
        <color rgb="FF000000"/>
      </right>
      <top style="hair">
        <color rgb="FF000000"/>
      </top>
      <bottom style="hair">
        <color rgb="FF000000"/>
      </bottom>
    </border>
    <border>
      <right style="hair">
        <color rgb="FF000000"/>
      </right>
      <bottom style="hair">
        <color rgb="FF000000"/>
      </bottom>
    </border>
    <border>
      <bottom style="hair">
        <color rgb="FF000000"/>
      </bottom>
    </border>
    <border>
      <left style="hair">
        <color rgb="FF000000"/>
      </left>
      <right style="thin">
        <color rgb="FF000000"/>
      </right>
      <bottom style="hair">
        <color rgb="FF000000"/>
      </bottom>
    </border>
    <border>
      <left style="thin">
        <color rgb="FF000000"/>
      </left>
      <right style="thin">
        <color rgb="FF000000"/>
      </right>
      <bottom style="thin">
        <color rgb="FF000000"/>
      </bottom>
    </border>
    <border>
      <right style="hair">
        <color rgb="FF000000"/>
      </right>
      <top style="hair">
        <color rgb="FF000000"/>
      </top>
      <bottom style="thin">
        <color rgb="FF000000"/>
      </bottom>
    </border>
    <border>
      <left style="hair">
        <color rgb="FF000000"/>
      </left>
      <right style="thin">
        <color rgb="FF000000"/>
      </right>
      <top style="hair">
        <color rgb="FF000000"/>
      </top>
      <bottom style="thin">
        <color rgb="FF000000"/>
      </bottom>
    </border>
    <border>
      <left style="thin">
        <color rgb="FF000000"/>
      </left>
      <right style="hair">
        <color rgb="FF000000"/>
      </right>
      <top style="hair">
        <color rgb="FF000000"/>
      </top>
      <bottom style="thin">
        <color rgb="FF000000"/>
      </bottom>
    </border>
    <border>
      <left style="hair">
        <color rgb="FF000000"/>
      </left>
      <right style="hair">
        <color rgb="FF000000"/>
      </right>
      <top style="hair">
        <color rgb="FF000000"/>
      </top>
      <bottom style="thin">
        <color rgb="FF000000"/>
      </bottom>
    </border>
    <border>
      <right style="hair">
        <color rgb="FF000000"/>
      </right>
      <bottom style="thin">
        <color rgb="FF000000"/>
      </bottom>
    </border>
    <border>
      <left style="hair">
        <color rgb="FF000000"/>
      </left>
      <right style="thin">
        <color rgb="FF000000"/>
      </right>
      <bottom style="thin">
        <color rgb="FF000000"/>
      </bottom>
    </border>
    <border>
      <bottom style="thin">
        <color rgb="FF000000"/>
      </bottom>
    </border>
    <border>
      <left style="medium">
        <color rgb="FF000000"/>
      </left>
      <top style="medium">
        <color rgb="FF000000"/>
      </top>
      <bottom style="hair">
        <color rgb="FF000000"/>
      </bottom>
    </border>
    <border>
      <left style="medium">
        <color rgb="FF000000"/>
      </left>
      <right style="hair">
        <color rgb="FF000000"/>
      </right>
      <top style="medium">
        <color rgb="FF000000"/>
      </top>
      <bottom style="thin">
        <color rgb="FF000000"/>
      </bottom>
    </border>
    <border>
      <left style="hair">
        <color rgb="FF000000"/>
      </left>
      <right style="hair">
        <color rgb="FF000000"/>
      </righ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medium">
        <color rgb="FF000000"/>
      </right>
      <top style="medium">
        <color rgb="FF000000"/>
      </top>
      <bottom style="hair">
        <color rgb="FF000000"/>
      </bottom>
    </border>
    <border>
      <left style="medium">
        <color rgb="FF000000"/>
      </left>
      <top style="hair">
        <color rgb="FF000000"/>
      </top>
      <bottom style="hair">
        <color rgb="FF000000"/>
      </bottom>
    </border>
    <border>
      <left style="medium">
        <color rgb="FF000000"/>
      </left>
      <right style="hair">
        <color rgb="FF000000"/>
      </right>
      <bottom style="hair">
        <color rgb="FF000000"/>
      </bottom>
    </border>
    <border>
      <left style="hair">
        <color rgb="FF000000"/>
      </left>
      <right style="hair">
        <color rgb="FF000000"/>
      </right>
      <bottom style="hair">
        <color rgb="FF000000"/>
      </bottom>
    </border>
    <border>
      <right style="medium">
        <color rgb="FF000000"/>
      </right>
      <bottom style="hair">
        <color rgb="FF000000"/>
      </bottom>
    </border>
    <border>
      <left style="medium">
        <color rgb="FF000000"/>
      </left>
      <right style="medium">
        <color rgb="FF000000"/>
      </right>
      <top style="hair">
        <color rgb="FF000000"/>
      </top>
      <bottom style="hair">
        <color rgb="FF000000"/>
      </bottom>
    </border>
    <border>
      <left style="medium">
        <color rgb="FF000000"/>
      </left>
      <right style="hair">
        <color rgb="FF000000"/>
      </right>
      <top style="hair">
        <color rgb="FF000000"/>
      </top>
      <bottom style="hair">
        <color rgb="FF000000"/>
      </bottom>
    </border>
    <border>
      <right style="medium">
        <color rgb="FF000000"/>
      </right>
      <top style="hair">
        <color rgb="FF000000"/>
      </top>
      <bottom style="hair">
        <color rgb="FF000000"/>
      </bottom>
    </border>
    <border>
      <left style="medium">
        <color rgb="FF000000"/>
      </left>
      <top style="hair">
        <color rgb="FF000000"/>
      </top>
      <bottom style="medium">
        <color rgb="FF000000"/>
      </bottom>
    </border>
    <border>
      <left style="medium">
        <color rgb="FF000000"/>
      </left>
      <right style="hair">
        <color rgb="FF000000"/>
      </right>
      <top style="hair">
        <color rgb="FF000000"/>
      </top>
      <bottom style="medium">
        <color rgb="FF000000"/>
      </bottom>
    </border>
    <border>
      <left style="hair">
        <color rgb="FF000000"/>
      </left>
      <right style="hair">
        <color rgb="FF000000"/>
      </right>
      <top style="hair">
        <color rgb="FF000000"/>
      </top>
      <bottom style="medium">
        <color rgb="FF000000"/>
      </bottom>
    </border>
    <border>
      <right style="medium">
        <color rgb="FF000000"/>
      </right>
      <top style="hair">
        <color rgb="FF000000"/>
      </top>
      <bottom style="medium">
        <color rgb="FF000000"/>
      </bottom>
    </border>
    <border>
      <left style="medium">
        <color rgb="FF000000"/>
      </left>
      <right style="medium">
        <color rgb="FF000000"/>
      </right>
      <top style="hair">
        <color rgb="FF000000"/>
      </top>
      <bottom style="medium">
        <color rgb="FF000000"/>
      </bottom>
    </border>
    <border>
      <left style="dotted">
        <color rgb="FF000000"/>
      </left>
      <right style="dotted">
        <color rgb="FF000000"/>
      </right>
      <top style="hair">
        <color rgb="FF000000"/>
      </top>
      <bottom style="hair">
        <color rgb="FF000000"/>
      </bottom>
    </border>
    <border>
      <left style="dotted">
        <color rgb="FF000000"/>
      </left>
      <top style="hair">
        <color rgb="FF000000"/>
      </top>
      <bottom style="hair">
        <color rgb="FF000000"/>
      </bottom>
    </border>
    <border>
      <top style="hair">
        <color rgb="FF000000"/>
      </top>
      <bottom style="hair">
        <color rgb="FF000000"/>
      </bottom>
    </border>
    <border>
      <right style="dotted">
        <color rgb="FF000000"/>
      </right>
      <top style="hair">
        <color rgb="FF000000"/>
      </top>
      <bottom style="hair">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right style="hair">
        <color rgb="FF000000"/>
      </right>
      <top style="thin">
        <color rgb="FF000000"/>
      </top>
      <bottom style="hair">
        <color rgb="FF000000"/>
      </bottom>
    </border>
    <border>
      <left style="hair">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thin">
        <color rgb="FF000000"/>
      </left>
    </border>
    <border>
      <right style="thin">
        <color rgb="FF000000"/>
      </right>
    </border>
    <border>
      <left style="thin">
        <color rgb="FF000000"/>
      </left>
      <right style="thin">
        <color rgb="FF000000"/>
      </right>
    </border>
    <border>
      <left/>
      <right/>
      <top/>
      <bottom/>
    </border>
    <border>
      <left style="thin">
        <color rgb="FF000000"/>
      </left>
      <right style="thin">
        <color rgb="FF000000"/>
      </right>
      <top/>
      <bottom/>
    </border>
    <border>
      <left style="hair">
        <color rgb="FF000000"/>
      </left>
      <top style="hair">
        <color rgb="FF000000"/>
      </top>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hair">
        <color rgb="FF000000"/>
      </left>
      <top style="hair">
        <color rgb="FF000000"/>
      </top>
      <bottom style="hair">
        <color rgb="FF000000"/>
      </bottom>
    </border>
    <border>
      <left style="thin">
        <color rgb="FF000000"/>
      </left>
      <right style="hair">
        <color rgb="FF000000"/>
      </right>
      <top style="hair">
        <color rgb="FF000000"/>
      </top>
    </border>
    <border>
      <left style="thin">
        <color rgb="FF000000"/>
      </left>
      <right style="hair">
        <color rgb="FF000000"/>
      </right>
    </border>
    <border>
      <left style="thin">
        <color rgb="FF000000"/>
      </left>
      <right style="hair">
        <color rgb="FF000000"/>
      </right>
      <bottom style="thin">
        <color rgb="FF000000"/>
      </bottom>
    </border>
    <border>
      <left style="thin">
        <color rgb="FF000000"/>
      </left>
      <top/>
      <bottom style="hair">
        <color rgb="FF000000"/>
      </bottom>
    </border>
    <border>
      <top/>
      <bottom style="hair">
        <color rgb="FF000000"/>
      </bottom>
    </border>
    <border>
      <right style="thin">
        <color rgb="FF000000"/>
      </right>
      <top/>
      <bottom style="hair">
        <color rgb="FF000000"/>
      </bottom>
    </border>
    <border>
      <left style="thin">
        <color rgb="FF000000"/>
      </left>
      <right style="hair">
        <color rgb="FF000000"/>
      </right>
      <bottom style="hair">
        <color rgb="FF000000"/>
      </bottom>
    </border>
    <border>
      <left style="hair">
        <color rgb="FF000000"/>
      </left>
      <right style="hair">
        <color rgb="FF000000"/>
      </right>
      <top/>
      <bottom style="hair">
        <color rgb="FF000000"/>
      </bottom>
    </border>
    <border>
      <left style="thin">
        <color rgb="FF000000"/>
      </left>
      <bottom style="thin">
        <color rgb="FF000000"/>
      </bottom>
    </border>
    <border>
      <left/>
      <right/>
      <top style="thin">
        <color rgb="FF000000"/>
      </top>
      <bottom style="thin">
        <color rgb="FF000000"/>
      </bottom>
    </border>
    <border>
      <left style="thin">
        <color rgb="FF000000"/>
      </left>
      <right style="thin">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top style="thin">
        <color rgb="FF000000"/>
      </top>
      <bottom style="hair">
        <color rgb="FF000000"/>
      </bottom>
    </border>
    <border>
      <left style="hair">
        <color rgb="FF000000"/>
      </left>
      <right style="hair">
        <color rgb="FF000000"/>
      </righ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right style="thin">
        <color rgb="FF000000"/>
      </right>
      <top style="hair">
        <color rgb="FF000000"/>
      </top>
      <bottom style="thin">
        <color rgb="FF000000"/>
      </bottom>
    </border>
    <border>
      <right style="thin">
        <color rgb="FF9CC2E5"/>
      </right>
      <top style="thin">
        <color rgb="FF9CC2E5"/>
      </top>
      <bottom style="thin">
        <color rgb="FF9CC2E5"/>
      </bottom>
    </border>
    <border>
      <right style="thin">
        <color rgb="FF000000"/>
      </right>
      <bottom style="thin">
        <color rgb="FF000000"/>
      </bottom>
    </border>
    <border>
      <left style="hair">
        <color rgb="FF000000"/>
      </left>
      <right style="hair">
        <color rgb="FF000000"/>
      </right>
      <top/>
      <bottom style="thin">
        <color rgb="FF000000"/>
      </bottom>
    </border>
    <border>
      <left style="dotted">
        <color rgb="FFFF0000"/>
      </left>
      <right style="dotted">
        <color rgb="FFFF0000"/>
      </right>
      <top style="dotted">
        <color rgb="FFFF0000"/>
      </top>
    </border>
    <border>
      <top style="dotted">
        <color rgb="FFFF0000"/>
      </top>
    </border>
    <border>
      <left style="thin">
        <color rgb="FFFF0000"/>
      </left>
      <top style="dotted">
        <color rgb="FFFF0000"/>
      </top>
    </border>
    <border>
      <right style="thin">
        <color rgb="FFFF0000"/>
      </right>
      <top style="dotted">
        <color rgb="FFFF0000"/>
      </top>
    </border>
    <border>
      <right style="dotted">
        <color rgb="FFFF0000"/>
      </right>
      <top style="dotted">
        <color rgb="FFFF0000"/>
      </top>
    </border>
    <border>
      <left style="dotted">
        <color rgb="FFFF0000"/>
      </left>
      <right style="dotted">
        <color rgb="FFFF0000"/>
      </right>
    </border>
    <border>
      <left style="thin">
        <color rgb="FFFF0000"/>
      </left>
    </border>
    <border>
      <right style="thin">
        <color rgb="FFFF0000"/>
      </right>
    </border>
    <border>
      <right style="dotted">
        <color rgb="FFFF0000"/>
      </right>
    </border>
    <border>
      <left style="medium">
        <color rgb="FF000000"/>
      </left>
      <right/>
      <top/>
      <bottom style="medium">
        <color rgb="FF000000"/>
      </bottom>
    </border>
    <border>
      <left/>
      <right style="medium">
        <color rgb="FF000000"/>
      </right>
      <top/>
      <bottom style="medium">
        <color rgb="FF000000"/>
      </bottom>
    </border>
    <border>
      <left style="dotted">
        <color rgb="FFFF0000"/>
      </left>
      <top style="dotted">
        <color rgb="FFFF0000"/>
      </top>
      <bottom style="dotted">
        <color rgb="FFFF0000"/>
      </bottom>
    </border>
    <border>
      <right style="dotted">
        <color rgb="FFFF0000"/>
      </right>
      <top style="dotted">
        <color rgb="FFFF0000"/>
      </top>
      <bottom style="dotted">
        <color rgb="FFFF0000"/>
      </bottom>
    </border>
    <border>
      <left/>
      <right style="dotted">
        <color rgb="FFFF0000"/>
      </right>
      <top style="dotted">
        <color rgb="FFFF0000"/>
      </top>
      <bottom/>
    </border>
    <border>
      <left/>
      <right style="dotted">
        <color rgb="FFFF0000"/>
      </right>
      <top/>
      <bottom/>
    </border>
    <border>
      <left style="dotted">
        <color rgb="FFFF0000"/>
      </left>
      <right style="dotted">
        <color rgb="FFFF0000"/>
      </right>
      <bottom style="dotted">
        <color rgb="FFFF0000"/>
      </bottom>
    </border>
    <border>
      <bottom style="dotted">
        <color rgb="FFFF0000"/>
      </bottom>
    </border>
    <border>
      <left style="thin">
        <color rgb="FFFF0000"/>
      </left>
      <bottom style="dotted">
        <color rgb="FFFF0000"/>
      </bottom>
    </border>
    <border>
      <right style="thin">
        <color rgb="FFFF0000"/>
      </right>
      <bottom style="dotted">
        <color rgb="FFFF0000"/>
      </bottom>
    </border>
    <border>
      <right style="dotted">
        <color rgb="FFFF0000"/>
      </right>
      <bottom style="dotted">
        <color rgb="FFFF0000"/>
      </bottom>
    </border>
    <border>
      <left/>
      <right style="dotted">
        <color rgb="FFFF0000"/>
      </right>
      <top/>
      <bottom style="dotted">
        <color rgb="FFFF0000"/>
      </bottom>
    </border>
    <border>
      <top style="dotted">
        <color rgb="FFFF0000"/>
      </top>
      <bottom style="dotted">
        <color rgb="FFFF0000"/>
      </bottom>
    </border>
    <border>
      <left style="dotted">
        <color rgb="FFFF0000"/>
      </left>
      <bottom style="thin">
        <color rgb="FF000000"/>
      </bottom>
    </border>
    <border>
      <left style="thin">
        <color rgb="FF000000"/>
      </left>
      <right style="dotted">
        <color rgb="FFFF0000"/>
      </right>
    </border>
    <border>
      <left style="dotted">
        <color rgb="FFFF0000"/>
      </left>
      <right style="thin">
        <color rgb="FF000000"/>
      </right>
      <top style="thin">
        <color rgb="FF000000"/>
      </top>
      <bottom style="thin">
        <color rgb="FF000000"/>
      </bottom>
    </border>
    <border>
      <left style="thin">
        <color rgb="FF000000"/>
      </left>
      <right style="dotted">
        <color rgb="FFFF0000"/>
      </right>
      <top style="thin">
        <color rgb="FF000000"/>
      </top>
      <bottom style="thin">
        <color rgb="FF000000"/>
      </bottom>
    </border>
    <border>
      <left style="dotted">
        <color rgb="FFFF0000"/>
      </left>
      <right style="thin">
        <color rgb="FF000000"/>
      </right>
      <top style="thin">
        <color rgb="FF000000"/>
      </top>
      <bottom style="hair">
        <color rgb="FF000000"/>
      </bottom>
    </border>
    <border>
      <left style="thin">
        <color rgb="FF000000"/>
      </left>
      <right style="dotted">
        <color rgb="FFFF0000"/>
      </right>
      <top style="thin">
        <color rgb="FF000000"/>
      </top>
      <bottom style="hair">
        <color rgb="FF000000"/>
      </bottom>
    </border>
    <border>
      <left style="dotted">
        <color rgb="FFFF0000"/>
      </left>
      <right style="thin">
        <color rgb="FF000000"/>
      </right>
      <top style="hair">
        <color rgb="FF000000"/>
      </top>
      <bottom style="hair">
        <color rgb="FF000000"/>
      </bottom>
    </border>
    <border>
      <left style="thin">
        <color rgb="FF000000"/>
      </left>
      <right style="dotted">
        <color rgb="FFFF0000"/>
      </right>
      <top style="hair">
        <color rgb="FF000000"/>
      </top>
      <bottom style="hair">
        <color rgb="FF000000"/>
      </bottom>
    </border>
    <border>
      <left style="dotted">
        <color rgb="FFFF0000"/>
      </left>
      <right style="thin">
        <color rgb="FF000000"/>
      </right>
      <top style="hair">
        <color rgb="FF000000"/>
      </top>
      <bottom style="thin">
        <color rgb="FF000000"/>
      </bottom>
    </border>
    <border>
      <left style="hair">
        <color rgb="FF000000"/>
      </left>
      <right style="hair">
        <color rgb="FF000000"/>
      </right>
      <bottom style="thin">
        <color rgb="FF000000"/>
      </bottom>
    </border>
    <border>
      <left style="thin">
        <color rgb="FF000000"/>
      </left>
      <right style="dotted">
        <color rgb="FFFF0000"/>
      </right>
      <top style="hair">
        <color rgb="FF000000"/>
      </top>
      <bottom style="thin">
        <color rgb="FF000000"/>
      </bottom>
    </border>
    <border>
      <left style="dotted">
        <color rgb="FFFF0000"/>
      </left>
    </border>
    <border>
      <left style="dotted">
        <color rgb="FFFF0000"/>
      </left>
      <top style="thin">
        <color rgb="FF000000"/>
      </top>
      <bottom style="thin">
        <color rgb="FF000000"/>
      </bottom>
    </border>
    <border>
      <left style="thin">
        <color rgb="FF000000"/>
      </left>
      <right style="dotted">
        <color rgb="FFFF0000"/>
      </right>
      <top style="thin">
        <color rgb="FF000000"/>
      </top>
    </border>
    <border>
      <left style="dotted">
        <color rgb="FFFF0000"/>
      </left>
      <right style="thin">
        <color rgb="FF000000"/>
      </right>
      <top style="hair">
        <color rgb="FF000000"/>
      </top>
      <bottom style="dotted">
        <color rgb="FFFF0000"/>
      </bottom>
    </border>
    <border>
      <left style="thin">
        <color rgb="FF000000"/>
      </left>
      <right style="hair">
        <color rgb="FF000000"/>
      </right>
      <top style="hair">
        <color rgb="FF000000"/>
      </top>
      <bottom style="dotted">
        <color rgb="FFFF0000"/>
      </bottom>
    </border>
    <border>
      <left style="hair">
        <color rgb="FF000000"/>
      </left>
      <right style="hair">
        <color rgb="FF000000"/>
      </right>
      <top style="hair">
        <color rgb="FF000000"/>
      </top>
      <bottom style="dotted">
        <color rgb="FFFF0000"/>
      </bottom>
    </border>
    <border>
      <left style="hair">
        <color rgb="FF000000"/>
      </left>
      <right style="hair">
        <color rgb="FF000000"/>
      </right>
      <bottom style="dotted">
        <color rgb="FFFF0000"/>
      </bottom>
    </border>
    <border>
      <left style="hair">
        <color rgb="FF000000"/>
      </left>
      <right style="thin">
        <color rgb="FF000000"/>
      </right>
      <top style="hair">
        <color rgb="FF000000"/>
      </top>
      <bottom style="dotted">
        <color rgb="FFFF0000"/>
      </bottom>
    </border>
    <border>
      <left style="thin">
        <color rgb="FF000000"/>
      </left>
      <right style="dotted">
        <color rgb="FFFF0000"/>
      </right>
      <top style="hair">
        <color rgb="FF000000"/>
      </top>
      <bottom style="dotted">
        <color rgb="FFFF0000"/>
      </bottom>
    </border>
  </borders>
  <cellStyleXfs count="1">
    <xf borderId="0" fillId="0" fontId="0" numFmtId="0" applyAlignment="1" applyFont="1"/>
  </cellStyleXfs>
  <cellXfs count="396">
    <xf borderId="0" fillId="0" fontId="0" numFmtId="0" xfId="0" applyAlignment="1" applyFont="1">
      <alignment readingOrder="0" shrinkToFit="0" vertical="bottom" wrapText="0"/>
    </xf>
    <xf borderId="0" fillId="0" fontId="1" numFmtId="0" xfId="0" applyFont="1"/>
    <xf borderId="1" fillId="0" fontId="1" numFmtId="0" xfId="0" applyBorder="1" applyFont="1"/>
    <xf borderId="2" fillId="0" fontId="1" numFmtId="0" xfId="0" applyBorder="1" applyFont="1"/>
    <xf borderId="3" fillId="0" fontId="1" numFmtId="0" xfId="0" applyBorder="1" applyFont="1"/>
    <xf borderId="4" fillId="0" fontId="2" numFmtId="0" xfId="0" applyAlignment="1" applyBorder="1" applyFont="1">
      <alignment horizontal="center"/>
    </xf>
    <xf borderId="5" fillId="0" fontId="3" numFmtId="0" xfId="0" applyBorder="1" applyFont="1"/>
    <xf borderId="6" fillId="0" fontId="1" numFmtId="0" xfId="0" applyBorder="1" applyFont="1"/>
    <xf borderId="7" fillId="0" fontId="1" numFmtId="0" xfId="0" applyBorder="1" applyFont="1"/>
    <xf borderId="8" fillId="0" fontId="1" numFmtId="0" xfId="0" applyBorder="1" applyFont="1"/>
    <xf borderId="4" fillId="0" fontId="1" numFmtId="0" xfId="0" applyBorder="1" applyFont="1"/>
    <xf borderId="5" fillId="0" fontId="1" numFmtId="0" xfId="0" applyBorder="1" applyFont="1"/>
    <xf borderId="0" fillId="0" fontId="2" numFmtId="0" xfId="0" applyFont="1"/>
    <xf borderId="0" fillId="0" fontId="4" numFmtId="0" xfId="0" applyFont="1"/>
    <xf borderId="0" fillId="0" fontId="1" numFmtId="0" xfId="0" applyAlignment="1" applyFont="1">
      <alignment horizontal="left" shrinkToFit="0" wrapText="1"/>
    </xf>
    <xf borderId="0" fillId="0" fontId="5" numFmtId="0" xfId="0" applyFont="1"/>
    <xf borderId="0" fillId="0" fontId="1" numFmtId="0" xfId="0" applyAlignment="1" applyFont="1">
      <alignment shrinkToFit="0" wrapText="1"/>
    </xf>
    <xf borderId="9" fillId="0" fontId="6" numFmtId="0" xfId="0" applyAlignment="1" applyBorder="1" applyFont="1">
      <alignment horizontal="center" readingOrder="0"/>
    </xf>
    <xf borderId="10" fillId="0" fontId="3" numFmtId="0" xfId="0" applyBorder="1" applyFont="1"/>
    <xf borderId="11" fillId="0" fontId="3" numFmtId="0" xfId="0" applyBorder="1" applyFont="1"/>
    <xf borderId="9" fillId="0" fontId="7" numFmtId="0" xfId="0" applyAlignment="1" applyBorder="1" applyFont="1">
      <alignment horizontal="center"/>
    </xf>
    <xf borderId="10" fillId="0" fontId="7" numFmtId="0" xfId="0" applyAlignment="1" applyBorder="1" applyFont="1">
      <alignment horizontal="center"/>
    </xf>
    <xf borderId="12" fillId="0" fontId="7" numFmtId="0" xfId="0" applyAlignment="1" applyBorder="1" applyFont="1">
      <alignment horizontal="center"/>
    </xf>
    <xf borderId="13" fillId="0" fontId="7" numFmtId="0" xfId="0" applyAlignment="1" applyBorder="1" applyFont="1">
      <alignment horizontal="center"/>
    </xf>
    <xf borderId="14" fillId="0" fontId="7" numFmtId="0" xfId="0" applyAlignment="1" applyBorder="1" applyFont="1">
      <alignment horizontal="center"/>
    </xf>
    <xf borderId="15" fillId="0" fontId="7" numFmtId="0" xfId="0" applyAlignment="1" applyBorder="1" applyFont="1">
      <alignment horizontal="center"/>
    </xf>
    <xf borderId="16" fillId="0" fontId="7" numFmtId="0" xfId="0" applyAlignment="1" applyBorder="1" applyFont="1">
      <alignment horizontal="center"/>
    </xf>
    <xf borderId="17" fillId="0" fontId="7" numFmtId="0" xfId="0" applyAlignment="1" applyBorder="1" applyFont="1">
      <alignment horizontal="center"/>
    </xf>
    <xf borderId="18" fillId="0" fontId="7" numFmtId="0" xfId="0" applyBorder="1" applyFont="1"/>
    <xf borderId="19" fillId="0" fontId="8" numFmtId="0" xfId="0" applyBorder="1" applyFont="1"/>
    <xf borderId="20" fillId="0" fontId="8" numFmtId="164" xfId="0" applyBorder="1" applyFont="1" applyNumberFormat="1"/>
    <xf borderId="21" fillId="0" fontId="8" numFmtId="0" xfId="0" applyBorder="1" applyFont="1"/>
    <xf borderId="22" fillId="0" fontId="8" numFmtId="165" xfId="0" applyBorder="1" applyFont="1" applyNumberFormat="1"/>
    <xf borderId="23" fillId="0" fontId="8" numFmtId="165" xfId="0" applyBorder="1" applyFont="1" applyNumberFormat="1"/>
    <xf borderId="19" fillId="0" fontId="8" numFmtId="166" xfId="0" applyBorder="1" applyFont="1" applyNumberFormat="1"/>
    <xf borderId="20" fillId="0" fontId="7" numFmtId="167" xfId="0" applyBorder="1" applyFont="1" applyNumberFormat="1"/>
    <xf borderId="20" fillId="0" fontId="8" numFmtId="167" xfId="0" applyBorder="1" applyFont="1" applyNumberFormat="1"/>
    <xf borderId="24" fillId="0" fontId="7" numFmtId="167" xfId="0" applyBorder="1" applyFont="1" applyNumberFormat="1"/>
    <xf borderId="25" fillId="0" fontId="9" numFmtId="167" xfId="0" applyBorder="1" applyFont="1" applyNumberFormat="1"/>
    <xf borderId="25" fillId="0" fontId="8" numFmtId="167" xfId="0" applyBorder="1" applyFont="1" applyNumberFormat="1"/>
    <xf borderId="26" fillId="0" fontId="7" numFmtId="0" xfId="0" applyBorder="1" applyFont="1"/>
    <xf borderId="27" fillId="0" fontId="8" numFmtId="0" xfId="0" applyBorder="1" applyFont="1"/>
    <xf borderId="28" fillId="0" fontId="8" numFmtId="164" xfId="0" applyBorder="1" applyFont="1" applyNumberFormat="1"/>
    <xf borderId="29" fillId="0" fontId="8" numFmtId="0" xfId="0" applyBorder="1" applyFont="1"/>
    <xf borderId="30" fillId="0" fontId="8" numFmtId="165" xfId="0" applyBorder="1" applyFont="1" applyNumberFormat="1"/>
    <xf borderId="31" fillId="0" fontId="8" numFmtId="165" xfId="0" applyBorder="1" applyFont="1" applyNumberFormat="1"/>
    <xf borderId="27" fillId="0" fontId="8" numFmtId="166" xfId="0" applyBorder="1" applyFont="1" applyNumberFormat="1"/>
    <xf borderId="28" fillId="0" fontId="7" numFmtId="167" xfId="0" applyBorder="1" applyFont="1" applyNumberFormat="1"/>
    <xf borderId="28" fillId="0" fontId="8" numFmtId="167" xfId="0" applyBorder="1" applyFont="1" applyNumberFormat="1"/>
    <xf borderId="29" fillId="0" fontId="8" numFmtId="164" xfId="0" applyBorder="1" applyFont="1" applyNumberFormat="1"/>
    <xf borderId="27" fillId="0" fontId="7" numFmtId="167" xfId="0" applyBorder="1" applyFont="1" applyNumberFormat="1"/>
    <xf borderId="32" fillId="0" fontId="9" numFmtId="167" xfId="0" applyBorder="1" applyFont="1" applyNumberFormat="1"/>
    <xf borderId="27" fillId="0" fontId="8" numFmtId="164" xfId="0" applyBorder="1" applyFont="1" applyNumberFormat="1"/>
    <xf borderId="33" fillId="0" fontId="7" numFmtId="167" xfId="0" applyBorder="1" applyFont="1" applyNumberFormat="1"/>
    <xf borderId="32" fillId="0" fontId="8" numFmtId="167" xfId="0" applyBorder="1" applyFont="1" applyNumberFormat="1"/>
    <xf borderId="0" fillId="0" fontId="10" numFmtId="0" xfId="0" applyAlignment="1" applyFont="1">
      <alignment vertical="center"/>
    </xf>
    <xf borderId="0" fillId="0" fontId="11" numFmtId="0" xfId="0" applyAlignment="1" applyFont="1">
      <alignment shrinkToFit="0" vertical="center" wrapText="1"/>
    </xf>
    <xf borderId="0" fillId="0" fontId="7" numFmtId="0" xfId="0" applyFont="1"/>
    <xf borderId="0" fillId="0" fontId="12" numFmtId="167" xfId="0" applyFont="1" applyNumberFormat="1"/>
    <xf borderId="0" fillId="0" fontId="13" numFmtId="0" xfId="0" applyFont="1"/>
    <xf borderId="0" fillId="0" fontId="14" numFmtId="167" xfId="0" applyFont="1" applyNumberFormat="1"/>
    <xf borderId="0" fillId="0" fontId="2" numFmtId="0" xfId="0" applyAlignment="1" applyFont="1">
      <alignment horizontal="center"/>
    </xf>
    <xf borderId="0" fillId="0" fontId="8" numFmtId="0" xfId="0" applyFont="1"/>
    <xf borderId="0" fillId="0" fontId="15" numFmtId="0" xfId="0" applyFont="1"/>
    <xf borderId="0" fillId="0" fontId="6" numFmtId="0" xfId="0" applyAlignment="1" applyFont="1">
      <alignment horizontal="center"/>
    </xf>
    <xf borderId="0" fillId="0" fontId="7" numFmtId="0" xfId="0" applyAlignment="1" applyFont="1">
      <alignment horizontal="center"/>
    </xf>
    <xf borderId="0" fillId="0" fontId="8" numFmtId="164" xfId="0" applyFont="1" applyNumberFormat="1"/>
    <xf borderId="0" fillId="0" fontId="8" numFmtId="165" xfId="0" applyFont="1" applyNumberFormat="1"/>
    <xf borderId="0" fillId="0" fontId="8" numFmtId="166" xfId="0" applyFont="1" applyNumberFormat="1"/>
    <xf borderId="0" fillId="0" fontId="7" numFmtId="167" xfId="0" applyFont="1" applyNumberFormat="1"/>
    <xf borderId="0" fillId="0" fontId="8" numFmtId="167" xfId="0" applyFont="1" applyNumberFormat="1"/>
    <xf borderId="0" fillId="0" fontId="9" numFmtId="167" xfId="0" applyFont="1" applyNumberFormat="1"/>
    <xf borderId="0" fillId="0" fontId="16" numFmtId="0" xfId="0" applyAlignment="1" applyFont="1">
      <alignment horizontal="right"/>
    </xf>
    <xf borderId="0" fillId="0" fontId="1" numFmtId="0" xfId="0" applyAlignment="1" applyFont="1">
      <alignment readingOrder="0"/>
    </xf>
    <xf borderId="0" fillId="0" fontId="1" numFmtId="168" xfId="0" applyAlignment="1" applyFont="1" applyNumberFormat="1">
      <alignment horizontal="left"/>
    </xf>
    <xf borderId="0" fillId="0" fontId="1" numFmtId="169" xfId="0" applyFont="1" applyNumberFormat="1"/>
    <xf borderId="0" fillId="0" fontId="1" numFmtId="0" xfId="0" applyAlignment="1" applyFont="1">
      <alignment horizontal="left"/>
    </xf>
    <xf borderId="0" fillId="0" fontId="2" numFmtId="169" xfId="0" applyFont="1" applyNumberFormat="1"/>
    <xf borderId="34" fillId="0" fontId="2" numFmtId="0" xfId="0" applyAlignment="1" applyBorder="1" applyFont="1">
      <alignment shrinkToFit="0" wrapText="1"/>
    </xf>
    <xf borderId="35" fillId="0" fontId="1" numFmtId="0" xfId="0" applyAlignment="1" applyBorder="1" applyFont="1">
      <alignment horizontal="center" shrinkToFit="0" vertical="center" wrapText="1"/>
    </xf>
    <xf borderId="36" fillId="0" fontId="1" numFmtId="0" xfId="0" applyAlignment="1" applyBorder="1" applyFont="1">
      <alignment horizontal="center" shrinkToFit="0" vertical="center" wrapText="1"/>
    </xf>
    <xf borderId="37" fillId="0" fontId="1" numFmtId="0" xfId="0" applyAlignment="1" applyBorder="1" applyFont="1">
      <alignment horizontal="center" shrinkToFit="0" vertical="center" wrapText="1"/>
    </xf>
    <xf borderId="38" fillId="0" fontId="1" numFmtId="0" xfId="0" applyBorder="1" applyFont="1"/>
    <xf borderId="39" fillId="0" fontId="1" numFmtId="0" xfId="0" applyAlignment="1" applyBorder="1" applyFont="1">
      <alignment shrinkToFit="0" wrapText="1"/>
    </xf>
    <xf borderId="40" fillId="0" fontId="1" numFmtId="0" xfId="0" applyAlignment="1" applyBorder="1" applyFont="1">
      <alignment horizontal="center" shrinkToFit="0" vertical="center" wrapText="1"/>
    </xf>
    <xf borderId="41" fillId="0" fontId="1" numFmtId="0" xfId="0" applyAlignment="1" applyBorder="1" applyFont="1">
      <alignment horizontal="center" shrinkToFit="0" vertical="center" wrapText="1"/>
    </xf>
    <xf borderId="42" fillId="0" fontId="1" numFmtId="0" xfId="0" applyAlignment="1" applyBorder="1" applyFont="1">
      <alignment horizontal="center" shrinkToFit="0" vertical="center" wrapText="1"/>
    </xf>
    <xf borderId="43" fillId="0" fontId="1" numFmtId="0" xfId="0" applyBorder="1" applyFont="1"/>
    <xf borderId="39" fillId="0" fontId="1" numFmtId="0" xfId="0" applyBorder="1" applyFont="1"/>
    <xf borderId="44" fillId="0" fontId="17" numFmtId="170" xfId="0" applyAlignment="1" applyBorder="1" applyFont="1" applyNumberFormat="1">
      <alignment horizontal="center" vertical="center"/>
    </xf>
    <xf borderId="22" fillId="0" fontId="17" numFmtId="170" xfId="0" applyAlignment="1" applyBorder="1" applyFont="1" applyNumberFormat="1">
      <alignment horizontal="center" vertical="center"/>
    </xf>
    <xf borderId="45" fillId="0" fontId="17" numFmtId="170" xfId="0" applyAlignment="1" applyBorder="1" applyFont="1" applyNumberFormat="1">
      <alignment horizontal="center" vertical="center"/>
    </xf>
    <xf borderId="43" fillId="0" fontId="2" numFmtId="171" xfId="0" applyBorder="1" applyFont="1" applyNumberFormat="1"/>
    <xf borderId="46" fillId="0" fontId="2" numFmtId="0" xfId="0" applyBorder="1" applyFont="1"/>
    <xf borderId="47" fillId="0" fontId="1" numFmtId="168" xfId="0" applyAlignment="1" applyBorder="1" applyFont="1" applyNumberFormat="1">
      <alignment horizontal="center" vertical="center"/>
    </xf>
    <xf borderId="48" fillId="0" fontId="1" numFmtId="168" xfId="0" applyAlignment="1" applyBorder="1" applyFont="1" applyNumberFormat="1">
      <alignment horizontal="center" vertical="center"/>
    </xf>
    <xf borderId="49" fillId="0" fontId="1" numFmtId="168" xfId="0" applyAlignment="1" applyBorder="1" applyFont="1" applyNumberFormat="1">
      <alignment horizontal="center" vertical="center"/>
    </xf>
    <xf borderId="50" fillId="0" fontId="2" numFmtId="171" xfId="0" applyBorder="1" applyFont="1" applyNumberFormat="1"/>
    <xf borderId="0" fillId="0" fontId="18" numFmtId="171" xfId="0" applyAlignment="1" applyFont="1" applyNumberFormat="1">
      <alignment horizontal="center" vertical="center"/>
    </xf>
    <xf borderId="2" fillId="0" fontId="2" numFmtId="171" xfId="0" applyBorder="1" applyFont="1" applyNumberFormat="1"/>
    <xf borderId="0" fillId="0" fontId="1" numFmtId="171" xfId="0" applyAlignment="1" applyFont="1" applyNumberFormat="1">
      <alignment horizontal="center"/>
    </xf>
    <xf borderId="0" fillId="0" fontId="1" numFmtId="0" xfId="0" applyAlignment="1" applyFont="1">
      <alignment horizontal="center"/>
    </xf>
    <xf borderId="51" fillId="0" fontId="17" numFmtId="0" xfId="0" applyAlignment="1" applyBorder="1" applyFont="1">
      <alignment horizontal="center" shrinkToFit="0" vertical="center" wrapText="1"/>
    </xf>
    <xf borderId="52" fillId="0" fontId="17" numFmtId="0" xfId="0" applyAlignment="1" applyBorder="1" applyFont="1">
      <alignment horizontal="center" vertical="center"/>
    </xf>
    <xf borderId="53" fillId="0" fontId="3" numFmtId="0" xfId="0" applyBorder="1" applyFont="1"/>
    <xf borderId="54" fillId="0" fontId="3" numFmtId="0" xfId="0" applyBorder="1" applyFont="1"/>
    <xf borderId="52" fillId="0" fontId="17" numFmtId="9" xfId="0" applyAlignment="1" applyBorder="1" applyFont="1" applyNumberFormat="1">
      <alignment horizontal="center" shrinkToFit="0" vertical="center" wrapText="1"/>
    </xf>
    <xf borderId="0" fillId="0" fontId="2" numFmtId="171" xfId="0" applyFont="1" applyNumberFormat="1"/>
    <xf borderId="0" fillId="0" fontId="1" numFmtId="171" xfId="0" applyFont="1" applyNumberFormat="1"/>
    <xf borderId="0" fillId="0" fontId="2" numFmtId="0" xfId="0" applyAlignment="1" applyFont="1">
      <alignment horizontal="right"/>
    </xf>
    <xf borderId="0" fillId="0" fontId="19" numFmtId="0" xfId="0" applyFont="1"/>
    <xf borderId="0" fillId="0" fontId="8" numFmtId="0" xfId="0" applyAlignment="1" applyFont="1">
      <alignment horizontal="center"/>
    </xf>
    <xf borderId="0" fillId="0" fontId="8" numFmtId="172" xfId="0" applyAlignment="1" applyFont="1" applyNumberFormat="1">
      <alignment horizontal="center"/>
    </xf>
    <xf borderId="0" fillId="0" fontId="8" numFmtId="172" xfId="0" applyFont="1" applyNumberFormat="1"/>
    <xf borderId="55" fillId="0" fontId="20" numFmtId="0" xfId="0" applyAlignment="1" applyBorder="1" applyFont="1">
      <alignment horizontal="center"/>
    </xf>
    <xf borderId="56" fillId="0" fontId="3" numFmtId="0" xfId="0" applyBorder="1" applyFont="1"/>
    <xf borderId="57" fillId="0" fontId="3" numFmtId="0" xfId="0" applyBorder="1" applyFont="1"/>
    <xf borderId="55" fillId="0" fontId="20" numFmtId="172" xfId="0" applyAlignment="1" applyBorder="1" applyFont="1" applyNumberFormat="1">
      <alignment horizontal="center"/>
    </xf>
    <xf borderId="0" fillId="0" fontId="21" numFmtId="0" xfId="0" applyFont="1"/>
    <xf borderId="9" fillId="0" fontId="20" numFmtId="0" xfId="0" applyAlignment="1" applyBorder="1" applyFont="1">
      <alignment horizontal="center"/>
    </xf>
    <xf borderId="33" fillId="0" fontId="7" numFmtId="0" xfId="0" applyAlignment="1" applyBorder="1" applyFont="1">
      <alignment horizontal="center" vertical="center"/>
    </xf>
    <xf borderId="33" fillId="0" fontId="3" numFmtId="0" xfId="0" applyBorder="1" applyFont="1"/>
    <xf borderId="9" fillId="0" fontId="22" numFmtId="0" xfId="0" applyAlignment="1" applyBorder="1" applyFont="1">
      <alignment horizontal="center" shrinkToFit="0" vertical="center" wrapText="1"/>
    </xf>
    <xf borderId="10" fillId="0" fontId="7" numFmtId="0" xfId="0" applyAlignment="1" applyBorder="1" applyFont="1">
      <alignment horizontal="center" vertical="center"/>
    </xf>
    <xf borderId="11" fillId="0" fontId="7" numFmtId="0" xfId="0" applyAlignment="1" applyBorder="1" applyFont="1">
      <alignment horizontal="center" vertical="center"/>
    </xf>
    <xf borderId="10" fillId="0" fontId="23" numFmtId="172" xfId="0" applyAlignment="1" applyBorder="1" applyFont="1" applyNumberFormat="1">
      <alignment horizontal="center" shrinkToFit="0" vertical="center" wrapText="1"/>
    </xf>
    <xf borderId="10" fillId="0" fontId="7" numFmtId="172" xfId="0" applyAlignment="1" applyBorder="1" applyFont="1" applyNumberFormat="1">
      <alignment horizontal="center" shrinkToFit="0" vertical="center" wrapText="1"/>
    </xf>
    <xf borderId="10" fillId="0" fontId="7" numFmtId="0" xfId="0" applyAlignment="1" applyBorder="1" applyFont="1">
      <alignment vertical="center"/>
    </xf>
    <xf borderId="12" fillId="0" fontId="7" numFmtId="0" xfId="0" applyAlignment="1" applyBorder="1" applyFont="1">
      <alignment horizontal="center" vertical="center"/>
    </xf>
    <xf borderId="12" fillId="0" fontId="22" numFmtId="0" xfId="0" applyAlignment="1" applyBorder="1" applyFont="1">
      <alignment horizontal="center" shrinkToFit="0" vertical="center" wrapText="1"/>
    </xf>
    <xf borderId="10" fillId="0" fontId="7" numFmtId="0" xfId="0" applyAlignment="1" applyBorder="1" applyFont="1">
      <alignment shrinkToFit="0" vertical="center" wrapText="1"/>
    </xf>
    <xf borderId="10" fillId="0" fontId="7" numFmtId="0" xfId="0" applyAlignment="1" applyBorder="1" applyFont="1">
      <alignment horizontal="center" shrinkToFit="0" vertical="center" wrapText="1"/>
    </xf>
    <xf borderId="12" fillId="0" fontId="7" numFmtId="0" xfId="0" applyAlignment="1" applyBorder="1" applyFont="1">
      <alignment horizontal="center" shrinkToFit="0" vertical="center" wrapText="1"/>
    </xf>
    <xf borderId="58" fillId="0" fontId="7" numFmtId="0" xfId="0" applyAlignment="1" applyBorder="1" applyFont="1">
      <alignment horizontal="center" vertical="center"/>
    </xf>
    <xf borderId="59" fillId="0" fontId="8" numFmtId="0" xfId="0" applyAlignment="1" applyBorder="1" applyFont="1">
      <alignment horizontal="center"/>
    </xf>
    <xf borderId="60" fillId="2" fontId="9" numFmtId="0" xfId="0" applyAlignment="1" applyBorder="1" applyFill="1" applyFont="1">
      <alignment horizontal="center"/>
    </xf>
    <xf borderId="61" fillId="0" fontId="3" numFmtId="0" xfId="0" applyBorder="1" applyFont="1"/>
    <xf borderId="62" fillId="0" fontId="8" numFmtId="173" xfId="0" applyAlignment="1" applyBorder="1" applyFont="1" applyNumberFormat="1">
      <alignment horizontal="center"/>
    </xf>
    <xf borderId="63" fillId="0" fontId="23" numFmtId="0" xfId="0" applyAlignment="1" applyBorder="1" applyFont="1">
      <alignment horizontal="center"/>
    </xf>
    <xf borderId="64" fillId="0" fontId="8" numFmtId="172" xfId="0" applyAlignment="1" applyBorder="1" applyFont="1" applyNumberFormat="1">
      <alignment horizontal="center"/>
    </xf>
    <xf borderId="65" fillId="0" fontId="8" numFmtId="172" xfId="0" applyBorder="1" applyFont="1" applyNumberFormat="1"/>
    <xf borderId="65" fillId="0" fontId="23" numFmtId="0" xfId="0" applyAlignment="1" applyBorder="1" applyFont="1">
      <alignment horizontal="center"/>
    </xf>
    <xf borderId="66" fillId="3" fontId="8" numFmtId="172" xfId="0" applyAlignment="1" applyBorder="1" applyFill="1" applyFont="1" applyNumberFormat="1">
      <alignment horizontal="center"/>
    </xf>
    <xf borderId="65" fillId="0" fontId="8" numFmtId="172" xfId="0" applyAlignment="1" applyBorder="1" applyFont="1" applyNumberFormat="1">
      <alignment horizontal="center"/>
    </xf>
    <xf borderId="67" fillId="3" fontId="8" numFmtId="172" xfId="0" applyAlignment="1" applyBorder="1" applyFont="1" applyNumberFormat="1">
      <alignment horizontal="center"/>
    </xf>
    <xf borderId="26" fillId="0" fontId="3" numFmtId="0" xfId="0" applyBorder="1" applyFont="1"/>
    <xf borderId="29" fillId="0" fontId="8" numFmtId="0" xfId="0" applyAlignment="1" applyBorder="1" applyFont="1">
      <alignment horizontal="center"/>
    </xf>
    <xf borderId="68" fillId="0" fontId="8" numFmtId="172" xfId="0" applyAlignment="1" applyBorder="1" applyFont="1" applyNumberFormat="1">
      <alignment horizontal="center"/>
    </xf>
    <xf borderId="27" fillId="0" fontId="3" numFmtId="0" xfId="0" applyBorder="1" applyFont="1"/>
    <xf borderId="28" fillId="0" fontId="8" numFmtId="173" xfId="0" applyAlignment="1" applyBorder="1" applyFont="1" applyNumberFormat="1">
      <alignment horizontal="center"/>
    </xf>
    <xf borderId="69" fillId="2" fontId="8" numFmtId="0" xfId="0" applyAlignment="1" applyBorder="1" applyFont="1">
      <alignment horizontal="center"/>
    </xf>
    <xf borderId="70" fillId="0" fontId="3" numFmtId="0" xfId="0" applyBorder="1" applyFont="1"/>
    <xf borderId="71" fillId="0" fontId="3" numFmtId="0" xfId="0" applyBorder="1" applyFont="1"/>
    <xf borderId="65" fillId="0" fontId="3" numFmtId="0" xfId="0" applyBorder="1" applyFont="1"/>
    <xf borderId="21" fillId="0" fontId="8" numFmtId="0" xfId="0" applyAlignment="1" applyBorder="1" applyFont="1">
      <alignment horizontal="center"/>
    </xf>
    <xf borderId="72" fillId="2" fontId="9" numFmtId="0" xfId="0" applyAlignment="1" applyBorder="1" applyFont="1">
      <alignment horizontal="center"/>
    </xf>
    <xf borderId="19" fillId="0" fontId="3" numFmtId="0" xfId="0" applyBorder="1" applyFont="1"/>
    <xf borderId="20" fillId="0" fontId="8" numFmtId="173" xfId="0" applyAlignment="1" applyBorder="1" applyFont="1" applyNumberFormat="1">
      <alignment horizontal="center"/>
    </xf>
    <xf borderId="72" fillId="0" fontId="8" numFmtId="172" xfId="0" applyAlignment="1" applyBorder="1" applyFont="1" applyNumberFormat="1">
      <alignment horizontal="center"/>
    </xf>
    <xf borderId="73" fillId="0" fontId="8" numFmtId="0" xfId="0" applyAlignment="1" applyBorder="1" applyFont="1">
      <alignment horizontal="center" vertical="center"/>
    </xf>
    <xf borderId="72" fillId="0" fontId="8" numFmtId="0" xfId="0" applyAlignment="1" applyBorder="1" applyFont="1">
      <alignment horizontal="center"/>
    </xf>
    <xf borderId="20" fillId="0" fontId="8" numFmtId="174" xfId="0" applyAlignment="1" applyBorder="1" applyFont="1" applyNumberFormat="1">
      <alignment horizontal="center"/>
    </xf>
    <xf borderId="74" fillId="0" fontId="3" numFmtId="0" xfId="0" applyBorder="1" applyFont="1"/>
    <xf borderId="20" fillId="0" fontId="8" numFmtId="172" xfId="0" applyAlignment="1" applyBorder="1" applyFont="1" applyNumberFormat="1">
      <alignment horizontal="center"/>
    </xf>
    <xf borderId="20" fillId="2" fontId="9" numFmtId="0" xfId="0" applyAlignment="1" applyBorder="1" applyFont="1">
      <alignment shrinkToFit="0" wrapText="1"/>
    </xf>
    <xf borderId="75" fillId="0" fontId="3" numFmtId="0" xfId="0" applyBorder="1" applyFont="1"/>
    <xf borderId="28" fillId="0" fontId="8" numFmtId="172" xfId="0" applyAlignment="1" applyBorder="1" applyFont="1" applyNumberFormat="1">
      <alignment horizontal="center"/>
    </xf>
    <xf borderId="76" fillId="2" fontId="7" numFmtId="0" xfId="0" applyAlignment="1" applyBorder="1" applyFont="1">
      <alignment horizontal="center"/>
    </xf>
    <xf borderId="77" fillId="0" fontId="3" numFmtId="0" xfId="0" applyBorder="1" applyFont="1"/>
    <xf borderId="78" fillId="0" fontId="3" numFmtId="0" xfId="0" applyBorder="1" applyFont="1"/>
    <xf borderId="20" fillId="2" fontId="9" numFmtId="174" xfId="0" applyAlignment="1" applyBorder="1" applyFont="1" applyNumberFormat="1">
      <alignment horizontal="center"/>
    </xf>
    <xf borderId="28" fillId="2" fontId="6" numFmtId="172" xfId="0" applyAlignment="1" applyBorder="1" applyFont="1" applyNumberFormat="1">
      <alignment horizontal="center"/>
    </xf>
    <xf borderId="0" fillId="0" fontId="8" numFmtId="9" xfId="0" applyFont="1" applyNumberFormat="1"/>
    <xf borderId="15" fillId="0" fontId="8" numFmtId="0" xfId="0" applyAlignment="1" applyBorder="1" applyFont="1">
      <alignment horizontal="center"/>
    </xf>
    <xf borderId="16" fillId="0" fontId="8" numFmtId="0" xfId="0" applyAlignment="1" applyBorder="1" applyFont="1">
      <alignment horizontal="center"/>
    </xf>
    <xf borderId="14" fillId="0" fontId="8" numFmtId="0" xfId="0" applyAlignment="1" applyBorder="1" applyFont="1">
      <alignment horizontal="center"/>
    </xf>
    <xf borderId="79" fillId="0" fontId="8" numFmtId="0" xfId="0" applyBorder="1" applyFont="1"/>
    <xf borderId="80" fillId="2" fontId="9" numFmtId="1" xfId="0" applyBorder="1" applyFont="1" applyNumberFormat="1"/>
    <xf borderId="80" fillId="2" fontId="9" numFmtId="175" xfId="0" applyBorder="1" applyFont="1" applyNumberFormat="1"/>
    <xf borderId="41" fillId="0" fontId="8" numFmtId="172" xfId="0" applyBorder="1" applyFont="1" applyNumberFormat="1"/>
    <xf borderId="41" fillId="0" fontId="8" numFmtId="175" xfId="0" applyBorder="1" applyFont="1" applyNumberFormat="1"/>
    <xf borderId="25" fillId="0" fontId="8" numFmtId="176" xfId="0" applyAlignment="1" applyBorder="1" applyFont="1" applyNumberFormat="1">
      <alignment horizontal="center"/>
    </xf>
    <xf borderId="21" fillId="0" fontId="8" numFmtId="1" xfId="0" applyBorder="1" applyFont="1" applyNumberFormat="1"/>
    <xf borderId="22" fillId="0" fontId="8" numFmtId="1" xfId="0" applyBorder="1" applyFont="1" applyNumberFormat="1"/>
    <xf borderId="22" fillId="0" fontId="8" numFmtId="172" xfId="0" applyBorder="1" applyFont="1" applyNumberFormat="1"/>
    <xf borderId="22" fillId="0" fontId="8" numFmtId="175" xfId="0" applyBorder="1" applyFont="1" applyNumberFormat="1"/>
    <xf borderId="20" fillId="0" fontId="24" numFmtId="176" xfId="0" applyAlignment="1" applyBorder="1" applyFont="1" applyNumberFormat="1">
      <alignment horizontal="center"/>
    </xf>
    <xf borderId="22" fillId="2" fontId="9" numFmtId="175" xfId="0" applyBorder="1" applyFont="1" applyNumberFormat="1"/>
    <xf borderId="20" fillId="0" fontId="8" numFmtId="176" xfId="0" applyAlignment="1" applyBorder="1" applyFont="1" applyNumberFormat="1">
      <alignment horizontal="center"/>
    </xf>
    <xf borderId="33" fillId="0" fontId="8" numFmtId="172" xfId="0" applyAlignment="1" applyBorder="1" applyFont="1" applyNumberFormat="1">
      <alignment horizontal="center"/>
    </xf>
    <xf borderId="81" fillId="0" fontId="8" numFmtId="172" xfId="0" applyAlignment="1" applyBorder="1" applyFont="1" applyNumberFormat="1">
      <alignment horizontal="center"/>
    </xf>
    <xf borderId="9" fillId="0" fontId="23" numFmtId="0" xfId="0" applyAlignment="1" applyBorder="1" applyFont="1">
      <alignment horizontal="center"/>
    </xf>
    <xf borderId="82" fillId="3" fontId="8" numFmtId="172" xfId="0" applyAlignment="1" applyBorder="1" applyFont="1" applyNumberFormat="1">
      <alignment horizontal="center"/>
    </xf>
    <xf borderId="10" fillId="0" fontId="8" numFmtId="172" xfId="0" applyAlignment="1" applyBorder="1" applyFont="1" applyNumberFormat="1">
      <alignment horizontal="center"/>
    </xf>
    <xf borderId="11" fillId="0" fontId="8" numFmtId="172" xfId="0" applyAlignment="1" applyBorder="1" applyFont="1" applyNumberFormat="1">
      <alignment horizontal="center"/>
    </xf>
    <xf borderId="83" fillId="0" fontId="7" numFmtId="172" xfId="0" applyBorder="1" applyFont="1" applyNumberFormat="1"/>
    <xf borderId="83" fillId="0" fontId="7" numFmtId="172" xfId="0" applyAlignment="1" applyBorder="1" applyFont="1" applyNumberFormat="1">
      <alignment horizontal="center"/>
    </xf>
    <xf borderId="84" fillId="3" fontId="7" numFmtId="172" xfId="0" applyAlignment="1" applyBorder="1" applyFont="1" applyNumberFormat="1">
      <alignment horizontal="center"/>
    </xf>
    <xf borderId="22" fillId="0" fontId="8" numFmtId="0" xfId="0" applyBorder="1" applyFont="1"/>
    <xf borderId="30" fillId="0" fontId="8" numFmtId="1" xfId="0" applyBorder="1" applyFont="1" applyNumberFormat="1"/>
    <xf borderId="30" fillId="2" fontId="9" numFmtId="175" xfId="0" applyBorder="1" applyFont="1" applyNumberFormat="1"/>
    <xf borderId="13" fillId="0" fontId="7" numFmtId="0" xfId="0" applyBorder="1" applyFont="1"/>
    <xf borderId="85" fillId="0" fontId="8" numFmtId="1" xfId="0" applyBorder="1" applyFont="1" applyNumberFormat="1"/>
    <xf borderId="59" fillId="2" fontId="9" numFmtId="177" xfId="0" applyBorder="1" applyFont="1" applyNumberFormat="1"/>
    <xf borderId="86" fillId="2" fontId="9" numFmtId="9" xfId="0" applyAlignment="1" applyBorder="1" applyFont="1" applyNumberFormat="1">
      <alignment horizontal="center"/>
    </xf>
    <xf borderId="86" fillId="0" fontId="8" numFmtId="9" xfId="0" applyAlignment="1" applyBorder="1" applyFont="1" applyNumberFormat="1">
      <alignment horizontal="center"/>
    </xf>
    <xf borderId="20" fillId="2" fontId="9" numFmtId="9" xfId="0" applyAlignment="1" applyBorder="1" applyFont="1" applyNumberFormat="1">
      <alignment horizontal="center"/>
    </xf>
    <xf borderId="0" fillId="0" fontId="9" numFmtId="172" xfId="0" applyAlignment="1" applyFont="1" applyNumberFormat="1">
      <alignment horizontal="center"/>
    </xf>
    <xf borderId="87" fillId="0" fontId="8" numFmtId="1" xfId="0" applyBorder="1" applyFont="1" applyNumberFormat="1"/>
    <xf borderId="21" fillId="2" fontId="9" numFmtId="177" xfId="0" applyBorder="1" applyFont="1" applyNumberFormat="1"/>
    <xf borderId="22" fillId="2" fontId="9" numFmtId="9" xfId="0" applyAlignment="1" applyBorder="1" applyFont="1" applyNumberFormat="1">
      <alignment horizontal="center"/>
    </xf>
    <xf borderId="41" fillId="0" fontId="8" numFmtId="9" xfId="0" applyAlignment="1" applyBorder="1" applyFont="1" applyNumberFormat="1">
      <alignment horizontal="center"/>
    </xf>
    <xf borderId="18" fillId="0" fontId="8" numFmtId="1" xfId="0" applyBorder="1" applyFont="1" applyNumberFormat="1"/>
    <xf borderId="22" fillId="2" fontId="25" numFmtId="9" xfId="0" applyAlignment="1" applyBorder="1" applyFont="1" applyNumberFormat="1">
      <alignment horizontal="center" readingOrder="0"/>
    </xf>
    <xf borderId="88" fillId="3" fontId="8" numFmtId="174" xfId="0" applyBorder="1" applyFont="1" applyNumberFormat="1"/>
    <xf borderId="29" fillId="3" fontId="9" numFmtId="177" xfId="0" applyBorder="1" applyFont="1" applyNumberFormat="1"/>
    <xf borderId="30" fillId="3" fontId="9" numFmtId="9" xfId="0" applyAlignment="1" applyBorder="1" applyFont="1" applyNumberFormat="1">
      <alignment horizontal="center"/>
    </xf>
    <xf borderId="30" fillId="3" fontId="8" numFmtId="9" xfId="0" applyAlignment="1" applyBorder="1" applyFont="1" applyNumberFormat="1">
      <alignment horizontal="center"/>
    </xf>
    <xf borderId="28" fillId="2" fontId="9" numFmtId="9" xfId="0" applyAlignment="1" applyBorder="1" applyFont="1" applyNumberFormat="1">
      <alignment horizontal="center"/>
    </xf>
    <xf borderId="0" fillId="0" fontId="7" numFmtId="0" xfId="0" applyAlignment="1" applyFont="1">
      <alignment horizontal="right"/>
    </xf>
    <xf borderId="0" fillId="0" fontId="26" numFmtId="0" xfId="0" applyFont="1"/>
    <xf borderId="0" fillId="0" fontId="8" numFmtId="0" xfId="0" applyAlignment="1" applyFont="1">
      <alignment horizontal="right"/>
    </xf>
    <xf borderId="0" fillId="0" fontId="8" numFmtId="1" xfId="0" applyFont="1" applyNumberFormat="1"/>
    <xf borderId="0" fillId="0" fontId="7" numFmtId="0" xfId="0" applyAlignment="1" applyFont="1">
      <alignment horizontal="center" shrinkToFit="0" wrapText="1"/>
    </xf>
    <xf borderId="0" fillId="0" fontId="27" numFmtId="0" xfId="0" applyAlignment="1" applyFont="1">
      <alignment horizontal="left"/>
    </xf>
    <xf borderId="89" fillId="0" fontId="28" numFmtId="172" xfId="0" applyAlignment="1" applyBorder="1" applyFont="1" applyNumberFormat="1">
      <alignment shrinkToFit="0" vertical="center" wrapText="1"/>
    </xf>
    <xf borderId="0" fillId="0" fontId="8" numFmtId="2" xfId="0" applyFont="1" applyNumberFormat="1"/>
    <xf borderId="12" fillId="0" fontId="7" numFmtId="172" xfId="0" applyAlignment="1" applyBorder="1" applyFont="1" applyNumberFormat="1">
      <alignment horizontal="center"/>
    </xf>
    <xf borderId="0" fillId="0" fontId="24" numFmtId="178" xfId="0" applyAlignment="1" applyFont="1" applyNumberFormat="1">
      <alignment horizontal="center"/>
    </xf>
    <xf borderId="0" fillId="0" fontId="29" numFmtId="170" xfId="0" applyFont="1" applyNumberFormat="1"/>
    <xf borderId="0" fillId="0" fontId="24" numFmtId="0" xfId="0" applyFont="1"/>
    <xf borderId="0" fillId="0" fontId="29" numFmtId="0" xfId="0" applyAlignment="1" applyFont="1">
      <alignment horizontal="center"/>
    </xf>
    <xf borderId="0" fillId="0" fontId="29" numFmtId="0" xfId="0" applyAlignment="1" applyFont="1">
      <alignment horizontal="right"/>
    </xf>
    <xf borderId="66" fillId="3" fontId="24" numFmtId="170" xfId="0" applyBorder="1" applyFont="1" applyNumberFormat="1"/>
    <xf borderId="0" fillId="0" fontId="24" numFmtId="170" xfId="0" applyFont="1" applyNumberFormat="1"/>
    <xf borderId="0" fillId="0" fontId="24" numFmtId="172" xfId="0" applyAlignment="1" applyFont="1" applyNumberFormat="1">
      <alignment horizontal="center"/>
    </xf>
    <xf borderId="66" fillId="3" fontId="24" numFmtId="178" xfId="0" applyAlignment="1" applyBorder="1" applyFont="1" applyNumberFormat="1">
      <alignment horizontal="center"/>
    </xf>
    <xf borderId="0" fillId="0" fontId="29" numFmtId="0" xfId="0" applyFont="1"/>
    <xf borderId="0" fillId="0" fontId="7" numFmtId="170" xfId="0" applyAlignment="1" applyFont="1" applyNumberFormat="1">
      <alignment horizontal="center"/>
    </xf>
    <xf borderId="0" fillId="0" fontId="30" numFmtId="0" xfId="0" applyAlignment="1" applyFont="1">
      <alignment shrinkToFit="0" vertical="center" wrapText="1"/>
    </xf>
    <xf borderId="0" fillId="0" fontId="30" numFmtId="172" xfId="0" applyAlignment="1" applyFont="1" applyNumberFormat="1">
      <alignment shrinkToFit="0" vertical="center" wrapText="1"/>
    </xf>
    <xf borderId="0" fillId="0" fontId="28" numFmtId="0" xfId="0" applyAlignment="1" applyFont="1">
      <alignment vertical="center"/>
    </xf>
    <xf borderId="0" fillId="0" fontId="28" numFmtId="0" xfId="0" applyAlignment="1" applyFont="1">
      <alignment shrinkToFit="0" vertical="center" wrapText="1"/>
    </xf>
    <xf borderId="66" fillId="4" fontId="28" numFmtId="0" xfId="0" applyAlignment="1" applyBorder="1" applyFill="1" applyFont="1">
      <alignment vertical="center"/>
    </xf>
    <xf borderId="66" fillId="4" fontId="28" numFmtId="0" xfId="0" applyAlignment="1" applyBorder="1" applyFont="1">
      <alignment shrinkToFit="0" vertical="center" wrapText="1"/>
    </xf>
    <xf borderId="0" fillId="0" fontId="28" numFmtId="2" xfId="0" applyAlignment="1" applyFont="1" applyNumberFormat="1">
      <alignment shrinkToFit="0" vertical="center" wrapText="1"/>
    </xf>
    <xf borderId="0" fillId="0" fontId="30" numFmtId="0" xfId="0" applyAlignment="1" applyFont="1">
      <alignment vertical="center"/>
    </xf>
    <xf borderId="81" fillId="0" fontId="23" numFmtId="0" xfId="0" applyAlignment="1" applyBorder="1" applyFont="1">
      <alignment horizontal="center"/>
    </xf>
    <xf borderId="90" fillId="0" fontId="8" numFmtId="172" xfId="0" applyAlignment="1" applyBorder="1" applyFont="1" applyNumberFormat="1">
      <alignment horizontal="center"/>
    </xf>
    <xf borderId="26" fillId="0" fontId="8" numFmtId="172" xfId="0" applyBorder="1" applyFont="1" applyNumberFormat="1"/>
    <xf borderId="26" fillId="0" fontId="23" numFmtId="0" xfId="0" applyAlignment="1" applyBorder="1" applyFont="1">
      <alignment horizontal="center"/>
    </xf>
    <xf borderId="26" fillId="0" fontId="8" numFmtId="172" xfId="0" applyAlignment="1" applyBorder="1" applyFont="1" applyNumberFormat="1">
      <alignment horizontal="center"/>
    </xf>
    <xf borderId="55" fillId="0" fontId="7" numFmtId="0" xfId="0" applyAlignment="1" applyBorder="1" applyFont="1">
      <alignment horizontal="center"/>
    </xf>
    <xf borderId="30" fillId="0" fontId="8" numFmtId="172" xfId="0" applyBorder="1" applyFont="1" applyNumberFormat="1"/>
    <xf borderId="30" fillId="0" fontId="8" numFmtId="175" xfId="0" applyBorder="1" applyFont="1" applyNumberFormat="1"/>
    <xf borderId="28" fillId="0" fontId="8" numFmtId="176" xfId="0" applyAlignment="1" applyBorder="1" applyFont="1" applyNumberFormat="1">
      <alignment horizontal="center"/>
    </xf>
    <xf borderId="62" fillId="2" fontId="9" numFmtId="9" xfId="0" applyAlignment="1" applyBorder="1" applyFont="1" applyNumberFormat="1">
      <alignment horizontal="center"/>
    </xf>
    <xf borderId="22" fillId="3" fontId="9" numFmtId="9" xfId="0" applyAlignment="1" applyBorder="1" applyFont="1" applyNumberFormat="1">
      <alignment horizontal="center"/>
    </xf>
    <xf borderId="80" fillId="3" fontId="8" numFmtId="9" xfId="0" applyAlignment="1" applyBorder="1" applyFont="1" applyNumberFormat="1">
      <alignment horizontal="center"/>
    </xf>
    <xf borderId="89" fillId="0" fontId="30" numFmtId="172" xfId="0" applyAlignment="1" applyBorder="1" applyFont="1" applyNumberFormat="1">
      <alignment shrinkToFit="0" vertical="center" wrapText="1"/>
    </xf>
    <xf borderId="66" fillId="3" fontId="9" numFmtId="0" xfId="0" applyAlignment="1" applyBorder="1" applyFont="1">
      <alignment horizontal="right"/>
    </xf>
    <xf borderId="12" fillId="3" fontId="6" numFmtId="172" xfId="0" applyAlignment="1" applyBorder="1" applyFont="1" applyNumberFormat="1">
      <alignment horizontal="center"/>
    </xf>
    <xf borderId="0" fillId="0" fontId="9" numFmtId="0" xfId="0" applyFont="1"/>
    <xf borderId="0" fillId="0" fontId="6" numFmtId="0" xfId="0" applyAlignment="1" applyFont="1">
      <alignment horizontal="center" shrinkToFit="0" vertical="center" wrapText="1"/>
    </xf>
    <xf borderId="0" fillId="0" fontId="9" numFmtId="172" xfId="0" applyFont="1" applyNumberFormat="1"/>
    <xf borderId="0" fillId="0" fontId="9" numFmtId="10" xfId="0" applyFont="1" applyNumberFormat="1"/>
    <xf borderId="91" fillId="3" fontId="8" numFmtId="9" xfId="0" applyAlignment="1" applyBorder="1" applyFont="1" applyNumberFormat="1">
      <alignment horizontal="center"/>
    </xf>
    <xf borderId="86" fillId="2" fontId="9" numFmtId="175" xfId="0" applyBorder="1" applyFont="1" applyNumberFormat="1"/>
    <xf borderId="29" fillId="0" fontId="8" numFmtId="1" xfId="0" applyBorder="1" applyFont="1" applyNumberFormat="1"/>
    <xf borderId="0" fillId="0" fontId="8" numFmtId="178" xfId="0" applyFont="1" applyNumberFormat="1"/>
    <xf borderId="1" fillId="0" fontId="31" numFmtId="0" xfId="0" applyAlignment="1" applyBorder="1" applyFont="1">
      <alignment horizontal="center"/>
    </xf>
    <xf borderId="3" fillId="0" fontId="3" numFmtId="0" xfId="0" applyBorder="1" applyFont="1"/>
    <xf borderId="92" fillId="0" fontId="32" numFmtId="0" xfId="0" applyAlignment="1" applyBorder="1" applyFont="1">
      <alignment horizontal="center" textRotation="90" vertical="center"/>
    </xf>
    <xf borderId="93" fillId="0" fontId="8" numFmtId="0" xfId="0" applyBorder="1" applyFont="1"/>
    <xf borderId="93" fillId="0" fontId="7" numFmtId="0" xfId="0" applyBorder="1" applyFont="1"/>
    <xf borderId="94" fillId="0" fontId="7" numFmtId="178" xfId="0" applyAlignment="1" applyBorder="1" applyFont="1" applyNumberFormat="1">
      <alignment horizontal="center"/>
    </xf>
    <xf borderId="93" fillId="0" fontId="3" numFmtId="0" xfId="0" applyBorder="1" applyFont="1"/>
    <xf borderId="95" fillId="0" fontId="3" numFmtId="0" xfId="0" applyBorder="1" applyFont="1"/>
    <xf borderId="93" fillId="0" fontId="7" numFmtId="178" xfId="0" applyAlignment="1" applyBorder="1" applyFont="1" applyNumberFormat="1">
      <alignment horizontal="center"/>
    </xf>
    <xf borderId="96" fillId="0" fontId="3" numFmtId="0" xfId="0" applyBorder="1" applyFont="1"/>
    <xf borderId="4" fillId="0" fontId="33" numFmtId="0" xfId="0" applyAlignment="1" applyBorder="1" applyFont="1">
      <alignment horizontal="right"/>
    </xf>
    <xf borderId="5" fillId="0" fontId="34" numFmtId="179" xfId="0" applyBorder="1" applyFont="1" applyNumberFormat="1"/>
    <xf borderId="97" fillId="0" fontId="3" numFmtId="0" xfId="0" applyBorder="1" applyFont="1"/>
    <xf borderId="0" fillId="0" fontId="7" numFmtId="174" xfId="0" applyFont="1" applyNumberFormat="1"/>
    <xf borderId="98" fillId="0" fontId="8" numFmtId="0" xfId="0" applyBorder="1" applyFont="1"/>
    <xf borderId="99" fillId="0" fontId="8" numFmtId="178" xfId="0" applyBorder="1" applyFont="1" applyNumberFormat="1"/>
    <xf borderId="100" fillId="0" fontId="8" numFmtId="178" xfId="0" applyBorder="1" applyFont="1" applyNumberFormat="1"/>
    <xf borderId="5" fillId="0" fontId="33" numFmtId="179" xfId="0" applyBorder="1" applyFont="1" applyNumberFormat="1"/>
    <xf borderId="0" fillId="0" fontId="7" numFmtId="168" xfId="0" applyFont="1" applyNumberFormat="1"/>
    <xf borderId="99" fillId="0" fontId="8" numFmtId="172" xfId="0" applyBorder="1" applyFont="1" applyNumberFormat="1"/>
    <xf borderId="101" fillId="5" fontId="34" numFmtId="0" xfId="0" applyAlignment="1" applyBorder="1" applyFill="1" applyFont="1">
      <alignment horizontal="right"/>
    </xf>
    <xf borderId="102" fillId="5" fontId="34" numFmtId="179" xfId="0" applyBorder="1" applyFont="1" applyNumberFormat="1"/>
    <xf borderId="66" fillId="2" fontId="9" numFmtId="0" xfId="0" applyBorder="1" applyFont="1"/>
    <xf borderId="66" fillId="2" fontId="25" numFmtId="1" xfId="0" applyAlignment="1" applyBorder="1" applyFont="1" applyNumberFormat="1">
      <alignment horizontal="right"/>
    </xf>
    <xf borderId="66" fillId="2" fontId="9" numFmtId="1" xfId="0" applyAlignment="1" applyBorder="1" applyFont="1" applyNumberFormat="1">
      <alignment horizontal="right"/>
    </xf>
    <xf borderId="66" fillId="2" fontId="25" numFmtId="0" xfId="0" applyBorder="1" applyFont="1"/>
    <xf borderId="103" fillId="0" fontId="6" numFmtId="0" xfId="0" applyAlignment="1" applyBorder="1" applyFont="1">
      <alignment horizontal="center"/>
    </xf>
    <xf borderId="104" fillId="0" fontId="3" numFmtId="0" xfId="0" applyBorder="1" applyFont="1"/>
    <xf borderId="105" fillId="2" fontId="6" numFmtId="180" xfId="0" applyBorder="1" applyFont="1" applyNumberFormat="1"/>
    <xf borderId="66" fillId="2" fontId="6" numFmtId="9" xfId="0" applyBorder="1" applyFont="1" applyNumberFormat="1"/>
    <xf borderId="97" fillId="0" fontId="31" numFmtId="0" xfId="0" applyAlignment="1" applyBorder="1" applyFont="1">
      <alignment horizontal="center" vertical="center"/>
    </xf>
    <xf borderId="0" fillId="0" fontId="8" numFmtId="181" xfId="0" applyAlignment="1" applyFont="1" applyNumberFormat="1">
      <alignment horizontal="right"/>
    </xf>
    <xf borderId="106" fillId="2" fontId="6" numFmtId="180" xfId="0" applyBorder="1" applyFont="1" applyNumberFormat="1"/>
    <xf borderId="66" fillId="2" fontId="35" numFmtId="182" xfId="0" applyBorder="1" applyFont="1" applyNumberFormat="1"/>
    <xf borderId="107" fillId="0" fontId="3" numFmtId="0" xfId="0" applyBorder="1" applyFont="1"/>
    <xf borderId="108" fillId="0" fontId="8" numFmtId="0" xfId="0" applyBorder="1" applyFont="1"/>
    <xf borderId="108" fillId="0" fontId="7" numFmtId="0" xfId="0" applyBorder="1" applyFont="1"/>
    <xf borderId="109" fillId="0" fontId="8" numFmtId="0" xfId="0" applyBorder="1" applyFont="1"/>
    <xf borderId="108" fillId="0" fontId="9" numFmtId="178" xfId="0" applyBorder="1" applyFont="1" applyNumberFormat="1"/>
    <xf borderId="110" fillId="0" fontId="9" numFmtId="183" xfId="0" applyBorder="1" applyFont="1" applyNumberFormat="1"/>
    <xf borderId="108" fillId="0" fontId="9" numFmtId="0" xfId="0" applyBorder="1" applyFont="1"/>
    <xf borderId="108" fillId="0" fontId="9" numFmtId="183" xfId="0" applyBorder="1" applyFont="1" applyNumberFormat="1"/>
    <xf borderId="110" fillId="0" fontId="9" numFmtId="0" xfId="0" applyBorder="1" applyFont="1"/>
    <xf borderId="109" fillId="0" fontId="9" numFmtId="183" xfId="0" applyBorder="1" applyFont="1" applyNumberFormat="1"/>
    <xf borderId="111" fillId="0" fontId="9" numFmtId="183" xfId="0" applyBorder="1" applyFont="1" applyNumberFormat="1"/>
    <xf borderId="108" fillId="0" fontId="8" numFmtId="181" xfId="0" applyAlignment="1" applyBorder="1" applyFont="1" applyNumberFormat="1">
      <alignment horizontal="right"/>
    </xf>
    <xf borderId="112" fillId="2" fontId="6" numFmtId="180" xfId="0" applyBorder="1" applyFont="1" applyNumberFormat="1"/>
    <xf borderId="0" fillId="0" fontId="9" numFmtId="178" xfId="0" applyFont="1" applyNumberFormat="1"/>
    <xf borderId="0" fillId="0" fontId="9" numFmtId="183" xfId="0" applyFont="1" applyNumberFormat="1"/>
    <xf borderId="0" fillId="0" fontId="9" numFmtId="9" xfId="0" applyAlignment="1" applyFont="1" applyNumberFormat="1">
      <alignment horizontal="center"/>
    </xf>
    <xf borderId="9" fillId="0" fontId="34" numFmtId="0" xfId="0" applyAlignment="1" applyBorder="1" applyFont="1">
      <alignment horizontal="center"/>
    </xf>
    <xf borderId="58" fillId="0" fontId="22" numFmtId="0" xfId="0" applyAlignment="1" applyBorder="1" applyFont="1">
      <alignment horizontal="center" shrinkToFit="0" vertical="center" wrapText="1"/>
    </xf>
    <xf borderId="9" fillId="0" fontId="20" numFmtId="178" xfId="0" applyAlignment="1" applyBorder="1" applyFont="1" applyNumberFormat="1">
      <alignment horizontal="center"/>
    </xf>
    <xf borderId="10" fillId="0" fontId="20" numFmtId="178" xfId="0" applyAlignment="1" applyBorder="1" applyFont="1" applyNumberFormat="1">
      <alignment horizontal="center"/>
    </xf>
    <xf borderId="10" fillId="0" fontId="20" numFmtId="0" xfId="0" applyAlignment="1" applyBorder="1" applyFont="1">
      <alignment horizontal="center"/>
    </xf>
    <xf borderId="12" fillId="0" fontId="20" numFmtId="0" xfId="0" applyAlignment="1" applyBorder="1" applyFont="1">
      <alignment horizontal="center"/>
    </xf>
    <xf borderId="103" fillId="0" fontId="36" numFmtId="0" xfId="0" applyAlignment="1" applyBorder="1" applyFont="1">
      <alignment horizontal="center" vertical="center"/>
    </xf>
    <xf borderId="113" fillId="0" fontId="3" numFmtId="0" xfId="0" applyBorder="1" applyFont="1"/>
    <xf borderId="9" fillId="0" fontId="22" numFmtId="178" xfId="0" applyAlignment="1" applyBorder="1" applyFont="1" applyNumberFormat="1">
      <alignment horizontal="center" shrinkToFit="0" vertical="center" wrapText="1"/>
    </xf>
    <xf borderId="10" fillId="0" fontId="22" numFmtId="178" xfId="0" applyAlignment="1" applyBorder="1" applyFont="1" applyNumberFormat="1">
      <alignment horizontal="center" shrinkToFit="0" vertical="center" wrapText="1"/>
    </xf>
    <xf borderId="11" fillId="0" fontId="22" numFmtId="178" xfId="0" applyAlignment="1" applyBorder="1" applyFont="1" applyNumberFormat="1">
      <alignment horizontal="center" shrinkToFit="0" vertical="center" wrapText="1"/>
    </xf>
    <xf borderId="10" fillId="0" fontId="23" numFmtId="178" xfId="0" applyAlignment="1" applyBorder="1" applyFont="1" applyNumberFormat="1">
      <alignment horizontal="center" shrinkToFit="0" vertical="center" wrapText="1"/>
    </xf>
    <xf borderId="114" fillId="0" fontId="7" numFmtId="0" xfId="0" applyAlignment="1" applyBorder="1" applyFont="1">
      <alignment horizontal="center"/>
    </xf>
    <xf borderId="90" fillId="0" fontId="3" numFmtId="0" xfId="0" applyBorder="1" applyFont="1"/>
    <xf borderId="63" fillId="0" fontId="7" numFmtId="0" xfId="0" applyAlignment="1" applyBorder="1" applyFont="1">
      <alignment horizontal="center"/>
    </xf>
    <xf borderId="64" fillId="0" fontId="3" numFmtId="0" xfId="0" applyBorder="1" applyFont="1"/>
    <xf borderId="115" fillId="0" fontId="7" numFmtId="168" xfId="0" applyAlignment="1" applyBorder="1" applyFont="1" applyNumberFormat="1">
      <alignment horizontal="center"/>
    </xf>
    <xf borderId="63" fillId="0" fontId="23" numFmtId="178" xfId="0" applyAlignment="1" applyBorder="1" applyFont="1" applyNumberFormat="1">
      <alignment horizontal="center"/>
    </xf>
    <xf borderId="0" fillId="0" fontId="23" numFmtId="178" xfId="0" applyAlignment="1" applyFont="1" applyNumberFormat="1">
      <alignment horizontal="center"/>
    </xf>
    <xf borderId="64" fillId="0" fontId="23" numFmtId="178" xfId="0" applyAlignment="1" applyBorder="1" applyFont="1" applyNumberFormat="1">
      <alignment horizontal="center"/>
    </xf>
    <xf borderId="55" fillId="0" fontId="8" numFmtId="178" xfId="0" applyAlignment="1" applyBorder="1" applyFont="1" applyNumberFormat="1">
      <alignment horizontal="center"/>
    </xf>
    <xf borderId="56" fillId="0" fontId="8" numFmtId="172" xfId="0" applyAlignment="1" applyBorder="1" applyFont="1" applyNumberFormat="1">
      <alignment horizontal="center"/>
    </xf>
    <xf borderId="57" fillId="0" fontId="8" numFmtId="172" xfId="0" applyAlignment="1" applyBorder="1" applyFont="1" applyNumberFormat="1">
      <alignment horizontal="center"/>
    </xf>
    <xf borderId="58" fillId="0" fontId="8" numFmtId="172" xfId="0" applyAlignment="1" applyBorder="1" applyFont="1" applyNumberFormat="1">
      <alignment horizontal="center"/>
    </xf>
    <xf borderId="116" fillId="0" fontId="7" numFmtId="0" xfId="0" applyAlignment="1" applyBorder="1" applyFont="1">
      <alignment horizontal="center"/>
    </xf>
    <xf borderId="117" fillId="0" fontId="7" numFmtId="0" xfId="0" applyAlignment="1" applyBorder="1" applyFont="1">
      <alignment horizontal="center"/>
    </xf>
    <xf borderId="63" fillId="0" fontId="8" numFmtId="178" xfId="0" applyAlignment="1" applyBorder="1" applyFont="1" applyNumberFormat="1">
      <alignment horizontal="center"/>
    </xf>
    <xf borderId="118" fillId="0" fontId="8" numFmtId="1" xfId="0" applyBorder="1" applyFont="1" applyNumberFormat="1"/>
    <xf borderId="59" fillId="0" fontId="8" numFmtId="177" xfId="0" applyBorder="1" applyFont="1" applyNumberFormat="1"/>
    <xf borderId="62" fillId="0" fontId="8" numFmtId="9" xfId="0" applyAlignment="1" applyBorder="1" applyFont="1" applyNumberFormat="1">
      <alignment horizontal="center"/>
    </xf>
    <xf borderId="59" fillId="0" fontId="8" numFmtId="178" xfId="0" applyBorder="1" applyFont="1" applyNumberFormat="1"/>
    <xf borderId="86" fillId="0" fontId="8" numFmtId="178" xfId="0" applyBorder="1" applyFont="1" applyNumberFormat="1"/>
    <xf borderId="62" fillId="0" fontId="8" numFmtId="178" xfId="0" applyBorder="1" applyFont="1" applyNumberFormat="1"/>
    <xf borderId="119" fillId="0" fontId="7" numFmtId="180" xfId="0" applyBorder="1" applyFont="1" applyNumberFormat="1"/>
    <xf borderId="120" fillId="0" fontId="8" numFmtId="1" xfId="0" applyBorder="1" applyFont="1" applyNumberFormat="1"/>
    <xf borderId="21" fillId="0" fontId="8" numFmtId="177" xfId="0" applyBorder="1" applyFont="1" applyNumberFormat="1"/>
    <xf borderId="22" fillId="0" fontId="8" numFmtId="9" xfId="0" applyAlignment="1" applyBorder="1" applyFont="1" applyNumberFormat="1">
      <alignment horizontal="center"/>
    </xf>
    <xf borderId="20" fillId="0" fontId="8" numFmtId="9" xfId="0" applyAlignment="1" applyBorder="1" applyFont="1" applyNumberFormat="1">
      <alignment horizontal="center"/>
    </xf>
    <xf borderId="21" fillId="0" fontId="8" numFmtId="178" xfId="0" applyBorder="1" applyFont="1" applyNumberFormat="1"/>
    <xf borderId="22" fillId="0" fontId="8" numFmtId="178" xfId="0" applyBorder="1" applyFont="1" applyNumberFormat="1"/>
    <xf borderId="20" fillId="0" fontId="8" numFmtId="178" xfId="0" applyBorder="1" applyFont="1" applyNumberFormat="1"/>
    <xf borderId="121" fillId="0" fontId="7" numFmtId="180" xfId="0" applyBorder="1" applyFont="1" applyNumberFormat="1"/>
    <xf borderId="120" fillId="0" fontId="37" numFmtId="1" xfId="0" applyAlignment="1" applyBorder="1" applyFont="1" applyNumberFormat="1">
      <alignment readingOrder="0"/>
    </xf>
    <xf borderId="122" fillId="0" fontId="8" numFmtId="174" xfId="0" applyBorder="1" applyFont="1" applyNumberFormat="1"/>
    <xf borderId="29" fillId="0" fontId="8" numFmtId="177" xfId="0" applyBorder="1" applyFont="1" applyNumberFormat="1"/>
    <xf borderId="30" fillId="0" fontId="8" numFmtId="9" xfId="0" applyAlignment="1" applyBorder="1" applyFont="1" applyNumberFormat="1">
      <alignment horizontal="center"/>
    </xf>
    <xf borderId="123" fillId="0" fontId="8" numFmtId="9" xfId="0" applyAlignment="1" applyBorder="1" applyFont="1" applyNumberFormat="1">
      <alignment horizontal="center"/>
    </xf>
    <xf borderId="28" fillId="0" fontId="8" numFmtId="9" xfId="0" applyAlignment="1" applyBorder="1" applyFont="1" applyNumberFormat="1">
      <alignment horizontal="center"/>
    </xf>
    <xf borderId="29" fillId="0" fontId="8" numFmtId="178" xfId="0" applyBorder="1" applyFont="1" applyNumberFormat="1"/>
    <xf borderId="30" fillId="0" fontId="8" numFmtId="178" xfId="0" applyBorder="1" applyFont="1" applyNumberFormat="1"/>
    <xf borderId="28" fillId="0" fontId="8" numFmtId="178" xfId="0" applyBorder="1" applyFont="1" applyNumberFormat="1"/>
    <xf borderId="124" fillId="0" fontId="7" numFmtId="180" xfId="0" applyBorder="1" applyFont="1" applyNumberFormat="1"/>
    <xf borderId="125" fillId="0" fontId="8" numFmtId="0" xfId="0" applyBorder="1" applyFont="1"/>
    <xf borderId="100" fillId="0" fontId="7" numFmtId="0" xfId="0" applyBorder="1" applyFont="1"/>
    <xf borderId="126" fillId="0" fontId="7" numFmtId="0" xfId="0" applyAlignment="1" applyBorder="1" applyFont="1">
      <alignment horizontal="center"/>
    </xf>
    <xf borderId="127" fillId="0" fontId="7" numFmtId="168" xfId="0" applyAlignment="1" applyBorder="1" applyFont="1" applyNumberFormat="1">
      <alignment horizontal="center"/>
    </xf>
    <xf borderId="0" fillId="0" fontId="7" numFmtId="0" xfId="0" applyAlignment="1" applyFont="1">
      <alignment horizontal="center" textRotation="90" vertical="center"/>
    </xf>
    <xf borderId="128" fillId="0" fontId="8" numFmtId="174" xfId="0" applyBorder="1" applyFont="1" applyNumberFormat="1"/>
    <xf borderId="129" fillId="0" fontId="8" numFmtId="177" xfId="0" applyBorder="1" applyFont="1" applyNumberFormat="1"/>
    <xf borderId="130" fillId="0" fontId="8" numFmtId="9" xfId="0" applyAlignment="1" applyBorder="1" applyFont="1" applyNumberFormat="1">
      <alignment horizontal="center"/>
    </xf>
    <xf borderId="131" fillId="0" fontId="8" numFmtId="9" xfId="0" applyAlignment="1" applyBorder="1" applyFont="1" applyNumberFormat="1">
      <alignment horizontal="center"/>
    </xf>
    <xf borderId="132" fillId="0" fontId="8" numFmtId="9" xfId="0" applyAlignment="1" applyBorder="1" applyFont="1" applyNumberFormat="1">
      <alignment horizontal="center"/>
    </xf>
    <xf borderId="129" fillId="0" fontId="8" numFmtId="178" xfId="0" applyBorder="1" applyFont="1" applyNumberFormat="1"/>
    <xf borderId="130" fillId="0" fontId="8" numFmtId="178" xfId="0" applyBorder="1" applyFont="1" applyNumberFormat="1"/>
    <xf borderId="132" fillId="0" fontId="8" numFmtId="178" xfId="0" applyBorder="1" applyFont="1" applyNumberFormat="1"/>
    <xf borderId="133" fillId="0" fontId="7" numFmtId="180" xfId="0" applyBorder="1" applyFont="1" applyNumberFormat="1"/>
    <xf borderId="0" fillId="0" fontId="26" numFmtId="0" xfId="0" applyFont="1"/>
    <xf borderId="0" fillId="0" fontId="7" numFmtId="0" xfId="0" applyFont="1"/>
    <xf borderId="0" fillId="0" fontId="38" numFmtId="0" xfId="0" applyAlignment="1" applyFont="1">
      <alignment shrinkToFit="0" vertical="center" wrapText="1"/>
    </xf>
    <xf borderId="0" fillId="0" fontId="38" numFmtId="184" xfId="0" applyAlignment="1" applyFont="1" applyNumberFormat="1">
      <alignment shrinkToFit="0" vertical="center" wrapText="1"/>
    </xf>
    <xf borderId="66" fillId="3" fontId="38" numFmtId="0" xfId="0" applyAlignment="1" applyBorder="1" applyFont="1">
      <alignment shrinkToFit="0" vertical="center" wrapText="1"/>
    </xf>
    <xf borderId="81" fillId="0" fontId="23" numFmtId="178" xfId="0" applyAlignment="1" applyBorder="1" applyFont="1" applyNumberFormat="1">
      <alignment horizontal="center"/>
    </xf>
    <xf borderId="33" fillId="0" fontId="8" numFmtId="178" xfId="0" applyBorder="1" applyFont="1" applyNumberFormat="1"/>
    <xf borderId="33" fillId="0" fontId="23" numFmtId="178" xfId="0" applyAlignment="1" applyBorder="1" applyFont="1" applyNumberFormat="1">
      <alignment horizontal="center"/>
    </xf>
    <xf borderId="26" fillId="0" fontId="23" numFmtId="178" xfId="0" applyAlignment="1" applyBorder="1" applyFont="1" applyNumberFormat="1">
      <alignment horizontal="center"/>
    </xf>
    <xf borderId="81" fillId="0" fontId="8" numFmtId="178" xfId="0" applyAlignment="1" applyBorder="1" applyFont="1" applyNumberFormat="1">
      <alignment horizontal="center"/>
    </xf>
  </cellXfs>
  <cellStyles count="1">
    <cellStyle xfId="0" name="Normal" builtinId="0"/>
  </cellStyles>
  <dxfs count="3">
    <dxf>
      <font/>
      <fill>
        <patternFill patternType="none"/>
      </fill>
      <border/>
    </dxf>
    <dxf>
      <font/>
      <fill>
        <patternFill patternType="solid">
          <fgColor theme="4"/>
          <bgColor theme="4"/>
        </patternFill>
      </fill>
      <border/>
    </dxf>
    <dxf>
      <font/>
      <fill>
        <patternFill patternType="solid">
          <fgColor rgb="FFDEEAF6"/>
          <bgColor rgb="FFDEEAF6"/>
        </patternFill>
      </fill>
      <border/>
    </dxf>
  </dxfs>
  <tableStyles count="7">
    <tableStyle count="3" pivot="0" name="Pin Maritime-style">
      <tableStyleElement dxfId="1" type="headerRow"/>
      <tableStyleElement dxfId="2" type="firstRowStripe"/>
      <tableStyleElement dxfId="2" type="secondRowStripe"/>
    </tableStyle>
    <tableStyle count="3" pivot="0" name="B-style">
      <tableStyleElement dxfId="1" type="headerRow"/>
      <tableStyleElement dxfId="2" type="firstRowStripe"/>
      <tableStyleElement dxfId="2" type="secondRowStripe"/>
    </tableStyle>
    <tableStyle count="3" pivot="0" name="C-style">
      <tableStyleElement dxfId="1" type="headerRow"/>
      <tableStyleElement dxfId="2" type="firstRowStripe"/>
      <tableStyleElement dxfId="2" type="secondRowStripe"/>
    </tableStyle>
    <tableStyle count="3" pivot="0" name="D-style">
      <tableStyleElement dxfId="1" type="headerRow"/>
      <tableStyleElement dxfId="2" type="firstRowStripe"/>
      <tableStyleElement dxfId="2" type="secondRowStripe"/>
    </tableStyle>
    <tableStyle count="3" pivot="0" name="E-style">
      <tableStyleElement dxfId="1" type="headerRow"/>
      <tableStyleElement dxfId="2" type="firstRowStripe"/>
      <tableStyleElement dxfId="2" type="secondRowStripe"/>
    </tableStyle>
    <tableStyle count="3" pivot="0" name="F-style">
      <tableStyleElement dxfId="1" type="headerRow"/>
      <tableStyleElement dxfId="2" type="firstRowStripe"/>
      <tableStyleElement dxfId="2" type="secondRowStripe"/>
    </tableStyle>
    <tableStyle count="3" pivot="0" name="VAN-style">
      <tableStyleElement dxfId="1" type="headerRow"/>
      <tableStyleElement dxfId="2" type="firstRowStripe"/>
      <tableStyleElement dxfId="2"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4.png"/><Relationship Id="rId3" Type="http://schemas.openxmlformats.org/officeDocument/2006/relationships/image" Target="../media/image3.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85725</xdr:colOff>
      <xdr:row>23</xdr:row>
      <xdr:rowOff>19050</xdr:rowOff>
    </xdr:from>
    <xdr:ext cx="7610475" cy="37719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428625</xdr:colOff>
      <xdr:row>21</xdr:row>
      <xdr:rowOff>47625</xdr:rowOff>
    </xdr:from>
    <xdr:ext cx="3867150" cy="2524125"/>
    <xdr:pic>
      <xdr:nvPicPr>
        <xdr:cNvPr id="0" name="image4.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9525</xdr:colOff>
      <xdr:row>34</xdr:row>
      <xdr:rowOff>0</xdr:rowOff>
    </xdr:from>
    <xdr:ext cx="8362950" cy="219075"/>
    <xdr:pic>
      <xdr:nvPicPr>
        <xdr:cNvPr id="0" name="image3.png"/>
        <xdr:cNvPicPr preferRelativeResize="0"/>
      </xdr:nvPicPr>
      <xdr:blipFill>
        <a:blip cstate="print" r:embed="rId3"/>
        <a:stretch>
          <a:fillRect/>
        </a:stretch>
      </xdr:blipFill>
      <xdr:spPr>
        <a:prstGeom prst="rect">
          <a:avLst/>
        </a:prstGeom>
        <a:noFill/>
      </xdr:spPr>
    </xdr:pic>
    <xdr:clientData fLocksWithSheet="0"/>
  </xdr:oneCellAnchor>
  <xdr:oneCellAnchor>
    <xdr:from>
      <xdr:col>11</xdr:col>
      <xdr:colOff>733425</xdr:colOff>
      <xdr:row>34</xdr:row>
      <xdr:rowOff>209550</xdr:rowOff>
    </xdr:from>
    <xdr:ext cx="4295775" cy="3190875"/>
    <xdr:pic>
      <xdr:nvPicPr>
        <xdr:cNvPr id="0" name="image1.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C130:F196" displayName="Table_1" id="1">
  <tableColumns count="4">
    <tableColumn name="Essence " id="1"/>
    <tableColumn name="Infradensité (tMS/m3) " id="2"/>
    <tableColumn name="Type" id="3"/>
    <tableColumn name="Facteur expansion branche" id="4"/>
  </tableColumns>
  <tableStyleInfo name="Pin Maritime-style" showColumnStripes="0" showFirstColumn="1" showLastColumn="1" showRowStripes="1"/>
</table>
</file>

<file path=xl/tables/table2.xml><?xml version="1.0" encoding="utf-8"?>
<table xmlns="http://schemas.openxmlformats.org/spreadsheetml/2006/main" ref="C130:F196" displayName="Table_2" id="2">
  <tableColumns count="4">
    <tableColumn name="Essence " id="1"/>
    <tableColumn name="Infradensité (tMS/m3) " id="2"/>
    <tableColumn name="Type" id="3"/>
    <tableColumn name="Facteur expansion branche" id="4"/>
  </tableColumns>
  <tableStyleInfo name="B-style" showColumnStripes="0" showFirstColumn="1" showLastColumn="1" showRowStripes="1"/>
</table>
</file>

<file path=xl/tables/table3.xml><?xml version="1.0" encoding="utf-8"?>
<table xmlns="http://schemas.openxmlformats.org/spreadsheetml/2006/main" ref="C130:F196" displayName="Table_3" id="3">
  <tableColumns count="4">
    <tableColumn name="Essence " id="1"/>
    <tableColumn name="Infradensité (tMS/m3) " id="2"/>
    <tableColumn name="Type" id="3"/>
    <tableColumn name="Facteur expansion branche" id="4"/>
  </tableColumns>
  <tableStyleInfo name="C-style" showColumnStripes="0" showFirstColumn="1" showLastColumn="1" showRowStripes="1"/>
</table>
</file>

<file path=xl/tables/table4.xml><?xml version="1.0" encoding="utf-8"?>
<table xmlns="http://schemas.openxmlformats.org/spreadsheetml/2006/main" ref="C130:F196" displayName="Table_4" id="4">
  <tableColumns count="4">
    <tableColumn name="Essence " id="1"/>
    <tableColumn name="Infradensité (tMS/m3) " id="2"/>
    <tableColumn name="Type" id="3"/>
    <tableColumn name="Facteur expansion branche" id="4"/>
  </tableColumns>
  <tableStyleInfo name="D-style" showColumnStripes="0" showFirstColumn="1" showLastColumn="1" showRowStripes="1"/>
</table>
</file>

<file path=xl/tables/table5.xml><?xml version="1.0" encoding="utf-8"?>
<table xmlns="http://schemas.openxmlformats.org/spreadsheetml/2006/main" ref="C130:F196" displayName="Table_5" id="5">
  <tableColumns count="4">
    <tableColumn name="Essence " id="1"/>
    <tableColumn name="Infradensité (tMS/m3) " id="2"/>
    <tableColumn name="Type" id="3"/>
    <tableColumn name="Facteur expansion branche" id="4"/>
  </tableColumns>
  <tableStyleInfo name="E-style" showColumnStripes="0" showFirstColumn="1" showLastColumn="1" showRowStripes="1"/>
</table>
</file>

<file path=xl/tables/table6.xml><?xml version="1.0" encoding="utf-8"?>
<table xmlns="http://schemas.openxmlformats.org/spreadsheetml/2006/main" ref="C130:F196" displayName="Table_6" id="6">
  <tableColumns count="4">
    <tableColumn name="Essence " id="1"/>
    <tableColumn name="Infradensité (tMS/m3) " id="2"/>
    <tableColumn name="Type" id="3"/>
    <tableColumn name="Facteur expansion branche" id="4"/>
  </tableColumns>
  <tableStyleInfo name="F-style" showColumnStripes="0" showFirstColumn="1" showLastColumn="1" showRowStripes="1"/>
</table>
</file>

<file path=xl/tables/table7.xml><?xml version="1.0" encoding="utf-8"?>
<table xmlns="http://schemas.openxmlformats.org/spreadsheetml/2006/main" ref="B118:M184" displayName="Table_7" id="7">
  <tableColumns count="12">
    <tableColumn name="Essence " id="1"/>
    <tableColumn name="Infradensité (tMS/m3) " id="2"/>
    <tableColumn name="Type" id="3"/>
    <tableColumn name="Valeur BO" id="4"/>
    <tableColumn name="Valeur BI" id="5"/>
    <tableColumn name="Valeur BE" id="6"/>
    <tableColumn name="Colonne1" id="7"/>
    <tableColumn name="Colonne2" id="8"/>
    <tableColumn name="Colonne3" id="9"/>
    <tableColumn name="Colonne4" id="10"/>
    <tableColumn name="Colonne42" id="11"/>
    <tableColumn name="Colonne5" id="12"/>
  </tableColumns>
  <tableStyleInfo name="VAN-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ifc.cnpf.fr/data/pins_1_1.pdf" TargetMode="External"/><Relationship Id="rId2" Type="http://schemas.openxmlformats.org/officeDocument/2006/relationships/hyperlink" Target="https://www.forestresearch.gov.uk/research/archive-forest-management-tables-metric/" TargetMode="External"/><Relationship Id="rId3" Type="http://schemas.openxmlformats.org/officeDocument/2006/relationships/hyperlink" Target="https://www.forestresearch.gov.uk/research/archive-forest-management-tables-metric/" TargetMode="External"/><Relationship Id="rId4" Type="http://schemas.openxmlformats.org/officeDocument/2006/relationships/hyperlink" Target="https://inventaire-forestier.ign.fr/IMG/pdf/RapportVolumes_VFinale_p2.pdf" TargetMode="External"/><Relationship Id="rId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 Id="rId5"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3"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3"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DD6EE"/>
    <pageSetUpPr fitToPage="1"/>
  </sheetPr>
  <sheetViews>
    <sheetView workbookViewId="0"/>
  </sheetViews>
  <sheetFormatPr customHeight="1" defaultColWidth="12.63" defaultRowHeight="15.0"/>
  <cols>
    <col customWidth="1" min="1" max="1" width="10.0"/>
    <col customWidth="1" min="2" max="2" width="1.75"/>
    <col customWidth="1" min="3" max="17" width="12.63"/>
    <col customWidth="1" min="18" max="18" width="1.88"/>
    <col customWidth="1" min="19" max="27" width="10.0"/>
  </cols>
  <sheetData>
    <row r="1">
      <c r="A1" s="1"/>
      <c r="B1" s="1"/>
      <c r="C1" s="1"/>
      <c r="D1" s="1"/>
      <c r="E1" s="1"/>
      <c r="F1" s="1"/>
      <c r="G1" s="1"/>
      <c r="H1" s="1"/>
      <c r="I1" s="1"/>
      <c r="J1" s="1"/>
      <c r="K1" s="1"/>
      <c r="L1" s="1"/>
      <c r="M1" s="1"/>
      <c r="N1" s="1"/>
      <c r="O1" s="1"/>
      <c r="P1" s="1"/>
      <c r="Q1" s="1"/>
      <c r="R1" s="1"/>
      <c r="S1" s="1"/>
      <c r="T1" s="1"/>
      <c r="U1" s="1"/>
      <c r="V1" s="1"/>
      <c r="W1" s="1"/>
      <c r="X1" s="1"/>
      <c r="Y1" s="1"/>
      <c r="Z1" s="1"/>
      <c r="AA1" s="1"/>
    </row>
    <row r="2">
      <c r="A2" s="1"/>
      <c r="B2" s="2"/>
      <c r="C2" s="3"/>
      <c r="D2" s="3"/>
      <c r="E2" s="3"/>
      <c r="F2" s="3"/>
      <c r="G2" s="3"/>
      <c r="H2" s="3"/>
      <c r="I2" s="3"/>
      <c r="J2" s="3"/>
      <c r="K2" s="3"/>
      <c r="L2" s="3"/>
      <c r="M2" s="3"/>
      <c r="N2" s="3"/>
      <c r="O2" s="3"/>
      <c r="P2" s="3"/>
      <c r="Q2" s="3"/>
      <c r="R2" s="4"/>
      <c r="S2" s="1"/>
      <c r="T2" s="1"/>
      <c r="U2" s="1"/>
      <c r="V2" s="1"/>
      <c r="W2" s="1"/>
      <c r="X2" s="1"/>
      <c r="Y2" s="1"/>
      <c r="Z2" s="1"/>
      <c r="AA2" s="1"/>
    </row>
    <row r="3">
      <c r="A3" s="1"/>
      <c r="B3" s="5" t="s">
        <v>0</v>
      </c>
      <c r="R3" s="6"/>
      <c r="S3" s="1"/>
      <c r="T3" s="1"/>
      <c r="U3" s="1"/>
      <c r="V3" s="1"/>
      <c r="W3" s="1"/>
      <c r="X3" s="1"/>
      <c r="Y3" s="1"/>
      <c r="Z3" s="1"/>
      <c r="AA3" s="1"/>
    </row>
    <row r="4">
      <c r="A4" s="1"/>
      <c r="B4" s="7"/>
      <c r="C4" s="8"/>
      <c r="D4" s="8"/>
      <c r="E4" s="8"/>
      <c r="F4" s="8"/>
      <c r="G4" s="8"/>
      <c r="H4" s="8"/>
      <c r="I4" s="8"/>
      <c r="J4" s="8"/>
      <c r="K4" s="8"/>
      <c r="L4" s="8"/>
      <c r="M4" s="8"/>
      <c r="N4" s="8"/>
      <c r="O4" s="8"/>
      <c r="P4" s="8"/>
      <c r="Q4" s="8"/>
      <c r="R4" s="9"/>
      <c r="S4" s="1"/>
      <c r="T4" s="1"/>
      <c r="U4" s="1"/>
      <c r="V4" s="1"/>
      <c r="W4" s="1"/>
      <c r="X4" s="1"/>
      <c r="Y4" s="1"/>
      <c r="Z4" s="1"/>
      <c r="AA4" s="1"/>
    </row>
    <row r="5">
      <c r="A5" s="1"/>
      <c r="B5" s="10"/>
      <c r="R5" s="11"/>
      <c r="S5" s="1"/>
      <c r="T5" s="1"/>
      <c r="U5" s="1"/>
      <c r="V5" s="1"/>
      <c r="W5" s="1"/>
      <c r="X5" s="1"/>
      <c r="Y5" s="1"/>
      <c r="Z5" s="1"/>
      <c r="AA5" s="1"/>
    </row>
    <row r="6">
      <c r="A6" s="1"/>
      <c r="B6" s="10"/>
      <c r="C6" s="12" t="s">
        <v>1</v>
      </c>
      <c r="D6" s="1"/>
      <c r="E6" s="1"/>
      <c r="F6" s="1"/>
      <c r="R6" s="11"/>
      <c r="S6" s="1"/>
      <c r="T6" s="1"/>
      <c r="U6" s="1"/>
      <c r="V6" s="1"/>
      <c r="W6" s="1"/>
      <c r="X6" s="1"/>
      <c r="Y6" s="1"/>
      <c r="Z6" s="1"/>
      <c r="AA6" s="1"/>
    </row>
    <row r="7">
      <c r="A7" s="1"/>
      <c r="B7" s="10"/>
      <c r="C7" s="1"/>
      <c r="D7" s="1"/>
      <c r="E7" s="1"/>
      <c r="F7" s="1"/>
      <c r="R7" s="11"/>
      <c r="S7" s="1"/>
      <c r="T7" s="1"/>
      <c r="U7" s="1"/>
      <c r="V7" s="1"/>
      <c r="W7" s="1"/>
      <c r="X7" s="1"/>
      <c r="Y7" s="1"/>
      <c r="Z7" s="1"/>
      <c r="AA7" s="1"/>
    </row>
    <row r="8" ht="17.25" customHeight="1">
      <c r="A8" s="1"/>
      <c r="B8" s="10"/>
      <c r="C8" s="13" t="s">
        <v>2</v>
      </c>
      <c r="D8" s="14" t="s">
        <v>3</v>
      </c>
      <c r="R8" s="11"/>
      <c r="S8" s="1"/>
      <c r="T8" s="1"/>
      <c r="U8" s="1"/>
      <c r="V8" s="1"/>
      <c r="W8" s="1"/>
      <c r="X8" s="1"/>
      <c r="Y8" s="1"/>
      <c r="Z8" s="1"/>
      <c r="AA8" s="1"/>
    </row>
    <row r="9" ht="17.25" customHeight="1">
      <c r="A9" s="1"/>
      <c r="B9" s="10"/>
      <c r="C9" s="1"/>
      <c r="R9" s="11"/>
      <c r="S9" s="1"/>
      <c r="T9" s="1"/>
      <c r="U9" s="1"/>
      <c r="V9" s="1"/>
      <c r="W9" s="1"/>
      <c r="X9" s="1"/>
      <c r="Y9" s="1"/>
      <c r="Z9" s="1"/>
      <c r="AA9" s="1"/>
    </row>
    <row r="10" ht="18.0" customHeight="1">
      <c r="A10" s="1"/>
      <c r="B10" s="10"/>
      <c r="C10" s="13" t="s">
        <v>4</v>
      </c>
      <c r="D10" s="15" t="s">
        <v>5</v>
      </c>
      <c r="E10" s="16"/>
      <c r="F10" s="16"/>
      <c r="G10" s="16"/>
      <c r="H10" s="16"/>
      <c r="I10" s="16"/>
      <c r="J10" s="16"/>
      <c r="K10" s="1"/>
      <c r="L10" s="1"/>
      <c r="M10" s="1"/>
      <c r="N10" s="1"/>
      <c r="O10" s="1"/>
      <c r="P10" s="1"/>
      <c r="Q10" s="1"/>
      <c r="R10" s="11"/>
      <c r="S10" s="1"/>
      <c r="T10" s="1"/>
      <c r="U10" s="1"/>
      <c r="V10" s="1"/>
      <c r="W10" s="1"/>
      <c r="X10" s="1"/>
      <c r="Y10" s="1"/>
      <c r="Z10" s="1"/>
      <c r="AA10" s="1"/>
    </row>
    <row r="11" ht="18.0" customHeight="1">
      <c r="A11" s="1"/>
      <c r="B11" s="10"/>
      <c r="C11" s="1"/>
      <c r="D11" s="16"/>
      <c r="E11" s="16"/>
      <c r="F11" s="16"/>
      <c r="G11" s="16"/>
      <c r="H11" s="16"/>
      <c r="I11" s="16"/>
      <c r="J11" s="16"/>
      <c r="K11" s="1"/>
      <c r="L11" s="1"/>
      <c r="M11" s="1"/>
      <c r="N11" s="1"/>
      <c r="O11" s="1"/>
      <c r="P11" s="1"/>
      <c r="Q11" s="1"/>
      <c r="R11" s="11"/>
      <c r="S11" s="1"/>
      <c r="T11" s="1"/>
      <c r="U11" s="1"/>
      <c r="V11" s="1"/>
      <c r="W11" s="1"/>
      <c r="X11" s="1"/>
      <c r="Y11" s="1"/>
      <c r="Z11" s="1"/>
      <c r="AA11" s="1"/>
    </row>
    <row r="12" ht="17.25" customHeight="1">
      <c r="A12" s="1"/>
      <c r="B12" s="10"/>
      <c r="C12" s="17" t="s">
        <v>6</v>
      </c>
      <c r="D12" s="18"/>
      <c r="E12" s="19"/>
      <c r="F12" s="20" t="s">
        <v>7</v>
      </c>
      <c r="G12" s="18"/>
      <c r="H12" s="18"/>
      <c r="I12" s="18"/>
      <c r="J12" s="18"/>
      <c r="K12" s="19"/>
      <c r="L12" s="20" t="s">
        <v>8</v>
      </c>
      <c r="M12" s="18"/>
      <c r="N12" s="19"/>
      <c r="O12" s="21" t="s">
        <v>9</v>
      </c>
      <c r="P12" s="18"/>
      <c r="Q12" s="19"/>
      <c r="R12" s="11"/>
      <c r="S12" s="1"/>
      <c r="T12" s="1"/>
      <c r="U12" s="1"/>
      <c r="V12" s="1"/>
      <c r="W12" s="1"/>
      <c r="X12" s="1"/>
      <c r="Y12" s="1"/>
      <c r="Z12" s="1"/>
      <c r="AA12" s="1"/>
    </row>
    <row r="13">
      <c r="A13" s="1"/>
      <c r="B13" s="10"/>
      <c r="C13" s="22" t="s">
        <v>10</v>
      </c>
      <c r="D13" s="23" t="s">
        <v>11</v>
      </c>
      <c r="E13" s="24" t="s">
        <v>12</v>
      </c>
      <c r="F13" s="25" t="s">
        <v>13</v>
      </c>
      <c r="G13" s="26" t="s">
        <v>14</v>
      </c>
      <c r="H13" s="26" t="s">
        <v>15</v>
      </c>
      <c r="I13" s="26" t="s">
        <v>16</v>
      </c>
      <c r="J13" s="27" t="s">
        <v>17</v>
      </c>
      <c r="K13" s="24" t="s">
        <v>18</v>
      </c>
      <c r="L13" s="25" t="s">
        <v>13</v>
      </c>
      <c r="M13" s="21" t="s">
        <v>17</v>
      </c>
      <c r="N13" s="24" t="s">
        <v>18</v>
      </c>
      <c r="O13" s="23" t="s">
        <v>13</v>
      </c>
      <c r="P13" s="21" t="s">
        <v>17</v>
      </c>
      <c r="Q13" s="24" t="s">
        <v>18</v>
      </c>
      <c r="R13" s="11"/>
      <c r="S13" s="1"/>
      <c r="T13" s="1"/>
      <c r="U13" s="1"/>
      <c r="V13" s="1"/>
      <c r="W13" s="1"/>
      <c r="X13" s="1"/>
      <c r="Y13" s="1"/>
      <c r="Z13" s="1"/>
      <c r="AA13" s="1"/>
    </row>
    <row r="14">
      <c r="A14" s="1"/>
      <c r="B14" s="10"/>
      <c r="C14" s="28" t="s">
        <v>19</v>
      </c>
      <c r="D14" s="29">
        <v>15.0</v>
      </c>
      <c r="E14" s="30">
        <v>9.5</v>
      </c>
      <c r="F14" s="31">
        <v>1250.0</v>
      </c>
      <c r="G14" s="32">
        <v>0.15</v>
      </c>
      <c r="H14" s="33">
        <f t="shared" ref="H14:H21" si="1">I14/1.3</f>
        <v>0.08364338358</v>
      </c>
      <c r="I14" s="34">
        <f t="shared" ref="I14:I21" si="2">($K$24+$K$25*(SQRT((G14*PI()))/E14)+$K$26*(E14/(G14*PI())))*((E14*((G14*PI())^2))/(4*PI()*((1-(1.3/E14))^2)))</f>
        <v>0.1087363987</v>
      </c>
      <c r="J14" s="35">
        <f t="shared" ref="J14:J21" si="3">K14/1.3</f>
        <v>104.5542295</v>
      </c>
      <c r="K14" s="36">
        <f t="shared" ref="K14:K21" si="4">I14*F14</f>
        <v>135.9204983</v>
      </c>
      <c r="L14" s="31">
        <f t="shared" ref="L14:L21" si="5">F14-O14</f>
        <v>400</v>
      </c>
      <c r="M14" s="37">
        <f t="shared" ref="M14:M21" si="6">N14/1.3</f>
        <v>26.76588275</v>
      </c>
      <c r="N14" s="38">
        <f t="shared" ref="N14:N20" si="7">L14*$I14*0.8</f>
        <v>34.79564757</v>
      </c>
      <c r="O14" s="29">
        <f t="shared" ref="O14:O20" si="8">F15</f>
        <v>850</v>
      </c>
      <c r="P14" s="37">
        <f t="shared" ref="P14:P21" si="9">Q14/1.3</f>
        <v>77.78834673</v>
      </c>
      <c r="Q14" s="39">
        <f t="shared" ref="Q14:Q21" si="10">K14-N14</f>
        <v>101.1248507</v>
      </c>
      <c r="R14" s="11"/>
      <c r="S14" s="1"/>
      <c r="T14" s="1"/>
      <c r="U14" s="1"/>
      <c r="V14" s="1"/>
      <c r="W14" s="1"/>
      <c r="X14" s="1"/>
      <c r="Y14" s="1"/>
      <c r="Z14" s="1"/>
      <c r="AA14" s="1"/>
    </row>
    <row r="15">
      <c r="A15" s="1"/>
      <c r="B15" s="10"/>
      <c r="C15" s="28" t="s">
        <v>20</v>
      </c>
      <c r="D15" s="29">
        <v>20.0</v>
      </c>
      <c r="E15" s="30">
        <v>13.0</v>
      </c>
      <c r="F15" s="31">
        <v>850.0</v>
      </c>
      <c r="G15" s="32">
        <v>0.2</v>
      </c>
      <c r="H15" s="33">
        <f t="shared" si="1"/>
        <v>0.1790671068</v>
      </c>
      <c r="I15" s="34">
        <f t="shared" si="2"/>
        <v>0.2327872388</v>
      </c>
      <c r="J15" s="35">
        <f t="shared" si="3"/>
        <v>152.2070408</v>
      </c>
      <c r="K15" s="36">
        <f t="shared" si="4"/>
        <v>197.869153</v>
      </c>
      <c r="L15" s="31">
        <f t="shared" si="5"/>
        <v>280</v>
      </c>
      <c r="M15" s="37">
        <f t="shared" si="6"/>
        <v>40.11103192</v>
      </c>
      <c r="N15" s="38">
        <f t="shared" si="7"/>
        <v>52.1443415</v>
      </c>
      <c r="O15" s="29">
        <f t="shared" si="8"/>
        <v>570</v>
      </c>
      <c r="P15" s="37">
        <f t="shared" si="9"/>
        <v>112.0960089</v>
      </c>
      <c r="Q15" s="39">
        <f t="shared" si="10"/>
        <v>145.7248115</v>
      </c>
      <c r="R15" s="11"/>
      <c r="S15" s="1"/>
      <c r="T15" s="1"/>
      <c r="U15" s="1"/>
      <c r="V15" s="1"/>
      <c r="W15" s="1"/>
      <c r="X15" s="1"/>
      <c r="Y15" s="1"/>
      <c r="Z15" s="1"/>
      <c r="AA15" s="1"/>
    </row>
    <row r="16">
      <c r="A16" s="1"/>
      <c r="B16" s="10"/>
      <c r="C16" s="28" t="s">
        <v>21</v>
      </c>
      <c r="D16" s="29">
        <v>25.0</v>
      </c>
      <c r="E16" s="30">
        <v>15.5</v>
      </c>
      <c r="F16" s="31">
        <v>570.0</v>
      </c>
      <c r="G16" s="32">
        <v>0.26</v>
      </c>
      <c r="H16" s="33">
        <f t="shared" si="1"/>
        <v>0.3472816068</v>
      </c>
      <c r="I16" s="34">
        <f t="shared" si="2"/>
        <v>0.4514660888</v>
      </c>
      <c r="J16" s="35">
        <f t="shared" si="3"/>
        <v>197.9505159</v>
      </c>
      <c r="K16" s="36">
        <f t="shared" si="4"/>
        <v>257.3356706</v>
      </c>
      <c r="L16" s="31">
        <f t="shared" si="5"/>
        <v>145</v>
      </c>
      <c r="M16" s="37">
        <f t="shared" si="6"/>
        <v>40.28466639</v>
      </c>
      <c r="N16" s="38">
        <f t="shared" si="7"/>
        <v>52.3700663</v>
      </c>
      <c r="O16" s="29">
        <f t="shared" si="8"/>
        <v>425</v>
      </c>
      <c r="P16" s="37">
        <f t="shared" si="9"/>
        <v>157.6658495</v>
      </c>
      <c r="Q16" s="39">
        <f t="shared" si="10"/>
        <v>204.9656043</v>
      </c>
      <c r="R16" s="11"/>
      <c r="S16" s="1"/>
      <c r="T16" s="1"/>
      <c r="U16" s="1"/>
      <c r="V16" s="1"/>
      <c r="W16" s="1"/>
      <c r="X16" s="1"/>
      <c r="Y16" s="1"/>
      <c r="Z16" s="1"/>
      <c r="AA16" s="1"/>
    </row>
    <row r="17">
      <c r="A17" s="1"/>
      <c r="B17" s="10"/>
      <c r="C17" s="28" t="s">
        <v>22</v>
      </c>
      <c r="D17" s="29">
        <v>30.0</v>
      </c>
      <c r="E17" s="30">
        <v>17.0</v>
      </c>
      <c r="F17" s="31">
        <v>425.0</v>
      </c>
      <c r="G17" s="32">
        <v>0.3</v>
      </c>
      <c r="H17" s="33">
        <f t="shared" si="1"/>
        <v>0.4987547283</v>
      </c>
      <c r="I17" s="34">
        <f t="shared" si="2"/>
        <v>0.6483811468</v>
      </c>
      <c r="J17" s="35">
        <f t="shared" si="3"/>
        <v>211.9707595</v>
      </c>
      <c r="K17" s="36">
        <f t="shared" si="4"/>
        <v>275.5619874</v>
      </c>
      <c r="L17" s="31">
        <f t="shared" si="5"/>
        <v>100</v>
      </c>
      <c r="M17" s="37">
        <f t="shared" si="6"/>
        <v>39.90037827</v>
      </c>
      <c r="N17" s="38">
        <f t="shared" si="7"/>
        <v>51.87049175</v>
      </c>
      <c r="O17" s="29">
        <f t="shared" si="8"/>
        <v>325</v>
      </c>
      <c r="P17" s="37">
        <f t="shared" si="9"/>
        <v>172.0703813</v>
      </c>
      <c r="Q17" s="39">
        <f t="shared" si="10"/>
        <v>223.6914957</v>
      </c>
      <c r="R17" s="11"/>
      <c r="S17" s="1"/>
      <c r="T17" s="1"/>
      <c r="U17" s="1"/>
      <c r="V17" s="1"/>
      <c r="W17" s="1"/>
      <c r="X17" s="1"/>
      <c r="Y17" s="1"/>
      <c r="Z17" s="1"/>
      <c r="AA17" s="1"/>
    </row>
    <row r="18">
      <c r="A18" s="1"/>
      <c r="B18" s="10"/>
      <c r="C18" s="28" t="s">
        <v>23</v>
      </c>
      <c r="D18" s="29">
        <v>35.0</v>
      </c>
      <c r="E18" s="30">
        <v>19.5</v>
      </c>
      <c r="F18" s="31">
        <v>325.0</v>
      </c>
      <c r="G18" s="32">
        <v>0.34</v>
      </c>
      <c r="H18" s="33">
        <f t="shared" si="1"/>
        <v>0.7075197014</v>
      </c>
      <c r="I18" s="34">
        <f t="shared" si="2"/>
        <v>0.9197756118</v>
      </c>
      <c r="J18" s="35">
        <f t="shared" si="3"/>
        <v>229.943903</v>
      </c>
      <c r="K18" s="36">
        <f t="shared" si="4"/>
        <v>298.9270738</v>
      </c>
      <c r="L18" s="31">
        <f t="shared" si="5"/>
        <v>70</v>
      </c>
      <c r="M18" s="37">
        <f t="shared" si="6"/>
        <v>39.62110328</v>
      </c>
      <c r="N18" s="38">
        <f t="shared" si="7"/>
        <v>51.50743426</v>
      </c>
      <c r="O18" s="29">
        <f t="shared" si="8"/>
        <v>255</v>
      </c>
      <c r="P18" s="37">
        <f t="shared" si="9"/>
        <v>190.3227997</v>
      </c>
      <c r="Q18" s="39">
        <f t="shared" si="10"/>
        <v>247.4196396</v>
      </c>
      <c r="R18" s="11"/>
      <c r="S18" s="1"/>
      <c r="T18" s="1"/>
      <c r="U18" s="1"/>
      <c r="V18" s="1"/>
      <c r="W18" s="1"/>
      <c r="X18" s="1"/>
      <c r="Y18" s="1"/>
      <c r="Z18" s="1"/>
      <c r="AA18" s="1"/>
    </row>
    <row r="19">
      <c r="A19" s="1"/>
      <c r="B19" s="10"/>
      <c r="C19" s="28" t="s">
        <v>24</v>
      </c>
      <c r="D19" s="29">
        <v>40.0</v>
      </c>
      <c r="E19" s="30">
        <v>21.0</v>
      </c>
      <c r="F19" s="31">
        <v>255.0</v>
      </c>
      <c r="G19" s="32">
        <v>0.42</v>
      </c>
      <c r="H19" s="33">
        <f t="shared" si="1"/>
        <v>1.170406291</v>
      </c>
      <c r="I19" s="34">
        <f t="shared" si="2"/>
        <v>1.521528178</v>
      </c>
      <c r="J19" s="35">
        <f t="shared" si="3"/>
        <v>298.4536042</v>
      </c>
      <c r="K19" s="36">
        <f t="shared" si="4"/>
        <v>387.9896854</v>
      </c>
      <c r="L19" s="31">
        <f t="shared" si="5"/>
        <v>31</v>
      </c>
      <c r="M19" s="37">
        <f t="shared" si="6"/>
        <v>29.02607601</v>
      </c>
      <c r="N19" s="38">
        <f t="shared" si="7"/>
        <v>37.73389882</v>
      </c>
      <c r="O19" s="29">
        <f t="shared" si="8"/>
        <v>224</v>
      </c>
      <c r="P19" s="37">
        <f t="shared" si="9"/>
        <v>269.4275281</v>
      </c>
      <c r="Q19" s="39">
        <f t="shared" si="10"/>
        <v>350.2557866</v>
      </c>
      <c r="R19" s="11"/>
      <c r="S19" s="1"/>
      <c r="T19" s="1"/>
      <c r="U19" s="1"/>
      <c r="V19" s="1"/>
      <c r="W19" s="1"/>
      <c r="X19" s="1"/>
      <c r="Y19" s="1"/>
      <c r="Z19" s="1"/>
      <c r="AA19" s="1"/>
    </row>
    <row r="20">
      <c r="A20" s="1"/>
      <c r="B20" s="10"/>
      <c r="C20" s="28" t="s">
        <v>25</v>
      </c>
      <c r="D20" s="29">
        <v>50.0</v>
      </c>
      <c r="E20" s="30">
        <v>23.0</v>
      </c>
      <c r="F20" s="31">
        <v>224.0</v>
      </c>
      <c r="G20" s="32">
        <v>0.47</v>
      </c>
      <c r="H20" s="33">
        <f t="shared" si="1"/>
        <v>1.578012253</v>
      </c>
      <c r="I20" s="34">
        <f t="shared" si="2"/>
        <v>2.051415929</v>
      </c>
      <c r="J20" s="35">
        <f t="shared" si="3"/>
        <v>353.4747446</v>
      </c>
      <c r="K20" s="36">
        <f t="shared" si="4"/>
        <v>459.517168</v>
      </c>
      <c r="L20" s="31">
        <f t="shared" si="5"/>
        <v>24</v>
      </c>
      <c r="M20" s="37">
        <f t="shared" si="6"/>
        <v>30.29783525</v>
      </c>
      <c r="N20" s="38">
        <f t="shared" si="7"/>
        <v>39.38718583</v>
      </c>
      <c r="O20" s="29">
        <f t="shared" si="8"/>
        <v>200</v>
      </c>
      <c r="P20" s="37">
        <f t="shared" si="9"/>
        <v>323.1769094</v>
      </c>
      <c r="Q20" s="39">
        <f t="shared" si="10"/>
        <v>420.1299822</v>
      </c>
      <c r="R20" s="11"/>
      <c r="S20" s="1"/>
      <c r="T20" s="1"/>
      <c r="U20" s="1"/>
      <c r="V20" s="1"/>
      <c r="W20" s="1"/>
      <c r="X20" s="1"/>
      <c r="Y20" s="1"/>
      <c r="Z20" s="1"/>
      <c r="AA20" s="1"/>
    </row>
    <row r="21" ht="15.75" customHeight="1">
      <c r="A21" s="1"/>
      <c r="B21" s="10"/>
      <c r="C21" s="40" t="s">
        <v>26</v>
      </c>
      <c r="D21" s="41">
        <v>60.0</v>
      </c>
      <c r="E21" s="42">
        <v>25.0</v>
      </c>
      <c r="F21" s="43">
        <v>200.0</v>
      </c>
      <c r="G21" s="44">
        <v>0.51</v>
      </c>
      <c r="H21" s="45">
        <f t="shared" si="1"/>
        <v>1.983265313</v>
      </c>
      <c r="I21" s="46">
        <f t="shared" si="2"/>
        <v>2.578244907</v>
      </c>
      <c r="J21" s="47">
        <f t="shared" si="3"/>
        <v>396.6530626</v>
      </c>
      <c r="K21" s="48">
        <f t="shared" si="4"/>
        <v>515.6489814</v>
      </c>
      <c r="L21" s="49">
        <f t="shared" si="5"/>
        <v>200</v>
      </c>
      <c r="M21" s="50">
        <f t="shared" si="6"/>
        <v>396.6530626</v>
      </c>
      <c r="N21" s="51">
        <f>L21*$I21</f>
        <v>515.6489814</v>
      </c>
      <c r="O21" s="52" t="str">
        <f>E59</f>
        <v/>
      </c>
      <c r="P21" s="53">
        <f t="shared" si="9"/>
        <v>0</v>
      </c>
      <c r="Q21" s="54">
        <f t="shared" si="10"/>
        <v>0</v>
      </c>
      <c r="R21" s="11"/>
      <c r="S21" s="1"/>
      <c r="T21" s="1"/>
      <c r="U21" s="1"/>
      <c r="V21" s="1"/>
      <c r="W21" s="1"/>
      <c r="X21" s="1"/>
      <c r="Y21" s="1"/>
      <c r="Z21" s="1"/>
      <c r="AA21" s="1"/>
    </row>
    <row r="22" ht="15.75" customHeight="1">
      <c r="A22" s="1"/>
      <c r="B22" s="10"/>
      <c r="C22" s="13"/>
      <c r="D22" s="55"/>
      <c r="E22" s="56"/>
      <c r="F22" s="56"/>
      <c r="G22" s="1"/>
      <c r="H22" s="1"/>
      <c r="I22" s="1"/>
      <c r="J22" s="1"/>
      <c r="K22" s="1"/>
      <c r="L22" s="1"/>
      <c r="M22" s="1"/>
      <c r="N22" s="1"/>
      <c r="O22" s="1"/>
      <c r="P22" s="1"/>
      <c r="Q22" s="1"/>
      <c r="R22" s="11"/>
      <c r="S22" s="1"/>
      <c r="T22" s="1"/>
      <c r="U22" s="1"/>
      <c r="V22" s="1"/>
      <c r="W22" s="1"/>
      <c r="X22" s="1"/>
      <c r="Y22" s="1"/>
      <c r="Z22" s="1"/>
      <c r="AA22" s="1"/>
    </row>
    <row r="23" ht="15.75" customHeight="1">
      <c r="A23" s="1"/>
      <c r="B23" s="10"/>
      <c r="C23" s="1"/>
      <c r="D23" s="1"/>
      <c r="E23" s="1"/>
      <c r="F23" s="1"/>
      <c r="G23" s="1"/>
      <c r="H23" s="1"/>
      <c r="I23" s="1"/>
      <c r="J23" s="12"/>
      <c r="K23" s="57" t="s">
        <v>27</v>
      </c>
      <c r="L23" s="1"/>
      <c r="M23" s="1"/>
      <c r="N23" s="1"/>
      <c r="O23" s="1"/>
      <c r="P23" s="1"/>
      <c r="Q23" s="1"/>
      <c r="R23" s="11"/>
      <c r="S23" s="1"/>
      <c r="T23" s="1"/>
      <c r="U23" s="1"/>
      <c r="V23" s="1"/>
      <c r="W23" s="1"/>
      <c r="X23" s="1"/>
      <c r="Y23" s="1"/>
      <c r="Z23" s="1"/>
      <c r="AA23" s="1"/>
    </row>
    <row r="24" ht="15.75" customHeight="1">
      <c r="A24" s="1"/>
      <c r="B24" s="10"/>
      <c r="C24" s="1"/>
      <c r="D24" s="1"/>
      <c r="E24" s="1"/>
      <c r="F24" s="1"/>
      <c r="G24" s="1"/>
      <c r="H24" s="1"/>
      <c r="I24" s="1"/>
      <c r="J24" s="12" t="s">
        <v>28</v>
      </c>
      <c r="K24" s="12">
        <v>0.396</v>
      </c>
      <c r="L24" s="58">
        <f>J14</f>
        <v>104.5542295</v>
      </c>
      <c r="M24" s="1"/>
      <c r="N24" s="1"/>
      <c r="O24" s="1"/>
      <c r="P24" s="1"/>
      <c r="Q24" s="1"/>
      <c r="R24" s="11"/>
      <c r="S24" s="1"/>
      <c r="T24" s="1"/>
      <c r="U24" s="1"/>
      <c r="V24" s="1"/>
      <c r="W24" s="1"/>
      <c r="X24" s="1"/>
      <c r="Y24" s="1"/>
      <c r="Z24" s="1"/>
      <c r="AA24" s="1"/>
    </row>
    <row r="25" ht="15.75" customHeight="1">
      <c r="A25" s="1"/>
      <c r="B25" s="10"/>
      <c r="C25" s="1"/>
      <c r="D25" s="1"/>
      <c r="E25" s="1"/>
      <c r="F25" s="1"/>
      <c r="G25" s="1"/>
      <c r="H25" s="1"/>
      <c r="I25" s="1"/>
      <c r="J25" s="12" t="s">
        <v>29</v>
      </c>
      <c r="K25" s="12">
        <v>1.756</v>
      </c>
      <c r="L25" s="58">
        <f>P14</f>
        <v>77.78834673</v>
      </c>
      <c r="M25" s="1"/>
      <c r="N25" s="1"/>
      <c r="O25" s="1"/>
      <c r="P25" s="1"/>
      <c r="Q25" s="1"/>
      <c r="R25" s="11"/>
      <c r="S25" s="1"/>
      <c r="T25" s="1"/>
      <c r="U25" s="1"/>
      <c r="V25" s="1"/>
      <c r="W25" s="1"/>
      <c r="X25" s="1"/>
      <c r="Y25" s="1"/>
      <c r="Z25" s="1"/>
      <c r="AA25" s="1"/>
    </row>
    <row r="26" ht="15.75" customHeight="1">
      <c r="A26" s="1"/>
      <c r="B26" s="10"/>
      <c r="G26" s="1"/>
      <c r="H26" s="1"/>
      <c r="I26" s="1"/>
      <c r="J26" s="12" t="s">
        <v>30</v>
      </c>
      <c r="K26" s="12">
        <v>-0.002</v>
      </c>
      <c r="L26" s="58">
        <f>J15</f>
        <v>152.2070408</v>
      </c>
      <c r="M26" s="1"/>
      <c r="N26" s="1"/>
      <c r="O26" s="1"/>
      <c r="P26" s="1"/>
      <c r="Q26" s="1"/>
      <c r="R26" s="11"/>
      <c r="S26" s="1"/>
      <c r="T26" s="1"/>
      <c r="U26" s="1"/>
      <c r="V26" s="1"/>
      <c r="W26" s="1"/>
      <c r="X26" s="1"/>
      <c r="Y26" s="1"/>
      <c r="Z26" s="1"/>
      <c r="AA26" s="1"/>
    </row>
    <row r="27" ht="17.25" customHeight="1">
      <c r="A27" s="1"/>
      <c r="B27" s="10"/>
      <c r="G27" s="1"/>
      <c r="H27" s="1"/>
      <c r="I27" s="1"/>
      <c r="J27" s="12" t="s">
        <v>31</v>
      </c>
      <c r="K27" s="12">
        <v>0.489</v>
      </c>
      <c r="L27" s="58">
        <f>P15</f>
        <v>112.0960089</v>
      </c>
      <c r="M27" s="1"/>
      <c r="N27" s="1"/>
      <c r="O27" s="1"/>
      <c r="P27" s="1"/>
      <c r="Q27" s="1"/>
      <c r="R27" s="11"/>
      <c r="S27" s="1"/>
      <c r="T27" s="1"/>
      <c r="U27" s="1"/>
      <c r="V27" s="1"/>
      <c r="W27" s="1"/>
      <c r="X27" s="1"/>
      <c r="Y27" s="1"/>
      <c r="Z27" s="1"/>
      <c r="AA27" s="1"/>
    </row>
    <row r="28" ht="15.75" customHeight="1">
      <c r="A28" s="1"/>
      <c r="B28" s="10"/>
      <c r="G28" s="1"/>
      <c r="H28" s="1"/>
      <c r="I28" s="1"/>
      <c r="J28" s="1"/>
      <c r="K28" s="1"/>
      <c r="L28" s="58">
        <f>J16</f>
        <v>197.9505159</v>
      </c>
      <c r="M28" s="1"/>
      <c r="N28" s="1"/>
      <c r="O28" s="1"/>
      <c r="P28" s="1"/>
      <c r="Q28" s="1"/>
      <c r="R28" s="11"/>
      <c r="S28" s="1"/>
      <c r="T28" s="1"/>
      <c r="U28" s="1"/>
      <c r="V28" s="1"/>
      <c r="W28" s="1"/>
      <c r="X28" s="1"/>
      <c r="Y28" s="1"/>
      <c r="Z28" s="1"/>
      <c r="AA28" s="1"/>
    </row>
    <row r="29" ht="17.25" customHeight="1">
      <c r="A29" s="1"/>
      <c r="B29" s="10"/>
      <c r="G29" s="1"/>
      <c r="H29" s="1"/>
      <c r="I29" s="1"/>
      <c r="J29" s="1"/>
      <c r="K29" s="1"/>
      <c r="L29" s="58">
        <f>P16</f>
        <v>157.6658495</v>
      </c>
      <c r="M29" s="1"/>
      <c r="N29" s="1"/>
      <c r="O29" s="1"/>
      <c r="P29" s="1"/>
      <c r="Q29" s="1"/>
      <c r="R29" s="11"/>
      <c r="S29" s="1"/>
      <c r="T29" s="1"/>
      <c r="U29" s="1"/>
      <c r="V29" s="1"/>
      <c r="W29" s="1"/>
      <c r="X29" s="1"/>
      <c r="Y29" s="1"/>
      <c r="Z29" s="1"/>
      <c r="AA29" s="1"/>
    </row>
    <row r="30" ht="15.75" customHeight="1">
      <c r="A30" s="1"/>
      <c r="B30" s="10"/>
      <c r="G30" s="1"/>
      <c r="H30" s="1"/>
      <c r="I30" s="1"/>
      <c r="J30" s="1"/>
      <c r="K30" s="1"/>
      <c r="L30" s="58">
        <f>J17</f>
        <v>211.9707595</v>
      </c>
      <c r="M30" s="1"/>
      <c r="N30" s="1"/>
      <c r="O30" s="1"/>
      <c r="P30" s="1"/>
      <c r="Q30" s="1"/>
      <c r="R30" s="11"/>
      <c r="S30" s="1"/>
      <c r="T30" s="1"/>
      <c r="U30" s="1"/>
      <c r="V30" s="1"/>
      <c r="W30" s="1"/>
      <c r="X30" s="1"/>
      <c r="Y30" s="1"/>
      <c r="Z30" s="1"/>
      <c r="AA30" s="1"/>
    </row>
    <row r="31" ht="15.75" customHeight="1">
      <c r="A31" s="1"/>
      <c r="B31" s="10"/>
      <c r="G31" s="1"/>
      <c r="H31" s="1"/>
      <c r="I31" s="1"/>
      <c r="J31" s="1"/>
      <c r="K31" s="1"/>
      <c r="L31" s="58">
        <f>P17</f>
        <v>172.0703813</v>
      </c>
      <c r="M31" s="1"/>
      <c r="N31" s="1"/>
      <c r="O31" s="1"/>
      <c r="P31" s="1"/>
      <c r="Q31" s="1"/>
      <c r="R31" s="11"/>
      <c r="S31" s="1"/>
      <c r="T31" s="1"/>
      <c r="U31" s="1"/>
      <c r="V31" s="1"/>
      <c r="W31" s="1"/>
      <c r="X31" s="1"/>
      <c r="Y31" s="1"/>
      <c r="Z31" s="1"/>
      <c r="AA31" s="1"/>
    </row>
    <row r="32" ht="17.25" customHeight="1">
      <c r="A32" s="1"/>
      <c r="B32" s="10"/>
      <c r="G32" s="1"/>
      <c r="H32" s="1"/>
      <c r="I32" s="1"/>
      <c r="J32" s="1"/>
      <c r="K32" s="1"/>
      <c r="L32" s="58">
        <f>J18</f>
        <v>229.943903</v>
      </c>
      <c r="M32" s="1"/>
      <c r="N32" s="1"/>
      <c r="O32" s="1"/>
      <c r="P32" s="1"/>
      <c r="Q32" s="1"/>
      <c r="R32" s="11"/>
      <c r="S32" s="1"/>
      <c r="T32" s="1"/>
      <c r="U32" s="1"/>
      <c r="V32" s="1"/>
      <c r="W32" s="1"/>
      <c r="X32" s="1"/>
      <c r="Y32" s="1"/>
      <c r="Z32" s="1"/>
      <c r="AA32" s="1"/>
    </row>
    <row r="33" ht="15.75" customHeight="1">
      <c r="A33" s="1"/>
      <c r="B33" s="10"/>
      <c r="D33" s="59"/>
      <c r="G33" s="1"/>
      <c r="H33" s="1"/>
      <c r="I33" s="1"/>
      <c r="J33" s="1"/>
      <c r="K33" s="1"/>
      <c r="L33" s="58">
        <f>P18</f>
        <v>190.3227997</v>
      </c>
      <c r="M33" s="1"/>
      <c r="N33" s="1"/>
      <c r="O33" s="1"/>
      <c r="P33" s="1"/>
      <c r="Q33" s="1"/>
      <c r="R33" s="11"/>
      <c r="S33" s="1"/>
      <c r="T33" s="1"/>
      <c r="U33" s="1"/>
      <c r="V33" s="1"/>
      <c r="W33" s="1"/>
      <c r="X33" s="1"/>
      <c r="Y33" s="1"/>
      <c r="Z33" s="1"/>
      <c r="AA33" s="1"/>
    </row>
    <row r="34" ht="15.75" customHeight="1">
      <c r="A34" s="1"/>
      <c r="B34" s="10"/>
      <c r="G34" s="1"/>
      <c r="H34" s="1"/>
      <c r="I34" s="1"/>
      <c r="J34" s="1"/>
      <c r="K34" s="1"/>
      <c r="L34" s="58">
        <f>J19</f>
        <v>298.4536042</v>
      </c>
      <c r="M34" s="1"/>
      <c r="N34" s="1"/>
      <c r="O34" s="1"/>
      <c r="P34" s="1"/>
      <c r="Q34" s="1"/>
      <c r="R34" s="11"/>
      <c r="S34" s="1"/>
      <c r="T34" s="1"/>
      <c r="U34" s="1"/>
      <c r="V34" s="1"/>
      <c r="W34" s="1"/>
      <c r="X34" s="1"/>
      <c r="Y34" s="1"/>
      <c r="Z34" s="1"/>
      <c r="AA34" s="1"/>
    </row>
    <row r="35" ht="15.75" customHeight="1">
      <c r="A35" s="1"/>
      <c r="B35" s="10"/>
      <c r="C35" s="1"/>
      <c r="D35" s="1"/>
      <c r="E35" s="1"/>
      <c r="F35" s="1"/>
      <c r="G35" s="1"/>
      <c r="H35" s="1"/>
      <c r="I35" s="1"/>
      <c r="J35" s="1"/>
      <c r="K35" s="1"/>
      <c r="L35" s="58">
        <f>P19</f>
        <v>269.4275281</v>
      </c>
      <c r="M35" s="1"/>
      <c r="N35" s="1"/>
      <c r="O35" s="1"/>
      <c r="P35" s="1"/>
      <c r="Q35" s="1"/>
      <c r="R35" s="11"/>
      <c r="S35" s="1"/>
      <c r="T35" s="1"/>
      <c r="U35" s="1"/>
      <c r="V35" s="1"/>
      <c r="W35" s="1"/>
      <c r="X35" s="1"/>
      <c r="Y35" s="1"/>
      <c r="Z35" s="1"/>
      <c r="AA35" s="1"/>
    </row>
    <row r="36" ht="15.75" customHeight="1">
      <c r="A36" s="1"/>
      <c r="B36" s="10"/>
      <c r="C36" s="1"/>
      <c r="D36" s="1"/>
      <c r="E36" s="1"/>
      <c r="F36" s="1"/>
      <c r="G36" s="1"/>
      <c r="H36" s="1"/>
      <c r="I36" s="1"/>
      <c r="J36" s="1"/>
      <c r="K36" s="1"/>
      <c r="L36" s="58">
        <f>J20</f>
        <v>353.4747446</v>
      </c>
      <c r="M36" s="1"/>
      <c r="N36" s="1"/>
      <c r="O36" s="1"/>
      <c r="P36" s="1"/>
      <c r="Q36" s="1"/>
      <c r="R36" s="11"/>
      <c r="S36" s="1"/>
      <c r="T36" s="1"/>
      <c r="U36" s="1"/>
      <c r="V36" s="1"/>
      <c r="W36" s="1"/>
      <c r="X36" s="1"/>
      <c r="Y36" s="1"/>
      <c r="Z36" s="1"/>
      <c r="AA36" s="1"/>
    </row>
    <row r="37" ht="15.75" customHeight="1">
      <c r="A37" s="1"/>
      <c r="B37" s="10"/>
      <c r="D37" s="59"/>
      <c r="G37" s="1"/>
      <c r="H37" s="1"/>
      <c r="I37" s="1"/>
      <c r="J37" s="1"/>
      <c r="K37" s="1"/>
      <c r="L37" s="60">
        <f>P20</f>
        <v>323.1769094</v>
      </c>
      <c r="M37" s="1"/>
      <c r="N37" s="1"/>
      <c r="O37" s="1"/>
      <c r="P37" s="1"/>
      <c r="Q37" s="1"/>
      <c r="R37" s="11"/>
      <c r="S37" s="1"/>
      <c r="T37" s="1"/>
      <c r="U37" s="1"/>
      <c r="V37" s="1"/>
      <c r="W37" s="1"/>
      <c r="X37" s="1"/>
      <c r="Y37" s="1"/>
      <c r="Z37" s="1"/>
      <c r="AA37" s="1"/>
    </row>
    <row r="38" ht="15.75" customHeight="1">
      <c r="A38" s="1"/>
      <c r="B38" s="10"/>
      <c r="G38" s="1"/>
      <c r="H38" s="1"/>
      <c r="I38" s="1"/>
      <c r="J38" s="1"/>
      <c r="K38" s="1"/>
      <c r="L38" s="60">
        <f>J21</f>
        <v>396.6530626</v>
      </c>
      <c r="M38" s="1"/>
      <c r="N38" s="1"/>
      <c r="O38" s="1"/>
      <c r="P38" s="1"/>
      <c r="Q38" s="1"/>
      <c r="R38" s="11"/>
      <c r="S38" s="1"/>
      <c r="T38" s="1"/>
      <c r="U38" s="1"/>
      <c r="V38" s="1"/>
      <c r="W38" s="1"/>
      <c r="X38" s="1"/>
      <c r="Y38" s="1"/>
      <c r="Z38" s="1"/>
      <c r="AA38" s="1"/>
    </row>
    <row r="39" ht="15.75" customHeight="1">
      <c r="A39" s="1"/>
      <c r="B39" s="10"/>
      <c r="D39" s="59"/>
      <c r="G39" s="1"/>
      <c r="H39" s="1"/>
      <c r="I39" s="1"/>
      <c r="J39" s="1"/>
      <c r="K39" s="1"/>
      <c r="L39" s="1"/>
      <c r="M39" s="1"/>
      <c r="N39" s="1"/>
      <c r="O39" s="1"/>
      <c r="P39" s="1"/>
      <c r="Q39" s="1"/>
      <c r="R39" s="11"/>
      <c r="S39" s="1"/>
      <c r="T39" s="1"/>
      <c r="U39" s="1"/>
      <c r="V39" s="1"/>
      <c r="W39" s="1"/>
      <c r="X39" s="1"/>
      <c r="Y39" s="1"/>
      <c r="Z39" s="1"/>
      <c r="AA39" s="1"/>
    </row>
    <row r="40" ht="15.75" customHeight="1">
      <c r="A40" s="1"/>
      <c r="B40" s="10"/>
      <c r="G40" s="1"/>
      <c r="H40" s="1"/>
      <c r="I40" s="1"/>
      <c r="J40" s="1"/>
      <c r="K40" s="1"/>
      <c r="L40" s="1"/>
      <c r="M40" s="1"/>
      <c r="N40" s="1"/>
      <c r="O40" s="1"/>
      <c r="P40" s="1"/>
      <c r="Q40" s="1"/>
      <c r="R40" s="11"/>
      <c r="S40" s="1"/>
      <c r="T40" s="1"/>
      <c r="U40" s="1"/>
      <c r="V40" s="1"/>
      <c r="W40" s="1"/>
      <c r="X40" s="1"/>
      <c r="Y40" s="1"/>
      <c r="Z40" s="1"/>
      <c r="AA40" s="1"/>
    </row>
    <row r="41" ht="15.75" customHeight="1">
      <c r="A41" s="1"/>
      <c r="B41" s="10"/>
      <c r="G41" s="1"/>
      <c r="H41" s="1"/>
      <c r="I41" s="1"/>
      <c r="J41" s="1"/>
      <c r="K41" s="1"/>
      <c r="L41" s="1"/>
      <c r="M41" s="1"/>
      <c r="N41" s="1"/>
      <c r="O41" s="1"/>
      <c r="P41" s="1"/>
      <c r="Q41" s="1"/>
      <c r="R41" s="11"/>
      <c r="S41" s="1"/>
      <c r="T41" s="1"/>
      <c r="U41" s="1"/>
      <c r="V41" s="1"/>
      <c r="W41" s="1"/>
      <c r="X41" s="1"/>
      <c r="Y41" s="1"/>
      <c r="Z41" s="1"/>
      <c r="AA41" s="1"/>
    </row>
    <row r="42" ht="15.75" customHeight="1">
      <c r="A42" s="1"/>
      <c r="B42" s="10"/>
      <c r="G42" s="1"/>
      <c r="H42" s="1"/>
      <c r="I42" s="1"/>
      <c r="J42" s="1"/>
      <c r="K42" s="1"/>
      <c r="L42" s="1"/>
      <c r="M42" s="1"/>
      <c r="N42" s="1"/>
      <c r="O42" s="1"/>
      <c r="P42" s="1"/>
      <c r="Q42" s="1"/>
      <c r="R42" s="11"/>
      <c r="S42" s="1"/>
      <c r="T42" s="1"/>
      <c r="U42" s="1"/>
      <c r="V42" s="1"/>
      <c r="W42" s="1"/>
      <c r="X42" s="1"/>
      <c r="Y42" s="1"/>
      <c r="Z42" s="1"/>
      <c r="AA42" s="1"/>
    </row>
    <row r="43" ht="15.75" customHeight="1">
      <c r="A43" s="1"/>
      <c r="B43" s="10"/>
      <c r="G43" s="1"/>
      <c r="H43" s="1"/>
      <c r="I43" s="1"/>
      <c r="J43" s="1"/>
      <c r="K43" s="1"/>
      <c r="L43" s="1"/>
      <c r="M43" s="1"/>
      <c r="N43" s="1"/>
      <c r="O43" s="1"/>
      <c r="P43" s="1"/>
      <c r="Q43" s="1"/>
      <c r="R43" s="11"/>
      <c r="S43" s="1"/>
      <c r="T43" s="1"/>
      <c r="U43" s="1"/>
      <c r="V43" s="1"/>
      <c r="W43" s="1"/>
      <c r="X43" s="1"/>
      <c r="Y43" s="1"/>
      <c r="Z43" s="1"/>
      <c r="AA43" s="1"/>
    </row>
    <row r="44" ht="15.75" customHeight="1">
      <c r="A44" s="1"/>
      <c r="B44" s="10"/>
      <c r="C44" s="13"/>
      <c r="D44" s="1"/>
      <c r="E44" s="1"/>
      <c r="F44" s="1"/>
      <c r="G44" s="1"/>
      <c r="H44" s="1"/>
      <c r="I44" s="1"/>
      <c r="J44" s="1"/>
      <c r="K44" s="1"/>
      <c r="L44" s="1"/>
      <c r="M44" s="1"/>
      <c r="N44" s="1"/>
      <c r="O44" s="1"/>
      <c r="P44" s="1"/>
      <c r="Q44" s="1"/>
      <c r="R44" s="11"/>
      <c r="S44" s="1"/>
      <c r="T44" s="1"/>
      <c r="U44" s="1"/>
      <c r="V44" s="1"/>
      <c r="W44" s="1"/>
      <c r="X44" s="1"/>
      <c r="Y44" s="1"/>
      <c r="Z44" s="1"/>
      <c r="AA44" s="1"/>
    </row>
    <row r="45" ht="15.75" customHeight="1">
      <c r="A45" s="1"/>
      <c r="B45" s="7"/>
      <c r="C45" s="8"/>
      <c r="D45" s="8"/>
      <c r="E45" s="8"/>
      <c r="F45" s="8"/>
      <c r="G45" s="8"/>
      <c r="H45" s="8"/>
      <c r="I45" s="8"/>
      <c r="J45" s="8"/>
      <c r="K45" s="8"/>
      <c r="L45" s="8"/>
      <c r="M45" s="8"/>
      <c r="N45" s="8"/>
      <c r="O45" s="8"/>
      <c r="P45" s="8"/>
      <c r="Q45" s="8"/>
      <c r="R45" s="9"/>
      <c r="S45" s="1"/>
      <c r="T45" s="1"/>
      <c r="U45" s="1"/>
      <c r="V45" s="1"/>
      <c r="W45" s="1"/>
      <c r="X45" s="1"/>
      <c r="Y45" s="1"/>
      <c r="Z45" s="1"/>
      <c r="AA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ht="15.75" customHeight="1">
      <c r="B47" s="1"/>
      <c r="C47" s="1"/>
      <c r="D47" s="1"/>
      <c r="E47" s="1"/>
      <c r="F47" s="1"/>
      <c r="G47" s="1"/>
      <c r="H47" s="1"/>
      <c r="I47" s="1"/>
      <c r="J47" s="1"/>
      <c r="K47" s="1"/>
      <c r="L47" s="1"/>
      <c r="M47" s="1"/>
      <c r="N47" s="1"/>
      <c r="O47" s="1"/>
      <c r="P47" s="1"/>
      <c r="Q47" s="1"/>
      <c r="R47" s="1"/>
    </row>
    <row r="48" ht="15.75" customHeight="1">
      <c r="B48" s="61"/>
    </row>
    <row r="49" ht="15.75" customHeight="1">
      <c r="B49" s="1"/>
      <c r="C49" s="1"/>
      <c r="D49" s="1"/>
      <c r="E49" s="1"/>
      <c r="F49" s="1"/>
      <c r="G49" s="1"/>
      <c r="H49" s="1"/>
      <c r="I49" s="1"/>
      <c r="J49" s="1"/>
      <c r="K49" s="1"/>
      <c r="L49" s="1"/>
      <c r="M49" s="1"/>
      <c r="N49" s="1"/>
      <c r="O49" s="1"/>
      <c r="P49" s="1"/>
      <c r="Q49" s="1"/>
      <c r="R49" s="1"/>
    </row>
    <row r="50" ht="15.75" customHeight="1">
      <c r="B50" s="1"/>
      <c r="C50" s="62"/>
      <c r="D50" s="62"/>
      <c r="E50" s="62"/>
      <c r="F50" s="62"/>
      <c r="G50" s="62"/>
      <c r="H50" s="62"/>
      <c r="I50" s="62"/>
      <c r="J50" s="62"/>
      <c r="K50" s="62"/>
      <c r="L50" s="62"/>
      <c r="M50" s="62"/>
      <c r="N50" s="62"/>
      <c r="O50" s="62"/>
      <c r="P50" s="62"/>
      <c r="Q50" s="62"/>
      <c r="R50" s="1"/>
    </row>
    <row r="51" ht="15.75" customHeight="1">
      <c r="B51" s="1"/>
      <c r="C51" s="12"/>
      <c r="D51" s="1"/>
      <c r="E51" s="1"/>
      <c r="F51" s="1"/>
      <c r="G51" s="62"/>
      <c r="H51" s="62"/>
      <c r="I51" s="62"/>
      <c r="J51" s="62"/>
      <c r="K51" s="62"/>
      <c r="L51" s="62"/>
      <c r="M51" s="62"/>
      <c r="N51" s="62"/>
      <c r="O51" s="62"/>
      <c r="P51" s="62"/>
      <c r="Q51" s="62"/>
      <c r="R51" s="1"/>
    </row>
    <row r="52" ht="15.75" customHeight="1">
      <c r="B52" s="1"/>
      <c r="C52" s="1"/>
      <c r="D52" s="1"/>
      <c r="E52" s="1"/>
      <c r="F52" s="1"/>
      <c r="G52" s="62"/>
      <c r="H52" s="62"/>
      <c r="I52" s="62"/>
      <c r="J52" s="62"/>
      <c r="K52" s="62"/>
      <c r="L52" s="62"/>
      <c r="M52" s="62"/>
      <c r="N52" s="62"/>
      <c r="O52" s="62"/>
      <c r="P52" s="62"/>
      <c r="Q52" s="62"/>
      <c r="R52" s="1"/>
    </row>
    <row r="53" ht="18.0" customHeight="1">
      <c r="B53" s="1"/>
      <c r="C53" s="13"/>
      <c r="D53" s="14"/>
      <c r="R53" s="1"/>
    </row>
    <row r="54" ht="35.25" customHeight="1">
      <c r="B54" s="1"/>
      <c r="C54" s="1"/>
      <c r="R54" s="1"/>
    </row>
    <row r="55" ht="18.0" customHeight="1">
      <c r="B55" s="1"/>
      <c r="C55" s="13"/>
      <c r="D55" s="63"/>
      <c r="E55" s="16"/>
      <c r="F55" s="16"/>
      <c r="G55" s="16"/>
      <c r="H55" s="16"/>
      <c r="I55" s="16"/>
      <c r="J55" s="16"/>
      <c r="K55" s="1"/>
      <c r="L55" s="1"/>
      <c r="M55" s="1"/>
      <c r="N55" s="1"/>
      <c r="O55" s="1"/>
      <c r="P55" s="1"/>
      <c r="Q55" s="1"/>
      <c r="R55" s="1"/>
    </row>
    <row r="56" ht="15.75" customHeight="1">
      <c r="B56" s="1"/>
      <c r="C56" s="1"/>
      <c r="D56" s="16"/>
      <c r="E56" s="16"/>
      <c r="F56" s="16"/>
      <c r="G56" s="16"/>
      <c r="H56" s="16"/>
      <c r="I56" s="16"/>
      <c r="J56" s="16"/>
      <c r="K56" s="1"/>
      <c r="L56" s="1"/>
      <c r="M56" s="1"/>
      <c r="N56" s="1"/>
      <c r="O56" s="1"/>
      <c r="P56" s="1"/>
      <c r="Q56" s="1"/>
      <c r="R56" s="1"/>
    </row>
    <row r="57" ht="17.25" customHeight="1">
      <c r="B57" s="1"/>
      <c r="C57" s="64"/>
      <c r="F57" s="65"/>
      <c r="L57" s="65"/>
      <c r="O57" s="65"/>
      <c r="R57" s="1"/>
    </row>
    <row r="58" ht="17.25" customHeight="1">
      <c r="B58" s="1"/>
      <c r="C58" s="65"/>
      <c r="D58" s="65"/>
      <c r="E58" s="65"/>
      <c r="F58" s="65"/>
      <c r="G58" s="65"/>
      <c r="H58" s="65"/>
      <c r="I58" s="65"/>
      <c r="J58" s="65"/>
      <c r="K58" s="65"/>
      <c r="L58" s="65"/>
      <c r="M58" s="65"/>
      <c r="N58" s="65"/>
      <c r="O58" s="65"/>
      <c r="P58" s="65"/>
      <c r="Q58" s="65"/>
      <c r="R58" s="1"/>
    </row>
    <row r="59" ht="15.75" customHeight="1">
      <c r="B59" s="1"/>
      <c r="C59" s="57"/>
      <c r="D59" s="62"/>
      <c r="E59" s="66"/>
      <c r="F59" s="62"/>
      <c r="G59" s="67"/>
      <c r="H59" s="67"/>
      <c r="I59" s="68"/>
      <c r="J59" s="69"/>
      <c r="K59" s="70"/>
      <c r="L59" s="62"/>
      <c r="M59" s="69"/>
      <c r="N59" s="71"/>
      <c r="O59" s="62"/>
      <c r="P59" s="69"/>
      <c r="Q59" s="70"/>
      <c r="R59" s="1"/>
    </row>
    <row r="60" ht="15.75" customHeight="1">
      <c r="B60" s="1"/>
      <c r="C60" s="57"/>
      <c r="D60" s="62"/>
      <c r="E60" s="66"/>
      <c r="F60" s="62"/>
      <c r="G60" s="67"/>
      <c r="H60" s="67"/>
      <c r="I60" s="68"/>
      <c r="J60" s="69"/>
      <c r="K60" s="70"/>
      <c r="L60" s="62"/>
      <c r="M60" s="69"/>
      <c r="N60" s="71"/>
      <c r="O60" s="62"/>
      <c r="P60" s="69"/>
      <c r="Q60" s="70"/>
      <c r="R60" s="1"/>
    </row>
    <row r="61" ht="15.75" customHeight="1">
      <c r="B61" s="1"/>
      <c r="C61" s="57"/>
      <c r="D61" s="62"/>
      <c r="E61" s="66"/>
      <c r="F61" s="62"/>
      <c r="G61" s="67"/>
      <c r="H61" s="67"/>
      <c r="I61" s="68"/>
      <c r="J61" s="69"/>
      <c r="K61" s="70"/>
      <c r="L61" s="62"/>
      <c r="M61" s="69"/>
      <c r="N61" s="71"/>
      <c r="O61" s="62"/>
      <c r="P61" s="69"/>
      <c r="Q61" s="70"/>
      <c r="R61" s="1"/>
    </row>
    <row r="62" ht="15.75" customHeight="1">
      <c r="B62" s="1"/>
      <c r="C62" s="57"/>
      <c r="D62" s="62"/>
      <c r="E62" s="66"/>
      <c r="F62" s="62"/>
      <c r="G62" s="67"/>
      <c r="H62" s="67"/>
      <c r="I62" s="68"/>
      <c r="J62" s="69"/>
      <c r="K62" s="70"/>
      <c r="L62" s="62"/>
      <c r="M62" s="69"/>
      <c r="N62" s="71"/>
      <c r="O62" s="62"/>
      <c r="P62" s="69"/>
      <c r="Q62" s="70"/>
      <c r="R62" s="1"/>
    </row>
    <row r="63" ht="15.75" customHeight="1">
      <c r="B63" s="1"/>
      <c r="C63" s="57"/>
      <c r="D63" s="62"/>
      <c r="E63" s="66"/>
      <c r="F63" s="62"/>
      <c r="G63" s="67"/>
      <c r="H63" s="67"/>
      <c r="I63" s="68"/>
      <c r="J63" s="69"/>
      <c r="K63" s="70"/>
      <c r="L63" s="62"/>
      <c r="M63" s="69"/>
      <c r="N63" s="71"/>
      <c r="O63" s="62"/>
      <c r="P63" s="69"/>
      <c r="Q63" s="70"/>
      <c r="R63" s="1"/>
    </row>
    <row r="64" ht="15.75" customHeight="1">
      <c r="B64" s="1"/>
      <c r="C64" s="57"/>
      <c r="D64" s="62"/>
      <c r="E64" s="66"/>
      <c r="F64" s="62"/>
      <c r="G64" s="67"/>
      <c r="H64" s="67"/>
      <c r="I64" s="68"/>
      <c r="J64" s="69"/>
      <c r="K64" s="70"/>
      <c r="L64" s="62"/>
      <c r="M64" s="69"/>
      <c r="N64" s="71"/>
      <c r="O64" s="62"/>
      <c r="P64" s="69"/>
      <c r="Q64" s="70"/>
      <c r="R64" s="1"/>
    </row>
    <row r="65" ht="15.75" customHeight="1">
      <c r="B65" s="1"/>
      <c r="C65" s="57"/>
      <c r="D65" s="62"/>
      <c r="E65" s="66"/>
      <c r="F65" s="62"/>
      <c r="G65" s="67"/>
      <c r="H65" s="67"/>
      <c r="I65" s="68"/>
      <c r="J65" s="69"/>
      <c r="K65" s="70"/>
      <c r="L65" s="62"/>
      <c r="M65" s="69"/>
      <c r="N65" s="71"/>
      <c r="O65" s="62"/>
      <c r="P65" s="69"/>
      <c r="Q65" s="70"/>
      <c r="R65" s="1"/>
    </row>
    <row r="66" ht="18.0" customHeight="1">
      <c r="B66" s="1"/>
      <c r="C66" s="57"/>
      <c r="D66" s="62"/>
      <c r="E66" s="66"/>
      <c r="F66" s="62"/>
      <c r="G66" s="67"/>
      <c r="H66" s="67"/>
      <c r="I66" s="68"/>
      <c r="J66" s="69"/>
      <c r="K66" s="70"/>
      <c r="L66" s="62"/>
      <c r="M66" s="69"/>
      <c r="N66" s="71"/>
      <c r="O66" s="62"/>
      <c r="P66" s="69"/>
      <c r="Q66" s="70"/>
      <c r="R66" s="1"/>
    </row>
    <row r="67" ht="18.0" customHeight="1">
      <c r="B67" s="1"/>
      <c r="C67" s="13"/>
      <c r="D67" s="55"/>
      <c r="E67" s="56"/>
      <c r="F67" s="56"/>
      <c r="G67" s="1"/>
      <c r="H67" s="1"/>
      <c r="I67" s="1"/>
      <c r="J67" s="1"/>
      <c r="K67" s="1"/>
      <c r="L67" s="1"/>
      <c r="M67" s="1"/>
      <c r="N67" s="1"/>
      <c r="O67" s="1"/>
      <c r="P67" s="1"/>
      <c r="Q67" s="1"/>
      <c r="R67" s="1"/>
    </row>
    <row r="68" ht="17.25" customHeight="1">
      <c r="B68" s="1"/>
      <c r="C68" s="1"/>
      <c r="D68" s="1"/>
      <c r="E68" s="1"/>
      <c r="F68" s="1"/>
      <c r="G68" s="1"/>
      <c r="H68" s="1"/>
      <c r="I68" s="1"/>
      <c r="J68" s="12"/>
      <c r="K68" s="57"/>
      <c r="L68" s="1"/>
      <c r="M68" s="1"/>
      <c r="N68" s="1"/>
      <c r="O68" s="1"/>
      <c r="P68" s="1"/>
      <c r="Q68" s="1"/>
      <c r="R68" s="1"/>
    </row>
    <row r="69" ht="15.75" customHeight="1">
      <c r="B69" s="1"/>
      <c r="C69" s="1"/>
      <c r="D69" s="1"/>
      <c r="E69" s="1"/>
      <c r="F69" s="1"/>
      <c r="G69" s="1"/>
      <c r="H69" s="1"/>
      <c r="I69" s="1"/>
      <c r="J69" s="12"/>
      <c r="K69" s="12"/>
      <c r="L69" s="58"/>
      <c r="M69" s="1"/>
      <c r="N69" s="1"/>
      <c r="O69" s="1"/>
      <c r="P69" s="1"/>
      <c r="Q69" s="1"/>
      <c r="R69" s="1"/>
    </row>
    <row r="70" ht="15.75" customHeight="1">
      <c r="B70" s="1"/>
      <c r="C70" s="1"/>
      <c r="D70" s="1"/>
      <c r="E70" s="1"/>
      <c r="F70" s="1"/>
      <c r="G70" s="1"/>
      <c r="H70" s="1"/>
      <c r="I70" s="1"/>
      <c r="J70" s="12"/>
      <c r="K70" s="12"/>
      <c r="L70" s="58"/>
      <c r="M70" s="1"/>
      <c r="N70" s="1"/>
      <c r="O70" s="1"/>
      <c r="P70" s="1"/>
      <c r="Q70" s="1"/>
      <c r="R70" s="1"/>
    </row>
    <row r="71" ht="15.75" customHeight="1">
      <c r="B71" s="1"/>
      <c r="C71" s="62"/>
      <c r="D71" s="62"/>
      <c r="E71" s="62"/>
      <c r="F71" s="62"/>
      <c r="G71" s="1"/>
      <c r="H71" s="1"/>
      <c r="I71" s="1"/>
      <c r="J71" s="12"/>
      <c r="K71" s="12"/>
      <c r="L71" s="58"/>
      <c r="M71" s="1"/>
      <c r="N71" s="1"/>
      <c r="O71" s="1"/>
      <c r="P71" s="1"/>
      <c r="Q71" s="1"/>
      <c r="R71" s="1"/>
    </row>
    <row r="72" ht="15.75" customHeight="1">
      <c r="B72" s="1"/>
      <c r="C72" s="62"/>
      <c r="D72" s="62"/>
      <c r="E72" s="62"/>
      <c r="F72" s="62"/>
      <c r="G72" s="1"/>
      <c r="H72" s="1"/>
      <c r="I72" s="1"/>
      <c r="J72" s="12"/>
      <c r="K72" s="12"/>
      <c r="L72" s="58"/>
      <c r="M72" s="1"/>
      <c r="N72" s="1"/>
      <c r="O72" s="1"/>
      <c r="P72" s="1"/>
      <c r="Q72" s="1"/>
      <c r="R72" s="1"/>
    </row>
    <row r="73" ht="15.75" customHeight="1">
      <c r="B73" s="1"/>
      <c r="C73" s="62"/>
      <c r="D73" s="62"/>
      <c r="E73" s="62"/>
      <c r="F73" s="62"/>
      <c r="G73" s="1"/>
      <c r="H73" s="1"/>
      <c r="I73" s="1"/>
      <c r="J73" s="1"/>
      <c r="K73" s="1"/>
      <c r="L73" s="58"/>
      <c r="M73" s="1"/>
      <c r="N73" s="1"/>
      <c r="O73" s="1"/>
      <c r="P73" s="1"/>
      <c r="Q73" s="1"/>
      <c r="R73" s="1"/>
    </row>
    <row r="74" ht="15.75" customHeight="1">
      <c r="B74" s="1"/>
      <c r="C74" s="62"/>
      <c r="D74" s="62"/>
      <c r="E74" s="62"/>
      <c r="F74" s="62"/>
      <c r="G74" s="1"/>
      <c r="H74" s="1"/>
      <c r="I74" s="1"/>
      <c r="J74" s="1"/>
      <c r="K74" s="1"/>
      <c r="L74" s="58"/>
      <c r="M74" s="1"/>
      <c r="N74" s="1"/>
      <c r="O74" s="1"/>
      <c r="P74" s="1"/>
      <c r="Q74" s="1"/>
      <c r="R74" s="1"/>
    </row>
    <row r="75" ht="15.75" customHeight="1">
      <c r="B75" s="1"/>
      <c r="C75" s="62"/>
      <c r="D75" s="62"/>
      <c r="E75" s="62"/>
      <c r="F75" s="62"/>
      <c r="G75" s="1"/>
      <c r="H75" s="1"/>
      <c r="I75" s="1"/>
      <c r="J75" s="1"/>
      <c r="K75" s="1"/>
      <c r="L75" s="58"/>
      <c r="M75" s="1"/>
      <c r="N75" s="1"/>
      <c r="O75" s="1"/>
      <c r="P75" s="1"/>
      <c r="Q75" s="1"/>
      <c r="R75" s="1"/>
    </row>
    <row r="76" ht="15.75" customHeight="1">
      <c r="B76" s="1"/>
      <c r="C76" s="62"/>
      <c r="D76" s="62"/>
      <c r="E76" s="62"/>
      <c r="F76" s="62"/>
      <c r="G76" s="1"/>
      <c r="H76" s="1"/>
      <c r="I76" s="1"/>
      <c r="J76" s="1"/>
      <c r="K76" s="1"/>
      <c r="L76" s="58"/>
      <c r="M76" s="1"/>
      <c r="N76" s="1"/>
      <c r="O76" s="1"/>
      <c r="P76" s="1"/>
      <c r="Q76" s="1"/>
      <c r="R76" s="1"/>
    </row>
    <row r="77" ht="15.75" customHeight="1">
      <c r="B77" s="1"/>
      <c r="C77" s="62"/>
      <c r="D77" s="62"/>
      <c r="E77" s="62"/>
      <c r="F77" s="62"/>
      <c r="G77" s="1"/>
      <c r="H77" s="1"/>
      <c r="I77" s="1"/>
      <c r="J77" s="1"/>
      <c r="K77" s="1"/>
      <c r="L77" s="58"/>
      <c r="M77" s="1"/>
      <c r="N77" s="1"/>
      <c r="O77" s="1"/>
      <c r="P77" s="1"/>
      <c r="Q77" s="1"/>
      <c r="R77" s="1"/>
    </row>
    <row r="78" ht="15.75" customHeight="1">
      <c r="B78" s="1"/>
      <c r="C78" s="62"/>
      <c r="D78" s="62"/>
      <c r="E78" s="62"/>
      <c r="F78" s="62"/>
      <c r="G78" s="1"/>
      <c r="H78" s="1"/>
      <c r="I78" s="1"/>
      <c r="J78" s="1"/>
      <c r="K78" s="1"/>
      <c r="L78" s="58"/>
      <c r="M78" s="1"/>
      <c r="N78" s="1"/>
      <c r="O78" s="1"/>
      <c r="P78" s="1"/>
      <c r="Q78" s="1"/>
      <c r="R78" s="1"/>
    </row>
    <row r="79" ht="15.75" customHeight="1">
      <c r="B79" s="1"/>
      <c r="C79" s="62"/>
      <c r="D79" s="62"/>
      <c r="E79" s="62"/>
      <c r="F79" s="62"/>
      <c r="G79" s="1"/>
      <c r="H79" s="1"/>
      <c r="I79" s="1"/>
      <c r="J79" s="1"/>
      <c r="K79" s="1"/>
      <c r="L79" s="58"/>
      <c r="M79" s="1"/>
      <c r="N79" s="1"/>
      <c r="O79" s="1"/>
      <c r="P79" s="1"/>
      <c r="Q79" s="1"/>
      <c r="R79" s="1"/>
    </row>
    <row r="80" ht="15.75" customHeight="1">
      <c r="B80" s="1"/>
      <c r="C80" s="1"/>
      <c r="D80" s="1"/>
      <c r="E80" s="1"/>
      <c r="F80" s="1"/>
      <c r="G80" s="1"/>
      <c r="H80" s="1"/>
      <c r="I80" s="1"/>
      <c r="J80" s="1"/>
      <c r="K80" s="1"/>
      <c r="L80" s="58"/>
      <c r="M80" s="1"/>
      <c r="N80" s="1"/>
      <c r="O80" s="1"/>
      <c r="P80" s="1"/>
      <c r="Q80" s="1"/>
      <c r="R80" s="1"/>
    </row>
    <row r="81" ht="15.75" customHeight="1">
      <c r="B81" s="1"/>
      <c r="C81" s="1"/>
      <c r="D81" s="1"/>
      <c r="E81" s="1"/>
      <c r="F81" s="1"/>
      <c r="G81" s="1"/>
      <c r="H81" s="1"/>
      <c r="I81" s="1"/>
      <c r="J81" s="1"/>
      <c r="K81" s="1"/>
      <c r="L81" s="58"/>
      <c r="M81" s="1"/>
      <c r="N81" s="1"/>
      <c r="O81" s="1"/>
      <c r="P81" s="1"/>
      <c r="Q81" s="1"/>
      <c r="R81" s="1"/>
    </row>
    <row r="82" ht="30.0" customHeight="1">
      <c r="B82" s="1"/>
      <c r="C82" s="62"/>
      <c r="D82" s="62"/>
      <c r="E82" s="62"/>
      <c r="F82" s="62"/>
      <c r="G82" s="1"/>
      <c r="H82" s="1"/>
      <c r="I82" s="1"/>
      <c r="J82" s="1"/>
      <c r="K82" s="1"/>
      <c r="L82" s="60"/>
      <c r="M82" s="1"/>
      <c r="N82" s="1"/>
      <c r="O82" s="1"/>
      <c r="P82" s="1"/>
      <c r="Q82" s="1"/>
      <c r="R82" s="1"/>
    </row>
    <row r="83" ht="15.75" customHeight="1">
      <c r="B83" s="1"/>
      <c r="C83" s="62"/>
      <c r="D83" s="62"/>
      <c r="E83" s="62"/>
      <c r="F83" s="62"/>
      <c r="G83" s="1"/>
      <c r="H83" s="1"/>
      <c r="I83" s="1"/>
      <c r="J83" s="1"/>
      <c r="K83" s="1"/>
      <c r="L83" s="60"/>
      <c r="M83" s="1"/>
      <c r="N83" s="1"/>
      <c r="O83" s="1"/>
      <c r="P83" s="1"/>
      <c r="Q83" s="1"/>
      <c r="R83" s="1"/>
    </row>
    <row r="84" ht="15.75" customHeight="1">
      <c r="B84" s="1"/>
      <c r="C84" s="62"/>
      <c r="D84" s="62"/>
      <c r="E84" s="62"/>
      <c r="F84" s="62"/>
      <c r="G84" s="1"/>
      <c r="H84" s="1"/>
      <c r="I84" s="1"/>
      <c r="J84" s="1"/>
      <c r="K84" s="1"/>
      <c r="L84" s="1"/>
      <c r="M84" s="1"/>
      <c r="N84" s="1"/>
      <c r="O84" s="1"/>
      <c r="P84" s="1"/>
      <c r="Q84" s="1"/>
      <c r="R84" s="1"/>
    </row>
    <row r="85" ht="15.75" customHeight="1">
      <c r="B85" s="1"/>
      <c r="C85" s="62"/>
      <c r="D85" s="62"/>
      <c r="E85" s="62"/>
      <c r="F85" s="62"/>
      <c r="G85" s="1"/>
      <c r="H85" s="1"/>
      <c r="I85" s="1"/>
      <c r="J85" s="1"/>
      <c r="K85" s="1"/>
      <c r="L85" s="1"/>
      <c r="M85" s="1"/>
      <c r="N85" s="1"/>
      <c r="O85" s="1"/>
      <c r="P85" s="1"/>
      <c r="Q85" s="1"/>
      <c r="R85" s="1"/>
    </row>
    <row r="86" ht="15.75" customHeight="1">
      <c r="B86" s="1"/>
      <c r="C86" s="62"/>
      <c r="D86" s="62"/>
      <c r="E86" s="62"/>
      <c r="F86" s="62"/>
      <c r="G86" s="1"/>
      <c r="H86" s="1"/>
      <c r="I86" s="1"/>
      <c r="J86" s="1"/>
      <c r="K86" s="1"/>
      <c r="L86" s="1"/>
      <c r="M86" s="1"/>
      <c r="N86" s="1"/>
      <c r="O86" s="1"/>
      <c r="P86" s="1"/>
      <c r="Q86" s="1"/>
      <c r="R86" s="1"/>
    </row>
    <row r="87" ht="15.75" customHeight="1">
      <c r="B87" s="1"/>
      <c r="C87" s="62"/>
      <c r="D87" s="62"/>
      <c r="E87" s="62"/>
      <c r="F87" s="62"/>
      <c r="G87" s="1"/>
      <c r="H87" s="1"/>
      <c r="I87" s="1"/>
      <c r="J87" s="1"/>
      <c r="K87" s="1"/>
      <c r="L87" s="1"/>
      <c r="M87" s="1"/>
      <c r="N87" s="1"/>
      <c r="O87" s="1"/>
      <c r="P87" s="1"/>
      <c r="Q87" s="1"/>
      <c r="R87" s="1"/>
    </row>
    <row r="88" ht="15.75" customHeight="1">
      <c r="B88" s="1"/>
      <c r="C88" s="62"/>
      <c r="D88" s="62"/>
      <c r="E88" s="62"/>
      <c r="F88" s="62"/>
      <c r="G88" s="1"/>
      <c r="H88" s="1"/>
      <c r="I88" s="1"/>
      <c r="J88" s="1"/>
      <c r="K88" s="1"/>
      <c r="L88" s="1"/>
      <c r="M88" s="1"/>
      <c r="N88" s="1"/>
      <c r="O88" s="1"/>
      <c r="P88" s="1"/>
      <c r="Q88" s="1"/>
      <c r="R88" s="1"/>
    </row>
    <row r="89" ht="15.75" customHeight="1">
      <c r="B89" s="1"/>
      <c r="C89" s="13"/>
      <c r="D89" s="1"/>
      <c r="E89" s="1"/>
      <c r="F89" s="1"/>
      <c r="G89" s="1"/>
      <c r="H89" s="1"/>
      <c r="I89" s="1"/>
      <c r="J89" s="1"/>
      <c r="K89" s="1"/>
      <c r="L89" s="1"/>
      <c r="M89" s="1"/>
      <c r="N89" s="1"/>
      <c r="O89" s="1"/>
      <c r="P89" s="1"/>
      <c r="Q89" s="1"/>
      <c r="R89" s="1"/>
    </row>
    <row r="90" ht="15.75" customHeight="1">
      <c r="B90" s="1"/>
      <c r="C90" s="1"/>
      <c r="D90" s="1"/>
      <c r="E90" s="1"/>
      <c r="F90" s="1"/>
      <c r="G90" s="1"/>
      <c r="H90" s="1"/>
      <c r="I90" s="1"/>
      <c r="J90" s="1"/>
      <c r="K90" s="1"/>
      <c r="L90" s="1"/>
      <c r="M90" s="1"/>
      <c r="N90" s="1"/>
      <c r="O90" s="1"/>
      <c r="P90" s="1"/>
      <c r="Q90" s="1"/>
      <c r="R90" s="1"/>
    </row>
    <row r="91" ht="15.75" customHeight="1"/>
    <row r="92" ht="15.75" customHeight="1"/>
    <row r="93" ht="15.75" customHeight="1"/>
    <row r="94" ht="15.75" customHeight="1">
      <c r="B94" s="1"/>
      <c r="C94" s="1"/>
      <c r="D94" s="1"/>
      <c r="E94" s="1"/>
      <c r="F94" s="1"/>
      <c r="G94" s="1"/>
      <c r="H94" s="1"/>
      <c r="I94" s="1"/>
      <c r="J94" s="1"/>
      <c r="K94" s="1"/>
      <c r="L94" s="1"/>
      <c r="M94" s="1"/>
      <c r="N94" s="1"/>
      <c r="O94" s="1"/>
      <c r="P94" s="1"/>
    </row>
    <row r="95" ht="15.75" customHeight="1">
      <c r="B95" s="1"/>
      <c r="C95" s="1"/>
      <c r="D95" s="1"/>
      <c r="E95" s="1"/>
      <c r="F95" s="1"/>
      <c r="G95" s="1"/>
      <c r="H95" s="1"/>
      <c r="I95" s="1"/>
      <c r="J95" s="1"/>
      <c r="K95" s="1"/>
      <c r="L95" s="1"/>
      <c r="M95" s="1"/>
      <c r="N95" s="1"/>
      <c r="O95" s="1"/>
      <c r="P95" s="1"/>
    </row>
    <row r="96" ht="15.75" customHeight="1">
      <c r="B96" s="1"/>
      <c r="C96" s="1"/>
      <c r="D96" s="1"/>
      <c r="E96" s="1"/>
      <c r="F96" s="1"/>
      <c r="G96" s="1"/>
      <c r="H96" s="1"/>
      <c r="I96" s="1"/>
      <c r="J96" s="1"/>
      <c r="K96" s="1"/>
      <c r="L96" s="1"/>
      <c r="M96" s="1"/>
      <c r="N96" s="1"/>
      <c r="O96" s="1"/>
      <c r="P96" s="1"/>
      <c r="X96" s="1"/>
      <c r="Y96" s="1"/>
      <c r="Z96" s="1"/>
      <c r="AA96" s="1"/>
    </row>
    <row r="97" ht="15.75" customHeight="1">
      <c r="B97" s="1"/>
      <c r="C97" s="1"/>
      <c r="D97" s="1"/>
      <c r="E97" s="1"/>
      <c r="F97" s="1"/>
      <c r="G97" s="1"/>
      <c r="H97" s="1"/>
      <c r="I97" s="1"/>
      <c r="J97" s="1"/>
      <c r="K97" s="1"/>
      <c r="L97" s="1"/>
      <c r="M97" s="1"/>
      <c r="N97" s="1"/>
      <c r="O97" s="1"/>
      <c r="P97" s="1"/>
      <c r="X97" s="1"/>
      <c r="Y97" s="1"/>
      <c r="Z97" s="1"/>
      <c r="AA97" s="1"/>
    </row>
    <row r="98" ht="15.75" customHeight="1">
      <c r="B98" s="1"/>
      <c r="C98" s="1"/>
      <c r="D98" s="1"/>
      <c r="E98" s="1"/>
      <c r="F98" s="1"/>
      <c r="G98" s="1"/>
      <c r="H98" s="1"/>
      <c r="I98" s="1"/>
      <c r="J98" s="1"/>
      <c r="K98" s="1"/>
      <c r="L98" s="1"/>
      <c r="M98" s="1"/>
      <c r="N98" s="1"/>
      <c r="O98" s="1"/>
      <c r="P98" s="1"/>
      <c r="X98" s="1"/>
      <c r="Y98" s="1"/>
      <c r="Z98" s="1"/>
      <c r="AA98" s="1"/>
    </row>
    <row r="99" ht="15.75" customHeight="1">
      <c r="B99" s="1"/>
      <c r="C99" s="1"/>
      <c r="D99" s="1"/>
      <c r="E99" s="1"/>
      <c r="F99" s="1"/>
      <c r="G99" s="1"/>
      <c r="H99" s="1"/>
      <c r="I99" s="1"/>
      <c r="J99" s="1"/>
      <c r="K99" s="1"/>
      <c r="L99" s="1"/>
      <c r="M99" s="1"/>
      <c r="N99" s="1"/>
      <c r="O99" s="1"/>
      <c r="P99" s="1"/>
      <c r="X99" s="1"/>
      <c r="Y99" s="1"/>
      <c r="Z99" s="1"/>
      <c r="AA99" s="1"/>
    </row>
    <row r="100" ht="15.75" customHeight="1">
      <c r="B100" s="1"/>
      <c r="C100" s="1"/>
      <c r="D100" s="1"/>
      <c r="E100" s="1"/>
      <c r="F100" s="1"/>
      <c r="G100" s="1"/>
      <c r="H100" s="1"/>
      <c r="I100" s="1"/>
      <c r="J100" s="1"/>
      <c r="K100" s="1"/>
      <c r="L100" s="1"/>
      <c r="M100" s="1"/>
      <c r="N100" s="1"/>
      <c r="O100" s="1"/>
      <c r="P100" s="1"/>
      <c r="X100" s="1"/>
      <c r="Y100" s="1"/>
      <c r="Z100" s="1"/>
      <c r="AA100" s="1"/>
    </row>
    <row r="101" ht="30.0" customHeight="1">
      <c r="B101" s="1"/>
      <c r="C101" s="1"/>
      <c r="D101" s="1"/>
      <c r="E101" s="1"/>
      <c r="F101" s="1"/>
      <c r="G101" s="1"/>
      <c r="H101" s="1"/>
      <c r="I101" s="1"/>
      <c r="J101" s="1"/>
      <c r="K101" s="1"/>
      <c r="L101" s="1"/>
      <c r="M101" s="1"/>
      <c r="N101" s="1"/>
      <c r="O101" s="1"/>
      <c r="P101" s="1"/>
      <c r="X101" s="1"/>
      <c r="Y101" s="1"/>
      <c r="Z101" s="1"/>
      <c r="AA101" s="1"/>
    </row>
    <row r="102" ht="15.75" customHeight="1">
      <c r="B102" s="1"/>
      <c r="C102" s="1"/>
      <c r="D102" s="1"/>
      <c r="E102" s="1"/>
      <c r="F102" s="1"/>
      <c r="G102" s="1"/>
      <c r="H102" s="1"/>
      <c r="I102" s="1"/>
      <c r="J102" s="1"/>
      <c r="K102" s="1"/>
      <c r="L102" s="1"/>
      <c r="M102" s="1"/>
      <c r="N102" s="1"/>
      <c r="O102" s="1"/>
      <c r="P102" s="1"/>
      <c r="X102" s="1"/>
      <c r="Y102" s="1"/>
      <c r="Z102" s="1"/>
      <c r="AA102" s="1"/>
    </row>
    <row r="103" ht="22.5" customHeight="1">
      <c r="X103" s="1"/>
      <c r="Y103" s="1"/>
      <c r="Z103" s="1"/>
      <c r="AA103" s="1"/>
    </row>
    <row r="104" ht="15.75" customHeight="1">
      <c r="C104" s="1"/>
      <c r="D104" s="1"/>
      <c r="E104" s="1"/>
      <c r="F104" s="1"/>
      <c r="G104" s="1"/>
      <c r="H104" s="1"/>
      <c r="I104" s="1"/>
      <c r="J104" s="1"/>
      <c r="K104" s="1"/>
      <c r="L104" s="1"/>
      <c r="M104" s="1"/>
      <c r="N104" s="1"/>
      <c r="O104" s="1"/>
      <c r="P104" s="1"/>
      <c r="Q104" s="1"/>
      <c r="X104" s="1"/>
      <c r="Y104" s="1"/>
      <c r="Z104" s="1"/>
      <c r="AA104" s="1"/>
    </row>
    <row r="105" ht="15.75" customHeight="1">
      <c r="C105" s="1"/>
      <c r="D105" s="1"/>
      <c r="E105" s="1"/>
      <c r="F105" s="1"/>
      <c r="G105" s="1"/>
      <c r="H105" s="1"/>
      <c r="I105" s="1"/>
      <c r="J105" s="1"/>
      <c r="K105" s="1"/>
      <c r="L105" s="1"/>
      <c r="M105" s="1"/>
      <c r="N105" s="1"/>
      <c r="O105" s="1"/>
      <c r="P105" s="1"/>
      <c r="Q105" s="1"/>
      <c r="X105" s="1"/>
      <c r="Y105" s="1"/>
      <c r="Z105" s="1"/>
      <c r="AA105" s="1"/>
    </row>
    <row r="106" ht="15.75" customHeight="1">
      <c r="C106" s="1"/>
      <c r="D106" s="1"/>
      <c r="E106" s="1"/>
      <c r="F106" s="1"/>
      <c r="G106" s="1"/>
      <c r="H106" s="1"/>
      <c r="I106" s="1"/>
      <c r="J106" s="1"/>
      <c r="K106" s="1"/>
      <c r="L106" s="1"/>
      <c r="M106" s="1"/>
      <c r="N106" s="1"/>
      <c r="O106" s="1"/>
      <c r="P106" s="1"/>
      <c r="Q106" s="1"/>
      <c r="X106" s="1"/>
      <c r="Y106" s="1"/>
      <c r="Z106" s="1"/>
      <c r="AA106" s="1"/>
    </row>
    <row r="107" ht="15.75" customHeight="1">
      <c r="C107" s="1"/>
      <c r="D107" s="1"/>
      <c r="E107" s="1"/>
      <c r="F107" s="1"/>
      <c r="G107" s="1"/>
      <c r="H107" s="1"/>
      <c r="I107" s="1"/>
      <c r="J107" s="1"/>
      <c r="K107" s="1"/>
      <c r="L107" s="1"/>
      <c r="M107" s="1"/>
      <c r="N107" s="1"/>
      <c r="O107" s="1"/>
      <c r="P107" s="1"/>
      <c r="Q107" s="1"/>
      <c r="X107" s="1"/>
      <c r="Y107" s="1"/>
      <c r="Z107" s="1"/>
      <c r="AA107" s="1"/>
    </row>
    <row r="108" ht="15.75" customHeight="1">
      <c r="C108" s="1"/>
      <c r="D108" s="1"/>
      <c r="E108" s="1"/>
      <c r="F108" s="1"/>
      <c r="G108" s="1"/>
      <c r="H108" s="1"/>
      <c r="I108" s="1"/>
      <c r="J108" s="1"/>
      <c r="K108" s="1"/>
      <c r="L108" s="1"/>
      <c r="M108" s="1"/>
      <c r="N108" s="1"/>
      <c r="O108" s="1"/>
      <c r="P108" s="1"/>
      <c r="Q108" s="1"/>
      <c r="X108" s="1"/>
      <c r="Y108" s="1"/>
      <c r="Z108" s="1"/>
      <c r="AA108" s="1"/>
    </row>
    <row r="109" ht="15.75" customHeight="1">
      <c r="C109" s="1"/>
      <c r="D109" s="1"/>
      <c r="E109" s="1"/>
      <c r="F109" s="1"/>
      <c r="G109" s="1"/>
      <c r="H109" s="1"/>
      <c r="I109" s="1"/>
      <c r="J109" s="1"/>
      <c r="K109" s="1"/>
      <c r="L109" s="1"/>
      <c r="M109" s="1"/>
      <c r="N109" s="1"/>
      <c r="O109" s="1"/>
      <c r="P109" s="1"/>
      <c r="Q109" s="1"/>
      <c r="X109" s="1"/>
      <c r="Y109" s="1"/>
      <c r="Z109" s="1"/>
      <c r="AA109" s="1"/>
    </row>
    <row r="110" ht="15.75" customHeight="1">
      <c r="C110" s="1"/>
      <c r="D110" s="1"/>
      <c r="E110" s="1"/>
      <c r="F110" s="1"/>
      <c r="G110" s="1"/>
      <c r="H110" s="1"/>
      <c r="I110" s="1"/>
      <c r="J110" s="1"/>
      <c r="K110" s="1"/>
      <c r="L110" s="1"/>
      <c r="M110" s="1"/>
      <c r="N110" s="1"/>
      <c r="O110" s="1"/>
      <c r="P110" s="1"/>
      <c r="Q110" s="1"/>
      <c r="X110" s="1"/>
      <c r="Y110" s="1"/>
      <c r="Z110" s="1"/>
      <c r="AA110" s="1"/>
    </row>
    <row r="111" ht="15.75" customHeight="1">
      <c r="C111" s="1"/>
      <c r="D111" s="1"/>
      <c r="E111" s="1"/>
      <c r="F111" s="1"/>
      <c r="G111" s="1"/>
      <c r="H111" s="1"/>
      <c r="I111" s="1"/>
      <c r="J111" s="1"/>
      <c r="K111" s="1"/>
      <c r="L111" s="1"/>
      <c r="M111" s="1"/>
      <c r="N111" s="1"/>
      <c r="O111" s="1"/>
      <c r="P111" s="1"/>
      <c r="Q111" s="1"/>
      <c r="X111" s="1"/>
      <c r="Y111" s="1"/>
      <c r="Z111" s="1"/>
      <c r="AA111" s="1"/>
    </row>
    <row r="112" ht="15.75" customHeight="1">
      <c r="C112" s="1"/>
      <c r="D112" s="1"/>
      <c r="E112" s="1"/>
      <c r="F112" s="1"/>
      <c r="G112" s="1"/>
      <c r="H112" s="1"/>
      <c r="I112" s="1"/>
      <c r="J112" s="1"/>
      <c r="K112" s="1"/>
      <c r="L112" s="1"/>
      <c r="M112" s="1"/>
      <c r="N112" s="1"/>
      <c r="O112" s="1"/>
      <c r="P112" s="1"/>
      <c r="Q112" s="1"/>
      <c r="X112" s="1"/>
      <c r="Y112" s="1"/>
      <c r="Z112" s="1"/>
      <c r="AA112" s="1"/>
    </row>
    <row r="113" ht="15.75" customHeight="1">
      <c r="X113" s="1"/>
      <c r="Y113" s="1"/>
      <c r="Z113" s="1"/>
      <c r="AA113" s="1"/>
    </row>
    <row r="114" ht="15.75" customHeight="1">
      <c r="X114" s="1"/>
      <c r="Y114" s="1"/>
      <c r="Z114" s="1"/>
      <c r="AA114" s="1"/>
    </row>
    <row r="115" ht="15.75" customHeight="1">
      <c r="X115" s="1"/>
      <c r="Y115" s="1"/>
      <c r="Z115" s="1"/>
      <c r="AA115" s="1"/>
    </row>
    <row r="116" ht="15.75" customHeight="1">
      <c r="X116" s="1"/>
      <c r="Y116" s="1"/>
      <c r="Z116" s="1"/>
      <c r="AA116" s="1"/>
    </row>
    <row r="117" ht="15.75" customHeight="1">
      <c r="X117" s="1"/>
      <c r="Y117" s="1"/>
      <c r="Z117" s="1"/>
      <c r="AA117" s="1"/>
    </row>
    <row r="118" ht="15.75" customHeight="1">
      <c r="X118" s="1"/>
      <c r="Y118" s="1"/>
      <c r="Z118" s="1"/>
      <c r="AA118" s="1"/>
    </row>
    <row r="119" ht="15.75" customHeight="1">
      <c r="X119" s="1"/>
      <c r="Y119" s="1"/>
      <c r="Z119" s="1"/>
      <c r="AA119" s="1"/>
    </row>
    <row r="120" ht="15.75" customHeight="1">
      <c r="X120" s="1"/>
      <c r="Y120" s="1"/>
      <c r="Z120" s="1"/>
      <c r="AA120" s="1"/>
    </row>
    <row r="121" ht="15.75" customHeight="1">
      <c r="X121" s="1"/>
      <c r="Y121" s="1"/>
      <c r="Z121" s="1"/>
      <c r="AA121" s="1"/>
    </row>
    <row r="122" ht="15.75" customHeight="1">
      <c r="X122" s="1"/>
      <c r="Y122" s="1"/>
      <c r="Z122" s="1"/>
      <c r="AA122" s="1"/>
    </row>
    <row r="123" ht="15.75" customHeight="1">
      <c r="X123" s="1"/>
      <c r="Y123" s="1"/>
      <c r="Z123" s="1"/>
      <c r="AA123" s="1"/>
    </row>
    <row r="124" ht="15.75" customHeight="1">
      <c r="X124" s="1"/>
      <c r="Y124" s="1"/>
      <c r="Z124" s="1"/>
      <c r="AA124" s="1"/>
    </row>
    <row r="125" ht="15.75" customHeight="1">
      <c r="X125" s="1"/>
      <c r="Y125" s="1"/>
      <c r="Z125" s="1"/>
      <c r="AA125" s="1"/>
    </row>
    <row r="126" ht="15.75" customHeight="1">
      <c r="X126" s="1"/>
      <c r="Y126" s="1"/>
      <c r="Z126" s="1"/>
      <c r="AA126" s="1"/>
    </row>
    <row r="127" ht="15.75" customHeight="1">
      <c r="X127" s="1"/>
      <c r="Y127" s="1"/>
      <c r="Z127" s="1"/>
      <c r="AA127" s="1"/>
    </row>
    <row r="128" ht="15.75" customHeight="1">
      <c r="X128" s="1"/>
      <c r="Y128" s="1"/>
      <c r="Z128" s="1"/>
      <c r="AA128" s="1"/>
    </row>
    <row r="129" ht="15.75" customHeight="1">
      <c r="X129" s="1"/>
      <c r="Y129" s="1"/>
      <c r="Z129" s="1"/>
      <c r="AA129" s="1"/>
    </row>
    <row r="130" ht="15.75" customHeight="1">
      <c r="X130" s="1"/>
      <c r="Y130" s="1"/>
      <c r="Z130" s="1"/>
      <c r="AA130" s="1"/>
    </row>
    <row r="131" ht="15.75" customHeight="1">
      <c r="X131" s="1"/>
      <c r="Y131" s="1"/>
      <c r="Z131" s="1"/>
      <c r="AA131" s="1"/>
    </row>
    <row r="132" ht="15.75" customHeight="1">
      <c r="X132" s="1"/>
      <c r="Y132" s="1"/>
      <c r="Z132" s="1"/>
      <c r="AA132" s="1"/>
    </row>
    <row r="133" ht="15.75" customHeight="1">
      <c r="X133" s="1"/>
      <c r="Y133" s="1"/>
      <c r="Z133" s="1"/>
      <c r="AA133" s="1"/>
    </row>
    <row r="134" ht="15.75" customHeight="1">
      <c r="X134" s="1"/>
      <c r="Y134" s="1"/>
      <c r="Z134" s="1"/>
      <c r="AA134" s="1"/>
    </row>
    <row r="135" ht="15.75" customHeight="1">
      <c r="X135" s="1"/>
      <c r="Y135" s="1"/>
      <c r="Z135" s="1"/>
      <c r="AA135" s="1"/>
    </row>
    <row r="136" ht="15.75" customHeight="1">
      <c r="X136" s="1"/>
      <c r="Y136" s="1"/>
      <c r="Z136" s="1"/>
      <c r="AA136" s="1"/>
    </row>
    <row r="137" ht="15.75" customHeight="1">
      <c r="X137" s="1"/>
      <c r="Y137" s="1"/>
      <c r="Z137" s="1"/>
      <c r="AA137" s="1"/>
    </row>
    <row r="138" ht="15.75" customHeight="1">
      <c r="X138" s="1"/>
      <c r="Y138" s="1"/>
      <c r="Z138" s="1"/>
      <c r="AA138" s="1"/>
    </row>
    <row r="139" ht="15.75" customHeight="1">
      <c r="X139" s="1"/>
      <c r="Y139" s="1"/>
      <c r="Z139" s="1"/>
      <c r="AA139" s="1"/>
    </row>
    <row r="140" ht="15.75" customHeight="1">
      <c r="X140" s="1"/>
      <c r="Y140" s="1"/>
      <c r="Z140" s="1"/>
      <c r="AA140" s="1"/>
    </row>
    <row r="141" ht="15.75" customHeight="1">
      <c r="X141" s="1"/>
      <c r="Y141" s="1"/>
      <c r="Z141" s="1"/>
      <c r="AA141" s="1"/>
    </row>
    <row r="142" ht="15.75" customHeight="1">
      <c r="X142" s="1"/>
      <c r="Y142" s="1"/>
      <c r="Z142" s="1"/>
      <c r="AA142" s="1"/>
    </row>
    <row r="143" ht="15.75" customHeight="1">
      <c r="X143" s="1"/>
      <c r="Y143" s="1"/>
      <c r="Z143" s="1"/>
      <c r="AA143" s="1"/>
    </row>
    <row r="144" ht="15.75" customHeight="1">
      <c r="X144" s="1"/>
      <c r="Y144" s="1"/>
      <c r="Z144" s="1"/>
      <c r="AA144" s="1"/>
    </row>
    <row r="145" ht="15.75" customHeight="1">
      <c r="X145" s="1"/>
      <c r="Y145" s="1"/>
      <c r="Z145" s="1"/>
      <c r="AA145" s="1"/>
    </row>
    <row r="146" ht="15.75" customHeight="1">
      <c r="A146" s="1"/>
      <c r="S146" s="1"/>
      <c r="T146" s="1"/>
      <c r="U146" s="1"/>
      <c r="V146" s="1"/>
      <c r="W146" s="1"/>
      <c r="X146" s="1"/>
      <c r="Y146" s="1"/>
      <c r="Z146" s="1"/>
      <c r="AA146" s="1"/>
    </row>
    <row r="147" ht="15.75" customHeight="1">
      <c r="A147" s="1"/>
      <c r="S147" s="1"/>
      <c r="T147" s="1"/>
      <c r="U147" s="1"/>
      <c r="V147" s="1"/>
      <c r="W147" s="1"/>
      <c r="X147" s="1"/>
      <c r="Y147" s="1"/>
      <c r="Z147" s="1"/>
      <c r="AA147" s="1"/>
    </row>
    <row r="148" ht="15.75" customHeight="1">
      <c r="A148" s="1"/>
      <c r="S148" s="1"/>
      <c r="T148" s="1"/>
      <c r="U148" s="1"/>
      <c r="V148" s="1"/>
      <c r="W148" s="1"/>
      <c r="X148" s="1"/>
      <c r="Y148" s="1"/>
      <c r="Z148" s="1"/>
      <c r="AA148" s="1"/>
    </row>
    <row r="149" ht="15.75" customHeight="1">
      <c r="A149" s="1"/>
      <c r="S149" s="1"/>
      <c r="T149" s="1"/>
      <c r="U149" s="1"/>
      <c r="V149" s="1"/>
      <c r="W149" s="1"/>
      <c r="X149" s="1"/>
      <c r="Y149" s="1"/>
      <c r="Z149" s="1"/>
      <c r="AA149" s="1"/>
    </row>
    <row r="150" ht="15.75" customHeight="1">
      <c r="A150" s="1"/>
      <c r="S150" s="1"/>
      <c r="T150" s="1"/>
      <c r="U150" s="1"/>
      <c r="V150" s="1"/>
      <c r="W150" s="1"/>
      <c r="X150" s="1"/>
      <c r="Y150" s="1"/>
      <c r="Z150" s="1"/>
      <c r="AA150" s="1"/>
    </row>
    <row r="151" ht="15.75" customHeight="1">
      <c r="A151" s="1"/>
      <c r="S151" s="1"/>
      <c r="T151" s="1"/>
      <c r="U151" s="1"/>
      <c r="V151" s="1"/>
      <c r="W151" s="1"/>
      <c r="X151" s="1"/>
      <c r="Y151" s="1"/>
      <c r="Z151" s="1"/>
      <c r="AA151" s="1"/>
    </row>
    <row r="152" ht="15.75" customHeight="1">
      <c r="A152" s="1"/>
      <c r="S152" s="1"/>
      <c r="T152" s="1"/>
      <c r="U152" s="1"/>
      <c r="V152" s="1"/>
      <c r="W152" s="1"/>
      <c r="X152" s="1"/>
      <c r="Y152" s="1"/>
      <c r="Z152" s="1"/>
      <c r="AA152" s="1"/>
    </row>
    <row r="153" ht="15.75" customHeight="1">
      <c r="A153" s="1"/>
      <c r="S153" s="1"/>
      <c r="T153" s="1"/>
      <c r="U153" s="1"/>
      <c r="V153" s="1"/>
      <c r="W153" s="1"/>
      <c r="X153" s="1"/>
      <c r="Y153" s="1"/>
      <c r="Z153" s="1"/>
      <c r="AA153" s="1"/>
    </row>
    <row r="154" ht="15.75" customHeight="1">
      <c r="A154" s="1"/>
      <c r="S154" s="1"/>
      <c r="T154" s="1"/>
      <c r="U154" s="1"/>
      <c r="V154" s="1"/>
      <c r="W154" s="1"/>
      <c r="X154" s="1"/>
      <c r="Y154" s="1"/>
      <c r="Z154" s="1"/>
      <c r="AA154" s="1"/>
    </row>
    <row r="155" ht="15.75" customHeight="1">
      <c r="A155" s="1"/>
      <c r="S155" s="1"/>
      <c r="T155" s="1"/>
      <c r="U155" s="1"/>
      <c r="V155" s="1"/>
      <c r="W155" s="1"/>
      <c r="X155" s="1"/>
      <c r="Y155" s="1"/>
      <c r="Z155" s="1"/>
      <c r="AA155" s="1"/>
    </row>
    <row r="156" ht="15.75" customHeight="1">
      <c r="A156" s="1"/>
      <c r="S156" s="1"/>
      <c r="T156" s="1"/>
      <c r="U156" s="1"/>
      <c r="V156" s="1"/>
      <c r="W156" s="1"/>
      <c r="X156" s="1"/>
      <c r="Y156" s="1"/>
      <c r="Z156" s="1"/>
      <c r="AA156" s="1"/>
    </row>
    <row r="157" ht="15.75" customHeight="1">
      <c r="A157" s="1"/>
      <c r="S157" s="1"/>
      <c r="T157" s="1"/>
      <c r="U157" s="1"/>
      <c r="V157" s="1"/>
      <c r="W157" s="1"/>
      <c r="X157" s="1"/>
      <c r="Y157" s="1"/>
      <c r="Z157" s="1"/>
      <c r="AA157" s="1"/>
    </row>
    <row r="158" ht="15.75" customHeight="1">
      <c r="A158" s="1"/>
      <c r="S158" s="1"/>
      <c r="T158" s="1"/>
      <c r="U158" s="1"/>
      <c r="V158" s="1"/>
      <c r="W158" s="1"/>
      <c r="X158" s="1"/>
      <c r="Y158" s="1"/>
      <c r="Z158" s="1"/>
      <c r="AA158" s="1"/>
    </row>
    <row r="159" ht="15.75" customHeight="1">
      <c r="A159" s="1"/>
      <c r="S159" s="1"/>
      <c r="T159" s="1"/>
      <c r="U159" s="1"/>
      <c r="V159" s="1"/>
      <c r="W159" s="1"/>
      <c r="X159" s="1"/>
      <c r="Y159" s="1"/>
      <c r="Z159" s="1"/>
      <c r="AA159" s="1"/>
    </row>
    <row r="160" ht="15.75" customHeight="1">
      <c r="A160" s="1"/>
      <c r="S160" s="1"/>
      <c r="T160" s="1"/>
      <c r="U160" s="1"/>
      <c r="V160" s="1"/>
      <c r="W160" s="1"/>
      <c r="X160" s="1"/>
      <c r="Y160" s="1"/>
      <c r="Z160" s="1"/>
      <c r="AA160" s="1"/>
    </row>
    <row r="161" ht="15.75" customHeight="1">
      <c r="A161" s="1"/>
      <c r="S161" s="1"/>
      <c r="T161" s="1"/>
      <c r="U161" s="1"/>
      <c r="V161" s="1"/>
      <c r="W161" s="1"/>
      <c r="X161" s="1"/>
      <c r="Y161" s="1"/>
      <c r="Z161" s="1"/>
      <c r="AA161" s="1"/>
    </row>
    <row r="162" ht="15.75" customHeight="1">
      <c r="A162" s="1"/>
      <c r="S162" s="1"/>
      <c r="T162" s="1"/>
      <c r="U162" s="1"/>
      <c r="V162" s="1"/>
      <c r="W162" s="1"/>
      <c r="X162" s="1"/>
      <c r="Y162" s="1"/>
      <c r="Z162" s="1"/>
      <c r="AA162" s="1"/>
    </row>
    <row r="163" ht="15.75" customHeight="1">
      <c r="A163" s="1"/>
      <c r="S163" s="1"/>
      <c r="T163" s="1"/>
      <c r="U163" s="1"/>
      <c r="V163" s="1"/>
      <c r="W163" s="1"/>
      <c r="X163" s="1"/>
      <c r="Y163" s="1"/>
      <c r="Z163" s="1"/>
      <c r="AA163" s="1"/>
    </row>
    <row r="164" ht="15.75" customHeight="1">
      <c r="A164" s="1"/>
      <c r="S164" s="1"/>
      <c r="T164" s="1"/>
      <c r="U164" s="1"/>
      <c r="V164" s="1"/>
      <c r="W164" s="1"/>
      <c r="X164" s="1"/>
      <c r="Y164" s="1"/>
      <c r="Z164" s="1"/>
      <c r="AA164" s="1"/>
    </row>
    <row r="165" ht="15.75" customHeight="1">
      <c r="A165" s="1"/>
      <c r="S165" s="1"/>
      <c r="T165" s="1"/>
      <c r="U165" s="1"/>
      <c r="V165" s="1"/>
      <c r="W165" s="1"/>
      <c r="X165" s="1"/>
      <c r="Y165" s="1"/>
      <c r="Z165" s="1"/>
      <c r="AA165" s="1"/>
    </row>
    <row r="166" ht="15.75" customHeight="1">
      <c r="A166" s="1"/>
      <c r="S166" s="1"/>
      <c r="T166" s="1"/>
      <c r="U166" s="1"/>
      <c r="V166" s="1"/>
      <c r="W166" s="1"/>
      <c r="X166" s="1"/>
      <c r="Y166" s="1"/>
      <c r="Z166" s="1"/>
      <c r="AA166" s="1"/>
    </row>
    <row r="167" ht="15.75" customHeight="1">
      <c r="A167" s="1"/>
      <c r="S167" s="1"/>
      <c r="T167" s="1"/>
      <c r="U167" s="1"/>
      <c r="V167" s="1"/>
      <c r="W167" s="1"/>
      <c r="X167" s="1"/>
      <c r="Y167" s="1"/>
      <c r="Z167" s="1"/>
      <c r="AA167" s="1"/>
    </row>
    <row r="168" ht="15.75" customHeight="1">
      <c r="A168" s="1"/>
      <c r="S168" s="1"/>
      <c r="T168" s="1"/>
      <c r="U168" s="1"/>
      <c r="V168" s="1"/>
      <c r="W168" s="1"/>
      <c r="X168" s="1"/>
      <c r="Y168" s="1"/>
      <c r="Z168" s="1"/>
      <c r="AA168" s="1"/>
    </row>
    <row r="169" ht="15.75" customHeight="1">
      <c r="A169" s="1"/>
      <c r="S169" s="1"/>
      <c r="T169" s="1"/>
      <c r="U169" s="1"/>
      <c r="V169" s="1"/>
      <c r="W169" s="1"/>
      <c r="X169" s="1"/>
      <c r="Y169" s="1"/>
      <c r="Z169" s="1"/>
      <c r="AA169" s="1"/>
    </row>
    <row r="170" ht="15.75" customHeight="1">
      <c r="A170" s="1"/>
      <c r="S170" s="1"/>
      <c r="T170" s="1"/>
      <c r="U170" s="1"/>
      <c r="V170" s="1"/>
      <c r="W170" s="1"/>
      <c r="X170" s="1"/>
      <c r="Y170" s="1"/>
      <c r="Z170" s="1"/>
      <c r="AA170" s="1"/>
    </row>
    <row r="171" ht="15.75" customHeight="1">
      <c r="A171" s="1"/>
      <c r="S171" s="1"/>
      <c r="T171" s="1"/>
      <c r="U171" s="1"/>
      <c r="V171" s="1"/>
      <c r="W171" s="1"/>
      <c r="X171" s="1"/>
      <c r="Y171" s="1"/>
      <c r="Z171" s="1"/>
      <c r="AA171" s="1"/>
    </row>
    <row r="172" ht="15.75" customHeight="1">
      <c r="A172" s="1"/>
      <c r="S172" s="1"/>
      <c r="T172" s="1"/>
      <c r="U172" s="1"/>
      <c r="V172" s="1"/>
      <c r="W172" s="1"/>
      <c r="X172" s="1"/>
      <c r="Y172" s="1"/>
      <c r="Z172" s="1"/>
      <c r="AA172" s="1"/>
    </row>
    <row r="173" ht="15.75" customHeight="1">
      <c r="A173" s="1"/>
      <c r="S173" s="1"/>
      <c r="T173" s="1"/>
      <c r="U173" s="1"/>
      <c r="V173" s="1"/>
      <c r="W173" s="1"/>
      <c r="X173" s="1"/>
      <c r="Y173" s="1"/>
      <c r="Z173" s="1"/>
      <c r="AA173" s="1"/>
    </row>
    <row r="174" ht="15.75" customHeight="1">
      <c r="A174" s="1"/>
      <c r="S174" s="1"/>
      <c r="T174" s="1"/>
      <c r="U174" s="1"/>
      <c r="V174" s="1"/>
      <c r="W174" s="1"/>
      <c r="X174" s="1"/>
      <c r="Y174" s="1"/>
      <c r="Z174" s="1"/>
      <c r="AA174" s="1"/>
    </row>
    <row r="175" ht="15.75" customHeight="1">
      <c r="A175" s="1"/>
      <c r="S175" s="1"/>
      <c r="T175" s="1"/>
      <c r="U175" s="1"/>
      <c r="V175" s="1"/>
      <c r="W175" s="1"/>
      <c r="X175" s="1"/>
      <c r="Y175" s="1"/>
      <c r="Z175" s="1"/>
      <c r="AA175" s="1"/>
    </row>
    <row r="176" ht="15.75" customHeight="1">
      <c r="A176" s="1"/>
      <c r="S176" s="1"/>
      <c r="T176" s="1"/>
      <c r="U176" s="1"/>
      <c r="V176" s="1"/>
      <c r="W176" s="1"/>
      <c r="X176" s="1"/>
      <c r="Y176" s="1"/>
      <c r="Z176" s="1"/>
      <c r="AA176" s="1"/>
    </row>
    <row r="177" ht="15.75" customHeight="1">
      <c r="A177" s="1"/>
      <c r="S177" s="1"/>
      <c r="T177" s="1"/>
      <c r="U177" s="1"/>
      <c r="V177" s="1"/>
      <c r="W177" s="1"/>
      <c r="X177" s="1"/>
      <c r="Y177" s="1"/>
      <c r="Z177" s="1"/>
      <c r="AA177" s="1"/>
    </row>
    <row r="178" ht="15.75" customHeight="1">
      <c r="A178" s="1"/>
      <c r="S178" s="1"/>
      <c r="T178" s="1"/>
      <c r="U178" s="1"/>
      <c r="V178" s="1"/>
      <c r="W178" s="1"/>
      <c r="X178" s="1"/>
      <c r="Y178" s="1"/>
      <c r="Z178" s="1"/>
      <c r="AA178" s="1"/>
    </row>
    <row r="179" ht="15.75" customHeight="1">
      <c r="A179" s="1"/>
      <c r="S179" s="1"/>
      <c r="T179" s="1"/>
      <c r="U179" s="1"/>
      <c r="V179" s="1"/>
      <c r="W179" s="1"/>
      <c r="X179" s="1"/>
      <c r="Y179" s="1"/>
      <c r="Z179" s="1"/>
      <c r="AA179" s="1"/>
    </row>
    <row r="180" ht="15.75" customHeight="1">
      <c r="A180" s="1"/>
      <c r="S180" s="1"/>
      <c r="T180" s="1"/>
      <c r="U180" s="1"/>
      <c r="V180" s="1"/>
      <c r="W180" s="1"/>
      <c r="X180" s="1"/>
      <c r="Y180" s="1"/>
      <c r="Z180" s="1"/>
      <c r="AA180" s="1"/>
    </row>
    <row r="181" ht="15.75" customHeight="1">
      <c r="A181" s="1"/>
      <c r="S181" s="1"/>
      <c r="T181" s="1"/>
      <c r="U181" s="1"/>
      <c r="V181" s="1"/>
      <c r="W181" s="1"/>
      <c r="X181" s="1"/>
      <c r="Y181" s="1"/>
      <c r="Z181" s="1"/>
      <c r="AA181" s="1"/>
    </row>
    <row r="182" ht="15.75" customHeight="1">
      <c r="A182" s="1"/>
      <c r="S182" s="1"/>
      <c r="T182" s="1"/>
      <c r="U182" s="1"/>
      <c r="V182" s="1"/>
      <c r="W182" s="1"/>
      <c r="X182" s="1"/>
      <c r="Y182" s="1"/>
      <c r="Z182" s="1"/>
      <c r="AA182" s="1"/>
    </row>
    <row r="183" ht="15.75" customHeight="1">
      <c r="A183" s="1"/>
      <c r="S183" s="1"/>
      <c r="T183" s="1"/>
      <c r="U183" s="1"/>
      <c r="V183" s="1"/>
      <c r="W183" s="1"/>
      <c r="X183" s="1"/>
      <c r="Y183" s="1"/>
      <c r="Z183" s="1"/>
      <c r="AA183" s="1"/>
    </row>
    <row r="184" ht="15.75" customHeight="1">
      <c r="A184" s="1"/>
      <c r="S184" s="1"/>
      <c r="T184" s="1"/>
      <c r="U184" s="1"/>
      <c r="V184" s="1"/>
      <c r="W184" s="1"/>
      <c r="X184" s="1"/>
      <c r="Y184" s="1"/>
      <c r="Z184" s="1"/>
      <c r="AA184" s="1"/>
    </row>
    <row r="185" ht="15.75" customHeight="1">
      <c r="A185" s="1"/>
      <c r="S185" s="1"/>
      <c r="T185" s="1"/>
      <c r="U185" s="1"/>
      <c r="V185" s="1"/>
      <c r="W185" s="1"/>
      <c r="X185" s="1"/>
      <c r="Y185" s="1"/>
      <c r="Z185" s="1"/>
      <c r="AA185" s="1"/>
    </row>
    <row r="186" ht="15.75" customHeight="1">
      <c r="A186" s="1"/>
      <c r="S186" s="1"/>
      <c r="T186" s="1"/>
      <c r="U186" s="1"/>
      <c r="V186" s="1"/>
      <c r="W186" s="1"/>
      <c r="X186" s="1"/>
      <c r="Y186" s="1"/>
      <c r="Z186" s="1"/>
      <c r="AA186" s="1"/>
    </row>
    <row r="187" ht="15.75" customHeight="1">
      <c r="A187" s="1"/>
      <c r="S187" s="1"/>
      <c r="T187" s="1"/>
      <c r="U187" s="1"/>
      <c r="V187" s="1"/>
      <c r="W187" s="1"/>
      <c r="X187" s="1"/>
      <c r="Y187" s="1"/>
      <c r="Z187" s="1"/>
      <c r="AA187" s="1"/>
    </row>
    <row r="188" ht="15.75" customHeight="1">
      <c r="A188" s="1"/>
      <c r="S188" s="1"/>
      <c r="T188" s="1"/>
      <c r="U188" s="1"/>
      <c r="V188" s="1"/>
      <c r="W188" s="1"/>
      <c r="X188" s="1"/>
      <c r="Y188" s="1"/>
      <c r="Z188" s="1"/>
      <c r="AA188" s="1"/>
    </row>
    <row r="189" ht="15.75" customHeight="1">
      <c r="A189" s="1"/>
      <c r="S189" s="1"/>
      <c r="T189" s="1"/>
      <c r="U189" s="1"/>
      <c r="V189" s="1"/>
      <c r="W189" s="1"/>
      <c r="X189" s="1"/>
      <c r="Y189" s="1"/>
      <c r="Z189" s="1"/>
      <c r="AA189" s="1"/>
    </row>
    <row r="190" ht="15.75" customHeight="1">
      <c r="A190" s="1"/>
      <c r="S190" s="1"/>
      <c r="T190" s="1"/>
      <c r="U190" s="1"/>
      <c r="V190" s="1"/>
      <c r="W190" s="1"/>
      <c r="X190" s="1"/>
      <c r="Y190" s="1"/>
      <c r="Z190" s="1"/>
      <c r="AA190" s="1"/>
    </row>
    <row r="191" ht="15.75" customHeight="1">
      <c r="A191" s="1"/>
      <c r="S191" s="1"/>
      <c r="T191" s="1"/>
      <c r="U191" s="1"/>
      <c r="V191" s="1"/>
      <c r="W191" s="1"/>
      <c r="X191" s="1"/>
      <c r="Y191" s="1"/>
      <c r="Z191" s="1"/>
      <c r="AA191" s="1"/>
    </row>
    <row r="192" ht="15.75" customHeight="1">
      <c r="A192" s="1"/>
      <c r="S192" s="1"/>
      <c r="T192" s="1"/>
      <c r="U192" s="1"/>
      <c r="V192" s="1"/>
      <c r="W192" s="1"/>
      <c r="X192" s="1"/>
      <c r="Y192" s="1"/>
      <c r="Z192" s="1"/>
      <c r="AA192" s="1"/>
    </row>
    <row r="193" ht="15.75" customHeight="1">
      <c r="A193" s="1"/>
      <c r="S193" s="1"/>
      <c r="T193" s="1"/>
      <c r="U193" s="1"/>
      <c r="V193" s="1"/>
      <c r="W193" s="1"/>
      <c r="X193" s="1"/>
      <c r="Y193" s="1"/>
      <c r="Z193" s="1"/>
      <c r="AA193" s="1"/>
    </row>
    <row r="194" ht="15.75" customHeight="1">
      <c r="A194" s="1"/>
      <c r="S194" s="1"/>
      <c r="T194" s="1"/>
      <c r="U194" s="1"/>
      <c r="V194" s="1"/>
      <c r="W194" s="1"/>
      <c r="X194" s="1"/>
      <c r="Y194" s="1"/>
      <c r="Z194" s="1"/>
      <c r="AA194" s="1"/>
    </row>
    <row r="195" ht="15.75" customHeight="1">
      <c r="A195" s="1"/>
      <c r="S195" s="1"/>
      <c r="T195" s="1"/>
      <c r="U195" s="1"/>
      <c r="V195" s="1"/>
      <c r="W195" s="1"/>
      <c r="X195" s="1"/>
      <c r="Y195" s="1"/>
      <c r="Z195" s="1"/>
      <c r="AA195" s="1"/>
    </row>
    <row r="196" ht="15.75" customHeight="1">
      <c r="A196" s="1"/>
      <c r="S196" s="1"/>
      <c r="T196" s="1"/>
      <c r="U196" s="1"/>
      <c r="V196" s="1"/>
      <c r="W196" s="1"/>
      <c r="X196" s="1"/>
      <c r="Y196" s="1"/>
      <c r="Z196" s="1"/>
      <c r="AA196" s="1"/>
    </row>
    <row r="197" ht="15.75" customHeight="1">
      <c r="A197" s="1"/>
      <c r="S197" s="1"/>
      <c r="T197" s="1"/>
      <c r="U197" s="1"/>
      <c r="V197" s="1"/>
      <c r="W197" s="1"/>
      <c r="X197" s="1"/>
      <c r="Y197" s="1"/>
      <c r="Z197" s="1"/>
      <c r="AA197" s="1"/>
    </row>
    <row r="198" ht="15.75" customHeight="1">
      <c r="A198" s="1"/>
      <c r="S198" s="1"/>
      <c r="T198" s="1"/>
      <c r="U198" s="1"/>
      <c r="V198" s="1"/>
      <c r="W198" s="1"/>
      <c r="X198" s="1"/>
      <c r="Y198" s="1"/>
      <c r="Z198" s="1"/>
      <c r="AA198" s="1"/>
    </row>
    <row r="199" ht="15.75" customHeight="1">
      <c r="A199" s="1"/>
      <c r="S199" s="1"/>
      <c r="T199" s="1"/>
      <c r="U199" s="1"/>
      <c r="V199" s="1"/>
      <c r="W199" s="1"/>
      <c r="X199" s="1"/>
      <c r="Y199" s="1"/>
      <c r="Z199" s="1"/>
      <c r="AA199" s="1"/>
    </row>
    <row r="200" ht="15.75" customHeight="1">
      <c r="A200" s="1"/>
      <c r="S200" s="1"/>
      <c r="T200" s="1"/>
      <c r="U200" s="1"/>
      <c r="V200" s="1"/>
      <c r="W200" s="1"/>
      <c r="X200" s="1"/>
      <c r="Y200" s="1"/>
      <c r="Z200" s="1"/>
      <c r="AA200" s="1"/>
    </row>
    <row r="201" ht="15.75" customHeight="1">
      <c r="A201" s="1"/>
      <c r="S201" s="1"/>
      <c r="T201" s="1"/>
      <c r="U201" s="1"/>
      <c r="V201" s="1"/>
      <c r="W201" s="1"/>
      <c r="X201" s="1"/>
      <c r="Y201" s="1"/>
      <c r="Z201" s="1"/>
      <c r="AA201" s="1"/>
    </row>
    <row r="202" ht="15.75" customHeight="1">
      <c r="A202" s="1"/>
      <c r="S202" s="1"/>
      <c r="T202" s="1"/>
      <c r="U202" s="1"/>
      <c r="V202" s="1"/>
      <c r="W202" s="1"/>
      <c r="X202" s="1"/>
      <c r="Y202" s="1"/>
      <c r="Z202" s="1"/>
      <c r="AA202" s="1"/>
    </row>
    <row r="203" ht="15.75" customHeight="1">
      <c r="A203" s="1"/>
      <c r="S203" s="1"/>
      <c r="T203" s="1"/>
      <c r="U203" s="1"/>
      <c r="V203" s="1"/>
      <c r="W203" s="1"/>
      <c r="X203" s="1"/>
      <c r="Y203" s="1"/>
      <c r="Z203" s="1"/>
      <c r="AA203" s="1"/>
    </row>
    <row r="204" ht="15.75" customHeight="1">
      <c r="A204" s="1"/>
      <c r="S204" s="1"/>
      <c r="T204" s="1"/>
      <c r="U204" s="1"/>
      <c r="V204" s="1"/>
      <c r="W204" s="1"/>
      <c r="X204" s="1"/>
      <c r="Y204" s="1"/>
      <c r="Z204" s="1"/>
      <c r="AA204" s="1"/>
    </row>
    <row r="205" ht="15.75" customHeight="1">
      <c r="A205" s="1"/>
      <c r="S205" s="1"/>
      <c r="T205" s="1"/>
      <c r="U205" s="1"/>
      <c r="V205" s="1"/>
      <c r="W205" s="1"/>
      <c r="X205" s="1"/>
      <c r="Y205" s="1"/>
      <c r="Z205" s="1"/>
      <c r="AA205" s="1"/>
    </row>
    <row r="206" ht="15.75" customHeight="1">
      <c r="A206" s="1"/>
      <c r="S206" s="1"/>
      <c r="T206" s="1"/>
      <c r="U206" s="1"/>
      <c r="V206" s="1"/>
      <c r="W206" s="1"/>
      <c r="X206" s="1"/>
      <c r="Y206" s="1"/>
      <c r="Z206" s="1"/>
      <c r="AA206" s="1"/>
    </row>
    <row r="207" ht="15.75" customHeight="1">
      <c r="A207" s="1"/>
      <c r="S207" s="1"/>
      <c r="T207" s="1"/>
      <c r="U207" s="1"/>
      <c r="V207" s="1"/>
      <c r="W207" s="1"/>
      <c r="X207" s="1"/>
      <c r="Y207" s="1"/>
      <c r="Z207" s="1"/>
      <c r="AA207" s="1"/>
    </row>
    <row r="208" ht="15.75" customHeight="1">
      <c r="A208" s="1"/>
      <c r="S208" s="1"/>
      <c r="T208" s="1"/>
      <c r="U208" s="1"/>
      <c r="V208" s="1"/>
      <c r="W208" s="1"/>
      <c r="X208" s="1"/>
      <c r="Y208" s="1"/>
      <c r="Z208" s="1"/>
      <c r="AA208" s="1"/>
    </row>
    <row r="209" ht="15.75" customHeight="1">
      <c r="A209" s="1"/>
      <c r="S209" s="1"/>
      <c r="T209" s="1"/>
      <c r="U209" s="1"/>
      <c r="V209" s="1"/>
      <c r="W209" s="1"/>
      <c r="X209" s="1"/>
      <c r="Y209" s="1"/>
      <c r="Z209" s="1"/>
      <c r="AA209" s="1"/>
    </row>
    <row r="210" ht="15.75" customHeight="1">
      <c r="A210" s="1"/>
      <c r="S210" s="1"/>
      <c r="T210" s="1"/>
      <c r="U210" s="1"/>
      <c r="V210" s="1"/>
      <c r="W210" s="1"/>
      <c r="X210" s="1"/>
      <c r="Y210" s="1"/>
      <c r="Z210" s="1"/>
      <c r="AA210" s="1"/>
    </row>
    <row r="211" ht="15.75" customHeight="1">
      <c r="A211" s="1"/>
      <c r="S211" s="1"/>
      <c r="T211" s="1"/>
      <c r="U211" s="1"/>
      <c r="V211" s="1"/>
      <c r="W211" s="1"/>
      <c r="X211" s="1"/>
      <c r="Y211" s="1"/>
      <c r="Z211" s="1"/>
      <c r="AA211" s="1"/>
    </row>
    <row r="212" ht="15.75" customHeight="1">
      <c r="A212" s="1"/>
      <c r="S212" s="1"/>
      <c r="T212" s="1"/>
      <c r="U212" s="1"/>
      <c r="V212" s="1"/>
      <c r="W212" s="1"/>
      <c r="X212" s="1"/>
      <c r="Y212" s="1"/>
      <c r="Z212" s="1"/>
      <c r="AA212" s="1"/>
    </row>
    <row r="213" ht="15.75" customHeight="1">
      <c r="A213" s="1"/>
      <c r="S213" s="1"/>
      <c r="T213" s="1"/>
      <c r="U213" s="1"/>
      <c r="V213" s="1"/>
      <c r="W213" s="1"/>
      <c r="X213" s="1"/>
      <c r="Y213" s="1"/>
      <c r="Z213" s="1"/>
      <c r="AA213" s="1"/>
    </row>
    <row r="214" ht="15.75" customHeight="1">
      <c r="A214" s="1"/>
      <c r="S214" s="1"/>
      <c r="T214" s="1"/>
      <c r="U214" s="1"/>
      <c r="V214" s="1"/>
      <c r="W214" s="1"/>
      <c r="X214" s="1"/>
      <c r="Y214" s="1"/>
      <c r="Z214" s="1"/>
      <c r="AA214" s="1"/>
    </row>
    <row r="215" ht="15.75" customHeight="1">
      <c r="A215" s="1"/>
      <c r="S215" s="1"/>
      <c r="T215" s="1"/>
      <c r="U215" s="1"/>
      <c r="V215" s="1"/>
      <c r="W215" s="1"/>
      <c r="X215" s="1"/>
      <c r="Y215" s="1"/>
      <c r="Z215" s="1"/>
      <c r="AA215" s="1"/>
    </row>
    <row r="216" ht="15.75" customHeight="1">
      <c r="A216" s="1"/>
      <c r="S216" s="1"/>
      <c r="T216" s="1"/>
      <c r="U216" s="1"/>
      <c r="V216" s="1"/>
      <c r="W216" s="1"/>
      <c r="X216" s="1"/>
      <c r="Y216" s="1"/>
      <c r="Z216" s="1"/>
      <c r="AA216" s="1"/>
    </row>
    <row r="217" ht="15.75" customHeight="1">
      <c r="A217" s="1"/>
      <c r="S217" s="1"/>
      <c r="T217" s="1"/>
      <c r="U217" s="1"/>
      <c r="V217" s="1"/>
      <c r="W217" s="1"/>
      <c r="X217" s="1"/>
      <c r="Y217" s="1"/>
      <c r="Z217" s="1"/>
      <c r="AA217" s="1"/>
    </row>
    <row r="218" ht="15.75" customHeight="1">
      <c r="A218" s="1"/>
      <c r="S218" s="1"/>
      <c r="T218" s="1"/>
      <c r="U218" s="1"/>
      <c r="V218" s="1"/>
      <c r="W218" s="1"/>
      <c r="X218" s="1"/>
      <c r="Y218" s="1"/>
      <c r="Z218" s="1"/>
      <c r="AA218" s="1"/>
    </row>
    <row r="219" ht="15.75" customHeight="1">
      <c r="A219" s="1"/>
      <c r="S219" s="1"/>
      <c r="T219" s="1"/>
      <c r="U219" s="1"/>
      <c r="V219" s="1"/>
      <c r="W219" s="1"/>
      <c r="X219" s="1"/>
      <c r="Y219" s="1"/>
      <c r="Z219" s="1"/>
      <c r="AA219" s="1"/>
    </row>
    <row r="220" ht="15.75" customHeight="1">
      <c r="A220" s="1"/>
      <c r="S220" s="1"/>
      <c r="T220" s="1"/>
      <c r="U220" s="1"/>
      <c r="V220" s="1"/>
      <c r="W220" s="1"/>
      <c r="X220" s="1"/>
      <c r="Y220" s="1"/>
      <c r="Z220" s="1"/>
      <c r="AA220" s="1"/>
    </row>
    <row r="221" ht="15.75" customHeight="1">
      <c r="A221" s="1"/>
      <c r="S221" s="1"/>
      <c r="T221" s="1"/>
      <c r="U221" s="1"/>
      <c r="V221" s="1"/>
      <c r="W221" s="1"/>
      <c r="X221" s="1"/>
      <c r="Y221" s="1"/>
      <c r="Z221" s="1"/>
      <c r="AA221" s="1"/>
    </row>
    <row r="222" ht="15.75" customHeight="1">
      <c r="A222" s="1"/>
      <c r="S222" s="1"/>
      <c r="T222" s="1"/>
      <c r="U222" s="1"/>
      <c r="V222" s="1"/>
      <c r="W222" s="1"/>
      <c r="X222" s="1"/>
      <c r="Y222" s="1"/>
      <c r="Z222" s="1"/>
      <c r="AA222" s="1"/>
    </row>
    <row r="223" ht="15.75" customHeight="1">
      <c r="A223" s="1"/>
      <c r="S223" s="1"/>
      <c r="T223" s="1"/>
      <c r="U223" s="1"/>
      <c r="V223" s="1"/>
      <c r="W223" s="1"/>
      <c r="X223" s="1"/>
      <c r="Y223" s="1"/>
      <c r="Z223" s="1"/>
      <c r="AA223" s="1"/>
    </row>
    <row r="224" ht="15.75" customHeight="1">
      <c r="A224" s="1"/>
      <c r="S224" s="1"/>
      <c r="T224" s="1"/>
      <c r="U224" s="1"/>
      <c r="V224" s="1"/>
      <c r="W224" s="1"/>
      <c r="X224" s="1"/>
      <c r="Y224" s="1"/>
      <c r="Z224" s="1"/>
      <c r="AA224" s="1"/>
    </row>
    <row r="225" ht="15.75" customHeight="1">
      <c r="A225" s="1"/>
      <c r="S225" s="1"/>
      <c r="T225" s="1"/>
      <c r="U225" s="1"/>
      <c r="V225" s="1"/>
      <c r="W225" s="1"/>
      <c r="X225" s="1"/>
      <c r="Y225" s="1"/>
      <c r="Z225" s="1"/>
      <c r="AA225" s="1"/>
    </row>
    <row r="226" ht="15.75" customHeight="1">
      <c r="A226" s="1"/>
      <c r="S226" s="1"/>
      <c r="T226" s="1"/>
      <c r="U226" s="1"/>
      <c r="V226" s="1"/>
      <c r="W226" s="1"/>
      <c r="X226" s="1"/>
      <c r="Y226" s="1"/>
      <c r="Z226" s="1"/>
      <c r="AA226" s="1"/>
    </row>
    <row r="227" ht="15.75" customHeight="1">
      <c r="A227" s="1"/>
      <c r="S227" s="1"/>
      <c r="T227" s="1"/>
      <c r="U227" s="1"/>
      <c r="V227" s="1"/>
      <c r="W227" s="1"/>
      <c r="X227" s="1"/>
      <c r="Y227" s="1"/>
      <c r="Z227" s="1"/>
      <c r="AA227" s="1"/>
    </row>
    <row r="228" ht="15.75" customHeight="1">
      <c r="A228" s="1"/>
      <c r="S228" s="1"/>
      <c r="T228" s="1"/>
      <c r="U228" s="1"/>
      <c r="V228" s="1"/>
      <c r="W228" s="1"/>
      <c r="X228" s="1"/>
      <c r="Y228" s="1"/>
      <c r="Z228" s="1"/>
      <c r="AA228" s="1"/>
    </row>
    <row r="229" ht="15.75" customHeight="1">
      <c r="A229" s="1"/>
      <c r="S229" s="1"/>
      <c r="T229" s="1"/>
      <c r="U229" s="1"/>
      <c r="V229" s="1"/>
      <c r="W229" s="1"/>
      <c r="X229" s="1"/>
      <c r="Y229" s="1"/>
      <c r="Z229" s="1"/>
      <c r="AA229" s="1"/>
    </row>
    <row r="230" ht="15.75" customHeight="1">
      <c r="A230" s="1"/>
      <c r="S230" s="1"/>
      <c r="T230" s="1"/>
      <c r="U230" s="1"/>
      <c r="V230" s="1"/>
      <c r="W230" s="1"/>
      <c r="X230" s="1"/>
      <c r="Y230" s="1"/>
      <c r="Z230" s="1"/>
      <c r="AA230" s="1"/>
    </row>
    <row r="231" ht="15.75" customHeight="1">
      <c r="A231" s="1"/>
      <c r="S231" s="1"/>
      <c r="T231" s="1"/>
      <c r="U231" s="1"/>
      <c r="V231" s="1"/>
      <c r="W231" s="1"/>
      <c r="X231" s="1"/>
      <c r="Y231" s="1"/>
      <c r="Z231" s="1"/>
      <c r="AA231" s="1"/>
    </row>
    <row r="232" ht="15.75" customHeight="1">
      <c r="A232" s="1"/>
      <c r="S232" s="1"/>
      <c r="T232" s="1"/>
      <c r="U232" s="1"/>
      <c r="V232" s="1"/>
      <c r="W232" s="1"/>
      <c r="X232" s="1"/>
      <c r="Y232" s="1"/>
      <c r="Z232" s="1"/>
      <c r="AA232" s="1"/>
    </row>
    <row r="233" ht="15.75" customHeight="1">
      <c r="A233" s="1"/>
      <c r="S233" s="1"/>
      <c r="T233" s="1"/>
      <c r="U233" s="1"/>
      <c r="V233" s="1"/>
      <c r="W233" s="1"/>
      <c r="X233" s="1"/>
      <c r="Y233" s="1"/>
      <c r="Z233" s="1"/>
      <c r="AA233" s="1"/>
    </row>
    <row r="234" ht="15.75" customHeight="1">
      <c r="A234" s="1"/>
      <c r="S234" s="1"/>
      <c r="T234" s="1"/>
      <c r="U234" s="1"/>
      <c r="V234" s="1"/>
      <c r="W234" s="1"/>
      <c r="X234" s="1"/>
      <c r="Y234" s="1"/>
      <c r="Z234" s="1"/>
      <c r="AA234" s="1"/>
    </row>
    <row r="235" ht="15.75" customHeight="1">
      <c r="A235" s="1"/>
      <c r="S235" s="1"/>
      <c r="T235" s="1"/>
      <c r="U235" s="1"/>
      <c r="V235" s="1"/>
      <c r="W235" s="1"/>
      <c r="X235" s="1"/>
      <c r="Y235" s="1"/>
      <c r="Z235" s="1"/>
      <c r="AA235" s="1"/>
    </row>
    <row r="236" ht="15.75" customHeight="1">
      <c r="A236" s="1"/>
      <c r="S236" s="1"/>
      <c r="T236" s="1"/>
      <c r="U236" s="1"/>
      <c r="V236" s="1"/>
      <c r="W236" s="1"/>
      <c r="X236" s="1"/>
      <c r="Y236" s="1"/>
      <c r="Z236" s="1"/>
      <c r="AA236" s="1"/>
    </row>
    <row r="237" ht="18.0" customHeight="1">
      <c r="A237" s="1"/>
      <c r="S237" s="1"/>
      <c r="T237" s="1"/>
      <c r="U237" s="1"/>
      <c r="V237" s="1"/>
      <c r="W237" s="1"/>
      <c r="X237" s="1"/>
      <c r="Y237" s="1"/>
      <c r="Z237" s="1"/>
      <c r="AA237" s="1"/>
    </row>
    <row r="238" ht="15.75" customHeight="1">
      <c r="A238" s="1"/>
      <c r="S238" s="1"/>
      <c r="T238" s="1"/>
      <c r="U238" s="1"/>
      <c r="V238" s="1"/>
      <c r="W238" s="1"/>
      <c r="X238" s="1"/>
      <c r="Y238" s="1"/>
      <c r="Z238" s="1"/>
      <c r="AA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2">
    <mergeCell ref="D53:Q54"/>
    <mergeCell ref="C57:E57"/>
    <mergeCell ref="F57:K57"/>
    <mergeCell ref="L57:N57"/>
    <mergeCell ref="O57:Q57"/>
    <mergeCell ref="B3:R3"/>
    <mergeCell ref="D8:Q9"/>
    <mergeCell ref="C12:E12"/>
    <mergeCell ref="F12:K12"/>
    <mergeCell ref="L12:N12"/>
    <mergeCell ref="O12:Q12"/>
    <mergeCell ref="B48:R48"/>
  </mergeCells>
  <hyperlinks>
    <hyperlink r:id="rId1" ref="D10"/>
    <hyperlink r:id="rId2" ref="D33"/>
    <hyperlink r:id="rId3" ref="D37"/>
    <hyperlink r:id="rId4" ref="D39"/>
  </hyperlinks>
  <printOptions/>
  <pageMargins bottom="0.31496062992125984" footer="0.0" header="0.0" left="0.2362204724409449" right="0.2362204724409449" top="0.31496062992125984"/>
  <pageSetup fitToHeight="0" paperSize="9" orientation="landscape"/>
  <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DD6EE"/>
    <pageSetUpPr fitToPage="1"/>
  </sheetPr>
  <sheetViews>
    <sheetView workbookViewId="0"/>
  </sheetViews>
  <sheetFormatPr customHeight="1" defaultColWidth="12.63" defaultRowHeight="15.0"/>
  <cols>
    <col customWidth="1" min="1" max="2" width="10.0"/>
    <col customWidth="1" min="3" max="3" width="1.75"/>
    <col customWidth="1" min="4" max="9" width="12.63"/>
    <col customWidth="1" min="10" max="10" width="13.38"/>
    <col customWidth="1" min="11" max="17" width="12.63"/>
    <col customWidth="1" min="18" max="18" width="13.5"/>
    <col customWidth="1" min="19" max="19" width="1.88"/>
    <col customWidth="1" min="20" max="26" width="10.0"/>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1"/>
      <c r="C2" s="1"/>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1"/>
      <c r="B4" s="1"/>
      <c r="C4" s="1"/>
      <c r="D4" s="1"/>
      <c r="E4" s="1"/>
      <c r="F4" s="1"/>
      <c r="G4" s="1"/>
      <c r="H4" s="1"/>
      <c r="I4" s="1"/>
      <c r="J4" s="1"/>
      <c r="K4" s="1"/>
      <c r="L4" s="1"/>
      <c r="M4" s="1"/>
      <c r="N4" s="1"/>
      <c r="O4" s="1"/>
      <c r="P4" s="1"/>
      <c r="Q4" s="1"/>
      <c r="R4" s="1"/>
      <c r="S4" s="1"/>
      <c r="T4" s="1"/>
      <c r="U4" s="1"/>
      <c r="V4" s="1"/>
      <c r="W4" s="1"/>
      <c r="X4" s="1"/>
      <c r="Y4" s="1"/>
      <c r="Z4" s="1"/>
    </row>
    <row r="5">
      <c r="A5" s="1"/>
      <c r="B5" s="1"/>
      <c r="C5" s="2"/>
      <c r="D5" s="3"/>
      <c r="E5" s="3"/>
      <c r="F5" s="3"/>
      <c r="G5" s="3"/>
      <c r="H5" s="3"/>
      <c r="I5" s="3"/>
      <c r="J5" s="3"/>
      <c r="K5" s="3"/>
      <c r="L5" s="3"/>
      <c r="M5" s="3"/>
      <c r="N5" s="3"/>
      <c r="O5" s="3"/>
      <c r="P5" s="3"/>
      <c r="Q5" s="3"/>
      <c r="R5" s="3"/>
      <c r="S5" s="4"/>
      <c r="T5" s="1"/>
      <c r="U5" s="1"/>
      <c r="V5" s="1"/>
      <c r="W5" s="1"/>
      <c r="X5" s="1"/>
      <c r="Y5" s="1"/>
      <c r="Z5" s="1"/>
    </row>
    <row r="6">
      <c r="A6" s="1"/>
      <c r="B6" s="1"/>
      <c r="C6" s="10"/>
      <c r="D6" s="61" t="s">
        <v>32</v>
      </c>
      <c r="S6" s="11"/>
      <c r="T6" s="1"/>
      <c r="U6" s="1"/>
      <c r="V6" s="1"/>
      <c r="W6" s="1"/>
      <c r="X6" s="1"/>
      <c r="Y6" s="1"/>
      <c r="Z6" s="1"/>
    </row>
    <row r="7">
      <c r="A7" s="1"/>
      <c r="B7" s="1"/>
      <c r="C7" s="7"/>
      <c r="D7" s="8"/>
      <c r="E7" s="8"/>
      <c r="F7" s="8"/>
      <c r="G7" s="8"/>
      <c r="H7" s="8"/>
      <c r="I7" s="8"/>
      <c r="J7" s="8"/>
      <c r="K7" s="8"/>
      <c r="L7" s="8"/>
      <c r="M7" s="8"/>
      <c r="N7" s="8"/>
      <c r="O7" s="8"/>
      <c r="P7" s="8"/>
      <c r="Q7" s="8"/>
      <c r="R7" s="8"/>
      <c r="S7" s="9"/>
      <c r="T7" s="1"/>
      <c r="U7" s="1"/>
      <c r="V7" s="1"/>
      <c r="W7" s="1"/>
      <c r="X7" s="1"/>
      <c r="Y7" s="1"/>
      <c r="Z7" s="1"/>
    </row>
    <row r="8">
      <c r="A8" s="1"/>
      <c r="B8" s="1"/>
      <c r="C8" s="10"/>
      <c r="D8" s="1"/>
      <c r="E8" s="1"/>
      <c r="F8" s="1"/>
      <c r="G8" s="1"/>
      <c r="H8" s="1"/>
      <c r="I8" s="1"/>
      <c r="J8" s="1"/>
      <c r="K8" s="1"/>
      <c r="L8" s="3"/>
      <c r="M8" s="3"/>
      <c r="N8" s="3"/>
      <c r="O8" s="3"/>
      <c r="P8" s="3"/>
      <c r="Q8" s="3"/>
      <c r="R8" s="3"/>
      <c r="S8" s="4"/>
      <c r="T8" s="1"/>
      <c r="U8" s="1"/>
      <c r="V8" s="1"/>
      <c r="W8" s="1"/>
      <c r="X8" s="1"/>
      <c r="Y8" s="1"/>
      <c r="Z8" s="1"/>
    </row>
    <row r="9" ht="16.5" customHeight="1">
      <c r="A9" s="1"/>
      <c r="B9" s="1"/>
      <c r="C9" s="10"/>
      <c r="D9" s="1"/>
      <c r="E9" s="1"/>
      <c r="F9" s="1"/>
      <c r="G9" s="1"/>
      <c r="H9" s="1"/>
      <c r="I9" s="1"/>
      <c r="J9" s="1"/>
      <c r="K9" s="1"/>
      <c r="L9" s="1"/>
      <c r="M9" s="1"/>
      <c r="N9" s="1"/>
      <c r="O9" s="1"/>
      <c r="P9" s="1"/>
      <c r="Q9" s="1"/>
      <c r="R9" s="1"/>
      <c r="S9" s="11"/>
      <c r="T9" s="1"/>
      <c r="U9" s="1"/>
      <c r="V9" s="1"/>
      <c r="W9" s="1"/>
      <c r="X9" s="1"/>
      <c r="Y9" s="1"/>
      <c r="Z9" s="1"/>
    </row>
    <row r="10">
      <c r="A10" s="1"/>
      <c r="B10" s="1"/>
      <c r="C10" s="10"/>
      <c r="D10" s="12" t="s">
        <v>33</v>
      </c>
      <c r="E10" s="1"/>
      <c r="F10" s="1"/>
      <c r="G10" s="1"/>
      <c r="H10" s="1"/>
      <c r="I10" s="1"/>
      <c r="J10" s="1"/>
      <c r="K10" s="12"/>
      <c r="L10" s="1"/>
      <c r="M10" s="1"/>
      <c r="N10" s="1"/>
      <c r="O10" s="1"/>
      <c r="P10" s="1"/>
      <c r="Q10" s="1"/>
      <c r="R10" s="1"/>
      <c r="S10" s="11"/>
      <c r="T10" s="1"/>
      <c r="U10" s="1"/>
      <c r="V10" s="1"/>
      <c r="W10" s="1"/>
      <c r="X10" s="1"/>
      <c r="Y10" s="1"/>
      <c r="Z10" s="1"/>
    </row>
    <row r="11">
      <c r="A11" s="1"/>
      <c r="B11" s="1"/>
      <c r="C11" s="10"/>
      <c r="D11" s="72" t="s">
        <v>34</v>
      </c>
      <c r="E11" s="73" t="s">
        <v>35</v>
      </c>
      <c r="F11" s="1"/>
      <c r="G11" s="1"/>
      <c r="H11" s="72" t="s">
        <v>36</v>
      </c>
      <c r="I11" s="74">
        <f>SUM(E24:Q24)</f>
        <v>2.4</v>
      </c>
      <c r="J11" s="1"/>
      <c r="K11" s="1" t="s">
        <v>37</v>
      </c>
      <c r="L11" s="1"/>
      <c r="M11" s="1"/>
      <c r="N11" s="1"/>
      <c r="O11" s="1" t="s">
        <v>38</v>
      </c>
      <c r="P11" s="75">
        <f>VAN!D4</f>
        <v>-7584.063133</v>
      </c>
      <c r="Q11" s="1"/>
      <c r="R11" s="1"/>
      <c r="S11" s="11"/>
      <c r="T11" s="1"/>
      <c r="U11" s="1"/>
      <c r="V11" s="1"/>
      <c r="W11" s="1"/>
      <c r="X11" s="1"/>
      <c r="Y11" s="1"/>
      <c r="Z11" s="1"/>
    </row>
    <row r="12">
      <c r="A12" s="1"/>
      <c r="B12" s="1"/>
      <c r="C12" s="10"/>
      <c r="D12" s="72" t="s">
        <v>39</v>
      </c>
      <c r="E12" s="1" t="s">
        <v>40</v>
      </c>
      <c r="F12" s="1"/>
      <c r="G12" s="1"/>
      <c r="H12" s="72" t="s">
        <v>41</v>
      </c>
      <c r="I12" s="76" t="s">
        <v>42</v>
      </c>
      <c r="J12" s="1"/>
      <c r="K12" s="1" t="s">
        <v>43</v>
      </c>
      <c r="L12" s="1"/>
      <c r="M12" s="1"/>
      <c r="N12" s="1"/>
      <c r="O12" s="1" t="s">
        <v>44</v>
      </c>
      <c r="P12" s="75">
        <f>VAN!D5</f>
        <v>6806.64043</v>
      </c>
      <c r="Q12" s="1"/>
      <c r="R12" s="1"/>
      <c r="S12" s="11"/>
      <c r="T12" s="1"/>
      <c r="U12" s="1"/>
      <c r="V12" s="1"/>
      <c r="W12" s="1"/>
      <c r="X12" s="1"/>
      <c r="Y12" s="1"/>
      <c r="Z12" s="1"/>
    </row>
    <row r="13">
      <c r="A13" s="1"/>
      <c r="B13" s="1"/>
      <c r="C13" s="10"/>
      <c r="D13" s="72" t="s">
        <v>45</v>
      </c>
      <c r="E13" s="1" t="s">
        <v>46</v>
      </c>
      <c r="F13" s="1"/>
      <c r="G13" s="1"/>
      <c r="H13" s="72" t="s">
        <v>47</v>
      </c>
      <c r="I13" s="76" t="s">
        <v>48</v>
      </c>
      <c r="J13" s="1"/>
      <c r="K13" s="1" t="s">
        <v>49</v>
      </c>
      <c r="L13" s="1"/>
      <c r="M13" s="1"/>
      <c r="N13" s="1"/>
      <c r="O13" s="12" t="s">
        <v>50</v>
      </c>
      <c r="P13" s="77">
        <f>VAN!D6</f>
        <v>-14390.70356</v>
      </c>
      <c r="Q13" s="1"/>
      <c r="R13" s="1"/>
      <c r="S13" s="11"/>
      <c r="T13" s="1"/>
      <c r="U13" s="1"/>
      <c r="V13" s="1"/>
      <c r="W13" s="1"/>
      <c r="X13" s="1"/>
      <c r="Y13" s="1"/>
      <c r="Z13" s="1"/>
    </row>
    <row r="14">
      <c r="A14" s="1"/>
      <c r="B14" s="1"/>
      <c r="C14" s="10"/>
      <c r="D14" s="1"/>
      <c r="E14" s="1"/>
      <c r="F14" s="1"/>
      <c r="G14" s="1"/>
      <c r="H14" s="1"/>
      <c r="I14" s="1"/>
      <c r="J14" s="1"/>
      <c r="K14" s="1"/>
      <c r="L14" s="1"/>
      <c r="M14" s="1"/>
      <c r="N14" s="1"/>
      <c r="O14" s="1"/>
      <c r="P14" s="1"/>
      <c r="Q14" s="1"/>
      <c r="R14" s="1"/>
      <c r="S14" s="11"/>
      <c r="T14" s="1"/>
      <c r="U14" s="1"/>
      <c r="V14" s="1"/>
      <c r="W14" s="1"/>
      <c r="X14" s="1"/>
      <c r="Y14" s="1"/>
      <c r="Z14" s="1"/>
    </row>
    <row r="15">
      <c r="A15" s="1"/>
      <c r="B15" s="1"/>
      <c r="C15" s="10"/>
      <c r="D15" s="1"/>
      <c r="E15" s="1"/>
      <c r="F15" s="1"/>
      <c r="G15" s="1"/>
      <c r="H15" s="1"/>
      <c r="I15" s="1"/>
      <c r="J15" s="1"/>
      <c r="K15" s="1"/>
      <c r="L15" s="1"/>
      <c r="M15" s="1"/>
      <c r="N15" s="1"/>
      <c r="O15" s="1"/>
      <c r="P15" s="1"/>
      <c r="Q15" s="1"/>
      <c r="R15" s="1"/>
      <c r="S15" s="11"/>
      <c r="T15" s="1"/>
      <c r="U15" s="1"/>
      <c r="V15" s="1"/>
      <c r="W15" s="1"/>
      <c r="X15" s="1"/>
      <c r="Y15" s="1"/>
      <c r="Z15" s="1"/>
    </row>
    <row r="16">
      <c r="A16" s="1"/>
      <c r="B16" s="1"/>
      <c r="C16" s="10"/>
      <c r="D16" s="1"/>
      <c r="E16" s="1"/>
      <c r="F16" s="1"/>
      <c r="G16" s="1"/>
      <c r="H16" s="1"/>
      <c r="I16" s="1"/>
      <c r="J16" s="1"/>
      <c r="K16" s="1"/>
      <c r="L16" s="1"/>
      <c r="M16" s="1"/>
      <c r="N16" s="1"/>
      <c r="O16" s="1"/>
      <c r="P16" s="1"/>
      <c r="Q16" s="1"/>
      <c r="R16" s="1"/>
      <c r="S16" s="11"/>
      <c r="T16" s="1"/>
      <c r="U16" s="1"/>
      <c r="V16" s="1"/>
      <c r="W16" s="1"/>
      <c r="X16" s="1"/>
      <c r="Y16" s="1"/>
      <c r="Z16" s="1"/>
    </row>
    <row r="17">
      <c r="A17" s="1"/>
      <c r="B17" s="1"/>
      <c r="C17" s="10"/>
      <c r="D17" s="12" t="s">
        <v>51</v>
      </c>
      <c r="E17" s="1"/>
      <c r="F17" s="1"/>
      <c r="G17" s="1"/>
      <c r="H17" s="1"/>
      <c r="I17" s="1"/>
      <c r="J17" s="1"/>
      <c r="K17" s="1"/>
      <c r="L17" s="1"/>
      <c r="M17" s="1"/>
      <c r="N17" s="1"/>
      <c r="O17" s="1"/>
      <c r="P17" s="1"/>
      <c r="Q17" s="1"/>
      <c r="R17" s="1"/>
      <c r="S17" s="11"/>
      <c r="T17" s="1"/>
      <c r="U17" s="1"/>
      <c r="V17" s="1"/>
      <c r="W17" s="1"/>
      <c r="X17" s="1"/>
      <c r="Y17" s="1"/>
      <c r="Z17" s="1"/>
    </row>
    <row r="18">
      <c r="A18" s="1"/>
      <c r="B18" s="1"/>
      <c r="C18" s="10"/>
      <c r="D18" s="1"/>
      <c r="E18" s="1"/>
      <c r="F18" s="1"/>
      <c r="G18" s="1"/>
      <c r="H18" s="1"/>
      <c r="I18" s="1"/>
      <c r="J18" s="1"/>
      <c r="K18" s="1"/>
      <c r="L18" s="1"/>
      <c r="M18" s="1"/>
      <c r="N18" s="1"/>
      <c r="O18" s="1"/>
      <c r="P18" s="1"/>
      <c r="Q18" s="1"/>
      <c r="R18" s="1"/>
      <c r="S18" s="11"/>
      <c r="T18" s="1"/>
      <c r="U18" s="1"/>
      <c r="V18" s="1"/>
      <c r="W18" s="1"/>
      <c r="X18" s="1"/>
      <c r="Y18" s="1"/>
      <c r="Z18" s="1"/>
    </row>
    <row r="19">
      <c r="A19" s="1"/>
      <c r="B19" s="1"/>
      <c r="C19" s="10"/>
      <c r="D19" s="78" t="s">
        <v>52</v>
      </c>
      <c r="E19" s="79" t="str">
        <f>'Pin Maritime'!F17</f>
        <v>Pin maritime </v>
      </c>
      <c r="F19" s="80"/>
      <c r="G19" s="80"/>
      <c r="H19" s="80"/>
      <c r="I19" s="80"/>
      <c r="J19" s="80"/>
      <c r="K19" s="80"/>
      <c r="L19" s="80"/>
      <c r="M19" s="80"/>
      <c r="N19" s="80"/>
      <c r="O19" s="80"/>
      <c r="P19" s="80"/>
      <c r="Q19" s="81"/>
      <c r="R19" s="82"/>
      <c r="S19" s="11"/>
      <c r="T19" s="1"/>
      <c r="U19" s="1"/>
      <c r="V19" s="1"/>
      <c r="W19" s="1"/>
      <c r="X19" s="1"/>
      <c r="Y19" s="1"/>
      <c r="Z19" s="1"/>
    </row>
    <row r="20">
      <c r="A20" s="1"/>
      <c r="B20" s="1"/>
      <c r="C20" s="10"/>
      <c r="D20" s="83" t="s">
        <v>53</v>
      </c>
      <c r="E20" s="84" t="str">
        <f>'Pin Maritime'!D5</f>
        <v>Forêt tempérée</v>
      </c>
      <c r="F20" s="85"/>
      <c r="G20" s="85"/>
      <c r="H20" s="85"/>
      <c r="I20" s="85"/>
      <c r="J20" s="85"/>
      <c r="K20" s="85"/>
      <c r="L20" s="85"/>
      <c r="M20" s="85"/>
      <c r="N20" s="85"/>
      <c r="O20" s="85"/>
      <c r="P20" s="85"/>
      <c r="Q20" s="86"/>
      <c r="R20" s="87"/>
      <c r="S20" s="11"/>
      <c r="T20" s="1"/>
      <c r="U20" s="1"/>
      <c r="V20" s="1"/>
      <c r="W20" s="1"/>
      <c r="X20" s="1"/>
      <c r="Y20" s="1"/>
      <c r="Z20" s="1"/>
    </row>
    <row r="21" ht="15.75" customHeight="1">
      <c r="A21" s="1"/>
      <c r="B21" s="1"/>
      <c r="C21" s="10"/>
      <c r="D21" s="88" t="s">
        <v>54</v>
      </c>
      <c r="E21" s="89">
        <f>'Pin Maritime'!C127</f>
        <v>223.2266951</v>
      </c>
      <c r="F21" s="90"/>
      <c r="G21" s="90"/>
      <c r="H21" s="90"/>
      <c r="I21" s="90"/>
      <c r="J21" s="90"/>
      <c r="K21" s="90"/>
      <c r="L21" s="90"/>
      <c r="M21" s="90"/>
      <c r="N21" s="90"/>
      <c r="O21" s="90"/>
      <c r="P21" s="90"/>
      <c r="Q21" s="91"/>
      <c r="R21" s="92">
        <f t="shared" ref="R21:R23" si="1">SUMPRODUCT(E21:Q21,$E$24:$Q$24)</f>
        <v>535.7440683</v>
      </c>
      <c r="S21" s="11"/>
      <c r="T21" s="1"/>
      <c r="U21" s="1"/>
      <c r="V21" s="1"/>
      <c r="W21" s="1"/>
      <c r="X21" s="1"/>
      <c r="Y21" s="1"/>
      <c r="Z21" s="1"/>
    </row>
    <row r="22" ht="15.75" customHeight="1">
      <c r="A22" s="1"/>
      <c r="B22" s="1"/>
      <c r="C22" s="10"/>
      <c r="D22" s="88" t="s">
        <v>55</v>
      </c>
      <c r="E22" s="89">
        <f>'Pin Maritime'!D127</f>
        <v>16.30824881</v>
      </c>
      <c r="F22" s="90"/>
      <c r="G22" s="90"/>
      <c r="H22" s="90"/>
      <c r="I22" s="90"/>
      <c r="J22" s="90"/>
      <c r="K22" s="90"/>
      <c r="L22" s="90"/>
      <c r="M22" s="90"/>
      <c r="N22" s="90"/>
      <c r="O22" s="90"/>
      <c r="P22" s="90"/>
      <c r="Q22" s="91"/>
      <c r="R22" s="92">
        <f t="shared" si="1"/>
        <v>39.13979714</v>
      </c>
      <c r="S22" s="11"/>
      <c r="T22" s="1"/>
      <c r="U22" s="1"/>
      <c r="V22" s="1"/>
      <c r="W22" s="1"/>
      <c r="X22" s="1"/>
      <c r="Y22" s="1"/>
      <c r="Z22" s="1"/>
    </row>
    <row r="23" ht="15.75" customHeight="1">
      <c r="A23" s="1"/>
      <c r="B23" s="1"/>
      <c r="C23" s="10"/>
      <c r="D23" s="88" t="s">
        <v>56</v>
      </c>
      <c r="E23" s="89">
        <f>'Pin Maritime'!E127</f>
        <v>46.07947985</v>
      </c>
      <c r="F23" s="90"/>
      <c r="G23" s="90"/>
      <c r="H23" s="90"/>
      <c r="I23" s="90"/>
      <c r="J23" s="90"/>
      <c r="K23" s="90"/>
      <c r="L23" s="90"/>
      <c r="M23" s="90"/>
      <c r="N23" s="90"/>
      <c r="O23" s="90"/>
      <c r="P23" s="90"/>
      <c r="Q23" s="91"/>
      <c r="R23" s="92">
        <f t="shared" si="1"/>
        <v>110.5907516</v>
      </c>
      <c r="S23" s="11"/>
      <c r="T23" s="1"/>
      <c r="U23" s="1"/>
      <c r="V23" s="1"/>
      <c r="W23" s="1"/>
      <c r="X23" s="1"/>
      <c r="Y23" s="1"/>
      <c r="Z23" s="1"/>
    </row>
    <row r="24" ht="15.75" customHeight="1">
      <c r="A24" s="1"/>
      <c r="B24" s="1"/>
      <c r="C24" s="10"/>
      <c r="D24" s="93" t="s">
        <v>57</v>
      </c>
      <c r="E24" s="94">
        <f>'Pin Maritime'!F21</f>
        <v>2.4</v>
      </c>
      <c r="F24" s="95" t="str">
        <f>B!$F21</f>
        <v/>
      </c>
      <c r="G24" s="95" t="str">
        <f>'C'!F21</f>
        <v/>
      </c>
      <c r="H24" s="95" t="str">
        <f>D!$F21</f>
        <v/>
      </c>
      <c r="I24" s="95" t="str">
        <f>E!$F21</f>
        <v/>
      </c>
      <c r="J24" s="95" t="str">
        <f>F!$F21</f>
        <v/>
      </c>
      <c r="K24" s="95">
        <f t="shared" ref="K24:Q24" si="2">0</f>
        <v>0</v>
      </c>
      <c r="L24" s="95">
        <f t="shared" si="2"/>
        <v>0</v>
      </c>
      <c r="M24" s="95">
        <f t="shared" si="2"/>
        <v>0</v>
      </c>
      <c r="N24" s="95">
        <f t="shared" si="2"/>
        <v>0</v>
      </c>
      <c r="O24" s="95">
        <f t="shared" si="2"/>
        <v>0</v>
      </c>
      <c r="P24" s="95">
        <f t="shared" si="2"/>
        <v>0</v>
      </c>
      <c r="Q24" s="96">
        <f t="shared" si="2"/>
        <v>0</v>
      </c>
      <c r="R24" s="97"/>
      <c r="S24" s="11"/>
      <c r="T24" s="1"/>
      <c r="U24" s="1"/>
      <c r="V24" s="1"/>
      <c r="W24" s="1"/>
      <c r="X24" s="1"/>
      <c r="Y24" s="1"/>
      <c r="Z24" s="1"/>
    </row>
    <row r="25" ht="15.75" customHeight="1">
      <c r="A25" s="1"/>
      <c r="B25" s="1"/>
      <c r="C25" s="10"/>
      <c r="D25" s="3"/>
      <c r="E25" s="98">
        <f t="shared" ref="E25:I25" si="3">SUM(E21:E23)*E24</f>
        <v>685.4746171</v>
      </c>
      <c r="F25" s="98">
        <f t="shared" si="3"/>
        <v>0</v>
      </c>
      <c r="G25" s="98">
        <f t="shared" si="3"/>
        <v>0</v>
      </c>
      <c r="H25" s="98">
        <f t="shared" si="3"/>
        <v>0</v>
      </c>
      <c r="I25" s="98">
        <f t="shared" si="3"/>
        <v>0</v>
      </c>
      <c r="J25" s="98">
        <f>SUM(I21:I23)*J24</f>
        <v>0</v>
      </c>
      <c r="K25" s="98">
        <f t="shared" ref="K25:Q25" si="4">SUM(K21:K23)*K24</f>
        <v>0</v>
      </c>
      <c r="L25" s="98">
        <f t="shared" si="4"/>
        <v>0</v>
      </c>
      <c r="M25" s="98">
        <f t="shared" si="4"/>
        <v>0</v>
      </c>
      <c r="N25" s="98">
        <f t="shared" si="4"/>
        <v>0</v>
      </c>
      <c r="O25" s="98">
        <f t="shared" si="4"/>
        <v>0</v>
      </c>
      <c r="P25" s="98">
        <f t="shared" si="4"/>
        <v>0</v>
      </c>
      <c r="Q25" s="98">
        <f t="shared" si="4"/>
        <v>0</v>
      </c>
      <c r="R25" s="99">
        <f>IF(SUM(E25:P25)=SUM(R21:R23),SUM(R21:R23),"erreur")</f>
        <v>685.4746171</v>
      </c>
      <c r="S25" s="11"/>
      <c r="T25" s="1"/>
      <c r="U25" s="1"/>
      <c r="V25" s="1"/>
      <c r="W25" s="1"/>
      <c r="X25" s="1"/>
      <c r="Y25" s="1"/>
      <c r="Z25" s="1"/>
    </row>
    <row r="26" ht="15.75" customHeight="1">
      <c r="A26" s="1"/>
      <c r="B26" s="1"/>
      <c r="C26" s="10"/>
      <c r="D26" s="1"/>
      <c r="E26" s="1"/>
      <c r="F26" s="1"/>
      <c r="G26" s="1"/>
      <c r="H26" s="1"/>
      <c r="I26" s="1"/>
      <c r="J26" s="1"/>
      <c r="K26" s="1"/>
      <c r="L26" s="1"/>
      <c r="M26" s="1"/>
      <c r="N26" s="1"/>
      <c r="O26" s="1"/>
      <c r="P26" s="1"/>
      <c r="Q26" s="1"/>
      <c r="R26" s="1"/>
      <c r="S26" s="11"/>
      <c r="T26" s="1"/>
      <c r="U26" s="1"/>
      <c r="V26" s="1"/>
      <c r="W26" s="1"/>
      <c r="X26" s="1"/>
      <c r="Y26" s="1"/>
      <c r="Z26" s="1"/>
    </row>
    <row r="27" ht="15.75" customHeight="1">
      <c r="A27" s="1"/>
      <c r="B27" s="1"/>
      <c r="C27" s="10"/>
      <c r="D27" s="1"/>
      <c r="E27" s="1"/>
      <c r="F27" s="1"/>
      <c r="G27" s="1"/>
      <c r="H27" s="1"/>
      <c r="I27" s="1"/>
      <c r="J27" s="1"/>
      <c r="K27" s="1"/>
      <c r="L27" s="1"/>
      <c r="M27" s="1"/>
      <c r="N27" s="1"/>
      <c r="O27" s="1"/>
      <c r="P27" s="1"/>
      <c r="Q27" s="1"/>
      <c r="R27" s="1"/>
      <c r="S27" s="11"/>
      <c r="T27" s="1"/>
      <c r="U27" s="1"/>
      <c r="V27" s="1"/>
      <c r="W27" s="1"/>
      <c r="X27" s="1"/>
      <c r="Y27" s="1"/>
      <c r="Z27" s="1"/>
    </row>
    <row r="28" ht="15.75" customHeight="1">
      <c r="A28" s="1"/>
      <c r="B28" s="1"/>
      <c r="C28" s="10"/>
      <c r="D28" s="1"/>
      <c r="E28" s="1"/>
      <c r="F28" s="1"/>
      <c r="G28" s="1"/>
      <c r="H28" s="1"/>
      <c r="I28" s="1"/>
      <c r="J28" s="1"/>
      <c r="K28" s="1"/>
      <c r="L28" s="1"/>
      <c r="M28" s="1"/>
      <c r="N28" s="1"/>
      <c r="O28" s="1"/>
      <c r="P28" s="1"/>
      <c r="Q28" s="1"/>
      <c r="R28" s="1"/>
      <c r="S28" s="11"/>
      <c r="T28" s="1"/>
      <c r="U28" s="1"/>
      <c r="V28" s="1"/>
      <c r="W28" s="1"/>
      <c r="X28" s="1"/>
      <c r="Y28" s="1"/>
      <c r="Z28" s="1"/>
    </row>
    <row r="29" ht="15.75" customHeight="1">
      <c r="A29" s="1"/>
      <c r="B29" s="1"/>
      <c r="C29" s="10"/>
      <c r="D29" s="12" t="s">
        <v>58</v>
      </c>
      <c r="E29" s="1"/>
      <c r="F29" s="1"/>
      <c r="G29" s="1"/>
      <c r="H29" s="1"/>
      <c r="I29" s="1"/>
      <c r="J29" s="1"/>
      <c r="K29" s="1"/>
      <c r="L29" s="1"/>
      <c r="M29" s="12" t="s">
        <v>59</v>
      </c>
      <c r="N29" s="1"/>
      <c r="O29" s="1"/>
      <c r="P29" s="1"/>
      <c r="Q29" s="1"/>
      <c r="R29" s="1"/>
      <c r="S29" s="11"/>
      <c r="T29" s="1"/>
      <c r="U29" s="1"/>
      <c r="V29" s="1"/>
      <c r="W29" s="1"/>
      <c r="X29" s="1"/>
      <c r="Y29" s="1"/>
      <c r="Z29" s="1"/>
    </row>
    <row r="30" ht="15.75" customHeight="1">
      <c r="A30" s="1"/>
      <c r="B30" s="1"/>
      <c r="C30" s="10"/>
      <c r="D30" s="1"/>
      <c r="E30" s="1"/>
      <c r="F30" s="1"/>
      <c r="G30" s="1"/>
      <c r="H30" s="1"/>
      <c r="I30" s="1"/>
      <c r="J30" s="1"/>
      <c r="K30" s="1"/>
      <c r="L30" s="1"/>
      <c r="M30" s="1"/>
      <c r="N30" s="1"/>
      <c r="O30" s="1"/>
      <c r="P30" s="1"/>
      <c r="Q30" s="1"/>
      <c r="R30" s="1" t="s">
        <v>60</v>
      </c>
      <c r="S30" s="11"/>
      <c r="T30" s="1"/>
      <c r="U30" s="1"/>
      <c r="V30" s="1"/>
      <c r="W30" s="1"/>
      <c r="X30" s="1"/>
      <c r="Y30" s="1"/>
      <c r="Z30" s="1"/>
    </row>
    <row r="31" ht="15.75" customHeight="1">
      <c r="A31" s="1"/>
      <c r="B31" s="1"/>
      <c r="C31" s="10"/>
      <c r="D31" s="1"/>
      <c r="E31" s="1"/>
      <c r="F31" s="1"/>
      <c r="G31" s="1"/>
      <c r="H31" s="1"/>
      <c r="I31" s="1"/>
      <c r="J31" s="100" t="s">
        <v>61</v>
      </c>
      <c r="K31" s="101" t="s">
        <v>62</v>
      </c>
      <c r="L31" s="1"/>
      <c r="M31" s="102" t="s">
        <v>63</v>
      </c>
      <c r="N31" s="103" t="s">
        <v>64</v>
      </c>
      <c r="O31" s="104"/>
      <c r="P31" s="105"/>
      <c r="Q31" s="102" t="s">
        <v>65</v>
      </c>
      <c r="R31" s="106">
        <v>0.0</v>
      </c>
      <c r="S31" s="11"/>
      <c r="T31" s="1"/>
      <c r="U31" s="1"/>
      <c r="V31" s="1"/>
      <c r="W31" s="1"/>
      <c r="X31" s="1"/>
      <c r="Y31" s="1"/>
      <c r="Z31" s="1"/>
    </row>
    <row r="32" ht="15.75" customHeight="1">
      <c r="A32" s="1"/>
      <c r="B32" s="1"/>
      <c r="C32" s="10"/>
      <c r="D32" s="14" t="s">
        <v>66</v>
      </c>
      <c r="F32" s="1" t="s">
        <v>67</v>
      </c>
      <c r="G32" s="1"/>
      <c r="H32" s="1"/>
      <c r="I32" s="1" t="s">
        <v>68</v>
      </c>
      <c r="J32" s="107">
        <f>SUMPRODUCT(E24:Q24,E21:Q21)</f>
        <v>535.7440683</v>
      </c>
      <c r="K32" s="108">
        <f t="shared" ref="K32:K34" si="5">J32*(1-$R$31)*(1-$R$32)*(1-$R$33)*(1-$R$34)</f>
        <v>482.1696615</v>
      </c>
      <c r="L32" s="1"/>
      <c r="M32" s="102" t="s">
        <v>69</v>
      </c>
      <c r="N32" s="103" t="s">
        <v>70</v>
      </c>
      <c r="O32" s="104"/>
      <c r="P32" s="105"/>
      <c r="Q32" s="102" t="s">
        <v>71</v>
      </c>
      <c r="R32" s="106">
        <v>0.1</v>
      </c>
      <c r="S32" s="11"/>
      <c r="T32" s="1"/>
      <c r="U32" s="1"/>
      <c r="V32" s="1"/>
      <c r="W32" s="1"/>
      <c r="X32" s="1"/>
      <c r="Y32" s="1"/>
      <c r="Z32" s="1"/>
    </row>
    <row r="33" ht="15.75" customHeight="1">
      <c r="A33" s="1"/>
      <c r="B33" s="1"/>
      <c r="C33" s="10"/>
      <c r="F33" s="1" t="s">
        <v>72</v>
      </c>
      <c r="G33" s="1"/>
      <c r="H33" s="1"/>
      <c r="I33" s="1" t="s">
        <v>73</v>
      </c>
      <c r="J33" s="107">
        <f>SUMPRODUCT(E24:Q24,E22:Q22)</f>
        <v>39.13979714</v>
      </c>
      <c r="K33" s="108">
        <f t="shared" si="5"/>
        <v>35.22581742</v>
      </c>
      <c r="L33" s="1"/>
      <c r="M33" s="102" t="s">
        <v>74</v>
      </c>
      <c r="N33" s="103" t="s">
        <v>75</v>
      </c>
      <c r="O33" s="104"/>
      <c r="P33" s="105"/>
      <c r="Q33" s="102" t="s">
        <v>76</v>
      </c>
      <c r="R33" s="106">
        <v>0.0</v>
      </c>
      <c r="S33" s="11"/>
      <c r="T33" s="1"/>
      <c r="U33" s="1"/>
      <c r="V33" s="1"/>
      <c r="W33" s="1"/>
      <c r="X33" s="1"/>
      <c r="Y33" s="1"/>
      <c r="Z33" s="1"/>
    </row>
    <row r="34" ht="15.75" customHeight="1">
      <c r="A34" s="1"/>
      <c r="B34" s="1"/>
      <c r="C34" s="10"/>
      <c r="D34" s="1" t="s">
        <v>77</v>
      </c>
      <c r="E34" s="1"/>
      <c r="F34" s="1"/>
      <c r="G34" s="1"/>
      <c r="H34" s="1"/>
      <c r="I34" s="1" t="s">
        <v>78</v>
      </c>
      <c r="J34" s="107">
        <f>SUMPRODUCT(E24:Q24,E23:Q23)</f>
        <v>110.5907516</v>
      </c>
      <c r="K34" s="108">
        <f t="shared" si="5"/>
        <v>99.53167648</v>
      </c>
      <c r="L34" s="1"/>
      <c r="M34" s="102" t="s">
        <v>79</v>
      </c>
      <c r="N34" s="103" t="s">
        <v>80</v>
      </c>
      <c r="O34" s="104"/>
      <c r="P34" s="105"/>
      <c r="Q34" s="102" t="s">
        <v>65</v>
      </c>
      <c r="R34" s="106">
        <v>0.0</v>
      </c>
      <c r="S34" s="11"/>
      <c r="T34" s="1"/>
      <c r="U34" s="1"/>
      <c r="V34" s="1"/>
      <c r="W34" s="1"/>
      <c r="X34" s="1"/>
      <c r="Y34" s="1"/>
      <c r="Z34" s="1"/>
    </row>
    <row r="35" ht="15.75" customHeight="1">
      <c r="A35" s="1"/>
      <c r="B35" s="1"/>
      <c r="C35" s="10"/>
      <c r="D35" s="1"/>
      <c r="E35" s="1"/>
      <c r="F35" s="1"/>
      <c r="G35" s="1"/>
      <c r="H35" s="1"/>
      <c r="I35" s="1"/>
      <c r="J35" s="1"/>
      <c r="K35" s="1"/>
      <c r="L35" s="1"/>
      <c r="M35" s="1"/>
      <c r="N35" s="1"/>
      <c r="O35" s="1"/>
      <c r="P35" s="1"/>
      <c r="Q35" s="1"/>
      <c r="R35" s="1"/>
      <c r="S35" s="11"/>
      <c r="T35" s="1"/>
      <c r="U35" s="1"/>
      <c r="V35" s="1"/>
      <c r="W35" s="1"/>
      <c r="X35" s="1"/>
      <c r="Y35" s="1"/>
      <c r="Z35" s="1"/>
    </row>
    <row r="36" ht="15.75" customHeight="1">
      <c r="A36" s="1"/>
      <c r="B36" s="1"/>
      <c r="C36" s="10"/>
      <c r="D36" s="1"/>
      <c r="E36" s="1"/>
      <c r="F36" s="1"/>
      <c r="G36" s="1"/>
      <c r="H36" s="1"/>
      <c r="I36" s="109" t="s">
        <v>81</v>
      </c>
      <c r="J36" s="107">
        <f>J34+J33+J32</f>
        <v>685.4746171</v>
      </c>
      <c r="K36" s="1"/>
      <c r="L36" s="1"/>
      <c r="M36" s="1"/>
      <c r="N36" s="1"/>
      <c r="O36" s="1"/>
      <c r="P36" s="1"/>
      <c r="Q36" s="109" t="s">
        <v>82</v>
      </c>
      <c r="R36" s="107">
        <f>J36*(1-R31)*(1-R32)*(1-R33)*(1-R34)</f>
        <v>616.9271554</v>
      </c>
      <c r="S36" s="11"/>
      <c r="T36" s="1"/>
      <c r="U36" s="1"/>
      <c r="V36" s="1"/>
      <c r="W36" s="110"/>
      <c r="X36" s="1"/>
      <c r="Y36" s="1"/>
      <c r="Z36" s="1"/>
    </row>
    <row r="37" ht="15.75" customHeight="1">
      <c r="A37" s="1"/>
      <c r="B37" s="1"/>
      <c r="C37" s="10"/>
      <c r="D37" s="1"/>
      <c r="E37" s="1"/>
      <c r="F37" s="1"/>
      <c r="G37" s="1"/>
      <c r="H37" s="1"/>
      <c r="I37" s="1"/>
      <c r="J37" s="1"/>
      <c r="K37" s="1"/>
      <c r="L37" s="1"/>
      <c r="M37" s="1"/>
      <c r="N37" s="1"/>
      <c r="O37" s="1"/>
      <c r="P37" s="1"/>
      <c r="Q37" s="1"/>
      <c r="R37" s="1"/>
      <c r="S37" s="11"/>
      <c r="T37" s="1"/>
      <c r="U37" s="1"/>
      <c r="V37" s="1"/>
      <c r="W37" s="1"/>
      <c r="X37" s="1"/>
      <c r="Y37" s="1"/>
      <c r="Z37" s="1"/>
    </row>
    <row r="38" ht="15.75" customHeight="1">
      <c r="A38" s="1"/>
      <c r="B38" s="1"/>
      <c r="C38" s="10"/>
      <c r="D38" s="1"/>
      <c r="E38" s="1"/>
      <c r="F38" s="1"/>
      <c r="G38" s="1"/>
      <c r="H38" s="1"/>
      <c r="I38" s="1"/>
      <c r="J38" s="1"/>
      <c r="K38" s="1"/>
      <c r="L38" s="1"/>
      <c r="M38" s="1"/>
      <c r="N38" s="1"/>
      <c r="O38" s="1"/>
      <c r="P38" s="1"/>
      <c r="Q38" s="1"/>
      <c r="R38" s="1"/>
      <c r="S38" s="11"/>
      <c r="T38" s="1"/>
      <c r="U38" s="1"/>
      <c r="V38" s="1"/>
      <c r="W38" s="1"/>
      <c r="X38" s="1"/>
      <c r="Y38" s="1"/>
      <c r="Z38" s="1"/>
    </row>
    <row r="39" ht="15.75" customHeight="1">
      <c r="A39" s="1"/>
      <c r="B39" s="1"/>
      <c r="C39" s="7"/>
      <c r="D39" s="8"/>
      <c r="E39" s="8"/>
      <c r="F39" s="8"/>
      <c r="G39" s="8"/>
      <c r="H39" s="8"/>
      <c r="I39" s="8"/>
      <c r="J39" s="8"/>
      <c r="K39" s="8"/>
      <c r="L39" s="8"/>
      <c r="M39" s="8"/>
      <c r="N39" s="8"/>
      <c r="O39" s="8"/>
      <c r="P39" s="8"/>
      <c r="Q39" s="8"/>
      <c r="R39" s="8"/>
      <c r="S39" s="9"/>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Y41" s="1"/>
      <c r="Z41" s="1"/>
    </row>
    <row r="42" ht="15.75" customHeight="1">
      <c r="Y42" s="1"/>
      <c r="Z42" s="1"/>
    </row>
    <row r="43" ht="15.75" customHeight="1">
      <c r="Y43" s="1"/>
      <c r="Z43" s="1"/>
    </row>
    <row r="44" ht="15.75" customHeight="1">
      <c r="Y44" s="1"/>
      <c r="Z44" s="1"/>
    </row>
    <row r="45" ht="15.75" customHeight="1">
      <c r="Y45" s="1"/>
      <c r="Z45" s="1"/>
    </row>
    <row r="46" ht="15.75" customHeight="1">
      <c r="Y46" s="1"/>
      <c r="Z46" s="1"/>
    </row>
    <row r="47" ht="15.75" customHeight="1">
      <c r="Y47" s="1"/>
      <c r="Z47" s="1"/>
    </row>
    <row r="48" ht="15.75" customHeight="1">
      <c r="Y48" s="1"/>
      <c r="Z48" s="1"/>
    </row>
    <row r="49" ht="15.75" customHeight="1">
      <c r="Y49" s="1"/>
      <c r="Z49" s="1"/>
    </row>
    <row r="50" ht="15.75" customHeight="1">
      <c r="Y50" s="1"/>
      <c r="Z50" s="1"/>
    </row>
    <row r="51" ht="15.75" customHeight="1">
      <c r="Y51" s="1"/>
      <c r="Z51" s="1"/>
    </row>
    <row r="52" ht="15.75" customHeight="1">
      <c r="Y52" s="1"/>
      <c r="Z52" s="1"/>
    </row>
    <row r="53" ht="15.75" customHeight="1">
      <c r="Y53" s="1"/>
      <c r="Z53" s="1"/>
    </row>
    <row r="54" ht="15.75" customHeight="1">
      <c r="Y54" s="1"/>
      <c r="Z54" s="1"/>
    </row>
    <row r="55" ht="15.75" customHeight="1">
      <c r="Y55" s="1"/>
      <c r="Z55" s="1"/>
    </row>
    <row r="56" ht="15.75" customHeight="1">
      <c r="Y56" s="1"/>
      <c r="Z56" s="1"/>
    </row>
    <row r="57" ht="15.75" customHeight="1">
      <c r="Y57" s="1"/>
      <c r="Z57" s="1"/>
    </row>
    <row r="58" ht="15.75" customHeight="1">
      <c r="Y58" s="1"/>
      <c r="Z58" s="1"/>
    </row>
    <row r="59" ht="15.75" customHeight="1">
      <c r="Y59" s="1"/>
      <c r="Z59" s="1"/>
    </row>
    <row r="60" ht="15.75" customHeight="1">
      <c r="Y60" s="1"/>
      <c r="Z60" s="1"/>
    </row>
    <row r="61" ht="15.75" customHeight="1">
      <c r="Y61" s="1"/>
      <c r="Z61" s="1"/>
    </row>
    <row r="62" ht="15.75" customHeight="1">
      <c r="Y62" s="1"/>
      <c r="Z62" s="1"/>
    </row>
    <row r="63" ht="15.75" customHeight="1">
      <c r="Y63" s="1"/>
      <c r="Z63" s="1"/>
    </row>
    <row r="64" ht="15.75" customHeight="1">
      <c r="Y64" s="1"/>
      <c r="Z64" s="1"/>
    </row>
    <row r="65" ht="15.75" customHeight="1">
      <c r="Y65" s="1"/>
      <c r="Z65" s="1"/>
    </row>
    <row r="66" ht="15.75" customHeight="1">
      <c r="Y66" s="1"/>
      <c r="Z66" s="1"/>
    </row>
    <row r="67" ht="15.75" customHeight="1">
      <c r="Y67" s="1"/>
      <c r="Z67" s="1"/>
    </row>
    <row r="68" ht="15.75" customHeight="1">
      <c r="Y68" s="1"/>
      <c r="Z68" s="1"/>
    </row>
    <row r="69" ht="15.75" customHeight="1">
      <c r="Y69" s="1"/>
      <c r="Z69" s="1"/>
    </row>
    <row r="70" ht="15.75" customHeight="1">
      <c r="Y70" s="1"/>
      <c r="Z70" s="1"/>
    </row>
    <row r="71" ht="15.75" customHeight="1">
      <c r="Y71" s="1"/>
      <c r="Z71" s="1"/>
    </row>
    <row r="72" ht="15.75" customHeight="1">
      <c r="Y72" s="1"/>
      <c r="Z72" s="1"/>
    </row>
    <row r="73" ht="15.75" customHeight="1">
      <c r="Y73" s="1"/>
      <c r="Z73" s="1"/>
    </row>
    <row r="74" ht="15.75" customHeight="1">
      <c r="Y74" s="1"/>
      <c r="Z74" s="1"/>
    </row>
    <row r="75" ht="15.75" customHeight="1">
      <c r="Y75" s="1"/>
      <c r="Z75" s="1"/>
    </row>
    <row r="76" ht="15.75" customHeight="1">
      <c r="Y76" s="1"/>
      <c r="Z76" s="1"/>
    </row>
    <row r="77" ht="15.75" customHeight="1">
      <c r="Y77" s="1"/>
      <c r="Z77" s="1"/>
    </row>
    <row r="78" ht="15.75" customHeight="1">
      <c r="Y78" s="1"/>
      <c r="Z78" s="1"/>
    </row>
    <row r="79" ht="15.75" customHeight="1">
      <c r="A79" s="1"/>
      <c r="B79" s="1"/>
      <c r="C79" s="1"/>
      <c r="D79" s="1"/>
      <c r="E79" s="1"/>
      <c r="F79" s="1"/>
      <c r="M79" s="1"/>
      <c r="N79" s="1"/>
      <c r="O79" s="1"/>
      <c r="P79" s="1"/>
      <c r="Q79" s="1"/>
      <c r="R79" s="1"/>
      <c r="S79" s="1"/>
      <c r="T79" s="1"/>
      <c r="U79" s="1"/>
      <c r="V79" s="1"/>
      <c r="W79" s="1"/>
      <c r="X79" s="1"/>
      <c r="Y79" s="1"/>
      <c r="Z79" s="1"/>
    </row>
    <row r="80" ht="15.75" customHeight="1">
      <c r="A80" s="1"/>
      <c r="B80" s="1"/>
      <c r="C80" s="1"/>
      <c r="D80" s="1"/>
      <c r="E80" s="1"/>
      <c r="F80" s="1"/>
      <c r="M80" s="1"/>
      <c r="N80" s="1"/>
      <c r="O80" s="1"/>
      <c r="P80" s="1"/>
      <c r="Q80" s="1"/>
      <c r="R80" s="1"/>
      <c r="S80" s="1"/>
      <c r="T80" s="1"/>
      <c r="U80" s="1"/>
      <c r="V80" s="1"/>
      <c r="W80" s="1"/>
      <c r="X80" s="1"/>
      <c r="Y80" s="1"/>
      <c r="Z80" s="1"/>
    </row>
    <row r="81" ht="15.75" customHeight="1">
      <c r="A81" s="1"/>
      <c r="B81" s="1"/>
      <c r="C81" s="1"/>
      <c r="D81" s="1"/>
      <c r="E81" s="1"/>
      <c r="F81" s="1"/>
      <c r="M81" s="1"/>
      <c r="N81" s="1"/>
      <c r="O81" s="1"/>
      <c r="P81" s="1"/>
      <c r="Q81" s="1"/>
      <c r="R81" s="1"/>
      <c r="S81" s="1"/>
      <c r="T81" s="1"/>
      <c r="U81" s="1"/>
      <c r="V81" s="1"/>
      <c r="W81" s="1"/>
      <c r="X81" s="1"/>
      <c r="Y81" s="1"/>
      <c r="Z81" s="1"/>
    </row>
    <row r="82" ht="15.75" customHeight="1">
      <c r="A82" s="1"/>
      <c r="B82" s="1"/>
      <c r="C82" s="1"/>
      <c r="D82" s="1"/>
      <c r="E82" s="1"/>
      <c r="F82" s="1"/>
      <c r="M82" s="1"/>
      <c r="N82" s="1"/>
      <c r="O82" s="1"/>
      <c r="P82" s="1"/>
      <c r="Q82" s="1"/>
      <c r="R82" s="1"/>
      <c r="S82" s="1"/>
      <c r="T82" s="1"/>
      <c r="U82" s="1"/>
      <c r="V82" s="1"/>
      <c r="W82" s="1"/>
      <c r="X82" s="1"/>
      <c r="Y82" s="1"/>
      <c r="Z82" s="1"/>
    </row>
    <row r="83" ht="15.75" customHeight="1">
      <c r="A83" s="1"/>
      <c r="B83" s="1"/>
      <c r="C83" s="1"/>
      <c r="D83" s="1"/>
      <c r="E83" s="1"/>
      <c r="F83" s="1"/>
      <c r="M83" s="1"/>
      <c r="N83" s="1"/>
      <c r="O83" s="1"/>
      <c r="P83" s="1"/>
      <c r="Q83" s="1"/>
      <c r="R83" s="1"/>
      <c r="S83" s="1"/>
      <c r="T83" s="1"/>
      <c r="U83" s="1"/>
      <c r="V83" s="1"/>
      <c r="W83" s="1"/>
      <c r="X83" s="1"/>
      <c r="Y83" s="1"/>
      <c r="Z83" s="1"/>
    </row>
    <row r="84" ht="15.75" customHeight="1">
      <c r="A84" s="1"/>
      <c r="B84" s="1"/>
      <c r="C84" s="1"/>
      <c r="D84" s="1"/>
      <c r="E84" s="1"/>
      <c r="F84" s="1"/>
      <c r="M84" s="1"/>
      <c r="N84" s="1"/>
      <c r="O84" s="1"/>
      <c r="P84" s="1"/>
      <c r="Q84" s="1"/>
      <c r="R84" s="1"/>
      <c r="S84" s="1"/>
      <c r="T84" s="1"/>
      <c r="U84" s="1"/>
      <c r="V84" s="1"/>
      <c r="W84" s="1"/>
      <c r="X84" s="1"/>
      <c r="Y84" s="1"/>
      <c r="Z84" s="1"/>
    </row>
    <row r="85" ht="15.75" customHeight="1">
      <c r="A85" s="1"/>
      <c r="B85" s="1"/>
      <c r="C85" s="1"/>
      <c r="D85" s="1"/>
      <c r="E85" s="1"/>
      <c r="F85" s="1"/>
      <c r="M85" s="1"/>
      <c r="N85" s="1"/>
      <c r="O85" s="1"/>
      <c r="P85" s="1"/>
      <c r="Q85" s="1"/>
      <c r="R85" s="1"/>
      <c r="S85" s="1"/>
      <c r="T85" s="1"/>
      <c r="U85" s="1"/>
      <c r="V85" s="1"/>
      <c r="W85" s="1"/>
      <c r="X85" s="1"/>
      <c r="Y85" s="1"/>
      <c r="Z85" s="1"/>
    </row>
    <row r="86" ht="15.75" customHeight="1">
      <c r="A86" s="1"/>
      <c r="B86" s="1"/>
      <c r="C86" s="1"/>
      <c r="D86" s="1"/>
      <c r="E86" s="1"/>
      <c r="F86" s="1"/>
      <c r="M86" s="1"/>
      <c r="N86" s="1"/>
      <c r="O86" s="1"/>
      <c r="P86" s="1"/>
      <c r="Q86" s="1"/>
      <c r="R86" s="1"/>
      <c r="S86" s="1"/>
      <c r="T86" s="1"/>
      <c r="U86" s="1"/>
      <c r="V86" s="1"/>
      <c r="W86" s="1"/>
      <c r="X86" s="1"/>
      <c r="Y86" s="1"/>
      <c r="Z86" s="1"/>
    </row>
    <row r="87" ht="15.75" customHeight="1">
      <c r="A87" s="1"/>
      <c r="B87" s="1"/>
      <c r="C87" s="1"/>
      <c r="D87" s="1"/>
      <c r="E87" s="1"/>
      <c r="F87" s="1"/>
      <c r="M87" s="1"/>
      <c r="N87" s="1"/>
      <c r="O87" s="1"/>
      <c r="P87" s="1"/>
      <c r="Q87" s="1"/>
      <c r="R87" s="1"/>
      <c r="S87" s="1"/>
      <c r="T87" s="1"/>
      <c r="U87" s="1"/>
      <c r="V87" s="1"/>
      <c r="W87" s="1"/>
      <c r="X87" s="1"/>
      <c r="Y87" s="1"/>
      <c r="Z87" s="1"/>
    </row>
    <row r="88" ht="15.75" customHeight="1">
      <c r="A88" s="1"/>
      <c r="B88" s="1"/>
      <c r="C88" s="1"/>
      <c r="D88" s="1"/>
      <c r="E88" s="1"/>
      <c r="F88" s="1"/>
      <c r="M88" s="1"/>
      <c r="N88" s="1"/>
      <c r="O88" s="1"/>
      <c r="P88" s="1"/>
      <c r="Q88" s="1"/>
      <c r="R88" s="1"/>
      <c r="S88" s="1"/>
      <c r="T88" s="1"/>
      <c r="U88" s="1"/>
      <c r="V88" s="1"/>
      <c r="W88" s="1"/>
      <c r="X88" s="1"/>
      <c r="Y88" s="1"/>
      <c r="Z88" s="1"/>
    </row>
    <row r="89" ht="15.75" customHeight="1">
      <c r="A89" s="1"/>
      <c r="B89" s="1"/>
      <c r="C89" s="1"/>
      <c r="D89" s="1"/>
      <c r="E89" s="1"/>
      <c r="F89" s="1"/>
      <c r="M89" s="1"/>
      <c r="N89" s="1"/>
      <c r="O89" s="1"/>
      <c r="P89" s="1"/>
      <c r="Q89" s="1"/>
      <c r="R89" s="1"/>
      <c r="S89" s="1"/>
      <c r="T89" s="1"/>
      <c r="U89" s="1"/>
      <c r="V89" s="1"/>
      <c r="W89" s="1"/>
      <c r="X89" s="1"/>
      <c r="Y89" s="1"/>
      <c r="Z89" s="1"/>
    </row>
    <row r="90" ht="15.75" customHeight="1">
      <c r="A90" s="1"/>
      <c r="B90" s="1"/>
      <c r="C90" s="1"/>
      <c r="D90" s="1"/>
      <c r="E90" s="1"/>
      <c r="F90" s="1"/>
      <c r="M90" s="1"/>
      <c r="N90" s="1"/>
      <c r="O90" s="1"/>
      <c r="P90" s="1"/>
      <c r="Q90" s="1"/>
      <c r="R90" s="1"/>
      <c r="S90" s="1"/>
      <c r="T90" s="1"/>
      <c r="U90" s="1"/>
      <c r="V90" s="1"/>
      <c r="W90" s="1"/>
      <c r="X90" s="1"/>
      <c r="Y90" s="1"/>
      <c r="Z90" s="1"/>
    </row>
    <row r="91" ht="15.75" customHeight="1">
      <c r="A91" s="1"/>
      <c r="B91" s="1"/>
      <c r="C91" s="1"/>
      <c r="D91" s="1"/>
      <c r="E91" s="1"/>
      <c r="F91" s="1"/>
      <c r="M91" s="1"/>
      <c r="N91" s="1"/>
      <c r="O91" s="1"/>
      <c r="P91" s="1"/>
      <c r="Q91" s="1"/>
      <c r="R91" s="1"/>
      <c r="S91" s="1"/>
      <c r="T91" s="1"/>
      <c r="U91" s="1"/>
      <c r="V91" s="1"/>
      <c r="W91" s="1"/>
      <c r="X91" s="1"/>
      <c r="Y91" s="1"/>
      <c r="Z91" s="1"/>
    </row>
    <row r="92" ht="15.75" customHeight="1">
      <c r="A92" s="1"/>
      <c r="B92" s="1"/>
      <c r="C92" s="1"/>
      <c r="D92" s="1"/>
      <c r="E92" s="1"/>
      <c r="F92" s="1"/>
      <c r="M92" s="1"/>
      <c r="N92" s="1"/>
      <c r="O92" s="1"/>
      <c r="P92" s="1"/>
      <c r="Q92" s="1"/>
      <c r="R92" s="1"/>
      <c r="S92" s="1"/>
      <c r="T92" s="1"/>
      <c r="U92" s="1"/>
      <c r="V92" s="1"/>
      <c r="W92" s="1"/>
      <c r="X92" s="1"/>
      <c r="Y92" s="1"/>
      <c r="Z92" s="1"/>
    </row>
    <row r="93" ht="15.75" customHeight="1">
      <c r="A93" s="1"/>
      <c r="B93" s="1"/>
      <c r="C93" s="1"/>
      <c r="D93" s="1"/>
      <c r="E93" s="1"/>
      <c r="F93" s="1"/>
      <c r="M93" s="1"/>
      <c r="N93" s="1"/>
      <c r="O93" s="1"/>
      <c r="P93" s="1"/>
      <c r="Q93" s="1"/>
      <c r="R93" s="1"/>
      <c r="S93" s="1"/>
      <c r="T93" s="1"/>
      <c r="U93" s="1"/>
      <c r="V93" s="1"/>
      <c r="W93" s="1"/>
      <c r="X93" s="1"/>
      <c r="Y93" s="1"/>
      <c r="Z93" s="1"/>
    </row>
    <row r="94" ht="15.75" customHeight="1">
      <c r="A94" s="1"/>
      <c r="B94" s="1"/>
      <c r="C94" s="1"/>
      <c r="D94" s="1"/>
      <c r="E94" s="1"/>
      <c r="F94" s="1"/>
      <c r="M94" s="1"/>
      <c r="N94" s="1"/>
      <c r="O94" s="1"/>
      <c r="P94" s="1"/>
      <c r="Q94" s="1"/>
      <c r="R94" s="1"/>
      <c r="S94" s="1"/>
      <c r="T94" s="1"/>
      <c r="U94" s="1"/>
      <c r="V94" s="1"/>
      <c r="W94" s="1"/>
      <c r="X94" s="1"/>
      <c r="Y94" s="1"/>
      <c r="Z94" s="1"/>
    </row>
    <row r="95" ht="15.75" customHeight="1">
      <c r="A95" s="1"/>
      <c r="B95" s="1"/>
      <c r="C95" s="1"/>
      <c r="D95" s="1"/>
      <c r="E95" s="1"/>
      <c r="F95" s="1"/>
      <c r="M95" s="1"/>
      <c r="N95" s="1"/>
      <c r="O95" s="1"/>
      <c r="P95" s="1"/>
      <c r="Q95" s="1"/>
      <c r="R95" s="1"/>
      <c r="S95" s="1"/>
      <c r="T95" s="1"/>
      <c r="U95" s="1"/>
      <c r="V95" s="1"/>
      <c r="W95" s="1"/>
      <c r="X95" s="1"/>
      <c r="Y95" s="1"/>
      <c r="Z95" s="1"/>
    </row>
    <row r="96" ht="15.75" customHeight="1">
      <c r="A96" s="1"/>
      <c r="B96" s="1"/>
      <c r="C96" s="1"/>
      <c r="D96" s="1"/>
      <c r="E96" s="1"/>
      <c r="F96" s="1"/>
      <c r="M96" s="1"/>
      <c r="N96" s="1"/>
      <c r="O96" s="1"/>
      <c r="P96" s="1"/>
      <c r="Q96" s="1"/>
      <c r="R96" s="1"/>
      <c r="S96" s="1"/>
      <c r="T96" s="1"/>
      <c r="U96" s="1"/>
      <c r="V96" s="1"/>
      <c r="W96" s="1"/>
      <c r="X96" s="1"/>
      <c r="Y96" s="1"/>
      <c r="Z96" s="1"/>
    </row>
    <row r="97" ht="15.75" customHeight="1">
      <c r="A97" s="1"/>
      <c r="B97" s="1"/>
      <c r="C97" s="1"/>
      <c r="D97" s="1"/>
      <c r="E97" s="1"/>
      <c r="F97" s="1"/>
      <c r="M97" s="1"/>
      <c r="N97" s="1"/>
      <c r="O97" s="1"/>
      <c r="P97" s="1"/>
      <c r="Q97" s="1"/>
      <c r="R97" s="1"/>
      <c r="S97" s="1"/>
      <c r="T97" s="1"/>
      <c r="U97" s="1"/>
      <c r="V97" s="1"/>
      <c r="W97" s="1"/>
      <c r="X97" s="1"/>
      <c r="Y97" s="1"/>
      <c r="Z97" s="1"/>
    </row>
    <row r="98" ht="15.75" customHeight="1">
      <c r="A98" s="1"/>
      <c r="B98" s="1"/>
      <c r="C98" s="1"/>
      <c r="D98" s="1"/>
      <c r="E98" s="1"/>
      <c r="F98" s="1"/>
      <c r="M98" s="1"/>
      <c r="N98" s="1"/>
      <c r="O98" s="1"/>
      <c r="P98" s="1"/>
      <c r="Q98" s="1"/>
      <c r="R98" s="1"/>
      <c r="S98" s="1"/>
      <c r="T98" s="1"/>
      <c r="U98" s="1"/>
      <c r="V98" s="1"/>
      <c r="W98" s="1"/>
      <c r="X98" s="1"/>
      <c r="Y98" s="1"/>
      <c r="Z98" s="1"/>
    </row>
    <row r="99" ht="15.75" customHeight="1">
      <c r="A99" s="1"/>
      <c r="B99" s="1"/>
      <c r="C99" s="1"/>
      <c r="D99" s="1"/>
      <c r="E99" s="1"/>
      <c r="F99" s="1"/>
      <c r="M99" s="1"/>
      <c r="N99" s="1"/>
      <c r="O99" s="1"/>
      <c r="P99" s="1"/>
      <c r="Q99" s="1"/>
      <c r="R99" s="1"/>
      <c r="S99" s="1"/>
      <c r="T99" s="1"/>
      <c r="U99" s="1"/>
      <c r="V99" s="1"/>
      <c r="W99" s="1"/>
      <c r="X99" s="1"/>
      <c r="Y99" s="1"/>
      <c r="Z99" s="1"/>
    </row>
    <row r="100" ht="15.75" customHeight="1">
      <c r="A100" s="1"/>
      <c r="B100" s="1"/>
      <c r="C100" s="1"/>
      <c r="D100" s="1"/>
      <c r="E100" s="1"/>
      <c r="F100" s="1"/>
      <c r="M100" s="1"/>
      <c r="N100" s="1"/>
      <c r="O100" s="1"/>
      <c r="P100" s="1"/>
      <c r="Q100" s="1"/>
      <c r="R100" s="1"/>
      <c r="S100" s="1"/>
      <c r="T100" s="1"/>
      <c r="U100" s="1"/>
      <c r="V100" s="1"/>
      <c r="W100" s="1"/>
      <c r="X100" s="1"/>
      <c r="Y100" s="1"/>
      <c r="Z100" s="1"/>
    </row>
    <row r="101" ht="15.75" customHeight="1">
      <c r="A101" s="1"/>
      <c r="B101" s="1"/>
      <c r="C101" s="1"/>
      <c r="D101" s="1"/>
      <c r="E101" s="1"/>
      <c r="F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D6:R6"/>
    <mergeCell ref="N31:P31"/>
    <mergeCell ref="D32:E33"/>
    <mergeCell ref="N32:P32"/>
    <mergeCell ref="N33:P33"/>
    <mergeCell ref="N34:P34"/>
  </mergeCells>
  <printOptions/>
  <pageMargins bottom="0.31496062992125984" footer="0.0" header="0.0" left="0.2362204724409449" right="0.2362204724409449" top="0.31496062992125984"/>
  <pageSetup fitToHeight="0"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E4D5"/>
    <pageSetUpPr/>
  </sheetPr>
  <sheetViews>
    <sheetView workbookViewId="0"/>
  </sheetViews>
  <sheetFormatPr customHeight="1" defaultColWidth="12.63" defaultRowHeight="15.0"/>
  <cols>
    <col customWidth="1" min="1" max="2" width="9.38"/>
    <col customWidth="1" min="3" max="4" width="12.0"/>
    <col customWidth="1" min="5" max="5" width="13.5"/>
    <col customWidth="1" min="6" max="6" width="14.38"/>
    <col customWidth="1" min="7" max="7" width="12.63"/>
    <col customWidth="1" min="8" max="8" width="10.0"/>
    <col customWidth="1" min="9" max="23" width="9.13"/>
    <col customWidth="1" min="24" max="25" width="10.0"/>
    <col customWidth="1" min="26" max="51" width="9.13"/>
  </cols>
  <sheetData>
    <row r="1">
      <c r="F1" s="111"/>
      <c r="G1" s="112"/>
      <c r="H1" s="112"/>
      <c r="I1" s="112"/>
      <c r="J1" s="113"/>
      <c r="K1" s="113"/>
      <c r="AQ1" s="62"/>
      <c r="AR1" s="62"/>
      <c r="AS1" s="62"/>
      <c r="AT1" s="62"/>
    </row>
    <row r="2">
      <c r="F2" s="111"/>
      <c r="G2" s="112"/>
      <c r="H2" s="112"/>
      <c r="I2" s="112"/>
      <c r="J2" s="113"/>
      <c r="K2" s="113"/>
      <c r="AQ2" s="62"/>
      <c r="AR2" s="62"/>
      <c r="AS2" s="62"/>
      <c r="AT2" s="62"/>
    </row>
    <row r="3">
      <c r="F3" s="111"/>
      <c r="G3" s="112"/>
      <c r="H3" s="112"/>
      <c r="I3" s="114" t="s">
        <v>83</v>
      </c>
      <c r="J3" s="115"/>
      <c r="K3" s="115"/>
      <c r="L3" s="115"/>
      <c r="M3" s="115"/>
      <c r="N3" s="115"/>
      <c r="O3" s="116"/>
      <c r="P3" s="117" t="s">
        <v>84</v>
      </c>
      <c r="Q3" s="115"/>
      <c r="R3" s="115"/>
      <c r="S3" s="115"/>
      <c r="T3" s="115"/>
      <c r="U3" s="115"/>
      <c r="V3" s="115"/>
      <c r="W3" s="115"/>
      <c r="X3" s="116"/>
      <c r="Y3" s="118"/>
      <c r="Z3" s="118"/>
      <c r="AA3" s="119" t="s">
        <v>85</v>
      </c>
      <c r="AB3" s="18"/>
      <c r="AC3" s="18"/>
      <c r="AD3" s="18"/>
      <c r="AE3" s="18"/>
      <c r="AF3" s="18"/>
      <c r="AG3" s="18"/>
      <c r="AH3" s="18"/>
      <c r="AI3" s="19"/>
      <c r="AJ3" s="118"/>
      <c r="AK3" s="119" t="s">
        <v>86</v>
      </c>
      <c r="AL3" s="18"/>
      <c r="AM3" s="18"/>
      <c r="AN3" s="18"/>
      <c r="AO3" s="18"/>
      <c r="AP3" s="18"/>
      <c r="AQ3" s="18"/>
      <c r="AR3" s="18"/>
      <c r="AS3" s="18"/>
      <c r="AT3" s="18"/>
      <c r="AU3" s="18"/>
      <c r="AV3" s="18"/>
      <c r="AW3" s="18"/>
      <c r="AX3" s="18"/>
      <c r="AY3" s="19"/>
    </row>
    <row r="4" ht="45.0" customHeight="1">
      <c r="B4" s="120" t="s">
        <v>87</v>
      </c>
      <c r="C4" s="121"/>
      <c r="D4" s="121"/>
      <c r="E4" s="121"/>
      <c r="F4" s="121"/>
      <c r="G4" s="112"/>
      <c r="H4" s="112"/>
      <c r="I4" s="122" t="s">
        <v>88</v>
      </c>
      <c r="J4" s="123" t="s">
        <v>89</v>
      </c>
      <c r="K4" s="123" t="s">
        <v>90</v>
      </c>
      <c r="L4" s="123" t="s">
        <v>91</v>
      </c>
      <c r="M4" s="123" t="s">
        <v>92</v>
      </c>
      <c r="N4" s="123" t="s">
        <v>93</v>
      </c>
      <c r="O4" s="124" t="s">
        <v>94</v>
      </c>
      <c r="P4" s="122" t="s">
        <v>88</v>
      </c>
      <c r="Q4" s="125" t="s">
        <v>95</v>
      </c>
      <c r="R4" s="125" t="s">
        <v>96</v>
      </c>
      <c r="S4" s="126" t="s">
        <v>97</v>
      </c>
      <c r="T4" s="127" t="s">
        <v>98</v>
      </c>
      <c r="U4" s="123" t="s">
        <v>99</v>
      </c>
      <c r="V4" s="123" t="s">
        <v>100</v>
      </c>
      <c r="W4" s="123" t="s">
        <v>101</v>
      </c>
      <c r="X4" s="123" t="s">
        <v>102</v>
      </c>
      <c r="Y4" s="128" t="s">
        <v>103</v>
      </c>
      <c r="AA4" s="129" t="s">
        <v>88</v>
      </c>
      <c r="AB4" s="125" t="s">
        <v>104</v>
      </c>
      <c r="AC4" s="126" t="s">
        <v>105</v>
      </c>
      <c r="AD4" s="130" t="s">
        <v>106</v>
      </c>
      <c r="AE4" s="131" t="s">
        <v>107</v>
      </c>
      <c r="AF4" s="131" t="s">
        <v>108</v>
      </c>
      <c r="AG4" s="131" t="s">
        <v>109</v>
      </c>
      <c r="AH4" s="131" t="s">
        <v>110</v>
      </c>
      <c r="AI4" s="132" t="s">
        <v>111</v>
      </c>
      <c r="AK4" s="129" t="s">
        <v>88</v>
      </c>
      <c r="AL4" s="125" t="s">
        <v>104</v>
      </c>
      <c r="AM4" s="126" t="s">
        <v>105</v>
      </c>
      <c r="AN4" s="130" t="s">
        <v>106</v>
      </c>
      <c r="AO4" s="131" t="s">
        <v>107</v>
      </c>
      <c r="AP4" s="131" t="s">
        <v>112</v>
      </c>
      <c r="AQ4" s="131" t="s">
        <v>113</v>
      </c>
      <c r="AR4" s="131" t="s">
        <v>114</v>
      </c>
      <c r="AS4" s="131" t="s">
        <v>115</v>
      </c>
      <c r="AT4" s="131" t="s">
        <v>116</v>
      </c>
      <c r="AU4" s="131" t="s">
        <v>117</v>
      </c>
      <c r="AV4" s="131" t="s">
        <v>118</v>
      </c>
      <c r="AW4" s="131" t="s">
        <v>119</v>
      </c>
      <c r="AX4" s="131" t="s">
        <v>120</v>
      </c>
      <c r="AY4" s="132" t="s">
        <v>111</v>
      </c>
    </row>
    <row r="5">
      <c r="B5" s="133" t="s">
        <v>121</v>
      </c>
      <c r="C5" s="134" t="s">
        <v>122</v>
      </c>
      <c r="D5" s="135" t="s">
        <v>123</v>
      </c>
      <c r="E5" s="136"/>
      <c r="F5" s="137">
        <f>IF(D5="","",VLOOKUP(D5,$B$98:$C$101,2,0))</f>
        <v>70</v>
      </c>
      <c r="G5" s="112"/>
      <c r="H5" s="112"/>
      <c r="I5" s="138">
        <v>0.0</v>
      </c>
      <c r="J5" s="112">
        <v>0.0</v>
      </c>
      <c r="K5" s="112">
        <v>0.0</v>
      </c>
      <c r="L5" s="112">
        <v>0.0</v>
      </c>
      <c r="M5" s="112">
        <f t="shared" ref="M5:M205" si="2">IF(I5&lt;=$F$10,IF(I5&lt;=30,I5*($F$9-$F$6)/30,$F$9-$F$6),)</f>
        <v>0</v>
      </c>
      <c r="N5" s="112">
        <f t="shared" ref="N5:N204" si="3">IF(P6&lt;=$F$18,0,)</f>
        <v>0</v>
      </c>
      <c r="O5" s="139">
        <f t="shared" ref="O5:O205" si="4">((J5+K5)*0.475+L5+M5+N5)*44/12</f>
        <v>0</v>
      </c>
      <c r="P5" s="138">
        <v>0.0</v>
      </c>
      <c r="Q5" s="112">
        <v>0.0</v>
      </c>
      <c r="R5" s="112">
        <v>0.0</v>
      </c>
      <c r="S5" s="112">
        <f t="shared" ref="S5:S205" si="5">$F$19*R5</f>
        <v>0</v>
      </c>
      <c r="T5" s="112">
        <f t="shared" ref="T5:T205" si="6">IF(S5=0,0,EXP(-1.0587+0.8836*LN(S5)+0.284))</f>
        <v>0</v>
      </c>
      <c r="U5" s="112">
        <v>0.0</v>
      </c>
      <c r="V5" s="112">
        <f t="shared" ref="V5:V205" si="7">IF(P5&lt;=$F$18,IF(P5&lt;=30,P5*($F$16-$F$6)/30,$F$16-$F$6),)</f>
        <v>0</v>
      </c>
      <c r="W5" s="112">
        <v>0.0</v>
      </c>
      <c r="X5" s="112">
        <f t="shared" ref="X5:X205" si="8">((S5+T5)*0.475+U5+V5+W5)*44/12</f>
        <v>0</v>
      </c>
      <c r="Y5" s="140">
        <f t="shared" ref="Y5:Y205" si="9">IF(P5&lt;=$F$18,X5-O5,)</f>
        <v>0</v>
      </c>
      <c r="AA5" s="141">
        <v>0.0</v>
      </c>
      <c r="AB5" s="112">
        <f t="shared" ref="AB5:AB205" si="10">IF(AA5&lt;=$F$18,IFERROR(VLOOKUP($AA5,$B$82:$G$95,2,FALSE),0),)</f>
        <v>0</v>
      </c>
      <c r="AC5" s="142">
        <f t="shared" ref="AC5:AC205" si="11">IF(AA5&lt;=$F$18,IFERROR(VLOOKUP($AA5,$B$82:$G$95,3,FALSE),0),)*50%</f>
        <v>0</v>
      </c>
      <c r="AD5" s="112">
        <f t="shared" ref="AD5:AD205" si="12">IF(AA5&lt;=$F$18,IFERROR(VLOOKUP($AA5,$B$82:$G$95,4,FALSE),0),)</f>
        <v>0</v>
      </c>
      <c r="AE5" s="112">
        <f t="shared" ref="AE5:AE205" si="13">IF(AA5&lt;=$F$18,IFERROR(VLOOKUP($AA5,$B$82:$G$95,5,FALSE),0),)</f>
        <v>0</v>
      </c>
      <c r="AF5" s="112">
        <v>0.0</v>
      </c>
      <c r="AG5" s="112">
        <v>0.0</v>
      </c>
      <c r="AH5" s="112">
        <v>0.0</v>
      </c>
      <c r="AI5" s="143">
        <f>SUM(AF5:AH5)</f>
        <v>0</v>
      </c>
      <c r="AK5" s="141">
        <v>0.0</v>
      </c>
      <c r="AL5" s="112">
        <f t="shared" ref="AL5:AL205" si="14">IF(AK5&lt;=$F$18,IFERROR(VLOOKUP($AA5,$B$82:$G$95,2,FALSE),0),)</f>
        <v>0</v>
      </c>
      <c r="AM5" s="112">
        <f t="shared" ref="AM5:AM205" si="15">IF(AK5&lt;=$F$18,IFERROR(VLOOKUP($AA5,$B$82:$G$95,3,FALSE),0),)</f>
        <v>0</v>
      </c>
      <c r="AN5" s="112">
        <f t="shared" ref="AN5:AN205" si="16">IF(AK5&lt;=$F$18,IFERROR(VLOOKUP($AA5,$B$82:$G$95,4,FALSE),0),)</f>
        <v>0</v>
      </c>
      <c r="AO5" s="112">
        <f t="shared" ref="AO5:AO205" si="17">IF(AK5&lt;=$F$18,IFERROR(VLOOKUP($AA5,$B$82:$G$95,5,FALSE),0),)</f>
        <v>0</v>
      </c>
      <c r="AP5" s="112">
        <f t="shared" ref="AP5:AP205" si="18">IF(AK5&lt;=$F$18,IFERROR(VLOOKUP($AA5,$B$82:$G$95,6,FALSE),0),)</f>
        <v>0</v>
      </c>
      <c r="AQ5" s="112">
        <f t="shared" ref="AQ5:AT5" si="1">IF($AK5&lt;=$F$18,$AL5*AM5,)</f>
        <v>0</v>
      </c>
      <c r="AR5" s="112">
        <f t="shared" si="1"/>
        <v>0</v>
      </c>
      <c r="AS5" s="112">
        <f t="shared" si="1"/>
        <v>0</v>
      </c>
      <c r="AT5" s="112">
        <f t="shared" si="1"/>
        <v>0</v>
      </c>
      <c r="AU5" s="112"/>
      <c r="AV5" s="112"/>
      <c r="AW5" s="112"/>
      <c r="AX5" s="112"/>
      <c r="AY5" s="144">
        <v>0.0</v>
      </c>
    </row>
    <row r="6">
      <c r="B6" s="145"/>
      <c r="C6" s="146" t="s">
        <v>124</v>
      </c>
      <c r="D6" s="147" t="s">
        <v>125</v>
      </c>
      <c r="E6" s="148"/>
      <c r="F6" s="149">
        <f>VLOOKUP(D5,$B$98:$D$101,3,FALSE)</f>
        <v>0</v>
      </c>
      <c r="G6" s="112"/>
      <c r="H6" s="112"/>
      <c r="I6" s="138">
        <v>1.0</v>
      </c>
      <c r="J6" s="112">
        <f>IF(D8&lt;&gt;"Cultures",IF($I6&lt;=$F$10,$F$11*$F$13+J5,),5)</f>
        <v>0.57</v>
      </c>
      <c r="K6" s="112">
        <f t="shared" ref="K6:K205" si="20">IF(J6=0,0,EXP(-1.0587+0.8836*LN(J6)+0.284))</f>
        <v>0.2804420205</v>
      </c>
      <c r="L6" s="112">
        <f t="shared" ref="L6:L205" si="21">IF(I6&lt;=$F$10,$F$5+($F$8-$F$5)*(1-EXP(-0.0175*I6)),)</f>
        <v>70</v>
      </c>
      <c r="M6" s="112">
        <f t="shared" si="2"/>
        <v>0.3333333333</v>
      </c>
      <c r="N6" s="112">
        <f t="shared" si="3"/>
        <v>0</v>
      </c>
      <c r="O6" s="139">
        <f t="shared" si="4"/>
        <v>259.3700754</v>
      </c>
      <c r="P6" s="138">
        <v>1.0</v>
      </c>
      <c r="Q6" s="112">
        <f t="shared" ref="Q6:Q205" si="22">IF(P6&lt;=$F$18,LOOKUP(P6-1,$B$25:$B$78,$G$25:$G$78),)</f>
        <v>9.061366554</v>
      </c>
      <c r="R6" s="112">
        <f t="shared" ref="R6:R205" si="23">IF(P6&lt;=$F$18,Q6+R5,)</f>
        <v>9.061366554</v>
      </c>
      <c r="S6" s="112">
        <f t="shared" si="5"/>
        <v>4.168228615</v>
      </c>
      <c r="T6" s="112">
        <f t="shared" si="6"/>
        <v>1.626826497</v>
      </c>
      <c r="U6" s="112">
        <f t="shared" ref="U6:U205" si="24">IF(P6&lt;=$F$18,$F$5+($F$15-$F$5)*(1-EXP(-0.0175*P6)),)</f>
        <v>70</v>
      </c>
      <c r="V6" s="112">
        <f t="shared" si="7"/>
        <v>0.3333333333</v>
      </c>
      <c r="W6" s="112">
        <v>0.0</v>
      </c>
      <c r="X6" s="112">
        <f t="shared" si="8"/>
        <v>267.9819432</v>
      </c>
      <c r="Y6" s="140">
        <f t="shared" si="9"/>
        <v>8.611867801</v>
      </c>
      <c r="AA6" s="141">
        <v>1.0</v>
      </c>
      <c r="AB6" s="112">
        <f t="shared" si="10"/>
        <v>0</v>
      </c>
      <c r="AC6" s="142">
        <f t="shared" si="11"/>
        <v>0.4</v>
      </c>
      <c r="AD6" s="112">
        <f t="shared" si="12"/>
        <v>0.112</v>
      </c>
      <c r="AE6" s="112">
        <f t="shared" si="13"/>
        <v>0.088</v>
      </c>
      <c r="AF6" s="112">
        <f t="shared" ref="AF6:AF205" si="25">IF(OR(AA6&lt;=$F$18,AA6&lt;=30),EXP(-LN(2)/$D$104)*AF5+((1-EXP(-LN(2)/$D$104))/(LN(2)/$D$104))*$AB6*AC6*0.475*$F$19*44/12,)</f>
        <v>0</v>
      </c>
      <c r="AG6" s="112">
        <f t="shared" ref="AG6:AG205" si="26">IF(OR(AA6&lt;=$F$18,AA6&lt;=30),EXP(-LN(2)/$D$106)*AG5+((1-EXP(-LN(2)/$D$106))/(LN(2)/$D$106))*$AB6*AD6*0.475*$F$19*44/12,)</f>
        <v>0</v>
      </c>
      <c r="AH6" s="112">
        <f t="shared" ref="AH6:AH205" si="27">IF(OR(AA6&lt;=$F$18,AA6&lt;=30),EXP(-LN(2)/$D$105)*AH5+((1-EXP(-LN(2)/$D$105))/(LN(2)/$D$105))*$AB6*AE6*0.475*$F$19*44/12,)</f>
        <v>0</v>
      </c>
      <c r="AI6" s="143">
        <f t="shared" ref="AI6:AI205" si="28">IF(OR(AA6&lt;=$F$18,AA6&lt;=30),SUM(AF6:AH6),)</f>
        <v>0</v>
      </c>
      <c r="AK6" s="141">
        <v>1.0</v>
      </c>
      <c r="AL6" s="112">
        <f t="shared" si="14"/>
        <v>0</v>
      </c>
      <c r="AM6" s="112">
        <f t="shared" si="15"/>
        <v>0.8</v>
      </c>
      <c r="AN6" s="112">
        <f t="shared" si="16"/>
        <v>0.112</v>
      </c>
      <c r="AO6" s="112">
        <f t="shared" si="17"/>
        <v>0.088</v>
      </c>
      <c r="AP6" s="112" t="str">
        <f t="shared" si="18"/>
        <v/>
      </c>
      <c r="AQ6" s="112">
        <f t="shared" ref="AQ6:AT6" si="19">IF($AK6&lt;=$F$18,$AL6*AM6,)</f>
        <v>0</v>
      </c>
      <c r="AR6" s="112">
        <f t="shared" si="19"/>
        <v>0</v>
      </c>
      <c r="AS6" s="112">
        <f t="shared" si="19"/>
        <v>0</v>
      </c>
      <c r="AT6" s="112">
        <f t="shared" si="19"/>
        <v>0</v>
      </c>
      <c r="AU6" s="112"/>
      <c r="AV6" s="112"/>
      <c r="AW6" s="112"/>
      <c r="AX6" s="112"/>
      <c r="AY6" s="144">
        <f t="shared" ref="AY6:AY35" si="30">IF(AK6&lt;=$F$18,AL6*$G$108+AY5,)</f>
        <v>0</v>
      </c>
    </row>
    <row r="7">
      <c r="B7" s="133" t="s">
        <v>126</v>
      </c>
      <c r="C7" s="150"/>
      <c r="D7" s="151"/>
      <c r="E7" s="151"/>
      <c r="F7" s="152"/>
      <c r="G7" s="112"/>
      <c r="H7" s="112"/>
      <c r="I7" s="138">
        <v>2.0</v>
      </c>
      <c r="J7" s="112">
        <f t="shared" ref="J7:J34" si="31">IF($I7&lt;=$F$10,$F$11*$F$13+J6,)</f>
        <v>1.14</v>
      </c>
      <c r="K7" s="112">
        <f t="shared" si="20"/>
        <v>0.5174080621</v>
      </c>
      <c r="L7" s="112">
        <f t="shared" si="21"/>
        <v>70</v>
      </c>
      <c r="M7" s="112">
        <f t="shared" si="2"/>
        <v>0.6666666667</v>
      </c>
      <c r="N7" s="112">
        <f t="shared" si="3"/>
        <v>0</v>
      </c>
      <c r="O7" s="139">
        <f t="shared" si="4"/>
        <v>261.9977635</v>
      </c>
      <c r="P7" s="138">
        <v>2.0</v>
      </c>
      <c r="Q7" s="112">
        <f t="shared" si="22"/>
        <v>9.061366554</v>
      </c>
      <c r="R7" s="112">
        <f t="shared" si="23"/>
        <v>18.12273311</v>
      </c>
      <c r="S7" s="112">
        <f t="shared" si="5"/>
        <v>8.33645723</v>
      </c>
      <c r="T7" s="112">
        <f t="shared" si="6"/>
        <v>3.00145158</v>
      </c>
      <c r="U7" s="112">
        <f t="shared" si="24"/>
        <v>70</v>
      </c>
      <c r="V7" s="112">
        <f t="shared" si="7"/>
        <v>0.6666666667</v>
      </c>
      <c r="W7" s="112">
        <v>0.0</v>
      </c>
      <c r="X7" s="112">
        <f t="shared" si="8"/>
        <v>278.857969</v>
      </c>
      <c r="Y7" s="140">
        <f t="shared" si="9"/>
        <v>16.86020547</v>
      </c>
      <c r="AA7" s="141">
        <v>2.0</v>
      </c>
      <c r="AB7" s="112">
        <f t="shared" si="10"/>
        <v>0</v>
      </c>
      <c r="AC7" s="142">
        <f t="shared" si="11"/>
        <v>0</v>
      </c>
      <c r="AD7" s="112">
        <f t="shared" si="12"/>
        <v>0</v>
      </c>
      <c r="AE7" s="112">
        <f t="shared" si="13"/>
        <v>0</v>
      </c>
      <c r="AF7" s="112">
        <f t="shared" si="25"/>
        <v>0</v>
      </c>
      <c r="AG7" s="112">
        <f t="shared" si="26"/>
        <v>0</v>
      </c>
      <c r="AH7" s="112">
        <f t="shared" si="27"/>
        <v>0</v>
      </c>
      <c r="AI7" s="143">
        <f t="shared" si="28"/>
        <v>0</v>
      </c>
      <c r="AK7" s="141">
        <v>2.0</v>
      </c>
      <c r="AL7" s="112">
        <f t="shared" si="14"/>
        <v>0</v>
      </c>
      <c r="AM7" s="112">
        <f t="shared" si="15"/>
        <v>0</v>
      </c>
      <c r="AN7" s="112">
        <f t="shared" si="16"/>
        <v>0</v>
      </c>
      <c r="AO7" s="112">
        <f t="shared" si="17"/>
        <v>0</v>
      </c>
      <c r="AP7" s="112">
        <f t="shared" si="18"/>
        <v>0</v>
      </c>
      <c r="AQ7" s="112">
        <f t="shared" ref="AQ7:AT7" si="29">IF($AK7&lt;=$F$18,$AL7*AM7,)</f>
        <v>0</v>
      </c>
      <c r="AR7" s="112">
        <f t="shared" si="29"/>
        <v>0</v>
      </c>
      <c r="AS7" s="112">
        <f t="shared" si="29"/>
        <v>0</v>
      </c>
      <c r="AT7" s="112">
        <f t="shared" si="29"/>
        <v>0</v>
      </c>
      <c r="AU7" s="112"/>
      <c r="AV7" s="112"/>
      <c r="AW7" s="112"/>
      <c r="AX7" s="112"/>
      <c r="AY7" s="144">
        <f t="shared" si="30"/>
        <v>0</v>
      </c>
    </row>
    <row r="8">
      <c r="B8" s="153"/>
      <c r="C8" s="154" t="s">
        <v>122</v>
      </c>
      <c r="D8" s="155" t="s">
        <v>123</v>
      </c>
      <c r="E8" s="156"/>
      <c r="F8" s="157">
        <f>IF(D8="","",VLOOKUP(D8,$B$98:$C$101,2,0))</f>
        <v>70</v>
      </c>
      <c r="G8" s="112"/>
      <c r="H8" s="112"/>
      <c r="I8" s="138">
        <v>3.0</v>
      </c>
      <c r="J8" s="112">
        <f t="shared" si="31"/>
        <v>1.71</v>
      </c>
      <c r="K8" s="112">
        <f t="shared" si="20"/>
        <v>0.740333545</v>
      </c>
      <c r="L8" s="112">
        <f t="shared" si="21"/>
        <v>70</v>
      </c>
      <c r="M8" s="112">
        <f t="shared" si="2"/>
        <v>1</v>
      </c>
      <c r="N8" s="112">
        <f t="shared" si="3"/>
        <v>0</v>
      </c>
      <c r="O8" s="139">
        <f t="shared" si="4"/>
        <v>264.6009976</v>
      </c>
      <c r="P8" s="138">
        <v>3.0</v>
      </c>
      <c r="Q8" s="112">
        <f t="shared" si="22"/>
        <v>9.061366554</v>
      </c>
      <c r="R8" s="112">
        <f t="shared" si="23"/>
        <v>27.18409966</v>
      </c>
      <c r="S8" s="112">
        <f t="shared" si="5"/>
        <v>12.50468585</v>
      </c>
      <c r="T8" s="112">
        <f t="shared" si="6"/>
        <v>4.294628265</v>
      </c>
      <c r="U8" s="112">
        <f t="shared" si="24"/>
        <v>70</v>
      </c>
      <c r="V8" s="112">
        <f t="shared" si="7"/>
        <v>1</v>
      </c>
      <c r="W8" s="112">
        <v>0.0</v>
      </c>
      <c r="X8" s="112">
        <f t="shared" si="8"/>
        <v>289.5921387</v>
      </c>
      <c r="Y8" s="140">
        <f t="shared" si="9"/>
        <v>24.99114115</v>
      </c>
      <c r="AA8" s="141">
        <v>3.0</v>
      </c>
      <c r="AB8" s="112">
        <f t="shared" si="10"/>
        <v>0</v>
      </c>
      <c r="AC8" s="142">
        <f t="shared" si="11"/>
        <v>0</v>
      </c>
      <c r="AD8" s="112">
        <f t="shared" si="12"/>
        <v>0</v>
      </c>
      <c r="AE8" s="112">
        <f t="shared" si="13"/>
        <v>0</v>
      </c>
      <c r="AF8" s="112">
        <f t="shared" si="25"/>
        <v>0</v>
      </c>
      <c r="AG8" s="112">
        <f t="shared" si="26"/>
        <v>0</v>
      </c>
      <c r="AH8" s="112">
        <f t="shared" si="27"/>
        <v>0</v>
      </c>
      <c r="AI8" s="143">
        <f t="shared" si="28"/>
        <v>0</v>
      </c>
      <c r="AK8" s="141">
        <v>3.0</v>
      </c>
      <c r="AL8" s="112">
        <f t="shared" si="14"/>
        <v>0</v>
      </c>
      <c r="AM8" s="112">
        <f t="shared" si="15"/>
        <v>0</v>
      </c>
      <c r="AN8" s="112">
        <f t="shared" si="16"/>
        <v>0</v>
      </c>
      <c r="AO8" s="112">
        <f t="shared" si="17"/>
        <v>0</v>
      </c>
      <c r="AP8" s="112">
        <f t="shared" si="18"/>
        <v>0</v>
      </c>
      <c r="AQ8" s="112">
        <f t="shared" ref="AQ8:AT8" si="32">IF($AK8&lt;=$F$18,$AL8*AM8,)</f>
        <v>0</v>
      </c>
      <c r="AR8" s="112">
        <f t="shared" si="32"/>
        <v>0</v>
      </c>
      <c r="AS8" s="112">
        <f t="shared" si="32"/>
        <v>0</v>
      </c>
      <c r="AT8" s="112">
        <f t="shared" si="32"/>
        <v>0</v>
      </c>
      <c r="AU8" s="112"/>
      <c r="AV8" s="112"/>
      <c r="AW8" s="112"/>
      <c r="AX8" s="112"/>
      <c r="AY8" s="144">
        <f t="shared" si="30"/>
        <v>0</v>
      </c>
    </row>
    <row r="9">
      <c r="B9" s="153"/>
      <c r="C9" s="154" t="s">
        <v>124</v>
      </c>
      <c r="D9" s="158" t="str">
        <f>IF(D8=$B$101,"totale","néant")</f>
        <v>totale</v>
      </c>
      <c r="E9" s="156"/>
      <c r="F9" s="157">
        <f>IF(D8=B101,10,VLOOKUP(D8,$B$98:$D$101,3,FALSE))</f>
        <v>10</v>
      </c>
      <c r="G9" s="112"/>
      <c r="H9" s="112"/>
      <c r="I9" s="138">
        <v>4.0</v>
      </c>
      <c r="J9" s="112">
        <f t="shared" si="31"/>
        <v>2.28</v>
      </c>
      <c r="K9" s="112">
        <f t="shared" si="20"/>
        <v>0.9546041008</v>
      </c>
      <c r="L9" s="112">
        <f t="shared" si="21"/>
        <v>70</v>
      </c>
      <c r="M9" s="112">
        <f t="shared" si="2"/>
        <v>1.333333333</v>
      </c>
      <c r="N9" s="112">
        <f t="shared" si="3"/>
        <v>0</v>
      </c>
      <c r="O9" s="139">
        <f t="shared" si="4"/>
        <v>267.1891577</v>
      </c>
      <c r="P9" s="138">
        <v>4.0</v>
      </c>
      <c r="Q9" s="112">
        <f t="shared" si="22"/>
        <v>9.061366554</v>
      </c>
      <c r="R9" s="112">
        <f t="shared" si="23"/>
        <v>36.24546622</v>
      </c>
      <c r="S9" s="112">
        <f t="shared" si="5"/>
        <v>16.67291446</v>
      </c>
      <c r="T9" s="112">
        <f t="shared" si="6"/>
        <v>5.537598263</v>
      </c>
      <c r="U9" s="112">
        <f t="shared" si="24"/>
        <v>70</v>
      </c>
      <c r="V9" s="112">
        <f t="shared" si="7"/>
        <v>1.333333333</v>
      </c>
      <c r="W9" s="112">
        <v>0.0</v>
      </c>
      <c r="X9" s="112">
        <f t="shared" si="8"/>
        <v>300.2388652</v>
      </c>
      <c r="Y9" s="140">
        <f t="shared" si="9"/>
        <v>33.04970752</v>
      </c>
      <c r="AA9" s="141">
        <v>4.0</v>
      </c>
      <c r="AB9" s="112">
        <f t="shared" si="10"/>
        <v>0</v>
      </c>
      <c r="AC9" s="142">
        <f t="shared" si="11"/>
        <v>0</v>
      </c>
      <c r="AD9" s="112">
        <f t="shared" si="12"/>
        <v>0</v>
      </c>
      <c r="AE9" s="112">
        <f t="shared" si="13"/>
        <v>0</v>
      </c>
      <c r="AF9" s="112">
        <f t="shared" si="25"/>
        <v>0</v>
      </c>
      <c r="AG9" s="112">
        <f t="shared" si="26"/>
        <v>0</v>
      </c>
      <c r="AH9" s="112">
        <f t="shared" si="27"/>
        <v>0</v>
      </c>
      <c r="AI9" s="143">
        <f t="shared" si="28"/>
        <v>0</v>
      </c>
      <c r="AK9" s="141">
        <v>4.0</v>
      </c>
      <c r="AL9" s="112">
        <f t="shared" si="14"/>
        <v>0</v>
      </c>
      <c r="AM9" s="112">
        <f t="shared" si="15"/>
        <v>0</v>
      </c>
      <c r="AN9" s="112">
        <f t="shared" si="16"/>
        <v>0</v>
      </c>
      <c r="AO9" s="112">
        <f t="shared" si="17"/>
        <v>0</v>
      </c>
      <c r="AP9" s="112">
        <f t="shared" si="18"/>
        <v>0</v>
      </c>
      <c r="AQ9" s="112">
        <f t="shared" ref="AQ9:AT9" si="33">IF($AK9&lt;=$F$18,$AL9*AM9,)</f>
        <v>0</v>
      </c>
      <c r="AR9" s="112">
        <f t="shared" si="33"/>
        <v>0</v>
      </c>
      <c r="AS9" s="112">
        <f t="shared" si="33"/>
        <v>0</v>
      </c>
      <c r="AT9" s="112">
        <f t="shared" si="33"/>
        <v>0</v>
      </c>
      <c r="AU9" s="112"/>
      <c r="AV9" s="112"/>
      <c r="AW9" s="112"/>
      <c r="AX9" s="112"/>
      <c r="AY9" s="144">
        <f t="shared" si="30"/>
        <v>0</v>
      </c>
    </row>
    <row r="10">
      <c r="B10" s="153"/>
      <c r="C10" s="159" t="s">
        <v>127</v>
      </c>
      <c r="D10" s="160" t="s">
        <v>128</v>
      </c>
      <c r="E10" s="156"/>
      <c r="F10" s="161">
        <f>F18</f>
        <v>60</v>
      </c>
      <c r="G10" s="112"/>
      <c r="H10" s="112"/>
      <c r="I10" s="138">
        <v>5.0</v>
      </c>
      <c r="J10" s="112">
        <f t="shared" si="31"/>
        <v>2.85</v>
      </c>
      <c r="K10" s="112">
        <f t="shared" si="20"/>
        <v>1.162660674</v>
      </c>
      <c r="L10" s="112">
        <f t="shared" si="21"/>
        <v>70</v>
      </c>
      <c r="M10" s="112">
        <f t="shared" si="2"/>
        <v>1.666666667</v>
      </c>
      <c r="N10" s="112">
        <f t="shared" si="3"/>
        <v>0</v>
      </c>
      <c r="O10" s="139">
        <f t="shared" si="4"/>
        <v>269.7664951</v>
      </c>
      <c r="P10" s="138">
        <v>5.0</v>
      </c>
      <c r="Q10" s="112">
        <f t="shared" si="22"/>
        <v>9.061366554</v>
      </c>
      <c r="R10" s="112">
        <f t="shared" si="23"/>
        <v>45.30683277</v>
      </c>
      <c r="S10" s="112">
        <f t="shared" si="5"/>
        <v>20.84114308</v>
      </c>
      <c r="T10" s="112">
        <f t="shared" si="6"/>
        <v>6.744521342</v>
      </c>
      <c r="U10" s="112">
        <f t="shared" si="24"/>
        <v>70</v>
      </c>
      <c r="V10" s="112">
        <f t="shared" si="7"/>
        <v>1.666666667</v>
      </c>
      <c r="W10" s="112">
        <v>0.0</v>
      </c>
      <c r="X10" s="112">
        <f t="shared" si="8"/>
        <v>310.82281</v>
      </c>
      <c r="Y10" s="140">
        <f t="shared" si="9"/>
        <v>41.05631485</v>
      </c>
      <c r="AA10" s="141">
        <v>5.0</v>
      </c>
      <c r="AB10" s="112">
        <f t="shared" si="10"/>
        <v>0</v>
      </c>
      <c r="AC10" s="142">
        <f t="shared" si="11"/>
        <v>0</v>
      </c>
      <c r="AD10" s="112">
        <f t="shared" si="12"/>
        <v>0</v>
      </c>
      <c r="AE10" s="112">
        <f t="shared" si="13"/>
        <v>0</v>
      </c>
      <c r="AF10" s="112">
        <f t="shared" si="25"/>
        <v>0</v>
      </c>
      <c r="AG10" s="112">
        <f t="shared" si="26"/>
        <v>0</v>
      </c>
      <c r="AH10" s="112">
        <f t="shared" si="27"/>
        <v>0</v>
      </c>
      <c r="AI10" s="143">
        <f t="shared" si="28"/>
        <v>0</v>
      </c>
      <c r="AK10" s="141">
        <v>5.0</v>
      </c>
      <c r="AL10" s="112">
        <f t="shared" si="14"/>
        <v>0</v>
      </c>
      <c r="AM10" s="112">
        <f t="shared" si="15"/>
        <v>0</v>
      </c>
      <c r="AN10" s="112">
        <f t="shared" si="16"/>
        <v>0</v>
      </c>
      <c r="AO10" s="112">
        <f t="shared" si="17"/>
        <v>0</v>
      </c>
      <c r="AP10" s="112">
        <f t="shared" si="18"/>
        <v>0</v>
      </c>
      <c r="AQ10" s="112">
        <f t="shared" ref="AQ10:AT10" si="34">IF($AK10&lt;=$F$18,$AL10*AM10,)</f>
        <v>0</v>
      </c>
      <c r="AR10" s="112">
        <f t="shared" si="34"/>
        <v>0</v>
      </c>
      <c r="AS10" s="112">
        <f t="shared" si="34"/>
        <v>0</v>
      </c>
      <c r="AT10" s="112">
        <f t="shared" si="34"/>
        <v>0</v>
      </c>
      <c r="AU10" s="112"/>
      <c r="AV10" s="112"/>
      <c r="AW10" s="112"/>
      <c r="AX10" s="112"/>
      <c r="AY10" s="144">
        <f t="shared" si="30"/>
        <v>0</v>
      </c>
    </row>
    <row r="11">
      <c r="B11" s="153"/>
      <c r="C11" s="162"/>
      <c r="D11" s="158" t="s">
        <v>129</v>
      </c>
      <c r="E11" s="156"/>
      <c r="F11" s="163">
        <f>IF(D8=$B$101,1,0)</f>
        <v>1</v>
      </c>
      <c r="G11" s="112"/>
      <c r="H11" s="112"/>
      <c r="I11" s="138">
        <v>6.0</v>
      </c>
      <c r="J11" s="112">
        <f t="shared" si="31"/>
        <v>3.42</v>
      </c>
      <c r="K11" s="112">
        <f t="shared" si="20"/>
        <v>1.365895682</v>
      </c>
      <c r="L11" s="112">
        <f t="shared" si="21"/>
        <v>70</v>
      </c>
      <c r="M11" s="112">
        <f t="shared" si="2"/>
        <v>2</v>
      </c>
      <c r="N11" s="112">
        <f t="shared" si="3"/>
        <v>0</v>
      </c>
      <c r="O11" s="139">
        <f t="shared" si="4"/>
        <v>272.335435</v>
      </c>
      <c r="P11" s="138">
        <v>6.0</v>
      </c>
      <c r="Q11" s="112">
        <f t="shared" si="22"/>
        <v>9.061366554</v>
      </c>
      <c r="R11" s="112">
        <f t="shared" si="23"/>
        <v>54.36819933</v>
      </c>
      <c r="S11" s="112">
        <f t="shared" si="5"/>
        <v>25.00937169</v>
      </c>
      <c r="T11" s="112">
        <f t="shared" si="6"/>
        <v>7.923474822</v>
      </c>
      <c r="U11" s="112">
        <f t="shared" si="24"/>
        <v>70</v>
      </c>
      <c r="V11" s="112">
        <f t="shared" si="7"/>
        <v>2</v>
      </c>
      <c r="W11" s="112">
        <v>0.0</v>
      </c>
      <c r="X11" s="112">
        <f t="shared" si="8"/>
        <v>321.358041</v>
      </c>
      <c r="Y11" s="140">
        <f t="shared" si="9"/>
        <v>49.02260603</v>
      </c>
      <c r="AA11" s="141">
        <v>6.0</v>
      </c>
      <c r="AB11" s="112">
        <f t="shared" si="10"/>
        <v>0</v>
      </c>
      <c r="AC11" s="142">
        <f t="shared" si="11"/>
        <v>0</v>
      </c>
      <c r="AD11" s="112">
        <f t="shared" si="12"/>
        <v>0</v>
      </c>
      <c r="AE11" s="112">
        <f t="shared" si="13"/>
        <v>0</v>
      </c>
      <c r="AF11" s="112">
        <f t="shared" si="25"/>
        <v>0</v>
      </c>
      <c r="AG11" s="112">
        <f t="shared" si="26"/>
        <v>0</v>
      </c>
      <c r="AH11" s="112">
        <f t="shared" si="27"/>
        <v>0</v>
      </c>
      <c r="AI11" s="143">
        <f t="shared" si="28"/>
        <v>0</v>
      </c>
      <c r="AK11" s="141">
        <v>6.0</v>
      </c>
      <c r="AL11" s="112">
        <f t="shared" si="14"/>
        <v>0</v>
      </c>
      <c r="AM11" s="112">
        <f t="shared" si="15"/>
        <v>0</v>
      </c>
      <c r="AN11" s="112">
        <f t="shared" si="16"/>
        <v>0</v>
      </c>
      <c r="AO11" s="112">
        <f t="shared" si="17"/>
        <v>0</v>
      </c>
      <c r="AP11" s="112">
        <f t="shared" si="18"/>
        <v>0</v>
      </c>
      <c r="AQ11" s="112">
        <f t="shared" ref="AQ11:AT11" si="35">IF($AK11&lt;=$F$18,$AL11*AM11,)</f>
        <v>0</v>
      </c>
      <c r="AR11" s="112">
        <f t="shared" si="35"/>
        <v>0</v>
      </c>
      <c r="AS11" s="112">
        <f t="shared" si="35"/>
        <v>0</v>
      </c>
      <c r="AT11" s="112">
        <f t="shared" si="35"/>
        <v>0</v>
      </c>
      <c r="AU11" s="112"/>
      <c r="AV11" s="112"/>
      <c r="AW11" s="112"/>
      <c r="AX11" s="112"/>
      <c r="AY11" s="144">
        <f t="shared" si="30"/>
        <v>0</v>
      </c>
    </row>
    <row r="12">
      <c r="B12" s="153"/>
      <c r="C12" s="162"/>
      <c r="D12" s="160" t="s">
        <v>52</v>
      </c>
      <c r="E12" s="156"/>
      <c r="F12" s="164" t="s">
        <v>130</v>
      </c>
      <c r="G12" s="112"/>
      <c r="H12" s="112"/>
      <c r="I12" s="138">
        <v>7.0</v>
      </c>
      <c r="J12" s="112">
        <f t="shared" si="31"/>
        <v>3.99</v>
      </c>
      <c r="K12" s="112">
        <f t="shared" si="20"/>
        <v>1.565206762</v>
      </c>
      <c r="L12" s="112">
        <f t="shared" si="21"/>
        <v>70</v>
      </c>
      <c r="M12" s="112">
        <f t="shared" si="2"/>
        <v>2.333333333</v>
      </c>
      <c r="N12" s="112">
        <f t="shared" si="3"/>
        <v>0</v>
      </c>
      <c r="O12" s="139">
        <f t="shared" si="4"/>
        <v>274.8975407</v>
      </c>
      <c r="P12" s="138">
        <v>7.0</v>
      </c>
      <c r="Q12" s="112">
        <f t="shared" si="22"/>
        <v>9.061366554</v>
      </c>
      <c r="R12" s="112">
        <f t="shared" si="23"/>
        <v>63.42956588</v>
      </c>
      <c r="S12" s="112">
        <f t="shared" si="5"/>
        <v>29.17760031</v>
      </c>
      <c r="T12" s="112">
        <f t="shared" si="6"/>
        <v>9.079665843</v>
      </c>
      <c r="U12" s="112">
        <f t="shared" si="24"/>
        <v>70</v>
      </c>
      <c r="V12" s="112">
        <f t="shared" si="7"/>
        <v>2.333333333</v>
      </c>
      <c r="W12" s="112">
        <v>0.0</v>
      </c>
      <c r="X12" s="112">
        <f t="shared" si="8"/>
        <v>331.8536274</v>
      </c>
      <c r="Y12" s="140">
        <f t="shared" si="9"/>
        <v>56.95608676</v>
      </c>
      <c r="AA12" s="141">
        <v>7.0</v>
      </c>
      <c r="AB12" s="112">
        <f t="shared" si="10"/>
        <v>0</v>
      </c>
      <c r="AC12" s="142">
        <f t="shared" si="11"/>
        <v>0</v>
      </c>
      <c r="AD12" s="112">
        <f t="shared" si="12"/>
        <v>0</v>
      </c>
      <c r="AE12" s="112">
        <f t="shared" si="13"/>
        <v>0</v>
      </c>
      <c r="AF12" s="112">
        <f t="shared" si="25"/>
        <v>0</v>
      </c>
      <c r="AG12" s="112">
        <f t="shared" si="26"/>
        <v>0</v>
      </c>
      <c r="AH12" s="112">
        <f t="shared" si="27"/>
        <v>0</v>
      </c>
      <c r="AI12" s="143">
        <f t="shared" si="28"/>
        <v>0</v>
      </c>
      <c r="AK12" s="141">
        <v>7.0</v>
      </c>
      <c r="AL12" s="112">
        <f t="shared" si="14"/>
        <v>0</v>
      </c>
      <c r="AM12" s="112">
        <f t="shared" si="15"/>
        <v>0</v>
      </c>
      <c r="AN12" s="112">
        <f t="shared" si="16"/>
        <v>0</v>
      </c>
      <c r="AO12" s="112">
        <f t="shared" si="17"/>
        <v>0</v>
      </c>
      <c r="AP12" s="112">
        <f t="shared" si="18"/>
        <v>0</v>
      </c>
      <c r="AQ12" s="112">
        <f t="shared" ref="AQ12:AT12" si="36">IF($AK12&lt;=$F$18,$AL12*AM12,)</f>
        <v>0</v>
      </c>
      <c r="AR12" s="112">
        <f t="shared" si="36"/>
        <v>0</v>
      </c>
      <c r="AS12" s="112">
        <f t="shared" si="36"/>
        <v>0</v>
      </c>
      <c r="AT12" s="112">
        <f t="shared" si="36"/>
        <v>0</v>
      </c>
      <c r="AU12" s="112"/>
      <c r="AV12" s="112"/>
      <c r="AW12" s="112"/>
      <c r="AX12" s="112"/>
      <c r="AY12" s="144">
        <f t="shared" si="30"/>
        <v>0</v>
      </c>
    </row>
    <row r="13">
      <c r="B13" s="145"/>
      <c r="C13" s="165"/>
      <c r="D13" s="147" t="s">
        <v>131</v>
      </c>
      <c r="E13" s="148"/>
      <c r="F13" s="166">
        <f>IF(ISBLANK(F$12),,VLOOKUP(F$12,C131:D195,2,FALSE))</f>
        <v>0.57</v>
      </c>
      <c r="G13" s="112"/>
      <c r="H13" s="112"/>
      <c r="I13" s="138">
        <v>8.0</v>
      </c>
      <c r="J13" s="112">
        <f t="shared" si="31"/>
        <v>4.56</v>
      </c>
      <c r="K13" s="112">
        <f t="shared" si="20"/>
        <v>1.761219154</v>
      </c>
      <c r="L13" s="112">
        <f t="shared" si="21"/>
        <v>70</v>
      </c>
      <c r="M13" s="112">
        <f t="shared" si="2"/>
        <v>2.666666667</v>
      </c>
      <c r="N13" s="112">
        <f t="shared" si="3"/>
        <v>0</v>
      </c>
      <c r="O13" s="139">
        <f t="shared" si="4"/>
        <v>277.4539011</v>
      </c>
      <c r="P13" s="138">
        <v>8.0</v>
      </c>
      <c r="Q13" s="112">
        <f t="shared" si="22"/>
        <v>9.061366554</v>
      </c>
      <c r="R13" s="112">
        <f t="shared" si="23"/>
        <v>72.49093244</v>
      </c>
      <c r="S13" s="112">
        <f t="shared" si="5"/>
        <v>33.34582892</v>
      </c>
      <c r="T13" s="112">
        <f t="shared" si="6"/>
        <v>10.21672138</v>
      </c>
      <c r="U13" s="112">
        <f t="shared" si="24"/>
        <v>70</v>
      </c>
      <c r="V13" s="112">
        <f t="shared" si="7"/>
        <v>2.666666667</v>
      </c>
      <c r="W13" s="112">
        <v>0.0</v>
      </c>
      <c r="X13" s="112">
        <f t="shared" si="8"/>
        <v>342.3158862</v>
      </c>
      <c r="Y13" s="140">
        <f t="shared" si="9"/>
        <v>64.86198508</v>
      </c>
      <c r="AA13" s="141">
        <v>8.0</v>
      </c>
      <c r="AB13" s="112">
        <f t="shared" si="10"/>
        <v>0</v>
      </c>
      <c r="AC13" s="142">
        <f t="shared" si="11"/>
        <v>0</v>
      </c>
      <c r="AD13" s="112">
        <f t="shared" si="12"/>
        <v>0</v>
      </c>
      <c r="AE13" s="112">
        <f t="shared" si="13"/>
        <v>0</v>
      </c>
      <c r="AF13" s="112">
        <f t="shared" si="25"/>
        <v>0</v>
      </c>
      <c r="AG13" s="112">
        <f t="shared" si="26"/>
        <v>0</v>
      </c>
      <c r="AH13" s="112">
        <f t="shared" si="27"/>
        <v>0</v>
      </c>
      <c r="AI13" s="143">
        <f t="shared" si="28"/>
        <v>0</v>
      </c>
      <c r="AK13" s="141">
        <v>8.0</v>
      </c>
      <c r="AL13" s="112">
        <f t="shared" si="14"/>
        <v>0</v>
      </c>
      <c r="AM13" s="112">
        <f t="shared" si="15"/>
        <v>0</v>
      </c>
      <c r="AN13" s="112">
        <f t="shared" si="16"/>
        <v>0</v>
      </c>
      <c r="AO13" s="112">
        <f t="shared" si="17"/>
        <v>0</v>
      </c>
      <c r="AP13" s="112">
        <f t="shared" si="18"/>
        <v>0</v>
      </c>
      <c r="AQ13" s="112">
        <f t="shared" ref="AQ13:AT13" si="37">IF($AK13&lt;=$F$18,$AL13*AM13,)</f>
        <v>0</v>
      </c>
      <c r="AR13" s="112">
        <f t="shared" si="37"/>
        <v>0</v>
      </c>
      <c r="AS13" s="112">
        <f t="shared" si="37"/>
        <v>0</v>
      </c>
      <c r="AT13" s="112">
        <f t="shared" si="37"/>
        <v>0</v>
      </c>
      <c r="AU13" s="112"/>
      <c r="AV13" s="112"/>
      <c r="AW13" s="112"/>
      <c r="AX13" s="112"/>
      <c r="AY13" s="144">
        <f t="shared" si="30"/>
        <v>0</v>
      </c>
    </row>
    <row r="14">
      <c r="B14" s="133" t="s">
        <v>132</v>
      </c>
      <c r="C14" s="167"/>
      <c r="D14" s="168"/>
      <c r="E14" s="168"/>
      <c r="F14" s="169"/>
      <c r="G14" s="112"/>
      <c r="H14" s="112"/>
      <c r="I14" s="138">
        <v>9.0</v>
      </c>
      <c r="J14" s="112">
        <f t="shared" si="31"/>
        <v>5.13</v>
      </c>
      <c r="K14" s="112">
        <f t="shared" si="20"/>
        <v>1.954392416</v>
      </c>
      <c r="L14" s="112">
        <f t="shared" si="21"/>
        <v>70</v>
      </c>
      <c r="M14" s="112">
        <f t="shared" si="2"/>
        <v>3</v>
      </c>
      <c r="N14" s="112">
        <f t="shared" si="3"/>
        <v>0</v>
      </c>
      <c r="O14" s="139">
        <f t="shared" si="4"/>
        <v>280.0053168</v>
      </c>
      <c r="P14" s="138">
        <v>9.0</v>
      </c>
      <c r="Q14" s="112">
        <f t="shared" si="22"/>
        <v>9.061366554</v>
      </c>
      <c r="R14" s="112">
        <f t="shared" si="23"/>
        <v>81.55229899</v>
      </c>
      <c r="S14" s="112">
        <f t="shared" si="5"/>
        <v>37.51405754</v>
      </c>
      <c r="T14" s="112">
        <f t="shared" si="6"/>
        <v>11.33730731</v>
      </c>
      <c r="U14" s="112">
        <f t="shared" si="24"/>
        <v>70</v>
      </c>
      <c r="V14" s="112">
        <f t="shared" si="7"/>
        <v>3</v>
      </c>
      <c r="W14" s="112">
        <v>0.0</v>
      </c>
      <c r="X14" s="112">
        <f t="shared" si="8"/>
        <v>352.7494604</v>
      </c>
      <c r="Y14" s="140">
        <f t="shared" si="9"/>
        <v>72.74414364</v>
      </c>
      <c r="AA14" s="141">
        <v>9.0</v>
      </c>
      <c r="AB14" s="112">
        <f t="shared" si="10"/>
        <v>0</v>
      </c>
      <c r="AC14" s="142">
        <f t="shared" si="11"/>
        <v>0</v>
      </c>
      <c r="AD14" s="112">
        <f t="shared" si="12"/>
        <v>0</v>
      </c>
      <c r="AE14" s="112">
        <f t="shared" si="13"/>
        <v>0</v>
      </c>
      <c r="AF14" s="112">
        <f t="shared" si="25"/>
        <v>0</v>
      </c>
      <c r="AG14" s="112">
        <f t="shared" si="26"/>
        <v>0</v>
      </c>
      <c r="AH14" s="112">
        <f t="shared" si="27"/>
        <v>0</v>
      </c>
      <c r="AI14" s="143">
        <f t="shared" si="28"/>
        <v>0</v>
      </c>
      <c r="AK14" s="141">
        <v>9.0</v>
      </c>
      <c r="AL14" s="112">
        <f t="shared" si="14"/>
        <v>0</v>
      </c>
      <c r="AM14" s="112">
        <f t="shared" si="15"/>
        <v>0</v>
      </c>
      <c r="AN14" s="112">
        <f t="shared" si="16"/>
        <v>0</v>
      </c>
      <c r="AO14" s="112">
        <f t="shared" si="17"/>
        <v>0</v>
      </c>
      <c r="AP14" s="112">
        <f t="shared" si="18"/>
        <v>0</v>
      </c>
      <c r="AQ14" s="112">
        <f t="shared" ref="AQ14:AT14" si="38">IF($AK14&lt;=$F$18,$AL14*AM14,)</f>
        <v>0</v>
      </c>
      <c r="AR14" s="112">
        <f t="shared" si="38"/>
        <v>0</v>
      </c>
      <c r="AS14" s="112">
        <f t="shared" si="38"/>
        <v>0</v>
      </c>
      <c r="AT14" s="112">
        <f t="shared" si="38"/>
        <v>0</v>
      </c>
      <c r="AU14" s="112"/>
      <c r="AV14" s="112"/>
      <c r="AW14" s="112"/>
      <c r="AX14" s="112"/>
      <c r="AY14" s="144">
        <f t="shared" si="30"/>
        <v>0</v>
      </c>
    </row>
    <row r="15">
      <c r="B15" s="153"/>
      <c r="C15" s="154" t="s">
        <v>122</v>
      </c>
      <c r="D15" s="155" t="s">
        <v>123</v>
      </c>
      <c r="E15" s="156"/>
      <c r="F15" s="157">
        <f>IF(D15="","",VLOOKUP(D15,$B$98:$C$101,2,0))</f>
        <v>70</v>
      </c>
      <c r="G15" s="112"/>
      <c r="H15" s="112"/>
      <c r="I15" s="138">
        <v>10.0</v>
      </c>
      <c r="J15" s="112">
        <f t="shared" si="31"/>
        <v>5.7</v>
      </c>
      <c r="K15" s="112">
        <f t="shared" si="20"/>
        <v>2.145077993</v>
      </c>
      <c r="L15" s="112">
        <f t="shared" si="21"/>
        <v>70</v>
      </c>
      <c r="M15" s="112">
        <f t="shared" si="2"/>
        <v>3.333333333</v>
      </c>
      <c r="N15" s="112">
        <f t="shared" si="3"/>
        <v>0</v>
      </c>
      <c r="O15" s="139">
        <f t="shared" si="4"/>
        <v>282.5523997</v>
      </c>
      <c r="P15" s="138">
        <v>10.0</v>
      </c>
      <c r="Q15" s="112">
        <f t="shared" si="22"/>
        <v>9.061366554</v>
      </c>
      <c r="R15" s="112">
        <f t="shared" si="23"/>
        <v>90.61366554</v>
      </c>
      <c r="S15" s="112">
        <f t="shared" si="5"/>
        <v>41.68228615</v>
      </c>
      <c r="T15" s="112">
        <f t="shared" si="6"/>
        <v>12.44346233</v>
      </c>
      <c r="U15" s="112">
        <f t="shared" si="24"/>
        <v>70</v>
      </c>
      <c r="V15" s="112">
        <f t="shared" si="7"/>
        <v>3.333333333</v>
      </c>
      <c r="W15" s="112">
        <v>0.0</v>
      </c>
      <c r="X15" s="112">
        <f t="shared" si="8"/>
        <v>363.1579008</v>
      </c>
      <c r="Y15" s="140">
        <f t="shared" si="9"/>
        <v>80.6055011</v>
      </c>
      <c r="AA15" s="141">
        <v>10.0</v>
      </c>
      <c r="AB15" s="112">
        <f t="shared" si="10"/>
        <v>0</v>
      </c>
      <c r="AC15" s="142">
        <f t="shared" si="11"/>
        <v>0</v>
      </c>
      <c r="AD15" s="112">
        <f t="shared" si="12"/>
        <v>0</v>
      </c>
      <c r="AE15" s="112">
        <f t="shared" si="13"/>
        <v>0</v>
      </c>
      <c r="AF15" s="112">
        <f t="shared" si="25"/>
        <v>0</v>
      </c>
      <c r="AG15" s="112">
        <f t="shared" si="26"/>
        <v>0</v>
      </c>
      <c r="AH15" s="112">
        <f t="shared" si="27"/>
        <v>0</v>
      </c>
      <c r="AI15" s="143">
        <f t="shared" si="28"/>
        <v>0</v>
      </c>
      <c r="AK15" s="141">
        <v>10.0</v>
      </c>
      <c r="AL15" s="112">
        <f t="shared" si="14"/>
        <v>0</v>
      </c>
      <c r="AM15" s="112">
        <f t="shared" si="15"/>
        <v>0</v>
      </c>
      <c r="AN15" s="112">
        <f t="shared" si="16"/>
        <v>0</v>
      </c>
      <c r="AO15" s="112">
        <f t="shared" si="17"/>
        <v>0</v>
      </c>
      <c r="AP15" s="112">
        <f t="shared" si="18"/>
        <v>0</v>
      </c>
      <c r="AQ15" s="112">
        <f t="shared" ref="AQ15:AT15" si="39">IF($AK15&lt;=$F$18,$AL15*AM15,)</f>
        <v>0</v>
      </c>
      <c r="AR15" s="112">
        <f t="shared" si="39"/>
        <v>0</v>
      </c>
      <c r="AS15" s="112">
        <f t="shared" si="39"/>
        <v>0</v>
      </c>
      <c r="AT15" s="112">
        <f t="shared" si="39"/>
        <v>0</v>
      </c>
      <c r="AU15" s="112"/>
      <c r="AV15" s="112"/>
      <c r="AW15" s="112"/>
      <c r="AX15" s="112"/>
      <c r="AY15" s="144">
        <f t="shared" si="30"/>
        <v>0</v>
      </c>
    </row>
    <row r="16">
      <c r="B16" s="153"/>
      <c r="C16" s="154" t="s">
        <v>124</v>
      </c>
      <c r="D16" s="158" t="s">
        <v>133</v>
      </c>
      <c r="E16" s="156"/>
      <c r="F16" s="157">
        <v>10.0</v>
      </c>
      <c r="G16" s="112"/>
      <c r="H16" s="112"/>
      <c r="I16" s="138">
        <v>11.0</v>
      </c>
      <c r="J16" s="112">
        <f t="shared" si="31"/>
        <v>6.27</v>
      </c>
      <c r="K16" s="112">
        <f t="shared" si="20"/>
        <v>2.333552972</v>
      </c>
      <c r="L16" s="112">
        <f t="shared" si="21"/>
        <v>70</v>
      </c>
      <c r="M16" s="112">
        <f t="shared" si="2"/>
        <v>3.666666667</v>
      </c>
      <c r="N16" s="112">
        <f t="shared" si="3"/>
        <v>0</v>
      </c>
      <c r="O16" s="139">
        <f t="shared" si="4"/>
        <v>285.0956325</v>
      </c>
      <c r="P16" s="138">
        <v>11.0</v>
      </c>
      <c r="Q16" s="112">
        <f t="shared" si="22"/>
        <v>9.061366554</v>
      </c>
      <c r="R16" s="112">
        <f t="shared" si="23"/>
        <v>99.6750321</v>
      </c>
      <c r="S16" s="112">
        <f t="shared" si="5"/>
        <v>45.85051477</v>
      </c>
      <c r="T16" s="112">
        <f t="shared" si="6"/>
        <v>13.53679381</v>
      </c>
      <c r="U16" s="112">
        <f t="shared" si="24"/>
        <v>70</v>
      </c>
      <c r="V16" s="112">
        <f t="shared" si="7"/>
        <v>3.666666667</v>
      </c>
      <c r="W16" s="112">
        <v>0.0</v>
      </c>
      <c r="X16" s="112">
        <f t="shared" si="8"/>
        <v>373.5440069</v>
      </c>
      <c r="Y16" s="140">
        <f t="shared" si="9"/>
        <v>88.44837435</v>
      </c>
      <c r="AA16" s="141">
        <v>11.0</v>
      </c>
      <c r="AB16" s="112">
        <f t="shared" si="10"/>
        <v>0</v>
      </c>
      <c r="AC16" s="142">
        <f t="shared" si="11"/>
        <v>0</v>
      </c>
      <c r="AD16" s="112">
        <f t="shared" si="12"/>
        <v>0</v>
      </c>
      <c r="AE16" s="112">
        <f t="shared" si="13"/>
        <v>0</v>
      </c>
      <c r="AF16" s="112">
        <f t="shared" si="25"/>
        <v>0</v>
      </c>
      <c r="AG16" s="112">
        <f t="shared" si="26"/>
        <v>0</v>
      </c>
      <c r="AH16" s="112">
        <f t="shared" si="27"/>
        <v>0</v>
      </c>
      <c r="AI16" s="143">
        <f t="shared" si="28"/>
        <v>0</v>
      </c>
      <c r="AK16" s="141">
        <v>11.0</v>
      </c>
      <c r="AL16" s="112">
        <f t="shared" si="14"/>
        <v>0</v>
      </c>
      <c r="AM16" s="112">
        <f t="shared" si="15"/>
        <v>0</v>
      </c>
      <c r="AN16" s="112">
        <f t="shared" si="16"/>
        <v>0</v>
      </c>
      <c r="AO16" s="112">
        <f t="shared" si="17"/>
        <v>0</v>
      </c>
      <c r="AP16" s="112">
        <f t="shared" si="18"/>
        <v>0</v>
      </c>
      <c r="AQ16" s="112">
        <f t="shared" ref="AQ16:AT16" si="40">IF($AK16&lt;=$F$18,$AL16*AM16,)</f>
        <v>0</v>
      </c>
      <c r="AR16" s="112">
        <f t="shared" si="40"/>
        <v>0</v>
      </c>
      <c r="AS16" s="112">
        <f t="shared" si="40"/>
        <v>0</v>
      </c>
      <c r="AT16" s="112">
        <f t="shared" si="40"/>
        <v>0</v>
      </c>
      <c r="AU16" s="112"/>
      <c r="AV16" s="112"/>
      <c r="AW16" s="112"/>
      <c r="AX16" s="112"/>
      <c r="AY16" s="144">
        <f t="shared" si="30"/>
        <v>0</v>
      </c>
    </row>
    <row r="17">
      <c r="B17" s="153"/>
      <c r="C17" s="159" t="s">
        <v>127</v>
      </c>
      <c r="D17" s="160" t="s">
        <v>52</v>
      </c>
      <c r="E17" s="156"/>
      <c r="F17" s="164" t="s">
        <v>134</v>
      </c>
      <c r="G17" s="112"/>
      <c r="H17" s="112"/>
      <c r="I17" s="138">
        <v>12.0</v>
      </c>
      <c r="J17" s="112">
        <f t="shared" si="31"/>
        <v>6.84</v>
      </c>
      <c r="K17" s="112">
        <f t="shared" si="20"/>
        <v>2.520041172</v>
      </c>
      <c r="L17" s="112">
        <f t="shared" si="21"/>
        <v>70</v>
      </c>
      <c r="M17" s="112">
        <f t="shared" si="2"/>
        <v>4</v>
      </c>
      <c r="N17" s="112">
        <f t="shared" si="3"/>
        <v>0</v>
      </c>
      <c r="O17" s="139">
        <f t="shared" si="4"/>
        <v>287.635405</v>
      </c>
      <c r="P17" s="138">
        <v>12.0</v>
      </c>
      <c r="Q17" s="112">
        <f t="shared" si="22"/>
        <v>9.061366554</v>
      </c>
      <c r="R17" s="112">
        <f t="shared" si="23"/>
        <v>108.7363987</v>
      </c>
      <c r="S17" s="112">
        <f t="shared" si="5"/>
        <v>50.01874338</v>
      </c>
      <c r="T17" s="112">
        <f t="shared" si="6"/>
        <v>14.61860012</v>
      </c>
      <c r="U17" s="112">
        <f t="shared" si="24"/>
        <v>70</v>
      </c>
      <c r="V17" s="112">
        <f t="shared" si="7"/>
        <v>4</v>
      </c>
      <c r="W17" s="112">
        <v>0.0</v>
      </c>
      <c r="X17" s="112">
        <f t="shared" si="8"/>
        <v>383.9100399</v>
      </c>
      <c r="Y17" s="140">
        <f t="shared" si="9"/>
        <v>96.27463488</v>
      </c>
      <c r="AA17" s="141">
        <v>12.0</v>
      </c>
      <c r="AB17" s="112">
        <f t="shared" si="10"/>
        <v>0</v>
      </c>
      <c r="AC17" s="142">
        <f t="shared" si="11"/>
        <v>0</v>
      </c>
      <c r="AD17" s="112">
        <f t="shared" si="12"/>
        <v>0</v>
      </c>
      <c r="AE17" s="112">
        <f t="shared" si="13"/>
        <v>0</v>
      </c>
      <c r="AF17" s="112">
        <f t="shared" si="25"/>
        <v>0</v>
      </c>
      <c r="AG17" s="112">
        <f t="shared" si="26"/>
        <v>0</v>
      </c>
      <c r="AH17" s="112">
        <f t="shared" si="27"/>
        <v>0</v>
      </c>
      <c r="AI17" s="143">
        <f t="shared" si="28"/>
        <v>0</v>
      </c>
      <c r="AK17" s="141">
        <v>12.0</v>
      </c>
      <c r="AL17" s="112">
        <f t="shared" si="14"/>
        <v>0</v>
      </c>
      <c r="AM17" s="112">
        <f t="shared" si="15"/>
        <v>0</v>
      </c>
      <c r="AN17" s="112">
        <f t="shared" si="16"/>
        <v>0</v>
      </c>
      <c r="AO17" s="112">
        <f t="shared" si="17"/>
        <v>0</v>
      </c>
      <c r="AP17" s="112">
        <f t="shared" si="18"/>
        <v>0</v>
      </c>
      <c r="AQ17" s="112">
        <f t="shared" ref="AQ17:AT17" si="41">IF($AK17&lt;=$F$18,$AL17*AM17,)</f>
        <v>0</v>
      </c>
      <c r="AR17" s="112">
        <f t="shared" si="41"/>
        <v>0</v>
      </c>
      <c r="AS17" s="112">
        <f t="shared" si="41"/>
        <v>0</v>
      </c>
      <c r="AT17" s="112">
        <f t="shared" si="41"/>
        <v>0</v>
      </c>
      <c r="AU17" s="112"/>
      <c r="AV17" s="112"/>
      <c r="AW17" s="112"/>
      <c r="AX17" s="112"/>
      <c r="AY17" s="144">
        <f t="shared" si="30"/>
        <v>0</v>
      </c>
    </row>
    <row r="18">
      <c r="B18" s="153"/>
      <c r="C18" s="162"/>
      <c r="D18" s="160" t="s">
        <v>128</v>
      </c>
      <c r="E18" s="156"/>
      <c r="F18" s="170">
        <v>60.0</v>
      </c>
      <c r="G18" s="112"/>
      <c r="H18" s="112"/>
      <c r="I18" s="138">
        <v>13.0</v>
      </c>
      <c r="J18" s="112">
        <f t="shared" si="31"/>
        <v>7.41</v>
      </c>
      <c r="K18" s="112">
        <f t="shared" si="20"/>
        <v>2.704726982</v>
      </c>
      <c r="L18" s="112">
        <f t="shared" si="21"/>
        <v>70</v>
      </c>
      <c r="M18" s="112">
        <f t="shared" si="2"/>
        <v>4.333333333</v>
      </c>
      <c r="N18" s="112">
        <f t="shared" si="3"/>
        <v>0</v>
      </c>
      <c r="O18" s="139">
        <f t="shared" si="4"/>
        <v>290.1720384</v>
      </c>
      <c r="P18" s="138">
        <v>13.0</v>
      </c>
      <c r="Q18" s="112">
        <f t="shared" si="22"/>
        <v>9.061366554</v>
      </c>
      <c r="R18" s="112">
        <f t="shared" si="23"/>
        <v>117.7977652</v>
      </c>
      <c r="S18" s="112">
        <f t="shared" si="5"/>
        <v>54.186972</v>
      </c>
      <c r="T18" s="112">
        <f t="shared" si="6"/>
        <v>15.68995086</v>
      </c>
      <c r="U18" s="112">
        <f t="shared" si="24"/>
        <v>70</v>
      </c>
      <c r="V18" s="112">
        <f t="shared" si="7"/>
        <v>4.333333333</v>
      </c>
      <c r="W18" s="112">
        <v>0.0</v>
      </c>
      <c r="X18" s="112">
        <f t="shared" si="8"/>
        <v>394.2578629</v>
      </c>
      <c r="Y18" s="140">
        <f t="shared" si="9"/>
        <v>104.0858245</v>
      </c>
      <c r="AA18" s="141">
        <v>13.0</v>
      </c>
      <c r="AB18" s="112">
        <f t="shared" si="10"/>
        <v>0</v>
      </c>
      <c r="AC18" s="142">
        <f t="shared" si="11"/>
        <v>0</v>
      </c>
      <c r="AD18" s="112">
        <f t="shared" si="12"/>
        <v>0</v>
      </c>
      <c r="AE18" s="112">
        <f t="shared" si="13"/>
        <v>0</v>
      </c>
      <c r="AF18" s="112">
        <f t="shared" si="25"/>
        <v>0</v>
      </c>
      <c r="AG18" s="112">
        <f t="shared" si="26"/>
        <v>0</v>
      </c>
      <c r="AH18" s="112">
        <f t="shared" si="27"/>
        <v>0</v>
      </c>
      <c r="AI18" s="143">
        <f t="shared" si="28"/>
        <v>0</v>
      </c>
      <c r="AK18" s="141">
        <v>13.0</v>
      </c>
      <c r="AL18" s="112">
        <f t="shared" si="14"/>
        <v>0</v>
      </c>
      <c r="AM18" s="112">
        <f t="shared" si="15"/>
        <v>0</v>
      </c>
      <c r="AN18" s="112">
        <f t="shared" si="16"/>
        <v>0</v>
      </c>
      <c r="AO18" s="112">
        <f t="shared" si="17"/>
        <v>0</v>
      </c>
      <c r="AP18" s="112">
        <f t="shared" si="18"/>
        <v>0</v>
      </c>
      <c r="AQ18" s="112">
        <f t="shared" ref="AQ18:AT18" si="42">IF($AK18&lt;=$F$18,$AL18*AM18,)</f>
        <v>0</v>
      </c>
      <c r="AR18" s="112">
        <f t="shared" si="42"/>
        <v>0</v>
      </c>
      <c r="AS18" s="112">
        <f t="shared" si="42"/>
        <v>0</v>
      </c>
      <c r="AT18" s="112">
        <f t="shared" si="42"/>
        <v>0</v>
      </c>
      <c r="AU18" s="112"/>
      <c r="AV18" s="112"/>
      <c r="AW18" s="112"/>
      <c r="AX18" s="112"/>
      <c r="AY18" s="144">
        <f t="shared" si="30"/>
        <v>0</v>
      </c>
    </row>
    <row r="19">
      <c r="B19" s="153"/>
      <c r="C19" s="162"/>
      <c r="D19" s="158" t="s">
        <v>131</v>
      </c>
      <c r="E19" s="156"/>
      <c r="F19" s="163">
        <f>IF(ISBLANK(F$17),,VLOOKUP(F$17,C131:D195,2,FALSE))</f>
        <v>0.46</v>
      </c>
      <c r="G19" s="112"/>
      <c r="H19" s="112"/>
      <c r="I19" s="138">
        <v>14.0</v>
      </c>
      <c r="J19" s="112">
        <f t="shared" si="31"/>
        <v>7.98</v>
      </c>
      <c r="K19" s="112">
        <f t="shared" si="20"/>
        <v>2.887764809</v>
      </c>
      <c r="L19" s="112">
        <f t="shared" si="21"/>
        <v>70</v>
      </c>
      <c r="M19" s="112">
        <f t="shared" si="2"/>
        <v>4.666666667</v>
      </c>
      <c r="N19" s="112">
        <f t="shared" si="3"/>
        <v>0</v>
      </c>
      <c r="O19" s="139">
        <f t="shared" si="4"/>
        <v>292.7058015</v>
      </c>
      <c r="P19" s="138">
        <v>14.0</v>
      </c>
      <c r="Q19" s="112">
        <f t="shared" si="22"/>
        <v>9.061366554</v>
      </c>
      <c r="R19" s="112">
        <f t="shared" si="23"/>
        <v>126.8591318</v>
      </c>
      <c r="S19" s="112">
        <f t="shared" si="5"/>
        <v>58.35520061</v>
      </c>
      <c r="T19" s="112">
        <f t="shared" si="6"/>
        <v>16.75174177</v>
      </c>
      <c r="U19" s="112">
        <f t="shared" si="24"/>
        <v>70</v>
      </c>
      <c r="V19" s="112">
        <f t="shared" si="7"/>
        <v>4.666666667</v>
      </c>
      <c r="W19" s="112">
        <v>0.0</v>
      </c>
      <c r="X19" s="112">
        <f t="shared" si="8"/>
        <v>404.5890358</v>
      </c>
      <c r="Y19" s="140">
        <f t="shared" si="9"/>
        <v>111.8832343</v>
      </c>
      <c r="AA19" s="141">
        <v>14.0</v>
      </c>
      <c r="AB19" s="112">
        <f t="shared" si="10"/>
        <v>0</v>
      </c>
      <c r="AC19" s="142">
        <f t="shared" si="11"/>
        <v>0</v>
      </c>
      <c r="AD19" s="112">
        <f t="shared" si="12"/>
        <v>0</v>
      </c>
      <c r="AE19" s="112">
        <f t="shared" si="13"/>
        <v>0</v>
      </c>
      <c r="AF19" s="112">
        <f t="shared" si="25"/>
        <v>0</v>
      </c>
      <c r="AG19" s="112">
        <f t="shared" si="26"/>
        <v>0</v>
      </c>
      <c r="AH19" s="112">
        <f t="shared" si="27"/>
        <v>0</v>
      </c>
      <c r="AI19" s="143">
        <f t="shared" si="28"/>
        <v>0</v>
      </c>
      <c r="AK19" s="141">
        <v>14.0</v>
      </c>
      <c r="AL19" s="112">
        <f t="shared" si="14"/>
        <v>0</v>
      </c>
      <c r="AM19" s="112">
        <f t="shared" si="15"/>
        <v>0</v>
      </c>
      <c r="AN19" s="112">
        <f t="shared" si="16"/>
        <v>0</v>
      </c>
      <c r="AO19" s="112">
        <f t="shared" si="17"/>
        <v>0</v>
      </c>
      <c r="AP19" s="112">
        <f t="shared" si="18"/>
        <v>0</v>
      </c>
      <c r="AQ19" s="112">
        <f t="shared" ref="AQ19:AT19" si="43">IF($AK19&lt;=$F$18,$AL19*AM19,)</f>
        <v>0</v>
      </c>
      <c r="AR19" s="112">
        <f t="shared" si="43"/>
        <v>0</v>
      </c>
      <c r="AS19" s="112">
        <f t="shared" si="43"/>
        <v>0</v>
      </c>
      <c r="AT19" s="112">
        <f t="shared" si="43"/>
        <v>0</v>
      </c>
      <c r="AU19" s="112"/>
      <c r="AV19" s="112"/>
      <c r="AW19" s="112"/>
      <c r="AX19" s="112"/>
      <c r="AY19" s="144">
        <f t="shared" si="30"/>
        <v>0</v>
      </c>
    </row>
    <row r="20">
      <c r="B20" s="153"/>
      <c r="C20" s="162"/>
      <c r="D20" s="158" t="s">
        <v>135</v>
      </c>
      <c r="E20" s="156"/>
      <c r="F20" s="163">
        <f>IF(ISBLANK(F$17),,VLOOKUP(F17,'Pin Maritime'!$C$130:$F$196,4,FALSE))</f>
        <v>1.3</v>
      </c>
      <c r="G20" s="112"/>
      <c r="H20" s="112"/>
      <c r="I20" s="138">
        <v>15.0</v>
      </c>
      <c r="J20" s="112">
        <f t="shared" si="31"/>
        <v>8.55</v>
      </c>
      <c r="K20" s="112">
        <f t="shared" si="20"/>
        <v>3.069285756</v>
      </c>
      <c r="L20" s="112">
        <f t="shared" si="21"/>
        <v>70</v>
      </c>
      <c r="M20" s="112">
        <f t="shared" si="2"/>
        <v>5</v>
      </c>
      <c r="N20" s="112">
        <f t="shared" si="3"/>
        <v>0</v>
      </c>
      <c r="O20" s="139">
        <f t="shared" si="4"/>
        <v>295.2369227</v>
      </c>
      <c r="P20" s="138">
        <v>15.0</v>
      </c>
      <c r="Q20" s="112">
        <f t="shared" si="22"/>
        <v>9.061366554</v>
      </c>
      <c r="R20" s="112">
        <f t="shared" si="23"/>
        <v>135.9204983</v>
      </c>
      <c r="S20" s="112">
        <f t="shared" si="5"/>
        <v>62.52342923</v>
      </c>
      <c r="T20" s="112">
        <f t="shared" si="6"/>
        <v>17.80473335</v>
      </c>
      <c r="U20" s="112">
        <f t="shared" si="24"/>
        <v>70</v>
      </c>
      <c r="V20" s="112">
        <f t="shared" si="7"/>
        <v>5</v>
      </c>
      <c r="W20" s="112">
        <v>0.0</v>
      </c>
      <c r="X20" s="112">
        <f t="shared" si="8"/>
        <v>414.9048832</v>
      </c>
      <c r="Y20" s="140">
        <f t="shared" si="9"/>
        <v>119.6679605</v>
      </c>
      <c r="AA20" s="141">
        <v>15.0</v>
      </c>
      <c r="AB20" s="112">
        <f t="shared" si="10"/>
        <v>0</v>
      </c>
      <c r="AC20" s="142">
        <f t="shared" si="11"/>
        <v>0</v>
      </c>
      <c r="AD20" s="112">
        <f t="shared" si="12"/>
        <v>0</v>
      </c>
      <c r="AE20" s="112">
        <f t="shared" si="13"/>
        <v>0</v>
      </c>
      <c r="AF20" s="112">
        <f t="shared" si="25"/>
        <v>0</v>
      </c>
      <c r="AG20" s="112">
        <f t="shared" si="26"/>
        <v>0</v>
      </c>
      <c r="AH20" s="112">
        <f t="shared" si="27"/>
        <v>0</v>
      </c>
      <c r="AI20" s="143">
        <f t="shared" si="28"/>
        <v>0</v>
      </c>
      <c r="AK20" s="141">
        <v>15.0</v>
      </c>
      <c r="AL20" s="112">
        <f t="shared" si="14"/>
        <v>0</v>
      </c>
      <c r="AM20" s="112">
        <f t="shared" si="15"/>
        <v>0</v>
      </c>
      <c r="AN20" s="112">
        <f t="shared" si="16"/>
        <v>0</v>
      </c>
      <c r="AO20" s="112">
        <f t="shared" si="17"/>
        <v>0</v>
      </c>
      <c r="AP20" s="112">
        <f t="shared" si="18"/>
        <v>0</v>
      </c>
      <c r="AQ20" s="112">
        <f t="shared" ref="AQ20:AT20" si="44">IF($AK20&lt;=$F$18,$AL20*AM20,)</f>
        <v>0</v>
      </c>
      <c r="AR20" s="112">
        <f t="shared" si="44"/>
        <v>0</v>
      </c>
      <c r="AS20" s="112">
        <f t="shared" si="44"/>
        <v>0</v>
      </c>
      <c r="AT20" s="112">
        <f t="shared" si="44"/>
        <v>0</v>
      </c>
      <c r="AU20" s="112"/>
      <c r="AV20" s="112"/>
      <c r="AW20" s="112"/>
      <c r="AX20" s="112"/>
      <c r="AY20" s="144">
        <f t="shared" si="30"/>
        <v>0</v>
      </c>
    </row>
    <row r="21" ht="15.75" customHeight="1">
      <c r="B21" s="145"/>
      <c r="C21" s="165"/>
      <c r="D21" s="147" t="s">
        <v>136</v>
      </c>
      <c r="E21" s="148"/>
      <c r="F21" s="171">
        <v>2.4</v>
      </c>
      <c r="G21" s="112"/>
      <c r="H21" s="112"/>
      <c r="I21" s="138">
        <v>16.0</v>
      </c>
      <c r="J21" s="112">
        <f t="shared" si="31"/>
        <v>9.12</v>
      </c>
      <c r="K21" s="112">
        <f t="shared" si="20"/>
        <v>3.249402453</v>
      </c>
      <c r="L21" s="112">
        <f t="shared" si="21"/>
        <v>70</v>
      </c>
      <c r="M21" s="112">
        <f t="shared" si="2"/>
        <v>5.333333333</v>
      </c>
      <c r="N21" s="112">
        <f t="shared" si="3"/>
        <v>0</v>
      </c>
      <c r="O21" s="139">
        <f t="shared" si="4"/>
        <v>297.7655982</v>
      </c>
      <c r="P21" s="138">
        <v>16.0</v>
      </c>
      <c r="Q21" s="112">
        <f t="shared" si="22"/>
        <v>-34.79564757</v>
      </c>
      <c r="R21" s="112">
        <f t="shared" si="23"/>
        <v>101.1248507</v>
      </c>
      <c r="S21" s="112">
        <f t="shared" si="5"/>
        <v>46.51743134</v>
      </c>
      <c r="T21" s="112">
        <f t="shared" si="6"/>
        <v>13.71062712</v>
      </c>
      <c r="U21" s="112">
        <f t="shared" si="24"/>
        <v>70</v>
      </c>
      <c r="V21" s="112">
        <f t="shared" si="7"/>
        <v>5.333333333</v>
      </c>
      <c r="W21" s="112">
        <v>0.0</v>
      </c>
      <c r="X21" s="112">
        <f t="shared" si="8"/>
        <v>381.119424</v>
      </c>
      <c r="Y21" s="140">
        <f t="shared" si="9"/>
        <v>83.35382589</v>
      </c>
      <c r="AA21" s="141">
        <v>16.0</v>
      </c>
      <c r="AB21" s="112">
        <f t="shared" si="10"/>
        <v>26.76588275</v>
      </c>
      <c r="AC21" s="142">
        <f t="shared" si="11"/>
        <v>0</v>
      </c>
      <c r="AD21" s="112">
        <f t="shared" si="12"/>
        <v>0.56</v>
      </c>
      <c r="AE21" s="112">
        <f t="shared" si="13"/>
        <v>0.44</v>
      </c>
      <c r="AF21" s="112">
        <f t="shared" si="25"/>
        <v>0</v>
      </c>
      <c r="AG21" s="112">
        <f t="shared" si="26"/>
        <v>11.84365588</v>
      </c>
      <c r="AH21" s="112">
        <f t="shared" si="27"/>
        <v>7.973903413</v>
      </c>
      <c r="AI21" s="143">
        <f t="shared" si="28"/>
        <v>19.81755929</v>
      </c>
      <c r="AK21" s="141">
        <v>16.0</v>
      </c>
      <c r="AL21" s="112">
        <f t="shared" si="14"/>
        <v>26.76588275</v>
      </c>
      <c r="AM21" s="112">
        <f t="shared" si="15"/>
        <v>0</v>
      </c>
      <c r="AN21" s="112">
        <f t="shared" si="16"/>
        <v>0.56</v>
      </c>
      <c r="AO21" s="112">
        <f t="shared" si="17"/>
        <v>0.44</v>
      </c>
      <c r="AP21" s="112" t="str">
        <f t="shared" si="18"/>
        <v/>
      </c>
      <c r="AQ21" s="112">
        <f t="shared" ref="AQ21:AT21" si="45">IF($AK21&lt;=$F$18,$AL21*AM21,)</f>
        <v>0</v>
      </c>
      <c r="AR21" s="112">
        <f t="shared" si="45"/>
        <v>14.98889434</v>
      </c>
      <c r="AS21" s="112">
        <f t="shared" si="45"/>
        <v>11.77698841</v>
      </c>
      <c r="AT21" s="112">
        <f t="shared" si="45"/>
        <v>0</v>
      </c>
      <c r="AU21" s="112"/>
      <c r="AV21" s="112"/>
      <c r="AW21" s="112"/>
      <c r="AX21" s="112"/>
      <c r="AY21" s="144">
        <f t="shared" si="30"/>
        <v>11.50932958</v>
      </c>
    </row>
    <row r="22" ht="15.75" customHeight="1">
      <c r="E22" s="172"/>
      <c r="F22" s="111"/>
      <c r="G22" s="112"/>
      <c r="H22" s="112"/>
      <c r="I22" s="138">
        <v>17.0</v>
      </c>
      <c r="J22" s="112">
        <f t="shared" si="31"/>
        <v>9.69</v>
      </c>
      <c r="K22" s="112">
        <f t="shared" si="20"/>
        <v>3.428212659</v>
      </c>
      <c r="L22" s="112">
        <f t="shared" si="21"/>
        <v>70</v>
      </c>
      <c r="M22" s="112">
        <f t="shared" si="2"/>
        <v>5.666666667</v>
      </c>
      <c r="N22" s="112">
        <f t="shared" si="3"/>
        <v>0</v>
      </c>
      <c r="O22" s="139">
        <f t="shared" si="4"/>
        <v>300.2919982</v>
      </c>
      <c r="P22" s="138">
        <v>17.0</v>
      </c>
      <c r="Q22" s="112">
        <f t="shared" si="22"/>
        <v>24.18607556</v>
      </c>
      <c r="R22" s="112">
        <f t="shared" si="23"/>
        <v>125.3109263</v>
      </c>
      <c r="S22" s="112">
        <f t="shared" si="5"/>
        <v>57.6430261</v>
      </c>
      <c r="T22" s="112">
        <f t="shared" si="6"/>
        <v>16.5709693</v>
      </c>
      <c r="U22" s="112">
        <f t="shared" si="24"/>
        <v>70</v>
      </c>
      <c r="V22" s="112">
        <f t="shared" si="7"/>
        <v>5.666666667</v>
      </c>
      <c r="W22" s="112">
        <v>0.0</v>
      </c>
      <c r="X22" s="112">
        <f t="shared" si="8"/>
        <v>406.7004864</v>
      </c>
      <c r="Y22" s="140">
        <f t="shared" si="9"/>
        <v>106.4084883</v>
      </c>
      <c r="AA22" s="141">
        <v>17.0</v>
      </c>
      <c r="AB22" s="112">
        <f t="shared" si="10"/>
        <v>0</v>
      </c>
      <c r="AC22" s="142">
        <f t="shared" si="11"/>
        <v>0</v>
      </c>
      <c r="AD22" s="112">
        <f t="shared" si="12"/>
        <v>0</v>
      </c>
      <c r="AE22" s="112">
        <f t="shared" si="13"/>
        <v>0</v>
      </c>
      <c r="AF22" s="112">
        <f t="shared" si="25"/>
        <v>0</v>
      </c>
      <c r="AG22" s="112">
        <f t="shared" si="26"/>
        <v>11.51979049</v>
      </c>
      <c r="AH22" s="112">
        <f t="shared" si="27"/>
        <v>5.638401176</v>
      </c>
      <c r="AI22" s="143">
        <f t="shared" si="28"/>
        <v>17.15819166</v>
      </c>
      <c r="AK22" s="141">
        <v>17.0</v>
      </c>
      <c r="AL22" s="112">
        <f t="shared" si="14"/>
        <v>0</v>
      </c>
      <c r="AM22" s="112">
        <f t="shared" si="15"/>
        <v>0</v>
      </c>
      <c r="AN22" s="112">
        <f t="shared" si="16"/>
        <v>0</v>
      </c>
      <c r="AO22" s="112">
        <f t="shared" si="17"/>
        <v>0</v>
      </c>
      <c r="AP22" s="112">
        <f t="shared" si="18"/>
        <v>0</v>
      </c>
      <c r="AQ22" s="112">
        <f t="shared" ref="AQ22:AT22" si="46">IF($AK22&lt;=$F$18,$AL22*AM22,)</f>
        <v>0</v>
      </c>
      <c r="AR22" s="112">
        <f t="shared" si="46"/>
        <v>0</v>
      </c>
      <c r="AS22" s="112">
        <f t="shared" si="46"/>
        <v>0</v>
      </c>
      <c r="AT22" s="112">
        <f t="shared" si="46"/>
        <v>0</v>
      </c>
      <c r="AU22" s="112"/>
      <c r="AV22" s="112"/>
      <c r="AW22" s="112"/>
      <c r="AX22" s="112"/>
      <c r="AY22" s="144">
        <f t="shared" si="30"/>
        <v>11.50932958</v>
      </c>
    </row>
    <row r="23" ht="15.75" customHeight="1">
      <c r="B23" s="20" t="s">
        <v>137</v>
      </c>
      <c r="C23" s="18"/>
      <c r="D23" s="18"/>
      <c r="E23" s="18"/>
      <c r="F23" s="18"/>
      <c r="G23" s="19"/>
      <c r="H23" s="112"/>
      <c r="I23" s="138">
        <v>18.0</v>
      </c>
      <c r="J23" s="112">
        <f t="shared" si="31"/>
        <v>10.26</v>
      </c>
      <c r="K23" s="112">
        <f t="shared" si="20"/>
        <v>3.60580198</v>
      </c>
      <c r="L23" s="112">
        <f t="shared" si="21"/>
        <v>70</v>
      </c>
      <c r="M23" s="112">
        <f t="shared" si="2"/>
        <v>6</v>
      </c>
      <c r="N23" s="112">
        <f t="shared" si="3"/>
        <v>0</v>
      </c>
      <c r="O23" s="139">
        <f t="shared" si="4"/>
        <v>302.8162718</v>
      </c>
      <c r="P23" s="138">
        <v>18.0</v>
      </c>
      <c r="Q23" s="112">
        <f t="shared" si="22"/>
        <v>24.18607556</v>
      </c>
      <c r="R23" s="112">
        <f t="shared" si="23"/>
        <v>149.4970019</v>
      </c>
      <c r="S23" s="112">
        <f t="shared" si="5"/>
        <v>68.76862086</v>
      </c>
      <c r="T23" s="112">
        <f t="shared" si="6"/>
        <v>19.36734759</v>
      </c>
      <c r="U23" s="112">
        <f t="shared" si="24"/>
        <v>70</v>
      </c>
      <c r="V23" s="112">
        <f t="shared" si="7"/>
        <v>6</v>
      </c>
      <c r="W23" s="112">
        <v>0.0</v>
      </c>
      <c r="X23" s="112">
        <f t="shared" si="8"/>
        <v>432.1701451</v>
      </c>
      <c r="Y23" s="140">
        <f t="shared" si="9"/>
        <v>129.3538733</v>
      </c>
      <c r="AA23" s="141">
        <v>18.0</v>
      </c>
      <c r="AB23" s="112">
        <f t="shared" si="10"/>
        <v>0</v>
      </c>
      <c r="AC23" s="142">
        <f t="shared" si="11"/>
        <v>0</v>
      </c>
      <c r="AD23" s="112">
        <f t="shared" si="12"/>
        <v>0</v>
      </c>
      <c r="AE23" s="112">
        <f t="shared" si="13"/>
        <v>0</v>
      </c>
      <c r="AF23" s="112">
        <f t="shared" si="25"/>
        <v>0</v>
      </c>
      <c r="AG23" s="112">
        <f t="shared" si="26"/>
        <v>11.20478121</v>
      </c>
      <c r="AH23" s="112">
        <f t="shared" si="27"/>
        <v>3.986951706</v>
      </c>
      <c r="AI23" s="143">
        <f t="shared" si="28"/>
        <v>15.19173292</v>
      </c>
      <c r="AK23" s="141">
        <v>18.0</v>
      </c>
      <c r="AL23" s="112">
        <f t="shared" si="14"/>
        <v>0</v>
      </c>
      <c r="AM23" s="112">
        <f t="shared" si="15"/>
        <v>0</v>
      </c>
      <c r="AN23" s="112">
        <f t="shared" si="16"/>
        <v>0</v>
      </c>
      <c r="AO23" s="112">
        <f t="shared" si="17"/>
        <v>0</v>
      </c>
      <c r="AP23" s="112">
        <f t="shared" si="18"/>
        <v>0</v>
      </c>
      <c r="AQ23" s="112">
        <f t="shared" ref="AQ23:AT23" si="47">IF($AK23&lt;=$F$18,$AL23*AM23,)</f>
        <v>0</v>
      </c>
      <c r="AR23" s="112">
        <f t="shared" si="47"/>
        <v>0</v>
      </c>
      <c r="AS23" s="112">
        <f t="shared" si="47"/>
        <v>0</v>
      </c>
      <c r="AT23" s="112">
        <f t="shared" si="47"/>
        <v>0</v>
      </c>
      <c r="AU23" s="112"/>
      <c r="AV23" s="112"/>
      <c r="AW23" s="112"/>
      <c r="AX23" s="112"/>
      <c r="AY23" s="144">
        <f t="shared" si="30"/>
        <v>11.50932958</v>
      </c>
    </row>
    <row r="24" ht="15.75" customHeight="1">
      <c r="B24" s="173" t="s">
        <v>138</v>
      </c>
      <c r="C24" s="174" t="s">
        <v>139</v>
      </c>
      <c r="D24" s="174" t="s">
        <v>140</v>
      </c>
      <c r="E24" s="174" t="s">
        <v>141</v>
      </c>
      <c r="F24" s="174" t="s">
        <v>142</v>
      </c>
      <c r="G24" s="175" t="s">
        <v>143</v>
      </c>
      <c r="H24" s="112"/>
      <c r="I24" s="138">
        <v>19.0</v>
      </c>
      <c r="J24" s="112">
        <f t="shared" si="31"/>
        <v>10.83</v>
      </c>
      <c r="K24" s="112">
        <f t="shared" si="20"/>
        <v>3.782245973</v>
      </c>
      <c r="L24" s="112">
        <f t="shared" si="21"/>
        <v>70</v>
      </c>
      <c r="M24" s="112">
        <f t="shared" si="2"/>
        <v>6.333333333</v>
      </c>
      <c r="N24" s="112">
        <f t="shared" si="3"/>
        <v>0</v>
      </c>
      <c r="O24" s="139">
        <f t="shared" si="4"/>
        <v>305.3385506</v>
      </c>
      <c r="P24" s="138">
        <v>19.0</v>
      </c>
      <c r="Q24" s="112">
        <f t="shared" si="22"/>
        <v>24.18607556</v>
      </c>
      <c r="R24" s="112">
        <f t="shared" si="23"/>
        <v>173.6830774</v>
      </c>
      <c r="S24" s="112">
        <f t="shared" si="5"/>
        <v>79.89421562</v>
      </c>
      <c r="T24" s="112">
        <f t="shared" si="6"/>
        <v>22.11131731</v>
      </c>
      <c r="U24" s="112">
        <f t="shared" si="24"/>
        <v>70</v>
      </c>
      <c r="V24" s="112">
        <f t="shared" si="7"/>
        <v>6.333333333</v>
      </c>
      <c r="W24" s="112">
        <v>0.0</v>
      </c>
      <c r="X24" s="112">
        <f t="shared" si="8"/>
        <v>457.5485254</v>
      </c>
      <c r="Y24" s="140">
        <f t="shared" si="9"/>
        <v>152.2099748</v>
      </c>
      <c r="AA24" s="141">
        <v>19.0</v>
      </c>
      <c r="AB24" s="112">
        <f t="shared" si="10"/>
        <v>0</v>
      </c>
      <c r="AC24" s="142">
        <f t="shared" si="11"/>
        <v>0</v>
      </c>
      <c r="AD24" s="112">
        <f t="shared" si="12"/>
        <v>0</v>
      </c>
      <c r="AE24" s="112">
        <f t="shared" si="13"/>
        <v>0</v>
      </c>
      <c r="AF24" s="112">
        <f t="shared" si="25"/>
        <v>0</v>
      </c>
      <c r="AG24" s="112">
        <f t="shared" si="26"/>
        <v>10.89838588</v>
      </c>
      <c r="AH24" s="112">
        <f t="shared" si="27"/>
        <v>2.819200588</v>
      </c>
      <c r="AI24" s="143">
        <f t="shared" si="28"/>
        <v>13.71758647</v>
      </c>
      <c r="AK24" s="141">
        <v>19.0</v>
      </c>
      <c r="AL24" s="112">
        <f t="shared" si="14"/>
        <v>0</v>
      </c>
      <c r="AM24" s="112">
        <f t="shared" si="15"/>
        <v>0</v>
      </c>
      <c r="AN24" s="112">
        <f t="shared" si="16"/>
        <v>0</v>
      </c>
      <c r="AO24" s="112">
        <f t="shared" si="17"/>
        <v>0</v>
      </c>
      <c r="AP24" s="112">
        <f t="shared" si="18"/>
        <v>0</v>
      </c>
      <c r="AQ24" s="112">
        <f t="shared" ref="AQ24:AT24" si="48">IF($AK24&lt;=$F$18,$AL24*AM24,)</f>
        <v>0</v>
      </c>
      <c r="AR24" s="112">
        <f t="shared" si="48"/>
        <v>0</v>
      </c>
      <c r="AS24" s="112">
        <f t="shared" si="48"/>
        <v>0</v>
      </c>
      <c r="AT24" s="112">
        <f t="shared" si="48"/>
        <v>0</v>
      </c>
      <c r="AU24" s="112"/>
      <c r="AV24" s="112"/>
      <c r="AW24" s="112"/>
      <c r="AX24" s="112"/>
      <c r="AY24" s="144">
        <f t="shared" si="30"/>
        <v>11.50932958</v>
      </c>
    </row>
    <row r="25" ht="15.75" customHeight="1">
      <c r="B25" s="176">
        <v>0.0</v>
      </c>
      <c r="C25" s="177">
        <v>15.0</v>
      </c>
      <c r="D25" s="178">
        <v>104.5542294737272</v>
      </c>
      <c r="E25" s="179">
        <f t="shared" ref="E25:E40" si="50">$F$20</f>
        <v>1.3</v>
      </c>
      <c r="F25" s="180">
        <f t="shared" ref="F25:F40" si="51">D25*E25</f>
        <v>135.9204983</v>
      </c>
      <c r="G25" s="181">
        <f>F25/(C25-B25)</f>
        <v>9.061366554</v>
      </c>
      <c r="H25" s="112"/>
      <c r="I25" s="138">
        <v>20.0</v>
      </c>
      <c r="J25" s="112">
        <f t="shared" si="31"/>
        <v>11.4</v>
      </c>
      <c r="K25" s="112">
        <f t="shared" si="20"/>
        <v>3.957611793</v>
      </c>
      <c r="L25" s="112">
        <f t="shared" si="21"/>
        <v>70</v>
      </c>
      <c r="M25" s="112">
        <f t="shared" si="2"/>
        <v>6.666666667</v>
      </c>
      <c r="N25" s="112">
        <f t="shared" si="3"/>
        <v>0</v>
      </c>
      <c r="O25" s="139">
        <f t="shared" si="4"/>
        <v>307.8589517</v>
      </c>
      <c r="P25" s="138">
        <v>20.0</v>
      </c>
      <c r="Q25" s="112">
        <f t="shared" si="22"/>
        <v>24.18607556</v>
      </c>
      <c r="R25" s="112">
        <f t="shared" si="23"/>
        <v>197.869153</v>
      </c>
      <c r="S25" s="112">
        <f t="shared" si="5"/>
        <v>91.01981038</v>
      </c>
      <c r="T25" s="112">
        <f t="shared" si="6"/>
        <v>24.81101718</v>
      </c>
      <c r="U25" s="112">
        <f t="shared" si="24"/>
        <v>70</v>
      </c>
      <c r="V25" s="112">
        <f t="shared" si="7"/>
        <v>6.666666667</v>
      </c>
      <c r="W25" s="112">
        <v>0.0</v>
      </c>
      <c r="X25" s="112">
        <f t="shared" si="8"/>
        <v>482.8498024</v>
      </c>
      <c r="Y25" s="140">
        <f t="shared" si="9"/>
        <v>174.9908508</v>
      </c>
      <c r="AA25" s="141">
        <v>20.0</v>
      </c>
      <c r="AB25" s="112">
        <f t="shared" si="10"/>
        <v>0</v>
      </c>
      <c r="AC25" s="142">
        <f t="shared" si="11"/>
        <v>0</v>
      </c>
      <c r="AD25" s="112">
        <f t="shared" si="12"/>
        <v>0</v>
      </c>
      <c r="AE25" s="112">
        <f t="shared" si="13"/>
        <v>0</v>
      </c>
      <c r="AF25" s="112">
        <f t="shared" si="25"/>
        <v>0</v>
      </c>
      <c r="AG25" s="112">
        <f t="shared" si="26"/>
        <v>10.60036894</v>
      </c>
      <c r="AH25" s="112">
        <f t="shared" si="27"/>
        <v>1.993475853</v>
      </c>
      <c r="AI25" s="143">
        <f t="shared" si="28"/>
        <v>12.5938448</v>
      </c>
      <c r="AK25" s="141">
        <v>20.0</v>
      </c>
      <c r="AL25" s="112">
        <f t="shared" si="14"/>
        <v>0</v>
      </c>
      <c r="AM25" s="112">
        <f t="shared" si="15"/>
        <v>0</v>
      </c>
      <c r="AN25" s="112">
        <f t="shared" si="16"/>
        <v>0</v>
      </c>
      <c r="AO25" s="112">
        <f t="shared" si="17"/>
        <v>0</v>
      </c>
      <c r="AP25" s="112">
        <f t="shared" si="18"/>
        <v>0</v>
      </c>
      <c r="AQ25" s="112">
        <f t="shared" ref="AQ25:AT25" si="49">IF($AK25&lt;=$F$18,$AL25*AM25,)</f>
        <v>0</v>
      </c>
      <c r="AR25" s="112">
        <f t="shared" si="49"/>
        <v>0</v>
      </c>
      <c r="AS25" s="112">
        <f t="shared" si="49"/>
        <v>0</v>
      </c>
      <c r="AT25" s="112">
        <f t="shared" si="49"/>
        <v>0</v>
      </c>
      <c r="AU25" s="112"/>
      <c r="AV25" s="112"/>
      <c r="AW25" s="112"/>
      <c r="AX25" s="112"/>
      <c r="AY25" s="144">
        <f t="shared" si="30"/>
        <v>11.50932958</v>
      </c>
    </row>
    <row r="26" ht="15.75" customHeight="1">
      <c r="B26" s="182">
        <f t="shared" ref="B26:B40" si="53">C25</f>
        <v>15</v>
      </c>
      <c r="C26" s="183">
        <f>B26+1</f>
        <v>16</v>
      </c>
      <c r="D26" s="178">
        <v>77.78834672845304</v>
      </c>
      <c r="E26" s="184">
        <f t="shared" si="50"/>
        <v>1.3</v>
      </c>
      <c r="F26" s="185">
        <f t="shared" si="51"/>
        <v>101.1248507</v>
      </c>
      <c r="G26" s="186">
        <f t="shared" ref="G26:G40" si="54">(F26-F25)/(C26-B26)</f>
        <v>-34.79564757</v>
      </c>
      <c r="H26" s="112"/>
      <c r="I26" s="138">
        <v>21.0</v>
      </c>
      <c r="J26" s="112">
        <f t="shared" si="31"/>
        <v>11.97</v>
      </c>
      <c r="K26" s="112">
        <f t="shared" si="20"/>
        <v>4.131959501</v>
      </c>
      <c r="L26" s="112">
        <f t="shared" si="21"/>
        <v>70</v>
      </c>
      <c r="M26" s="112">
        <f t="shared" si="2"/>
        <v>7</v>
      </c>
      <c r="N26" s="112">
        <f t="shared" si="3"/>
        <v>0</v>
      </c>
      <c r="O26" s="139">
        <f t="shared" si="4"/>
        <v>310.3775795</v>
      </c>
      <c r="P26" s="138">
        <v>21.0</v>
      </c>
      <c r="Q26" s="112">
        <f t="shared" si="22"/>
        <v>-52.1443415</v>
      </c>
      <c r="R26" s="112">
        <f t="shared" si="23"/>
        <v>145.7248115</v>
      </c>
      <c r="S26" s="112">
        <f t="shared" si="5"/>
        <v>67.03341329</v>
      </c>
      <c r="T26" s="112">
        <f t="shared" si="6"/>
        <v>18.93490313</v>
      </c>
      <c r="U26" s="112">
        <f t="shared" si="24"/>
        <v>70</v>
      </c>
      <c r="V26" s="112">
        <f t="shared" si="7"/>
        <v>7</v>
      </c>
      <c r="W26" s="112">
        <v>0.0</v>
      </c>
      <c r="X26" s="112">
        <f t="shared" si="8"/>
        <v>432.0614844</v>
      </c>
      <c r="Y26" s="140">
        <f t="shared" si="9"/>
        <v>121.683905</v>
      </c>
      <c r="AA26" s="141">
        <v>21.0</v>
      </c>
      <c r="AB26" s="112">
        <f t="shared" si="10"/>
        <v>40.11103192</v>
      </c>
      <c r="AC26" s="142">
        <f t="shared" si="11"/>
        <v>0</v>
      </c>
      <c r="AD26" s="112">
        <f t="shared" si="12"/>
        <v>0.56</v>
      </c>
      <c r="AE26" s="112">
        <f t="shared" si="13"/>
        <v>0.44</v>
      </c>
      <c r="AF26" s="112">
        <f t="shared" si="25"/>
        <v>0</v>
      </c>
      <c r="AG26" s="112">
        <f t="shared" si="26"/>
        <v>28.05926242</v>
      </c>
      <c r="AH26" s="112">
        <f t="shared" si="27"/>
        <v>13.35919663</v>
      </c>
      <c r="AI26" s="143">
        <f t="shared" si="28"/>
        <v>41.41845905</v>
      </c>
      <c r="AK26" s="141">
        <v>21.0</v>
      </c>
      <c r="AL26" s="112">
        <f t="shared" si="14"/>
        <v>40.11103192</v>
      </c>
      <c r="AM26" s="112">
        <f t="shared" si="15"/>
        <v>0</v>
      </c>
      <c r="AN26" s="112">
        <f t="shared" si="16"/>
        <v>0.56</v>
      </c>
      <c r="AO26" s="112">
        <f t="shared" si="17"/>
        <v>0.44</v>
      </c>
      <c r="AP26" s="112" t="str">
        <f t="shared" si="18"/>
        <v/>
      </c>
      <c r="AQ26" s="112">
        <f t="shared" ref="AQ26:AT26" si="52">IF($AK26&lt;=$F$18,$AL26*AM26,)</f>
        <v>0</v>
      </c>
      <c r="AR26" s="112">
        <f t="shared" si="52"/>
        <v>22.46217788</v>
      </c>
      <c r="AS26" s="112">
        <f t="shared" si="52"/>
        <v>17.64885405</v>
      </c>
      <c r="AT26" s="112">
        <f t="shared" si="52"/>
        <v>0</v>
      </c>
      <c r="AU26" s="112"/>
      <c r="AV26" s="112"/>
      <c r="AW26" s="112"/>
      <c r="AX26" s="112"/>
      <c r="AY26" s="144">
        <f t="shared" si="30"/>
        <v>28.75707331</v>
      </c>
    </row>
    <row r="27" ht="15.75" customHeight="1">
      <c r="B27" s="182">
        <f t="shared" si="53"/>
        <v>16</v>
      </c>
      <c r="C27" s="183">
        <f t="shared" ref="C27:C36" si="56">C25+5</f>
        <v>20</v>
      </c>
      <c r="D27" s="187">
        <v>152.20704077372307</v>
      </c>
      <c r="E27" s="184">
        <f t="shared" si="50"/>
        <v>1.3</v>
      </c>
      <c r="F27" s="185">
        <f t="shared" si="51"/>
        <v>197.869153</v>
      </c>
      <c r="G27" s="188">
        <f t="shared" si="54"/>
        <v>24.18607556</v>
      </c>
      <c r="H27" s="112"/>
      <c r="I27" s="138">
        <v>22.0</v>
      </c>
      <c r="J27" s="112">
        <f t="shared" si="31"/>
        <v>12.54</v>
      </c>
      <c r="K27" s="112">
        <f t="shared" si="20"/>
        <v>4.305343113</v>
      </c>
      <c r="L27" s="112">
        <f t="shared" si="21"/>
        <v>70</v>
      </c>
      <c r="M27" s="112">
        <f t="shared" si="2"/>
        <v>7.333333333</v>
      </c>
      <c r="N27" s="112">
        <f t="shared" si="3"/>
        <v>0</v>
      </c>
      <c r="O27" s="139">
        <f t="shared" si="4"/>
        <v>312.8945281</v>
      </c>
      <c r="P27" s="138">
        <v>22.0</v>
      </c>
      <c r="Q27" s="112">
        <f t="shared" si="22"/>
        <v>27.90271478</v>
      </c>
      <c r="R27" s="112">
        <f t="shared" si="23"/>
        <v>173.6275263</v>
      </c>
      <c r="S27" s="112">
        <f t="shared" si="5"/>
        <v>79.86866209</v>
      </c>
      <c r="T27" s="112">
        <f t="shared" si="6"/>
        <v>22.10506826</v>
      </c>
      <c r="U27" s="112">
        <f t="shared" si="24"/>
        <v>70</v>
      </c>
      <c r="V27" s="112">
        <f t="shared" si="7"/>
        <v>7.333333333</v>
      </c>
      <c r="W27" s="112">
        <v>0.0</v>
      </c>
      <c r="X27" s="112">
        <f t="shared" si="8"/>
        <v>461.1598026</v>
      </c>
      <c r="Y27" s="140">
        <f t="shared" si="9"/>
        <v>148.2652744</v>
      </c>
      <c r="AA27" s="141">
        <v>22.0</v>
      </c>
      <c r="AB27" s="112">
        <f t="shared" si="10"/>
        <v>0</v>
      </c>
      <c r="AC27" s="142">
        <f t="shared" si="11"/>
        <v>0</v>
      </c>
      <c r="AD27" s="112">
        <f t="shared" si="12"/>
        <v>0</v>
      </c>
      <c r="AE27" s="112">
        <f t="shared" si="13"/>
        <v>0</v>
      </c>
      <c r="AF27" s="112">
        <f t="shared" si="25"/>
        <v>0</v>
      </c>
      <c r="AG27" s="112">
        <f t="shared" si="26"/>
        <v>27.29198041</v>
      </c>
      <c r="AH27" s="112">
        <f t="shared" si="27"/>
        <v>9.446378527</v>
      </c>
      <c r="AI27" s="143">
        <f t="shared" si="28"/>
        <v>36.73835894</v>
      </c>
      <c r="AK27" s="141">
        <v>22.0</v>
      </c>
      <c r="AL27" s="112">
        <f t="shared" si="14"/>
        <v>0</v>
      </c>
      <c r="AM27" s="112">
        <f t="shared" si="15"/>
        <v>0</v>
      </c>
      <c r="AN27" s="112">
        <f t="shared" si="16"/>
        <v>0</v>
      </c>
      <c r="AO27" s="112">
        <f t="shared" si="17"/>
        <v>0</v>
      </c>
      <c r="AP27" s="112">
        <f t="shared" si="18"/>
        <v>0</v>
      </c>
      <c r="AQ27" s="112">
        <f t="shared" ref="AQ27:AT27" si="55">IF($AK27&lt;=$F$18,$AL27*AM27,)</f>
        <v>0</v>
      </c>
      <c r="AR27" s="112">
        <f t="shared" si="55"/>
        <v>0</v>
      </c>
      <c r="AS27" s="112">
        <f t="shared" si="55"/>
        <v>0</v>
      </c>
      <c r="AT27" s="112">
        <f t="shared" si="55"/>
        <v>0</v>
      </c>
      <c r="AU27" s="112"/>
      <c r="AV27" s="112"/>
      <c r="AW27" s="112"/>
      <c r="AX27" s="112"/>
      <c r="AY27" s="144">
        <f t="shared" si="30"/>
        <v>28.75707331</v>
      </c>
    </row>
    <row r="28" ht="15.75" customHeight="1">
      <c r="B28" s="182">
        <f t="shared" si="53"/>
        <v>20</v>
      </c>
      <c r="C28" s="183">
        <f t="shared" si="56"/>
        <v>21</v>
      </c>
      <c r="D28" s="187">
        <v>112.09600885217722</v>
      </c>
      <c r="E28" s="184">
        <f t="shared" si="50"/>
        <v>1.3</v>
      </c>
      <c r="F28" s="185">
        <f t="shared" si="51"/>
        <v>145.7248115</v>
      </c>
      <c r="G28" s="188">
        <f t="shared" si="54"/>
        <v>-52.1443415</v>
      </c>
      <c r="H28" s="112"/>
      <c r="I28" s="138">
        <v>23.0</v>
      </c>
      <c r="J28" s="112">
        <f t="shared" si="31"/>
        <v>13.11</v>
      </c>
      <c r="K28" s="112">
        <f t="shared" si="20"/>
        <v>4.477811458</v>
      </c>
      <c r="L28" s="112">
        <f t="shared" si="21"/>
        <v>70</v>
      </c>
      <c r="M28" s="112">
        <f t="shared" si="2"/>
        <v>7.666666667</v>
      </c>
      <c r="N28" s="112">
        <f t="shared" si="3"/>
        <v>0</v>
      </c>
      <c r="O28" s="139">
        <f t="shared" si="4"/>
        <v>315.4098827</v>
      </c>
      <c r="P28" s="138">
        <v>23.0</v>
      </c>
      <c r="Q28" s="112">
        <f t="shared" si="22"/>
        <v>27.90271478</v>
      </c>
      <c r="R28" s="112">
        <f t="shared" si="23"/>
        <v>201.5302411</v>
      </c>
      <c r="S28" s="112">
        <f t="shared" si="5"/>
        <v>92.70391089</v>
      </c>
      <c r="T28" s="112">
        <f t="shared" si="6"/>
        <v>25.21621549</v>
      </c>
      <c r="U28" s="112">
        <f t="shared" si="24"/>
        <v>70</v>
      </c>
      <c r="V28" s="112">
        <f t="shared" si="7"/>
        <v>7.666666667</v>
      </c>
      <c r="W28" s="112">
        <v>0.0</v>
      </c>
      <c r="X28" s="112">
        <f t="shared" si="8"/>
        <v>490.1553312</v>
      </c>
      <c r="Y28" s="140">
        <f t="shared" si="9"/>
        <v>174.7454485</v>
      </c>
      <c r="AA28" s="141">
        <v>23.0</v>
      </c>
      <c r="AB28" s="112">
        <f t="shared" si="10"/>
        <v>0</v>
      </c>
      <c r="AC28" s="142">
        <f t="shared" si="11"/>
        <v>0</v>
      </c>
      <c r="AD28" s="112">
        <f t="shared" si="12"/>
        <v>0</v>
      </c>
      <c r="AE28" s="112">
        <f t="shared" si="13"/>
        <v>0</v>
      </c>
      <c r="AF28" s="112">
        <f t="shared" si="25"/>
        <v>0</v>
      </c>
      <c r="AG28" s="112">
        <f t="shared" si="26"/>
        <v>26.54567977</v>
      </c>
      <c r="AH28" s="112">
        <f t="shared" si="27"/>
        <v>6.679598314</v>
      </c>
      <c r="AI28" s="143">
        <f t="shared" si="28"/>
        <v>33.22527809</v>
      </c>
      <c r="AK28" s="141">
        <v>23.0</v>
      </c>
      <c r="AL28" s="112">
        <f t="shared" si="14"/>
        <v>0</v>
      </c>
      <c r="AM28" s="112">
        <f t="shared" si="15"/>
        <v>0</v>
      </c>
      <c r="AN28" s="112">
        <f t="shared" si="16"/>
        <v>0</v>
      </c>
      <c r="AO28" s="112">
        <f t="shared" si="17"/>
        <v>0</v>
      </c>
      <c r="AP28" s="112">
        <f t="shared" si="18"/>
        <v>0</v>
      </c>
      <c r="AQ28" s="112">
        <f t="shared" ref="AQ28:AT28" si="57">IF($AK28&lt;=$F$18,$AL28*AM28,)</f>
        <v>0</v>
      </c>
      <c r="AR28" s="112">
        <f t="shared" si="57"/>
        <v>0</v>
      </c>
      <c r="AS28" s="112">
        <f t="shared" si="57"/>
        <v>0</v>
      </c>
      <c r="AT28" s="112">
        <f t="shared" si="57"/>
        <v>0</v>
      </c>
      <c r="AU28" s="112"/>
      <c r="AV28" s="112"/>
      <c r="AW28" s="112"/>
      <c r="AX28" s="112"/>
      <c r="AY28" s="144">
        <f t="shared" si="30"/>
        <v>28.75707331</v>
      </c>
    </row>
    <row r="29" ht="15.75" customHeight="1">
      <c r="B29" s="182">
        <f t="shared" si="53"/>
        <v>21</v>
      </c>
      <c r="C29" s="183">
        <f t="shared" si="56"/>
        <v>25</v>
      </c>
      <c r="D29" s="187">
        <v>197.9505158685593</v>
      </c>
      <c r="E29" s="184">
        <f t="shared" si="50"/>
        <v>1.3</v>
      </c>
      <c r="F29" s="185">
        <f t="shared" si="51"/>
        <v>257.3356706</v>
      </c>
      <c r="G29" s="188">
        <f t="shared" si="54"/>
        <v>27.90271478</v>
      </c>
      <c r="H29" s="112"/>
      <c r="I29" s="138">
        <v>24.0</v>
      </c>
      <c r="J29" s="112">
        <f t="shared" si="31"/>
        <v>13.68</v>
      </c>
      <c r="K29" s="112">
        <f t="shared" si="20"/>
        <v>4.649408878</v>
      </c>
      <c r="L29" s="112">
        <f t="shared" si="21"/>
        <v>70</v>
      </c>
      <c r="M29" s="112">
        <f t="shared" si="2"/>
        <v>8</v>
      </c>
      <c r="N29" s="112">
        <f t="shared" si="3"/>
        <v>0</v>
      </c>
      <c r="O29" s="139">
        <f t="shared" si="4"/>
        <v>317.9237205</v>
      </c>
      <c r="P29" s="138">
        <v>24.0</v>
      </c>
      <c r="Q29" s="112">
        <f t="shared" si="22"/>
        <v>27.90271478</v>
      </c>
      <c r="R29" s="112">
        <f t="shared" si="23"/>
        <v>229.4329558</v>
      </c>
      <c r="S29" s="112">
        <f t="shared" si="5"/>
        <v>105.5391597</v>
      </c>
      <c r="T29" s="112">
        <f t="shared" si="6"/>
        <v>28.27745696</v>
      </c>
      <c r="U29" s="112">
        <f t="shared" si="24"/>
        <v>70</v>
      </c>
      <c r="V29" s="112">
        <f t="shared" si="7"/>
        <v>8</v>
      </c>
      <c r="W29" s="112">
        <v>0.0</v>
      </c>
      <c r="X29" s="112">
        <f t="shared" si="8"/>
        <v>519.0639407</v>
      </c>
      <c r="Y29" s="140">
        <f t="shared" si="9"/>
        <v>201.1402202</v>
      </c>
      <c r="AA29" s="141">
        <v>24.0</v>
      </c>
      <c r="AB29" s="112">
        <f t="shared" si="10"/>
        <v>0</v>
      </c>
      <c r="AC29" s="142">
        <f t="shared" si="11"/>
        <v>0</v>
      </c>
      <c r="AD29" s="112">
        <f t="shared" si="12"/>
        <v>0</v>
      </c>
      <c r="AE29" s="112">
        <f t="shared" si="13"/>
        <v>0</v>
      </c>
      <c r="AF29" s="112">
        <f t="shared" si="25"/>
        <v>0</v>
      </c>
      <c r="AG29" s="112">
        <f t="shared" si="26"/>
        <v>25.81978676</v>
      </c>
      <c r="AH29" s="112">
        <f t="shared" si="27"/>
        <v>4.723189263</v>
      </c>
      <c r="AI29" s="143">
        <f t="shared" si="28"/>
        <v>30.54297603</v>
      </c>
      <c r="AK29" s="141">
        <v>24.0</v>
      </c>
      <c r="AL29" s="112">
        <f t="shared" si="14"/>
        <v>0</v>
      </c>
      <c r="AM29" s="112">
        <f t="shared" si="15"/>
        <v>0</v>
      </c>
      <c r="AN29" s="112">
        <f t="shared" si="16"/>
        <v>0</v>
      </c>
      <c r="AO29" s="112">
        <f t="shared" si="17"/>
        <v>0</v>
      </c>
      <c r="AP29" s="112">
        <f t="shared" si="18"/>
        <v>0</v>
      </c>
      <c r="AQ29" s="112">
        <f t="shared" ref="AQ29:AT29" si="58">IF($AK29&lt;=$F$18,$AL29*AM29,)</f>
        <v>0</v>
      </c>
      <c r="AR29" s="112">
        <f t="shared" si="58"/>
        <v>0</v>
      </c>
      <c r="AS29" s="112">
        <f t="shared" si="58"/>
        <v>0</v>
      </c>
      <c r="AT29" s="112">
        <f t="shared" si="58"/>
        <v>0</v>
      </c>
      <c r="AU29" s="112"/>
      <c r="AV29" s="112"/>
      <c r="AW29" s="112"/>
      <c r="AX29" s="112"/>
      <c r="AY29" s="144">
        <f t="shared" si="30"/>
        <v>28.75707331</v>
      </c>
    </row>
    <row r="30" ht="15.75" customHeight="1">
      <c r="B30" s="182">
        <f t="shared" si="53"/>
        <v>25</v>
      </c>
      <c r="C30" s="183">
        <f t="shared" si="56"/>
        <v>26</v>
      </c>
      <c r="D30" s="187">
        <v>157.66584948127354</v>
      </c>
      <c r="E30" s="184">
        <f t="shared" si="50"/>
        <v>1.3</v>
      </c>
      <c r="F30" s="185">
        <f t="shared" si="51"/>
        <v>204.9656043</v>
      </c>
      <c r="G30" s="188">
        <f t="shared" si="54"/>
        <v>-52.3700663</v>
      </c>
      <c r="H30" s="112"/>
      <c r="I30" s="138">
        <v>25.0</v>
      </c>
      <c r="J30" s="112">
        <f t="shared" si="31"/>
        <v>14.25</v>
      </c>
      <c r="K30" s="112">
        <f t="shared" si="20"/>
        <v>4.820175811</v>
      </c>
      <c r="L30" s="112">
        <f t="shared" si="21"/>
        <v>70</v>
      </c>
      <c r="M30" s="112">
        <f t="shared" si="2"/>
        <v>8.333333333</v>
      </c>
      <c r="N30" s="112">
        <f t="shared" si="3"/>
        <v>0</v>
      </c>
      <c r="O30" s="139">
        <f t="shared" si="4"/>
        <v>320.4361118</v>
      </c>
      <c r="P30" s="138">
        <v>25.0</v>
      </c>
      <c r="Q30" s="112">
        <f t="shared" si="22"/>
        <v>27.90271478</v>
      </c>
      <c r="R30" s="112">
        <f t="shared" si="23"/>
        <v>257.3356706</v>
      </c>
      <c r="S30" s="112">
        <f t="shared" si="5"/>
        <v>118.3744085</v>
      </c>
      <c r="T30" s="112">
        <f t="shared" si="6"/>
        <v>31.29555633</v>
      </c>
      <c r="U30" s="112">
        <f t="shared" si="24"/>
        <v>70</v>
      </c>
      <c r="V30" s="112">
        <f t="shared" si="7"/>
        <v>8.333333333</v>
      </c>
      <c r="W30" s="112">
        <v>0.0</v>
      </c>
      <c r="X30" s="112">
        <f t="shared" si="8"/>
        <v>547.897411</v>
      </c>
      <c r="Y30" s="140">
        <f t="shared" si="9"/>
        <v>227.4612992</v>
      </c>
      <c r="AA30" s="141">
        <v>25.0</v>
      </c>
      <c r="AB30" s="112">
        <f t="shared" si="10"/>
        <v>0</v>
      </c>
      <c r="AC30" s="142">
        <f t="shared" si="11"/>
        <v>0</v>
      </c>
      <c r="AD30" s="112">
        <f t="shared" si="12"/>
        <v>0</v>
      </c>
      <c r="AE30" s="112">
        <f t="shared" si="13"/>
        <v>0</v>
      </c>
      <c r="AF30" s="112">
        <f t="shared" si="25"/>
        <v>0</v>
      </c>
      <c r="AG30" s="112">
        <f t="shared" si="26"/>
        <v>25.11374334</v>
      </c>
      <c r="AH30" s="112">
        <f t="shared" si="27"/>
        <v>3.339799157</v>
      </c>
      <c r="AI30" s="143">
        <f t="shared" si="28"/>
        <v>28.45354249</v>
      </c>
      <c r="AK30" s="141">
        <v>25.0</v>
      </c>
      <c r="AL30" s="112">
        <f t="shared" si="14"/>
        <v>0</v>
      </c>
      <c r="AM30" s="112">
        <f t="shared" si="15"/>
        <v>0</v>
      </c>
      <c r="AN30" s="112">
        <f t="shared" si="16"/>
        <v>0</v>
      </c>
      <c r="AO30" s="112">
        <f t="shared" si="17"/>
        <v>0</v>
      </c>
      <c r="AP30" s="112">
        <f t="shared" si="18"/>
        <v>0</v>
      </c>
      <c r="AQ30" s="112">
        <f t="shared" ref="AQ30:AT30" si="59">IF($AK30&lt;=$F$18,$AL30*AM30,)</f>
        <v>0</v>
      </c>
      <c r="AR30" s="112">
        <f t="shared" si="59"/>
        <v>0</v>
      </c>
      <c r="AS30" s="112">
        <f t="shared" si="59"/>
        <v>0</v>
      </c>
      <c r="AT30" s="112">
        <f t="shared" si="59"/>
        <v>0</v>
      </c>
      <c r="AU30" s="112"/>
      <c r="AV30" s="112"/>
      <c r="AW30" s="112"/>
      <c r="AX30" s="112"/>
      <c r="AY30" s="144">
        <f t="shared" si="30"/>
        <v>28.75707331</v>
      </c>
    </row>
    <row r="31" ht="15.75" customHeight="1">
      <c r="B31" s="182">
        <f t="shared" si="53"/>
        <v>26</v>
      </c>
      <c r="C31" s="183">
        <f t="shared" si="56"/>
        <v>30</v>
      </c>
      <c r="D31" s="187">
        <v>211.97075954647852</v>
      </c>
      <c r="E31" s="184">
        <f t="shared" si="50"/>
        <v>1.3</v>
      </c>
      <c r="F31" s="185">
        <f t="shared" si="51"/>
        <v>275.5619874</v>
      </c>
      <c r="G31" s="188">
        <f t="shared" si="54"/>
        <v>17.64909577</v>
      </c>
      <c r="H31" s="112"/>
      <c r="I31" s="138">
        <v>26.0</v>
      </c>
      <c r="J31" s="112">
        <f t="shared" si="31"/>
        <v>14.82</v>
      </c>
      <c r="K31" s="112">
        <f t="shared" si="20"/>
        <v>4.990149279</v>
      </c>
      <c r="L31" s="112">
        <f t="shared" si="21"/>
        <v>70</v>
      </c>
      <c r="M31" s="112">
        <f t="shared" si="2"/>
        <v>8.666666667</v>
      </c>
      <c r="N31" s="112">
        <f t="shared" si="3"/>
        <v>0</v>
      </c>
      <c r="O31" s="139">
        <f t="shared" si="4"/>
        <v>322.9471211</v>
      </c>
      <c r="P31" s="138">
        <v>26.0</v>
      </c>
      <c r="Q31" s="112">
        <f t="shared" si="22"/>
        <v>-52.3700663</v>
      </c>
      <c r="R31" s="112">
        <f t="shared" si="23"/>
        <v>204.9656043</v>
      </c>
      <c r="S31" s="112">
        <f t="shared" si="5"/>
        <v>94.28417799</v>
      </c>
      <c r="T31" s="112">
        <f t="shared" si="6"/>
        <v>25.5956525</v>
      </c>
      <c r="U31" s="112">
        <f t="shared" si="24"/>
        <v>70</v>
      </c>
      <c r="V31" s="112">
        <f t="shared" si="7"/>
        <v>8.666666667</v>
      </c>
      <c r="W31" s="112">
        <v>0.0</v>
      </c>
      <c r="X31" s="112">
        <f t="shared" si="8"/>
        <v>497.2351492</v>
      </c>
      <c r="Y31" s="140">
        <f t="shared" si="9"/>
        <v>174.2880281</v>
      </c>
      <c r="AA31" s="141">
        <v>26.0</v>
      </c>
      <c r="AB31" s="112">
        <f t="shared" si="10"/>
        <v>40.28466639</v>
      </c>
      <c r="AC31" s="142">
        <f t="shared" si="11"/>
        <v>0</v>
      </c>
      <c r="AD31" s="112">
        <f t="shared" si="12"/>
        <v>0.56</v>
      </c>
      <c r="AE31" s="112">
        <f t="shared" si="13"/>
        <v>0.44</v>
      </c>
      <c r="AF31" s="112">
        <f t="shared" si="25"/>
        <v>0</v>
      </c>
      <c r="AG31" s="112">
        <f t="shared" si="26"/>
        <v>42.25259947</v>
      </c>
      <c r="AH31" s="112">
        <f t="shared" si="27"/>
        <v>14.36291892</v>
      </c>
      <c r="AI31" s="143">
        <f t="shared" si="28"/>
        <v>56.6155184</v>
      </c>
      <c r="AK31" s="141">
        <v>26.0</v>
      </c>
      <c r="AL31" s="112">
        <f t="shared" si="14"/>
        <v>40.28466639</v>
      </c>
      <c r="AM31" s="112">
        <f t="shared" si="15"/>
        <v>0</v>
      </c>
      <c r="AN31" s="112">
        <f t="shared" si="16"/>
        <v>0.56</v>
      </c>
      <c r="AO31" s="112">
        <f t="shared" si="17"/>
        <v>0.44</v>
      </c>
      <c r="AP31" s="112" t="str">
        <f t="shared" si="18"/>
        <v/>
      </c>
      <c r="AQ31" s="112">
        <f t="shared" ref="AQ31:AT31" si="60">IF($AK31&lt;=$F$18,$AL31*AM31,)</f>
        <v>0</v>
      </c>
      <c r="AR31" s="112">
        <f t="shared" si="60"/>
        <v>22.55941318</v>
      </c>
      <c r="AS31" s="112">
        <f t="shared" si="60"/>
        <v>17.72525321</v>
      </c>
      <c r="AT31" s="112">
        <f t="shared" si="60"/>
        <v>0</v>
      </c>
      <c r="AU31" s="112"/>
      <c r="AV31" s="112"/>
      <c r="AW31" s="112"/>
      <c r="AX31" s="112"/>
      <c r="AY31" s="144">
        <f t="shared" si="30"/>
        <v>46.07947985</v>
      </c>
    </row>
    <row r="32" ht="15.75" customHeight="1">
      <c r="B32" s="182">
        <f t="shared" si="53"/>
        <v>30</v>
      </c>
      <c r="C32" s="183">
        <f t="shared" si="56"/>
        <v>31</v>
      </c>
      <c r="D32" s="187">
        <v>172.0703812789061</v>
      </c>
      <c r="E32" s="184">
        <f t="shared" si="50"/>
        <v>1.3</v>
      </c>
      <c r="F32" s="185">
        <f t="shared" si="51"/>
        <v>223.6914957</v>
      </c>
      <c r="G32" s="188">
        <f t="shared" si="54"/>
        <v>-51.87049175</v>
      </c>
      <c r="H32" s="112"/>
      <c r="I32" s="138">
        <v>27.0</v>
      </c>
      <c r="J32" s="112">
        <f t="shared" si="31"/>
        <v>15.39</v>
      </c>
      <c r="K32" s="112">
        <f t="shared" si="20"/>
        <v>5.159363291</v>
      </c>
      <c r="L32" s="112">
        <f t="shared" si="21"/>
        <v>70</v>
      </c>
      <c r="M32" s="112">
        <f t="shared" si="2"/>
        <v>9</v>
      </c>
      <c r="N32" s="112">
        <f t="shared" si="3"/>
        <v>0</v>
      </c>
      <c r="O32" s="139">
        <f t="shared" si="4"/>
        <v>325.4568077</v>
      </c>
      <c r="P32" s="138">
        <v>27.0</v>
      </c>
      <c r="Q32" s="112">
        <f t="shared" si="22"/>
        <v>17.64909577</v>
      </c>
      <c r="R32" s="112">
        <f t="shared" si="23"/>
        <v>222.6147001</v>
      </c>
      <c r="S32" s="112">
        <f t="shared" si="5"/>
        <v>102.402762</v>
      </c>
      <c r="T32" s="112">
        <f t="shared" si="6"/>
        <v>27.53362906</v>
      </c>
      <c r="U32" s="112">
        <f t="shared" si="24"/>
        <v>70</v>
      </c>
      <c r="V32" s="112">
        <f t="shared" si="7"/>
        <v>9</v>
      </c>
      <c r="W32" s="112">
        <v>0.0</v>
      </c>
      <c r="X32" s="112">
        <f t="shared" si="8"/>
        <v>515.9725478</v>
      </c>
      <c r="Y32" s="140">
        <f t="shared" si="9"/>
        <v>190.5157401</v>
      </c>
      <c r="AA32" s="141">
        <v>27.0</v>
      </c>
      <c r="AB32" s="112">
        <f t="shared" si="10"/>
        <v>0</v>
      </c>
      <c r="AC32" s="142">
        <f t="shared" si="11"/>
        <v>0</v>
      </c>
      <c r="AD32" s="112">
        <f t="shared" si="12"/>
        <v>0</v>
      </c>
      <c r="AE32" s="112">
        <f t="shared" si="13"/>
        <v>0</v>
      </c>
      <c r="AF32" s="112">
        <f t="shared" si="25"/>
        <v>0</v>
      </c>
      <c r="AG32" s="112">
        <f t="shared" si="26"/>
        <v>41.09719992</v>
      </c>
      <c r="AH32" s="112">
        <f t="shared" si="27"/>
        <v>10.15611737</v>
      </c>
      <c r="AI32" s="143">
        <f t="shared" si="28"/>
        <v>51.25331729</v>
      </c>
      <c r="AK32" s="141">
        <v>27.0</v>
      </c>
      <c r="AL32" s="112">
        <f t="shared" si="14"/>
        <v>0</v>
      </c>
      <c r="AM32" s="112">
        <f t="shared" si="15"/>
        <v>0</v>
      </c>
      <c r="AN32" s="112">
        <f t="shared" si="16"/>
        <v>0</v>
      </c>
      <c r="AO32" s="112">
        <f t="shared" si="17"/>
        <v>0</v>
      </c>
      <c r="AP32" s="112">
        <f t="shared" si="18"/>
        <v>0</v>
      </c>
      <c r="AQ32" s="112">
        <f t="shared" ref="AQ32:AT32" si="61">IF($AK32&lt;=$F$18,$AL32*AM32,)</f>
        <v>0</v>
      </c>
      <c r="AR32" s="112">
        <f t="shared" si="61"/>
        <v>0</v>
      </c>
      <c r="AS32" s="112">
        <f t="shared" si="61"/>
        <v>0</v>
      </c>
      <c r="AT32" s="112">
        <f t="shared" si="61"/>
        <v>0</v>
      </c>
      <c r="AU32" s="112"/>
      <c r="AV32" s="112"/>
      <c r="AW32" s="112"/>
      <c r="AX32" s="112"/>
      <c r="AY32" s="144">
        <f t="shared" si="30"/>
        <v>46.07947985</v>
      </c>
    </row>
    <row r="33" ht="15.75" customHeight="1">
      <c r="B33" s="182">
        <f t="shared" si="53"/>
        <v>31</v>
      </c>
      <c r="C33" s="183">
        <f t="shared" si="56"/>
        <v>35</v>
      </c>
      <c r="D33" s="187">
        <v>229.94390295935816</v>
      </c>
      <c r="E33" s="184">
        <f t="shared" si="50"/>
        <v>1.3</v>
      </c>
      <c r="F33" s="185">
        <f t="shared" si="51"/>
        <v>298.9270738</v>
      </c>
      <c r="G33" s="188">
        <f t="shared" si="54"/>
        <v>18.80889455</v>
      </c>
      <c r="H33" s="112"/>
      <c r="I33" s="138">
        <v>28.0</v>
      </c>
      <c r="J33" s="112">
        <f t="shared" si="31"/>
        <v>15.96</v>
      </c>
      <c r="K33" s="112">
        <f t="shared" si="20"/>
        <v>5.327849198</v>
      </c>
      <c r="L33" s="112">
        <f t="shared" si="21"/>
        <v>70</v>
      </c>
      <c r="M33" s="112">
        <f t="shared" si="2"/>
        <v>9.333333333</v>
      </c>
      <c r="N33" s="112">
        <f t="shared" si="3"/>
        <v>0</v>
      </c>
      <c r="O33" s="139">
        <f t="shared" si="4"/>
        <v>327.9652262</v>
      </c>
      <c r="P33" s="138">
        <v>28.0</v>
      </c>
      <c r="Q33" s="112">
        <f t="shared" si="22"/>
        <v>17.64909577</v>
      </c>
      <c r="R33" s="112">
        <f t="shared" si="23"/>
        <v>240.2637959</v>
      </c>
      <c r="S33" s="112">
        <f t="shared" si="5"/>
        <v>110.5213461</v>
      </c>
      <c r="T33" s="112">
        <f t="shared" si="6"/>
        <v>29.45378396</v>
      </c>
      <c r="U33" s="112">
        <f t="shared" si="24"/>
        <v>70</v>
      </c>
      <c r="V33" s="112">
        <f t="shared" si="7"/>
        <v>9.333333333</v>
      </c>
      <c r="W33" s="112">
        <v>0.0</v>
      </c>
      <c r="X33" s="112">
        <f t="shared" si="8"/>
        <v>534.6789071</v>
      </c>
      <c r="Y33" s="140">
        <f t="shared" si="9"/>
        <v>206.7136808</v>
      </c>
      <c r="AA33" s="141">
        <v>28.0</v>
      </c>
      <c r="AB33" s="112">
        <f t="shared" si="10"/>
        <v>0</v>
      </c>
      <c r="AC33" s="142">
        <f t="shared" si="11"/>
        <v>0</v>
      </c>
      <c r="AD33" s="112">
        <f t="shared" si="12"/>
        <v>0</v>
      </c>
      <c r="AE33" s="112">
        <f t="shared" si="13"/>
        <v>0</v>
      </c>
      <c r="AF33" s="112">
        <f t="shared" si="25"/>
        <v>0</v>
      </c>
      <c r="AG33" s="112">
        <f t="shared" si="26"/>
        <v>39.97339483</v>
      </c>
      <c r="AH33" s="112">
        <f t="shared" si="27"/>
        <v>7.181459462</v>
      </c>
      <c r="AI33" s="143">
        <f t="shared" si="28"/>
        <v>47.15485429</v>
      </c>
      <c r="AK33" s="141">
        <v>28.0</v>
      </c>
      <c r="AL33" s="112">
        <f t="shared" si="14"/>
        <v>0</v>
      </c>
      <c r="AM33" s="112">
        <f t="shared" si="15"/>
        <v>0</v>
      </c>
      <c r="AN33" s="112">
        <f t="shared" si="16"/>
        <v>0</v>
      </c>
      <c r="AO33" s="112">
        <f t="shared" si="17"/>
        <v>0</v>
      </c>
      <c r="AP33" s="112">
        <f t="shared" si="18"/>
        <v>0</v>
      </c>
      <c r="AQ33" s="112">
        <f t="shared" ref="AQ33:AT33" si="62">IF($AK33&lt;=$F$18,$AL33*AM33,)</f>
        <v>0</v>
      </c>
      <c r="AR33" s="112">
        <f t="shared" si="62"/>
        <v>0</v>
      </c>
      <c r="AS33" s="112">
        <f t="shared" si="62"/>
        <v>0</v>
      </c>
      <c r="AT33" s="112">
        <f t="shared" si="62"/>
        <v>0</v>
      </c>
      <c r="AU33" s="112"/>
      <c r="AV33" s="112"/>
      <c r="AW33" s="112"/>
      <c r="AX33" s="112"/>
      <c r="AY33" s="144">
        <f t="shared" si="30"/>
        <v>46.07947985</v>
      </c>
    </row>
    <row r="34" ht="15.75" customHeight="1">
      <c r="B34" s="182">
        <f t="shared" si="53"/>
        <v>35</v>
      </c>
      <c r="C34" s="183">
        <f t="shared" si="56"/>
        <v>36</v>
      </c>
      <c r="D34" s="187">
        <v>190.32279968020723</v>
      </c>
      <c r="E34" s="184">
        <f t="shared" si="50"/>
        <v>1.3</v>
      </c>
      <c r="F34" s="185">
        <f t="shared" si="51"/>
        <v>247.4196396</v>
      </c>
      <c r="G34" s="188">
        <f t="shared" si="54"/>
        <v>-51.50743426</v>
      </c>
      <c r="H34" s="112"/>
      <c r="I34" s="138">
        <v>29.0</v>
      </c>
      <c r="J34" s="112">
        <f t="shared" si="31"/>
        <v>16.53</v>
      </c>
      <c r="K34" s="112">
        <f t="shared" si="20"/>
        <v>5.495635981</v>
      </c>
      <c r="L34" s="112">
        <f t="shared" si="21"/>
        <v>70</v>
      </c>
      <c r="M34" s="112">
        <f t="shared" si="2"/>
        <v>9.666666667</v>
      </c>
      <c r="N34" s="112">
        <f t="shared" si="3"/>
        <v>0</v>
      </c>
      <c r="O34" s="139">
        <f t="shared" si="4"/>
        <v>330.4724271</v>
      </c>
      <c r="P34" s="138">
        <v>29.0</v>
      </c>
      <c r="Q34" s="189">
        <f t="shared" si="22"/>
        <v>17.64909577</v>
      </c>
      <c r="R34" s="112">
        <f t="shared" si="23"/>
        <v>257.9128916</v>
      </c>
      <c r="S34" s="112">
        <f t="shared" si="5"/>
        <v>118.6399302</v>
      </c>
      <c r="T34" s="112">
        <f t="shared" si="6"/>
        <v>31.3575752</v>
      </c>
      <c r="U34" s="112">
        <f t="shared" si="24"/>
        <v>70</v>
      </c>
      <c r="V34" s="112">
        <f t="shared" si="7"/>
        <v>9.666666667</v>
      </c>
      <c r="W34" s="112">
        <v>0.0</v>
      </c>
      <c r="X34" s="112">
        <f t="shared" si="8"/>
        <v>553.3567663</v>
      </c>
      <c r="Y34" s="140">
        <f t="shared" si="9"/>
        <v>222.8843392</v>
      </c>
      <c r="AA34" s="141">
        <v>29.0</v>
      </c>
      <c r="AB34" s="190">
        <f t="shared" si="10"/>
        <v>0</v>
      </c>
      <c r="AC34" s="142">
        <f t="shared" si="11"/>
        <v>0</v>
      </c>
      <c r="AD34" s="189">
        <f t="shared" si="12"/>
        <v>0</v>
      </c>
      <c r="AE34" s="189">
        <f t="shared" si="13"/>
        <v>0</v>
      </c>
      <c r="AF34" s="189">
        <f t="shared" si="25"/>
        <v>0</v>
      </c>
      <c r="AG34" s="189">
        <f t="shared" si="26"/>
        <v>38.88032024</v>
      </c>
      <c r="AH34" s="112">
        <f t="shared" si="27"/>
        <v>5.078058684</v>
      </c>
      <c r="AI34" s="143">
        <f t="shared" si="28"/>
        <v>43.95837893</v>
      </c>
      <c r="AK34" s="141">
        <v>29.0</v>
      </c>
      <c r="AL34" s="190">
        <f t="shared" si="14"/>
        <v>0</v>
      </c>
      <c r="AM34" s="189">
        <f t="shared" si="15"/>
        <v>0</v>
      </c>
      <c r="AN34" s="189">
        <f t="shared" si="16"/>
        <v>0</v>
      </c>
      <c r="AO34" s="189">
        <f t="shared" si="17"/>
        <v>0</v>
      </c>
      <c r="AP34" s="189">
        <f t="shared" si="18"/>
        <v>0</v>
      </c>
      <c r="AQ34" s="112">
        <f t="shared" ref="AQ34:AT34" si="63">IF($AK34&lt;=$F$18,$AL34*AM34,)</f>
        <v>0</v>
      </c>
      <c r="AR34" s="112">
        <f t="shared" si="63"/>
        <v>0</v>
      </c>
      <c r="AS34" s="112">
        <f t="shared" si="63"/>
        <v>0</v>
      </c>
      <c r="AT34" s="112">
        <f t="shared" si="63"/>
        <v>0</v>
      </c>
      <c r="AU34" s="112"/>
      <c r="AV34" s="112"/>
      <c r="AW34" s="112"/>
      <c r="AX34" s="112"/>
      <c r="AY34" s="144">
        <f t="shared" si="30"/>
        <v>46.07947985</v>
      </c>
    </row>
    <row r="35" ht="15.75" customHeight="1">
      <c r="B35" s="182">
        <f t="shared" si="53"/>
        <v>36</v>
      </c>
      <c r="C35" s="183">
        <f t="shared" si="56"/>
        <v>40</v>
      </c>
      <c r="D35" s="187">
        <v>298.4536041558946</v>
      </c>
      <c r="E35" s="184">
        <f t="shared" si="50"/>
        <v>1.3</v>
      </c>
      <c r="F35" s="185">
        <f t="shared" si="51"/>
        <v>387.9896854</v>
      </c>
      <c r="G35" s="188">
        <f t="shared" si="54"/>
        <v>35.14251145</v>
      </c>
      <c r="H35" s="112"/>
      <c r="I35" s="191">
        <v>30.0</v>
      </c>
      <c r="J35" s="192">
        <f>IF($I35&lt;=$F$10,IF(AND(D8=B101,F12=C194),($F$11*$F$13+J34*50%),$F$11*$F$13+J34),)</f>
        <v>17.1</v>
      </c>
      <c r="K35" s="193">
        <f t="shared" si="20"/>
        <v>5.662750512</v>
      </c>
      <c r="L35" s="193">
        <f t="shared" si="21"/>
        <v>70</v>
      </c>
      <c r="M35" s="193">
        <f t="shared" si="2"/>
        <v>10</v>
      </c>
      <c r="N35" s="193">
        <f t="shared" si="3"/>
        <v>0</v>
      </c>
      <c r="O35" s="194">
        <f t="shared" si="4"/>
        <v>332.9784571</v>
      </c>
      <c r="P35" s="191">
        <v>30.0</v>
      </c>
      <c r="Q35" s="193">
        <f t="shared" si="22"/>
        <v>17.64909577</v>
      </c>
      <c r="R35" s="193">
        <f t="shared" si="23"/>
        <v>275.5619874</v>
      </c>
      <c r="S35" s="193">
        <f t="shared" si="5"/>
        <v>126.7585142</v>
      </c>
      <c r="T35" s="193">
        <f t="shared" si="6"/>
        <v>33.24624996</v>
      </c>
      <c r="U35" s="193">
        <f t="shared" si="24"/>
        <v>70</v>
      </c>
      <c r="V35" s="193">
        <f t="shared" si="7"/>
        <v>10</v>
      </c>
      <c r="W35" s="193">
        <v>0.0</v>
      </c>
      <c r="X35" s="194">
        <f t="shared" si="8"/>
        <v>572.0082976</v>
      </c>
      <c r="Y35" s="195">
        <f t="shared" si="9"/>
        <v>239.0298405</v>
      </c>
      <c r="AA35" s="22">
        <v>30.0</v>
      </c>
      <c r="AB35" s="190">
        <f t="shared" si="10"/>
        <v>0</v>
      </c>
      <c r="AC35" s="142">
        <f t="shared" si="11"/>
        <v>0</v>
      </c>
      <c r="AD35" s="189">
        <f t="shared" si="12"/>
        <v>0</v>
      </c>
      <c r="AE35" s="189">
        <f t="shared" si="13"/>
        <v>0</v>
      </c>
      <c r="AF35" s="189">
        <f t="shared" si="25"/>
        <v>0</v>
      </c>
      <c r="AG35" s="193">
        <f t="shared" si="26"/>
        <v>37.81713584</v>
      </c>
      <c r="AH35" s="193">
        <f t="shared" si="27"/>
        <v>3.590729731</v>
      </c>
      <c r="AI35" s="196">
        <f t="shared" si="28"/>
        <v>41.40786557</v>
      </c>
      <c r="AK35" s="22">
        <v>30.0</v>
      </c>
      <c r="AL35" s="190">
        <f t="shared" si="14"/>
        <v>0</v>
      </c>
      <c r="AM35" s="189">
        <f t="shared" si="15"/>
        <v>0</v>
      </c>
      <c r="AN35" s="189">
        <f t="shared" si="16"/>
        <v>0</v>
      </c>
      <c r="AO35" s="189">
        <f t="shared" si="17"/>
        <v>0</v>
      </c>
      <c r="AP35" s="189">
        <f t="shared" si="18"/>
        <v>0</v>
      </c>
      <c r="AQ35" s="193">
        <f t="shared" ref="AQ35:AT35" si="64">IF($AK35&lt;=$F$18,$AL35*AM35,)</f>
        <v>0</v>
      </c>
      <c r="AR35" s="193">
        <f t="shared" si="64"/>
        <v>0</v>
      </c>
      <c r="AS35" s="193">
        <f t="shared" si="64"/>
        <v>0</v>
      </c>
      <c r="AT35" s="193">
        <f t="shared" si="64"/>
        <v>0</v>
      </c>
      <c r="AU35" s="193"/>
      <c r="AV35" s="193"/>
      <c r="AW35" s="193"/>
      <c r="AX35" s="193"/>
      <c r="AY35" s="197">
        <f t="shared" si="30"/>
        <v>46.07947985</v>
      </c>
    </row>
    <row r="36" ht="15.75" customHeight="1">
      <c r="B36" s="182">
        <f t="shared" si="53"/>
        <v>40</v>
      </c>
      <c r="C36" s="183">
        <f t="shared" si="56"/>
        <v>41</v>
      </c>
      <c r="D36" s="187">
        <v>269.4275281438703</v>
      </c>
      <c r="E36" s="184">
        <f t="shared" si="50"/>
        <v>1.3</v>
      </c>
      <c r="F36" s="185">
        <f t="shared" si="51"/>
        <v>350.2557866</v>
      </c>
      <c r="G36" s="188">
        <f t="shared" si="54"/>
        <v>-37.73389882</v>
      </c>
      <c r="H36" s="112"/>
      <c r="I36" s="138">
        <v>31.0</v>
      </c>
      <c r="J36" s="112">
        <f t="shared" ref="J36:J205" si="66">IF($I36&lt;=$F$10,$F$11*$F$13+J35,)</f>
        <v>17.67</v>
      </c>
      <c r="K36" s="112">
        <f t="shared" si="20"/>
        <v>5.829217768</v>
      </c>
      <c r="L36" s="112">
        <f t="shared" si="21"/>
        <v>70</v>
      </c>
      <c r="M36" s="112">
        <f t="shared" si="2"/>
        <v>10</v>
      </c>
      <c r="N36" s="112">
        <f t="shared" si="3"/>
        <v>0</v>
      </c>
      <c r="O36" s="139">
        <f t="shared" si="4"/>
        <v>334.2611376</v>
      </c>
      <c r="P36" s="138">
        <v>31.0</v>
      </c>
      <c r="Q36" s="112">
        <f t="shared" si="22"/>
        <v>-51.87049175</v>
      </c>
      <c r="R36" s="112">
        <f t="shared" si="23"/>
        <v>223.6914957</v>
      </c>
      <c r="S36" s="112">
        <f t="shared" si="5"/>
        <v>102.898088</v>
      </c>
      <c r="T36" s="112">
        <f t="shared" si="6"/>
        <v>27.65127488</v>
      </c>
      <c r="U36" s="112">
        <f t="shared" si="24"/>
        <v>70</v>
      </c>
      <c r="V36" s="112">
        <f t="shared" si="7"/>
        <v>10</v>
      </c>
      <c r="W36" s="112">
        <v>0.0</v>
      </c>
      <c r="X36" s="112">
        <f t="shared" si="8"/>
        <v>520.706807</v>
      </c>
      <c r="Y36" s="140">
        <f t="shared" si="9"/>
        <v>186.4456694</v>
      </c>
      <c r="AA36" s="141">
        <v>31.0</v>
      </c>
      <c r="AB36" s="112">
        <f t="shared" si="10"/>
        <v>39.90037827</v>
      </c>
      <c r="AC36" s="142">
        <f t="shared" si="11"/>
        <v>0.1</v>
      </c>
      <c r="AD36" s="112">
        <f t="shared" si="12"/>
        <v>0.448</v>
      </c>
      <c r="AE36" s="112">
        <f t="shared" si="13"/>
        <v>0.352</v>
      </c>
      <c r="AF36" s="112">
        <f t="shared" si="25"/>
        <v>3.165239329</v>
      </c>
      <c r="AG36" s="112">
        <f t="shared" si="26"/>
        <v>50.90746333</v>
      </c>
      <c r="AH36" s="112">
        <f t="shared" si="27"/>
        <v>12.04850125</v>
      </c>
      <c r="AI36" s="143">
        <f t="shared" si="28"/>
        <v>66.12120391</v>
      </c>
      <c r="AK36" s="141">
        <v>31.0</v>
      </c>
      <c r="AL36" s="112">
        <f t="shared" si="14"/>
        <v>39.90037827</v>
      </c>
      <c r="AM36" s="112">
        <f t="shared" si="15"/>
        <v>0.2</v>
      </c>
      <c r="AN36" s="112">
        <f t="shared" si="16"/>
        <v>0.448</v>
      </c>
      <c r="AO36" s="112">
        <f t="shared" si="17"/>
        <v>0.352</v>
      </c>
      <c r="AP36" s="112" t="str">
        <f t="shared" si="18"/>
        <v/>
      </c>
      <c r="AQ36" s="112">
        <f t="shared" ref="AQ36:AT36" si="65">IF($AK36&lt;=$F$18,$AL36*AM36,)</f>
        <v>7.980075654</v>
      </c>
      <c r="AR36" s="112">
        <f t="shared" si="65"/>
        <v>17.87536946</v>
      </c>
      <c r="AS36" s="112">
        <f t="shared" si="65"/>
        <v>14.04493315</v>
      </c>
      <c r="AT36" s="112">
        <f t="shared" si="65"/>
        <v>0</v>
      </c>
      <c r="AU36" s="112"/>
      <c r="AV36" s="112"/>
      <c r="AW36" s="112"/>
      <c r="AX36" s="112"/>
      <c r="AY36" s="143"/>
    </row>
    <row r="37" ht="15.75" customHeight="1">
      <c r="B37" s="182">
        <f t="shared" si="53"/>
        <v>41</v>
      </c>
      <c r="C37" s="183">
        <f t="shared" ref="C37:C40" si="68">C35+10</f>
        <v>50</v>
      </c>
      <c r="D37" s="187">
        <v>353.4747446367829</v>
      </c>
      <c r="E37" s="184">
        <f t="shared" si="50"/>
        <v>1.3</v>
      </c>
      <c r="F37" s="185">
        <f t="shared" si="51"/>
        <v>459.517168</v>
      </c>
      <c r="G37" s="188">
        <f t="shared" si="54"/>
        <v>12.14015349</v>
      </c>
      <c r="H37" s="112"/>
      <c r="I37" s="138">
        <v>32.0</v>
      </c>
      <c r="J37" s="112">
        <f t="shared" si="66"/>
        <v>18.24</v>
      </c>
      <c r="K37" s="112">
        <f t="shared" si="20"/>
        <v>5.995061024</v>
      </c>
      <c r="L37" s="112">
        <f t="shared" si="21"/>
        <v>70</v>
      </c>
      <c r="M37" s="112">
        <f t="shared" si="2"/>
        <v>10</v>
      </c>
      <c r="N37" s="112">
        <f t="shared" si="3"/>
        <v>0</v>
      </c>
      <c r="O37" s="139">
        <f t="shared" si="4"/>
        <v>335.5427313</v>
      </c>
      <c r="P37" s="138">
        <v>32.0</v>
      </c>
      <c r="Q37" s="112">
        <f t="shared" si="22"/>
        <v>18.80889455</v>
      </c>
      <c r="R37" s="112">
        <f t="shared" si="23"/>
        <v>242.5003902</v>
      </c>
      <c r="S37" s="112">
        <f t="shared" si="5"/>
        <v>111.5501795</v>
      </c>
      <c r="T37" s="112">
        <f t="shared" si="6"/>
        <v>29.69592095</v>
      </c>
      <c r="U37" s="112">
        <f t="shared" si="24"/>
        <v>70</v>
      </c>
      <c r="V37" s="112">
        <f t="shared" si="7"/>
        <v>10</v>
      </c>
      <c r="W37" s="112">
        <v>0.0</v>
      </c>
      <c r="X37" s="112">
        <f t="shared" si="8"/>
        <v>539.3369583</v>
      </c>
      <c r="Y37" s="140">
        <f t="shared" si="9"/>
        <v>203.794227</v>
      </c>
      <c r="AA37" s="141">
        <v>32.0</v>
      </c>
      <c r="AB37" s="112">
        <f t="shared" si="10"/>
        <v>0</v>
      </c>
      <c r="AC37" s="142">
        <f t="shared" si="11"/>
        <v>0</v>
      </c>
      <c r="AD37" s="112">
        <f t="shared" si="12"/>
        <v>0</v>
      </c>
      <c r="AE37" s="112">
        <f t="shared" si="13"/>
        <v>0</v>
      </c>
      <c r="AF37" s="112">
        <f t="shared" si="25"/>
        <v>3.103170917</v>
      </c>
      <c r="AG37" s="112">
        <f t="shared" si="26"/>
        <v>49.51539607</v>
      </c>
      <c r="AH37" s="112">
        <f t="shared" si="27"/>
        <v>8.519576934</v>
      </c>
      <c r="AI37" s="143">
        <f t="shared" si="28"/>
        <v>61.13814392</v>
      </c>
      <c r="AK37" s="141">
        <v>32.0</v>
      </c>
      <c r="AL37" s="112">
        <f t="shared" si="14"/>
        <v>0</v>
      </c>
      <c r="AM37" s="112">
        <f t="shared" si="15"/>
        <v>0</v>
      </c>
      <c r="AN37" s="112">
        <f t="shared" si="16"/>
        <v>0</v>
      </c>
      <c r="AO37" s="112">
        <f t="shared" si="17"/>
        <v>0</v>
      </c>
      <c r="AP37" s="112">
        <f t="shared" si="18"/>
        <v>0</v>
      </c>
      <c r="AQ37" s="112">
        <f t="shared" ref="AQ37:AT37" si="67">IF($AK37&lt;=$F$18,$AL37*AM37,)</f>
        <v>0</v>
      </c>
      <c r="AR37" s="112">
        <f t="shared" si="67"/>
        <v>0</v>
      </c>
      <c r="AS37" s="112">
        <f t="shared" si="67"/>
        <v>0</v>
      </c>
      <c r="AT37" s="112">
        <f t="shared" si="67"/>
        <v>0</v>
      </c>
      <c r="AU37" s="112"/>
      <c r="AV37" s="112"/>
      <c r="AW37" s="112"/>
      <c r="AX37" s="112"/>
      <c r="AY37" s="143"/>
    </row>
    <row r="38" ht="15.75" customHeight="1">
      <c r="B38" s="182">
        <f t="shared" si="53"/>
        <v>50</v>
      </c>
      <c r="C38" s="183">
        <f t="shared" si="68"/>
        <v>51</v>
      </c>
      <c r="D38" s="187">
        <v>323.17690938220153</v>
      </c>
      <c r="E38" s="184">
        <f t="shared" si="50"/>
        <v>1.3</v>
      </c>
      <c r="F38" s="185">
        <f t="shared" si="51"/>
        <v>420.1299822</v>
      </c>
      <c r="G38" s="188">
        <f t="shared" si="54"/>
        <v>-39.38718583</v>
      </c>
      <c r="H38" s="112"/>
      <c r="I38" s="138">
        <v>33.0</v>
      </c>
      <c r="J38" s="112">
        <f t="shared" si="66"/>
        <v>18.81</v>
      </c>
      <c r="K38" s="112">
        <f t="shared" si="20"/>
        <v>6.160302018</v>
      </c>
      <c r="L38" s="112">
        <f t="shared" si="21"/>
        <v>70</v>
      </c>
      <c r="M38" s="112">
        <f t="shared" si="2"/>
        <v>10</v>
      </c>
      <c r="N38" s="112">
        <f t="shared" si="3"/>
        <v>0</v>
      </c>
      <c r="O38" s="139">
        <f t="shared" si="4"/>
        <v>336.823276</v>
      </c>
      <c r="P38" s="138">
        <v>33.0</v>
      </c>
      <c r="Q38" s="112">
        <f t="shared" si="22"/>
        <v>18.80889455</v>
      </c>
      <c r="R38" s="112">
        <f t="shared" si="23"/>
        <v>261.3092848</v>
      </c>
      <c r="S38" s="112">
        <f t="shared" si="5"/>
        <v>120.202271</v>
      </c>
      <c r="T38" s="112">
        <f t="shared" si="6"/>
        <v>31.72217106</v>
      </c>
      <c r="U38" s="112">
        <f t="shared" si="24"/>
        <v>70</v>
      </c>
      <c r="V38" s="112">
        <f t="shared" si="7"/>
        <v>10</v>
      </c>
      <c r="W38" s="112">
        <v>0.0</v>
      </c>
      <c r="X38" s="112">
        <f t="shared" si="8"/>
        <v>557.9350699</v>
      </c>
      <c r="Y38" s="140">
        <f t="shared" si="9"/>
        <v>221.1117939</v>
      </c>
      <c r="AA38" s="141">
        <v>33.0</v>
      </c>
      <c r="AB38" s="112">
        <f t="shared" si="10"/>
        <v>0</v>
      </c>
      <c r="AC38" s="142">
        <f t="shared" si="11"/>
        <v>0</v>
      </c>
      <c r="AD38" s="112">
        <f t="shared" si="12"/>
        <v>0</v>
      </c>
      <c r="AE38" s="112">
        <f t="shared" si="13"/>
        <v>0</v>
      </c>
      <c r="AF38" s="112">
        <f t="shared" si="25"/>
        <v>3.042319628</v>
      </c>
      <c r="AG38" s="112">
        <f t="shared" si="26"/>
        <v>48.16139496</v>
      </c>
      <c r="AH38" s="112">
        <f t="shared" si="27"/>
        <v>6.024250623</v>
      </c>
      <c r="AI38" s="143">
        <f t="shared" si="28"/>
        <v>57.22796521</v>
      </c>
      <c r="AK38" s="141">
        <v>33.0</v>
      </c>
      <c r="AL38" s="112">
        <f t="shared" si="14"/>
        <v>0</v>
      </c>
      <c r="AM38" s="112">
        <f t="shared" si="15"/>
        <v>0</v>
      </c>
      <c r="AN38" s="112">
        <f t="shared" si="16"/>
        <v>0</v>
      </c>
      <c r="AO38" s="112">
        <f t="shared" si="17"/>
        <v>0</v>
      </c>
      <c r="AP38" s="112">
        <f t="shared" si="18"/>
        <v>0</v>
      </c>
      <c r="AQ38" s="112">
        <f t="shared" ref="AQ38:AT38" si="69">IF($AK38&lt;=$F$18,$AL38*AM38,)</f>
        <v>0</v>
      </c>
      <c r="AR38" s="112">
        <f t="shared" si="69"/>
        <v>0</v>
      </c>
      <c r="AS38" s="112">
        <f t="shared" si="69"/>
        <v>0</v>
      </c>
      <c r="AT38" s="112">
        <f t="shared" si="69"/>
        <v>0</v>
      </c>
      <c r="AU38" s="112"/>
      <c r="AV38" s="112"/>
      <c r="AW38" s="112"/>
      <c r="AX38" s="112"/>
      <c r="AY38" s="143"/>
    </row>
    <row r="39" ht="15.75" customHeight="1">
      <c r="B39" s="182">
        <f t="shared" si="53"/>
        <v>51</v>
      </c>
      <c r="C39" s="183">
        <f t="shared" si="68"/>
        <v>60</v>
      </c>
      <c r="D39" s="187">
        <v>396.65306261171173</v>
      </c>
      <c r="E39" s="184">
        <f t="shared" si="50"/>
        <v>1.3</v>
      </c>
      <c r="F39" s="185">
        <f t="shared" si="51"/>
        <v>515.6489814</v>
      </c>
      <c r="G39" s="188">
        <f t="shared" si="54"/>
        <v>10.61322213</v>
      </c>
      <c r="H39" s="112"/>
      <c r="I39" s="138">
        <v>34.0</v>
      </c>
      <c r="J39" s="112">
        <f t="shared" si="66"/>
        <v>19.38</v>
      </c>
      <c r="K39" s="112">
        <f t="shared" si="20"/>
        <v>6.324961094</v>
      </c>
      <c r="L39" s="112">
        <f t="shared" si="21"/>
        <v>70</v>
      </c>
      <c r="M39" s="112">
        <f t="shared" si="2"/>
        <v>10</v>
      </c>
      <c r="N39" s="112">
        <f t="shared" si="3"/>
        <v>0</v>
      </c>
      <c r="O39" s="139">
        <f t="shared" si="4"/>
        <v>338.1028072</v>
      </c>
      <c r="P39" s="138">
        <v>34.0</v>
      </c>
      <c r="Q39" s="112">
        <f t="shared" si="22"/>
        <v>18.80889455</v>
      </c>
      <c r="R39" s="112">
        <f t="shared" si="23"/>
        <v>280.1181793</v>
      </c>
      <c r="S39" s="112">
        <f t="shared" si="5"/>
        <v>128.8543625</v>
      </c>
      <c r="T39" s="112">
        <f t="shared" si="6"/>
        <v>33.73149992</v>
      </c>
      <c r="U39" s="112">
        <f t="shared" si="24"/>
        <v>70</v>
      </c>
      <c r="V39" s="112">
        <f t="shared" si="7"/>
        <v>10</v>
      </c>
      <c r="W39" s="112">
        <v>0.0</v>
      </c>
      <c r="X39" s="112">
        <f t="shared" si="8"/>
        <v>576.5037103</v>
      </c>
      <c r="Y39" s="140">
        <f t="shared" si="9"/>
        <v>238.4009031</v>
      </c>
      <c r="AA39" s="141">
        <v>34.0</v>
      </c>
      <c r="AB39" s="112">
        <f t="shared" si="10"/>
        <v>0</v>
      </c>
      <c r="AC39" s="142">
        <f t="shared" si="11"/>
        <v>0</v>
      </c>
      <c r="AD39" s="112">
        <f t="shared" si="12"/>
        <v>0</v>
      </c>
      <c r="AE39" s="112">
        <f t="shared" si="13"/>
        <v>0</v>
      </c>
      <c r="AF39" s="112">
        <f t="shared" si="25"/>
        <v>2.982661596</v>
      </c>
      <c r="AG39" s="112">
        <f t="shared" si="26"/>
        <v>46.84441909</v>
      </c>
      <c r="AH39" s="112">
        <f t="shared" si="27"/>
        <v>4.259788467</v>
      </c>
      <c r="AI39" s="143">
        <f t="shared" si="28"/>
        <v>54.08686915</v>
      </c>
      <c r="AK39" s="141">
        <v>34.0</v>
      </c>
      <c r="AL39" s="112">
        <f t="shared" si="14"/>
        <v>0</v>
      </c>
      <c r="AM39" s="112">
        <f t="shared" si="15"/>
        <v>0</v>
      </c>
      <c r="AN39" s="112">
        <f t="shared" si="16"/>
        <v>0</v>
      </c>
      <c r="AO39" s="112">
        <f t="shared" si="17"/>
        <v>0</v>
      </c>
      <c r="AP39" s="112">
        <f t="shared" si="18"/>
        <v>0</v>
      </c>
      <c r="AQ39" s="112">
        <f t="shared" ref="AQ39:AT39" si="70">IF($AK39&lt;=$F$18,$AL39*AM39,)</f>
        <v>0</v>
      </c>
      <c r="AR39" s="112">
        <f t="shared" si="70"/>
        <v>0</v>
      </c>
      <c r="AS39" s="112">
        <f t="shared" si="70"/>
        <v>0</v>
      </c>
      <c r="AT39" s="112">
        <f t="shared" si="70"/>
        <v>0</v>
      </c>
      <c r="AU39" s="112"/>
      <c r="AV39" s="112"/>
      <c r="AW39" s="112"/>
      <c r="AX39" s="112"/>
      <c r="AY39" s="143"/>
    </row>
    <row r="40" ht="15.75" customHeight="1">
      <c r="B40" s="182">
        <f t="shared" si="53"/>
        <v>60</v>
      </c>
      <c r="C40" s="183">
        <f t="shared" si="68"/>
        <v>61</v>
      </c>
      <c r="D40" s="187">
        <v>0.0</v>
      </c>
      <c r="E40" s="184">
        <f t="shared" si="50"/>
        <v>1.3</v>
      </c>
      <c r="F40" s="185">
        <f t="shared" si="51"/>
        <v>0</v>
      </c>
      <c r="G40" s="188">
        <f t="shared" si="54"/>
        <v>-515.6489814</v>
      </c>
      <c r="H40" s="112"/>
      <c r="I40" s="138">
        <v>35.0</v>
      </c>
      <c r="J40" s="112">
        <f t="shared" si="66"/>
        <v>19.95</v>
      </c>
      <c r="K40" s="112">
        <f t="shared" si="20"/>
        <v>6.489057333</v>
      </c>
      <c r="L40" s="112">
        <f t="shared" si="21"/>
        <v>70</v>
      </c>
      <c r="M40" s="112">
        <f t="shared" si="2"/>
        <v>10</v>
      </c>
      <c r="N40" s="112">
        <f t="shared" si="3"/>
        <v>0</v>
      </c>
      <c r="O40" s="139">
        <f t="shared" si="4"/>
        <v>339.3813582</v>
      </c>
      <c r="P40" s="138">
        <v>35.0</v>
      </c>
      <c r="Q40" s="112">
        <f t="shared" si="22"/>
        <v>18.80889455</v>
      </c>
      <c r="R40" s="112">
        <f t="shared" si="23"/>
        <v>298.9270738</v>
      </c>
      <c r="S40" s="112">
        <f t="shared" si="5"/>
        <v>137.506454</v>
      </c>
      <c r="T40" s="112">
        <f t="shared" si="6"/>
        <v>35.72517301</v>
      </c>
      <c r="U40" s="112">
        <f t="shared" si="24"/>
        <v>70</v>
      </c>
      <c r="V40" s="112">
        <f t="shared" si="7"/>
        <v>10</v>
      </c>
      <c r="W40" s="112">
        <v>0.0</v>
      </c>
      <c r="X40" s="112">
        <f t="shared" si="8"/>
        <v>595.0450837</v>
      </c>
      <c r="Y40" s="140">
        <f t="shared" si="9"/>
        <v>255.6637255</v>
      </c>
      <c r="AA40" s="141">
        <v>35.0</v>
      </c>
      <c r="AB40" s="112">
        <f t="shared" si="10"/>
        <v>0</v>
      </c>
      <c r="AC40" s="142">
        <f t="shared" si="11"/>
        <v>0</v>
      </c>
      <c r="AD40" s="112">
        <f t="shared" si="12"/>
        <v>0</v>
      </c>
      <c r="AE40" s="112">
        <f t="shared" si="13"/>
        <v>0</v>
      </c>
      <c r="AF40" s="112">
        <f t="shared" si="25"/>
        <v>2.924173421</v>
      </c>
      <c r="AG40" s="112">
        <f t="shared" si="26"/>
        <v>45.56345598</v>
      </c>
      <c r="AH40" s="112">
        <f t="shared" si="27"/>
        <v>3.012125311</v>
      </c>
      <c r="AI40" s="143">
        <f t="shared" si="28"/>
        <v>51.49975471</v>
      </c>
      <c r="AK40" s="141">
        <v>35.0</v>
      </c>
      <c r="AL40" s="112">
        <f t="shared" si="14"/>
        <v>0</v>
      </c>
      <c r="AM40" s="112">
        <f t="shared" si="15"/>
        <v>0</v>
      </c>
      <c r="AN40" s="112">
        <f t="shared" si="16"/>
        <v>0</v>
      </c>
      <c r="AO40" s="112">
        <f t="shared" si="17"/>
        <v>0</v>
      </c>
      <c r="AP40" s="112">
        <f t="shared" si="18"/>
        <v>0</v>
      </c>
      <c r="AQ40" s="112">
        <f t="shared" ref="AQ40:AT40" si="71">IF($AK40&lt;=$F$18,$AL40*AM40,)</f>
        <v>0</v>
      </c>
      <c r="AR40" s="112">
        <f t="shared" si="71"/>
        <v>0</v>
      </c>
      <c r="AS40" s="112">
        <f t="shared" si="71"/>
        <v>0</v>
      </c>
      <c r="AT40" s="112">
        <f t="shared" si="71"/>
        <v>0</v>
      </c>
      <c r="AU40" s="112"/>
      <c r="AV40" s="112"/>
      <c r="AW40" s="112"/>
      <c r="AX40" s="112"/>
      <c r="AY40" s="143"/>
    </row>
    <row r="41" ht="15.75" customHeight="1">
      <c r="B41" s="31"/>
      <c r="C41" s="183"/>
      <c r="D41" s="187"/>
      <c r="E41" s="184"/>
      <c r="F41" s="185"/>
      <c r="G41" s="188"/>
      <c r="H41" s="112"/>
      <c r="I41" s="138">
        <v>36.0</v>
      </c>
      <c r="J41" s="112">
        <f t="shared" si="66"/>
        <v>20.52</v>
      </c>
      <c r="K41" s="112">
        <f t="shared" si="20"/>
        <v>6.652608663</v>
      </c>
      <c r="L41" s="112">
        <f t="shared" si="21"/>
        <v>70</v>
      </c>
      <c r="M41" s="112">
        <f t="shared" si="2"/>
        <v>10</v>
      </c>
      <c r="N41" s="112">
        <f t="shared" si="3"/>
        <v>0</v>
      </c>
      <c r="O41" s="139">
        <f t="shared" si="4"/>
        <v>340.6589601</v>
      </c>
      <c r="P41" s="138">
        <v>36.0</v>
      </c>
      <c r="Q41" s="112">
        <f t="shared" si="22"/>
        <v>-51.50743426</v>
      </c>
      <c r="R41" s="112">
        <f t="shared" si="23"/>
        <v>247.4196396</v>
      </c>
      <c r="S41" s="112">
        <f t="shared" si="5"/>
        <v>113.8130342</v>
      </c>
      <c r="T41" s="112">
        <f t="shared" si="6"/>
        <v>30.2275757</v>
      </c>
      <c r="U41" s="112">
        <f t="shared" si="24"/>
        <v>70</v>
      </c>
      <c r="V41" s="112">
        <f t="shared" si="7"/>
        <v>10</v>
      </c>
      <c r="W41" s="112">
        <v>0.0</v>
      </c>
      <c r="X41" s="112">
        <f t="shared" si="8"/>
        <v>544.2040623</v>
      </c>
      <c r="Y41" s="140">
        <f t="shared" si="9"/>
        <v>203.5451022</v>
      </c>
      <c r="AA41" s="141">
        <v>36.0</v>
      </c>
      <c r="AB41" s="112">
        <f t="shared" si="10"/>
        <v>39.62110328</v>
      </c>
      <c r="AC41" s="142">
        <f t="shared" si="11"/>
        <v>0.2</v>
      </c>
      <c r="AD41" s="112">
        <f t="shared" si="12"/>
        <v>0.336</v>
      </c>
      <c r="AE41" s="112">
        <f t="shared" si="13"/>
        <v>0.264</v>
      </c>
      <c r="AF41" s="112">
        <f t="shared" si="25"/>
        <v>9.15300186</v>
      </c>
      <c r="AG41" s="112">
        <f t="shared" si="26"/>
        <v>54.83670422</v>
      </c>
      <c r="AH41" s="112">
        <f t="shared" si="27"/>
        <v>9.212078378</v>
      </c>
      <c r="AI41" s="143">
        <f t="shared" si="28"/>
        <v>73.20178445</v>
      </c>
      <c r="AK41" s="141">
        <v>36.0</v>
      </c>
      <c r="AL41" s="112">
        <f t="shared" si="14"/>
        <v>39.62110328</v>
      </c>
      <c r="AM41" s="112">
        <f t="shared" si="15"/>
        <v>0.4</v>
      </c>
      <c r="AN41" s="112">
        <f t="shared" si="16"/>
        <v>0.336</v>
      </c>
      <c r="AO41" s="112">
        <f t="shared" si="17"/>
        <v>0.264</v>
      </c>
      <c r="AP41" s="112" t="str">
        <f t="shared" si="18"/>
        <v/>
      </c>
      <c r="AQ41" s="112">
        <f t="shared" ref="AQ41:AT41" si="72">IF($AK41&lt;=$F$18,$AL41*AM41,)</f>
        <v>15.84844131</v>
      </c>
      <c r="AR41" s="112">
        <f t="shared" si="72"/>
        <v>13.3126907</v>
      </c>
      <c r="AS41" s="112">
        <f t="shared" si="72"/>
        <v>10.45997127</v>
      </c>
      <c r="AT41" s="112">
        <f t="shared" si="72"/>
        <v>0</v>
      </c>
      <c r="AU41" s="112"/>
      <c r="AV41" s="112"/>
      <c r="AW41" s="112"/>
      <c r="AX41" s="112"/>
      <c r="AY41" s="143"/>
    </row>
    <row r="42" ht="15.75" customHeight="1">
      <c r="B42" s="31"/>
      <c r="C42" s="198"/>
      <c r="D42" s="187"/>
      <c r="E42" s="184"/>
      <c r="F42" s="185"/>
      <c r="G42" s="188"/>
      <c r="H42" s="112"/>
      <c r="I42" s="138">
        <v>37.0</v>
      </c>
      <c r="J42" s="112">
        <f t="shared" si="66"/>
        <v>21.09</v>
      </c>
      <c r="K42" s="112">
        <f t="shared" si="20"/>
        <v>6.81563196</v>
      </c>
      <c r="L42" s="112">
        <f t="shared" si="21"/>
        <v>70</v>
      </c>
      <c r="M42" s="112">
        <f t="shared" si="2"/>
        <v>10</v>
      </c>
      <c r="N42" s="112">
        <f t="shared" si="3"/>
        <v>0</v>
      </c>
      <c r="O42" s="139">
        <f t="shared" si="4"/>
        <v>341.9356423</v>
      </c>
      <c r="P42" s="138">
        <v>37.0</v>
      </c>
      <c r="Q42" s="112">
        <f t="shared" si="22"/>
        <v>35.14251145</v>
      </c>
      <c r="R42" s="112">
        <f t="shared" si="23"/>
        <v>282.562151</v>
      </c>
      <c r="S42" s="112">
        <f t="shared" si="5"/>
        <v>129.9785895</v>
      </c>
      <c r="T42" s="112">
        <f t="shared" si="6"/>
        <v>33.99141194</v>
      </c>
      <c r="U42" s="112">
        <f t="shared" si="24"/>
        <v>70</v>
      </c>
      <c r="V42" s="112">
        <f t="shared" si="7"/>
        <v>10</v>
      </c>
      <c r="W42" s="112">
        <v>0.0</v>
      </c>
      <c r="X42" s="112">
        <f t="shared" si="8"/>
        <v>578.9144191</v>
      </c>
      <c r="Y42" s="140">
        <f t="shared" si="9"/>
        <v>236.9787768</v>
      </c>
      <c r="AA42" s="141">
        <v>37.0</v>
      </c>
      <c r="AB42" s="112">
        <f t="shared" si="10"/>
        <v>0</v>
      </c>
      <c r="AC42" s="142">
        <f t="shared" si="11"/>
        <v>0</v>
      </c>
      <c r="AD42" s="112">
        <f t="shared" si="12"/>
        <v>0</v>
      </c>
      <c r="AE42" s="112">
        <f t="shared" si="13"/>
        <v>0</v>
      </c>
      <c r="AF42" s="112">
        <f t="shared" si="25"/>
        <v>8.973517077</v>
      </c>
      <c r="AG42" s="112">
        <f t="shared" si="26"/>
        <v>53.33719166</v>
      </c>
      <c r="AH42" s="112">
        <f t="shared" si="27"/>
        <v>6.51392309</v>
      </c>
      <c r="AI42" s="143">
        <f t="shared" si="28"/>
        <v>68.82463182</v>
      </c>
      <c r="AK42" s="141">
        <v>37.0</v>
      </c>
      <c r="AL42" s="112">
        <f t="shared" si="14"/>
        <v>0</v>
      </c>
      <c r="AM42" s="112">
        <f t="shared" si="15"/>
        <v>0</v>
      </c>
      <c r="AN42" s="112">
        <f t="shared" si="16"/>
        <v>0</v>
      </c>
      <c r="AO42" s="112">
        <f t="shared" si="17"/>
        <v>0</v>
      </c>
      <c r="AP42" s="112">
        <f t="shared" si="18"/>
        <v>0</v>
      </c>
      <c r="AQ42" s="112">
        <f t="shared" ref="AQ42:AT42" si="73">IF($AK42&lt;=$F$18,$AL42*AM42,)</f>
        <v>0</v>
      </c>
      <c r="AR42" s="112">
        <f t="shared" si="73"/>
        <v>0</v>
      </c>
      <c r="AS42" s="112">
        <f t="shared" si="73"/>
        <v>0</v>
      </c>
      <c r="AT42" s="112">
        <f t="shared" si="73"/>
        <v>0</v>
      </c>
      <c r="AU42" s="112"/>
      <c r="AV42" s="112"/>
      <c r="AW42" s="112"/>
      <c r="AX42" s="112"/>
      <c r="AY42" s="143"/>
    </row>
    <row r="43" ht="15.75" customHeight="1">
      <c r="B43" s="31"/>
      <c r="C43" s="183"/>
      <c r="D43" s="187"/>
      <c r="E43" s="184"/>
      <c r="F43" s="185"/>
      <c r="G43" s="188"/>
      <c r="H43" s="112"/>
      <c r="I43" s="138">
        <v>38.0</v>
      </c>
      <c r="J43" s="112">
        <f t="shared" si="66"/>
        <v>21.66</v>
      </c>
      <c r="K43" s="112">
        <f t="shared" si="20"/>
        <v>6.978143133</v>
      </c>
      <c r="L43" s="112">
        <f t="shared" si="21"/>
        <v>70</v>
      </c>
      <c r="M43" s="112">
        <f t="shared" si="2"/>
        <v>10</v>
      </c>
      <c r="N43" s="112">
        <f t="shared" si="3"/>
        <v>0</v>
      </c>
      <c r="O43" s="139">
        <f t="shared" si="4"/>
        <v>343.2114326</v>
      </c>
      <c r="P43" s="138">
        <v>38.0</v>
      </c>
      <c r="Q43" s="112">
        <f t="shared" si="22"/>
        <v>35.14251145</v>
      </c>
      <c r="R43" s="112">
        <f t="shared" si="23"/>
        <v>317.7046625</v>
      </c>
      <c r="S43" s="112">
        <f t="shared" si="5"/>
        <v>146.1441447</v>
      </c>
      <c r="T43" s="112">
        <f t="shared" si="6"/>
        <v>37.70100502</v>
      </c>
      <c r="U43" s="112">
        <f t="shared" si="24"/>
        <v>70</v>
      </c>
      <c r="V43" s="112">
        <f t="shared" si="7"/>
        <v>10</v>
      </c>
      <c r="W43" s="112">
        <v>0.0</v>
      </c>
      <c r="X43" s="112">
        <f t="shared" si="8"/>
        <v>613.5303025</v>
      </c>
      <c r="Y43" s="140">
        <f t="shared" si="9"/>
        <v>270.3188699</v>
      </c>
      <c r="AA43" s="141">
        <v>38.0</v>
      </c>
      <c r="AB43" s="112">
        <f t="shared" si="10"/>
        <v>0</v>
      </c>
      <c r="AC43" s="142">
        <f t="shared" si="11"/>
        <v>0</v>
      </c>
      <c r="AD43" s="112">
        <f t="shared" si="12"/>
        <v>0</v>
      </c>
      <c r="AE43" s="112">
        <f t="shared" si="13"/>
        <v>0</v>
      </c>
      <c r="AF43" s="112">
        <f t="shared" si="25"/>
        <v>8.79755188</v>
      </c>
      <c r="AG43" s="112">
        <f t="shared" si="26"/>
        <v>51.87868334</v>
      </c>
      <c r="AH43" s="112">
        <f t="shared" si="27"/>
        <v>4.606039189</v>
      </c>
      <c r="AI43" s="143">
        <f t="shared" si="28"/>
        <v>65.28227441</v>
      </c>
      <c r="AK43" s="141">
        <v>38.0</v>
      </c>
      <c r="AL43" s="112">
        <f t="shared" si="14"/>
        <v>0</v>
      </c>
      <c r="AM43" s="112">
        <f t="shared" si="15"/>
        <v>0</v>
      </c>
      <c r="AN43" s="112">
        <f t="shared" si="16"/>
        <v>0</v>
      </c>
      <c r="AO43" s="112">
        <f t="shared" si="17"/>
        <v>0</v>
      </c>
      <c r="AP43" s="112">
        <f t="shared" si="18"/>
        <v>0</v>
      </c>
      <c r="AQ43" s="112">
        <f t="shared" ref="AQ43:AT43" si="74">IF($AK43&lt;=$F$18,$AL43*AM43,)</f>
        <v>0</v>
      </c>
      <c r="AR43" s="112">
        <f t="shared" si="74"/>
        <v>0</v>
      </c>
      <c r="AS43" s="112">
        <f t="shared" si="74"/>
        <v>0</v>
      </c>
      <c r="AT43" s="112">
        <f t="shared" si="74"/>
        <v>0</v>
      </c>
      <c r="AU43" s="112"/>
      <c r="AV43" s="112"/>
      <c r="AW43" s="112"/>
      <c r="AX43" s="112"/>
      <c r="AY43" s="143"/>
    </row>
    <row r="44" ht="15.75" customHeight="1">
      <c r="B44" s="31"/>
      <c r="C44" s="198"/>
      <c r="D44" s="187"/>
      <c r="E44" s="184"/>
      <c r="F44" s="185"/>
      <c r="G44" s="188"/>
      <c r="H44" s="112"/>
      <c r="I44" s="138">
        <v>39.0</v>
      </c>
      <c r="J44" s="112">
        <f t="shared" si="66"/>
        <v>22.23</v>
      </c>
      <c r="K44" s="112">
        <f t="shared" si="20"/>
        <v>7.140157211</v>
      </c>
      <c r="L44" s="112">
        <f t="shared" si="21"/>
        <v>70</v>
      </c>
      <c r="M44" s="112">
        <f t="shared" si="2"/>
        <v>10</v>
      </c>
      <c r="N44" s="112">
        <f t="shared" si="3"/>
        <v>0</v>
      </c>
      <c r="O44" s="139">
        <f t="shared" si="4"/>
        <v>344.4863571</v>
      </c>
      <c r="P44" s="138">
        <v>39.0</v>
      </c>
      <c r="Q44" s="112">
        <f t="shared" si="22"/>
        <v>35.14251145</v>
      </c>
      <c r="R44" s="112">
        <f t="shared" si="23"/>
        <v>352.8471739</v>
      </c>
      <c r="S44" s="112">
        <f t="shared" si="5"/>
        <v>162.3097</v>
      </c>
      <c r="T44" s="112">
        <f t="shared" si="6"/>
        <v>41.36303934</v>
      </c>
      <c r="U44" s="112">
        <f t="shared" si="24"/>
        <v>70</v>
      </c>
      <c r="V44" s="112">
        <f t="shared" si="7"/>
        <v>10</v>
      </c>
      <c r="W44" s="112">
        <v>0.0</v>
      </c>
      <c r="X44" s="112">
        <f t="shared" si="8"/>
        <v>648.0633544</v>
      </c>
      <c r="Y44" s="140">
        <f t="shared" si="9"/>
        <v>303.5769972</v>
      </c>
      <c r="AA44" s="141">
        <v>39.0</v>
      </c>
      <c r="AB44" s="112">
        <f t="shared" si="10"/>
        <v>0</v>
      </c>
      <c r="AC44" s="142">
        <f t="shared" si="11"/>
        <v>0</v>
      </c>
      <c r="AD44" s="112">
        <f t="shared" si="12"/>
        <v>0</v>
      </c>
      <c r="AE44" s="112">
        <f t="shared" si="13"/>
        <v>0</v>
      </c>
      <c r="AF44" s="112">
        <f t="shared" si="25"/>
        <v>8.625037254</v>
      </c>
      <c r="AG44" s="112">
        <f t="shared" si="26"/>
        <v>50.46005802</v>
      </c>
      <c r="AH44" s="112">
        <f t="shared" si="27"/>
        <v>3.256961545</v>
      </c>
      <c r="AI44" s="143">
        <f t="shared" si="28"/>
        <v>62.34205682</v>
      </c>
      <c r="AK44" s="141">
        <v>39.0</v>
      </c>
      <c r="AL44" s="112">
        <f t="shared" si="14"/>
        <v>0</v>
      </c>
      <c r="AM44" s="112">
        <f t="shared" si="15"/>
        <v>0</v>
      </c>
      <c r="AN44" s="112">
        <f t="shared" si="16"/>
        <v>0</v>
      </c>
      <c r="AO44" s="112">
        <f t="shared" si="17"/>
        <v>0</v>
      </c>
      <c r="AP44" s="112">
        <f t="shared" si="18"/>
        <v>0</v>
      </c>
      <c r="AQ44" s="112">
        <f t="shared" ref="AQ44:AT44" si="75">IF($AK44&lt;=$F$18,$AL44*AM44,)</f>
        <v>0</v>
      </c>
      <c r="AR44" s="112">
        <f t="shared" si="75"/>
        <v>0</v>
      </c>
      <c r="AS44" s="112">
        <f t="shared" si="75"/>
        <v>0</v>
      </c>
      <c r="AT44" s="112">
        <f t="shared" si="75"/>
        <v>0</v>
      </c>
      <c r="AU44" s="112"/>
      <c r="AV44" s="112"/>
      <c r="AW44" s="112"/>
      <c r="AX44" s="112"/>
      <c r="AY44" s="143"/>
    </row>
    <row r="45" ht="15.75" customHeight="1">
      <c r="B45" s="31"/>
      <c r="C45" s="183"/>
      <c r="D45" s="187"/>
      <c r="E45" s="184"/>
      <c r="F45" s="185"/>
      <c r="G45" s="188"/>
      <c r="H45" s="112"/>
      <c r="I45" s="138">
        <v>40.0</v>
      </c>
      <c r="J45" s="112">
        <f t="shared" si="66"/>
        <v>22.8</v>
      </c>
      <c r="K45" s="112">
        <f t="shared" si="20"/>
        <v>7.301688404</v>
      </c>
      <c r="L45" s="112">
        <f t="shared" si="21"/>
        <v>70</v>
      </c>
      <c r="M45" s="112">
        <f t="shared" si="2"/>
        <v>10</v>
      </c>
      <c r="N45" s="112">
        <f t="shared" si="3"/>
        <v>0</v>
      </c>
      <c r="O45" s="139">
        <f t="shared" si="4"/>
        <v>345.7604406</v>
      </c>
      <c r="P45" s="138">
        <v>40.0</v>
      </c>
      <c r="Q45" s="112">
        <f t="shared" si="22"/>
        <v>35.14251145</v>
      </c>
      <c r="R45" s="112">
        <f t="shared" si="23"/>
        <v>387.9896854</v>
      </c>
      <c r="S45" s="112">
        <f t="shared" si="5"/>
        <v>178.4752553</v>
      </c>
      <c r="T45" s="112">
        <f t="shared" si="6"/>
        <v>44.98279079</v>
      </c>
      <c r="U45" s="112">
        <f t="shared" si="24"/>
        <v>70</v>
      </c>
      <c r="V45" s="112">
        <f t="shared" si="7"/>
        <v>10</v>
      </c>
      <c r="W45" s="112">
        <v>0.0</v>
      </c>
      <c r="X45" s="112">
        <f t="shared" si="8"/>
        <v>682.5227636</v>
      </c>
      <c r="Y45" s="140">
        <f t="shared" si="9"/>
        <v>336.7623229</v>
      </c>
      <c r="AA45" s="141">
        <v>40.0</v>
      </c>
      <c r="AB45" s="112">
        <f t="shared" si="10"/>
        <v>0</v>
      </c>
      <c r="AC45" s="142">
        <f t="shared" si="11"/>
        <v>0</v>
      </c>
      <c r="AD45" s="112">
        <f t="shared" si="12"/>
        <v>0</v>
      </c>
      <c r="AE45" s="112">
        <f t="shared" si="13"/>
        <v>0</v>
      </c>
      <c r="AF45" s="112">
        <f t="shared" si="25"/>
        <v>8.455905534</v>
      </c>
      <c r="AG45" s="112">
        <f t="shared" si="26"/>
        <v>49.08022508</v>
      </c>
      <c r="AH45" s="112">
        <f t="shared" si="27"/>
        <v>2.303019594</v>
      </c>
      <c r="AI45" s="143">
        <f t="shared" si="28"/>
        <v>59.83915021</v>
      </c>
      <c r="AK45" s="141">
        <v>40.0</v>
      </c>
      <c r="AL45" s="112">
        <f t="shared" si="14"/>
        <v>0</v>
      </c>
      <c r="AM45" s="112">
        <f t="shared" si="15"/>
        <v>0</v>
      </c>
      <c r="AN45" s="112">
        <f t="shared" si="16"/>
        <v>0</v>
      </c>
      <c r="AO45" s="112">
        <f t="shared" si="17"/>
        <v>0</v>
      </c>
      <c r="AP45" s="112">
        <f t="shared" si="18"/>
        <v>0</v>
      </c>
      <c r="AQ45" s="112">
        <f t="shared" ref="AQ45:AT45" si="76">IF($AK45&lt;=$F$18,$AL45*AM45,)</f>
        <v>0</v>
      </c>
      <c r="AR45" s="112">
        <f t="shared" si="76"/>
        <v>0</v>
      </c>
      <c r="AS45" s="112">
        <f t="shared" si="76"/>
        <v>0</v>
      </c>
      <c r="AT45" s="112">
        <f t="shared" si="76"/>
        <v>0</v>
      </c>
      <c r="AU45" s="112"/>
      <c r="AV45" s="112"/>
      <c r="AW45" s="112"/>
      <c r="AX45" s="112"/>
      <c r="AY45" s="143"/>
    </row>
    <row r="46" ht="15.75" customHeight="1">
      <c r="B46" s="31"/>
      <c r="C46" s="198"/>
      <c r="D46" s="187"/>
      <c r="E46" s="184"/>
      <c r="F46" s="185"/>
      <c r="G46" s="188"/>
      <c r="H46" s="112"/>
      <c r="I46" s="138">
        <v>41.0</v>
      </c>
      <c r="J46" s="112">
        <f t="shared" si="66"/>
        <v>23.37</v>
      </c>
      <c r="K46" s="112">
        <f t="shared" si="20"/>
        <v>7.462750172</v>
      </c>
      <c r="L46" s="112">
        <f t="shared" si="21"/>
        <v>70</v>
      </c>
      <c r="M46" s="112">
        <f t="shared" si="2"/>
        <v>10</v>
      </c>
      <c r="N46" s="112">
        <f t="shared" si="3"/>
        <v>0</v>
      </c>
      <c r="O46" s="139">
        <f t="shared" si="4"/>
        <v>347.0337065</v>
      </c>
      <c r="P46" s="138">
        <v>41.0</v>
      </c>
      <c r="Q46" s="112">
        <f t="shared" si="22"/>
        <v>-37.73389882</v>
      </c>
      <c r="R46" s="112">
        <f t="shared" si="23"/>
        <v>350.2557866</v>
      </c>
      <c r="S46" s="112">
        <f t="shared" si="5"/>
        <v>161.1176618</v>
      </c>
      <c r="T46" s="112">
        <f t="shared" si="6"/>
        <v>41.09450493</v>
      </c>
      <c r="U46" s="112">
        <f t="shared" si="24"/>
        <v>70</v>
      </c>
      <c r="V46" s="112">
        <f t="shared" si="7"/>
        <v>10</v>
      </c>
      <c r="W46" s="112">
        <v>0.0</v>
      </c>
      <c r="X46" s="112">
        <f t="shared" si="8"/>
        <v>645.5195238</v>
      </c>
      <c r="Y46" s="140">
        <f t="shared" si="9"/>
        <v>298.4858172</v>
      </c>
      <c r="AA46" s="141">
        <v>41.0</v>
      </c>
      <c r="AB46" s="112">
        <f t="shared" si="10"/>
        <v>29.02607601</v>
      </c>
      <c r="AC46" s="142">
        <f t="shared" si="11"/>
        <v>0.3</v>
      </c>
      <c r="AD46" s="112">
        <f t="shared" si="12"/>
        <v>0.224</v>
      </c>
      <c r="AE46" s="112">
        <f t="shared" si="13"/>
        <v>0.176</v>
      </c>
      <c r="AF46" s="112">
        <f t="shared" si="25"/>
        <v>15.19788034</v>
      </c>
      <c r="AG46" s="112">
        <f t="shared" si="26"/>
        <v>52.87563195</v>
      </c>
      <c r="AH46" s="112">
        <f t="shared" si="27"/>
        <v>5.087378486</v>
      </c>
      <c r="AI46" s="143">
        <f t="shared" si="28"/>
        <v>73.16089078</v>
      </c>
      <c r="AK46" s="141">
        <v>41.0</v>
      </c>
      <c r="AL46" s="112">
        <f t="shared" si="14"/>
        <v>29.02607601</v>
      </c>
      <c r="AM46" s="112">
        <f t="shared" si="15"/>
        <v>0.6</v>
      </c>
      <c r="AN46" s="112">
        <f t="shared" si="16"/>
        <v>0.224</v>
      </c>
      <c r="AO46" s="112">
        <f t="shared" si="17"/>
        <v>0.176</v>
      </c>
      <c r="AP46" s="112" t="str">
        <f t="shared" si="18"/>
        <v/>
      </c>
      <c r="AQ46" s="112">
        <f t="shared" ref="AQ46:AT46" si="77">IF($AK46&lt;=$F$18,$AL46*AM46,)</f>
        <v>17.41564561</v>
      </c>
      <c r="AR46" s="112">
        <f t="shared" si="77"/>
        <v>6.501841027</v>
      </c>
      <c r="AS46" s="112">
        <f t="shared" si="77"/>
        <v>5.108589378</v>
      </c>
      <c r="AT46" s="112">
        <f t="shared" si="77"/>
        <v>0</v>
      </c>
      <c r="AU46" s="112"/>
      <c r="AV46" s="112"/>
      <c r="AW46" s="112"/>
      <c r="AX46" s="112"/>
      <c r="AY46" s="143"/>
    </row>
    <row r="47" ht="15.75" customHeight="1">
      <c r="B47" s="31"/>
      <c r="C47" s="183"/>
      <c r="D47" s="187"/>
      <c r="E47" s="184"/>
      <c r="F47" s="185"/>
      <c r="G47" s="188"/>
      <c r="H47" s="112"/>
      <c r="I47" s="138">
        <v>42.0</v>
      </c>
      <c r="J47" s="112">
        <f t="shared" si="66"/>
        <v>23.94</v>
      </c>
      <c r="K47" s="112">
        <f t="shared" si="20"/>
        <v>7.623355283</v>
      </c>
      <c r="L47" s="112">
        <f t="shared" si="21"/>
        <v>70</v>
      </c>
      <c r="M47" s="112">
        <f t="shared" si="2"/>
        <v>10</v>
      </c>
      <c r="N47" s="112">
        <f t="shared" si="3"/>
        <v>0</v>
      </c>
      <c r="O47" s="139">
        <f t="shared" si="4"/>
        <v>348.3061771</v>
      </c>
      <c r="P47" s="138">
        <v>42.0</v>
      </c>
      <c r="Q47" s="112">
        <f t="shared" si="22"/>
        <v>12.14015349</v>
      </c>
      <c r="R47" s="112">
        <f t="shared" si="23"/>
        <v>362.3959401</v>
      </c>
      <c r="S47" s="112">
        <f t="shared" si="5"/>
        <v>166.7021324</v>
      </c>
      <c r="T47" s="112">
        <f t="shared" si="6"/>
        <v>42.35057095</v>
      </c>
      <c r="U47" s="112">
        <f t="shared" si="24"/>
        <v>70</v>
      </c>
      <c r="V47" s="112">
        <f t="shared" si="7"/>
        <v>10</v>
      </c>
      <c r="W47" s="112">
        <v>0.0</v>
      </c>
      <c r="X47" s="112">
        <f t="shared" si="8"/>
        <v>657.4334584</v>
      </c>
      <c r="Y47" s="140">
        <f t="shared" si="9"/>
        <v>309.1272813</v>
      </c>
      <c r="AA47" s="141">
        <v>42.0</v>
      </c>
      <c r="AB47" s="112">
        <f t="shared" si="10"/>
        <v>0</v>
      </c>
      <c r="AC47" s="142">
        <f t="shared" si="11"/>
        <v>0</v>
      </c>
      <c r="AD47" s="112">
        <f t="shared" si="12"/>
        <v>0</v>
      </c>
      <c r="AE47" s="112">
        <f t="shared" si="13"/>
        <v>0</v>
      </c>
      <c r="AF47" s="112">
        <f t="shared" si="25"/>
        <v>14.89985917</v>
      </c>
      <c r="AG47" s="112">
        <f t="shared" si="26"/>
        <v>51.42974502</v>
      </c>
      <c r="AH47" s="112">
        <f t="shared" si="27"/>
        <v>3.597319826</v>
      </c>
      <c r="AI47" s="143">
        <f t="shared" si="28"/>
        <v>69.92692402</v>
      </c>
      <c r="AK47" s="141">
        <v>42.0</v>
      </c>
      <c r="AL47" s="112">
        <f t="shared" si="14"/>
        <v>0</v>
      </c>
      <c r="AM47" s="112">
        <f t="shared" si="15"/>
        <v>0</v>
      </c>
      <c r="AN47" s="112">
        <f t="shared" si="16"/>
        <v>0</v>
      </c>
      <c r="AO47" s="112">
        <f t="shared" si="17"/>
        <v>0</v>
      </c>
      <c r="AP47" s="112">
        <f t="shared" si="18"/>
        <v>0</v>
      </c>
      <c r="AQ47" s="112">
        <f t="shared" ref="AQ47:AT47" si="78">IF($AK47&lt;=$F$18,$AL47*AM47,)</f>
        <v>0</v>
      </c>
      <c r="AR47" s="112">
        <f t="shared" si="78"/>
        <v>0</v>
      </c>
      <c r="AS47" s="112">
        <f t="shared" si="78"/>
        <v>0</v>
      </c>
      <c r="AT47" s="112">
        <f t="shared" si="78"/>
        <v>0</v>
      </c>
      <c r="AU47" s="112"/>
      <c r="AV47" s="112"/>
      <c r="AW47" s="112"/>
      <c r="AX47" s="112"/>
      <c r="AY47" s="143"/>
    </row>
    <row r="48" ht="15.75" customHeight="1">
      <c r="B48" s="31"/>
      <c r="C48" s="183"/>
      <c r="D48" s="187"/>
      <c r="E48" s="184"/>
      <c r="F48" s="185"/>
      <c r="G48" s="188"/>
      <c r="H48" s="112"/>
      <c r="I48" s="138">
        <v>43.0</v>
      </c>
      <c r="J48" s="112">
        <f t="shared" si="66"/>
        <v>24.51</v>
      </c>
      <c r="K48" s="112">
        <f t="shared" si="20"/>
        <v>7.78351586</v>
      </c>
      <c r="L48" s="112">
        <f t="shared" si="21"/>
        <v>70</v>
      </c>
      <c r="M48" s="112">
        <f t="shared" si="2"/>
        <v>10</v>
      </c>
      <c r="N48" s="112">
        <f t="shared" si="3"/>
        <v>0</v>
      </c>
      <c r="O48" s="139">
        <f t="shared" si="4"/>
        <v>349.5778735</v>
      </c>
      <c r="P48" s="138">
        <v>43.0</v>
      </c>
      <c r="Q48" s="112">
        <f t="shared" si="22"/>
        <v>12.14015349</v>
      </c>
      <c r="R48" s="112">
        <f t="shared" si="23"/>
        <v>374.5360936</v>
      </c>
      <c r="S48" s="112">
        <f t="shared" si="5"/>
        <v>172.286603</v>
      </c>
      <c r="T48" s="112">
        <f t="shared" si="6"/>
        <v>43.60174769</v>
      </c>
      <c r="U48" s="112">
        <f t="shared" si="24"/>
        <v>70</v>
      </c>
      <c r="V48" s="112">
        <f t="shared" si="7"/>
        <v>10</v>
      </c>
      <c r="W48" s="112">
        <v>0.0</v>
      </c>
      <c r="X48" s="112">
        <f t="shared" si="8"/>
        <v>669.3388775</v>
      </c>
      <c r="Y48" s="140">
        <f t="shared" si="9"/>
        <v>319.7610041</v>
      </c>
      <c r="AA48" s="141">
        <v>43.0</v>
      </c>
      <c r="AB48" s="112">
        <f t="shared" si="10"/>
        <v>0</v>
      </c>
      <c r="AC48" s="142">
        <f t="shared" si="11"/>
        <v>0</v>
      </c>
      <c r="AD48" s="112">
        <f t="shared" si="12"/>
        <v>0</v>
      </c>
      <c r="AE48" s="112">
        <f t="shared" si="13"/>
        <v>0</v>
      </c>
      <c r="AF48" s="112">
        <f t="shared" si="25"/>
        <v>14.60768202</v>
      </c>
      <c r="AG48" s="112">
        <f t="shared" si="26"/>
        <v>50.02339594</v>
      </c>
      <c r="AH48" s="112">
        <f t="shared" si="27"/>
        <v>2.543689243</v>
      </c>
      <c r="AI48" s="143">
        <f t="shared" si="28"/>
        <v>67.1747672</v>
      </c>
      <c r="AK48" s="141">
        <v>43.0</v>
      </c>
      <c r="AL48" s="112">
        <f t="shared" si="14"/>
        <v>0</v>
      </c>
      <c r="AM48" s="112">
        <f t="shared" si="15"/>
        <v>0</v>
      </c>
      <c r="AN48" s="112">
        <f t="shared" si="16"/>
        <v>0</v>
      </c>
      <c r="AO48" s="112">
        <f t="shared" si="17"/>
        <v>0</v>
      </c>
      <c r="AP48" s="112">
        <f t="shared" si="18"/>
        <v>0</v>
      </c>
      <c r="AQ48" s="112">
        <f t="shared" ref="AQ48:AT48" si="79">IF($AK48&lt;=$F$18,$AL48*AM48,)</f>
        <v>0</v>
      </c>
      <c r="AR48" s="112">
        <f t="shared" si="79"/>
        <v>0</v>
      </c>
      <c r="AS48" s="112">
        <f t="shared" si="79"/>
        <v>0</v>
      </c>
      <c r="AT48" s="112">
        <f t="shared" si="79"/>
        <v>0</v>
      </c>
      <c r="AU48" s="112"/>
      <c r="AV48" s="112"/>
      <c r="AW48" s="112"/>
      <c r="AX48" s="112"/>
      <c r="AY48" s="143"/>
    </row>
    <row r="49" ht="15.75" customHeight="1">
      <c r="B49" s="31"/>
      <c r="C49" s="183"/>
      <c r="D49" s="187"/>
      <c r="E49" s="184"/>
      <c r="F49" s="185"/>
      <c r="G49" s="188"/>
      <c r="H49" s="112"/>
      <c r="I49" s="138">
        <v>44.0</v>
      </c>
      <c r="J49" s="112">
        <f t="shared" si="66"/>
        <v>25.08</v>
      </c>
      <c r="K49" s="112">
        <f t="shared" si="20"/>
        <v>7.943243431</v>
      </c>
      <c r="L49" s="112">
        <f t="shared" si="21"/>
        <v>70</v>
      </c>
      <c r="M49" s="112">
        <f t="shared" si="2"/>
        <v>10</v>
      </c>
      <c r="N49" s="112">
        <f t="shared" si="3"/>
        <v>0</v>
      </c>
      <c r="O49" s="139">
        <f t="shared" si="4"/>
        <v>350.8488156</v>
      </c>
      <c r="P49" s="138">
        <v>44.0</v>
      </c>
      <c r="Q49" s="112">
        <f t="shared" si="22"/>
        <v>12.14015349</v>
      </c>
      <c r="R49" s="112">
        <f t="shared" si="23"/>
        <v>386.6762471</v>
      </c>
      <c r="S49" s="112">
        <f t="shared" si="5"/>
        <v>177.8710737</v>
      </c>
      <c r="T49" s="112">
        <f t="shared" si="6"/>
        <v>44.8482118</v>
      </c>
      <c r="U49" s="112">
        <f t="shared" si="24"/>
        <v>70</v>
      </c>
      <c r="V49" s="112">
        <f t="shared" si="7"/>
        <v>10</v>
      </c>
      <c r="W49" s="112">
        <v>0.0</v>
      </c>
      <c r="X49" s="112">
        <f t="shared" si="8"/>
        <v>681.2360888</v>
      </c>
      <c r="Y49" s="140">
        <f t="shared" si="9"/>
        <v>330.3872732</v>
      </c>
      <c r="AA49" s="141">
        <v>44.0</v>
      </c>
      <c r="AB49" s="112">
        <f t="shared" si="10"/>
        <v>0</v>
      </c>
      <c r="AC49" s="142">
        <f t="shared" si="11"/>
        <v>0</v>
      </c>
      <c r="AD49" s="112">
        <f t="shared" si="12"/>
        <v>0</v>
      </c>
      <c r="AE49" s="112">
        <f t="shared" si="13"/>
        <v>0</v>
      </c>
      <c r="AF49" s="112">
        <f t="shared" si="25"/>
        <v>14.32123429</v>
      </c>
      <c r="AG49" s="112">
        <f t="shared" si="26"/>
        <v>48.65550354</v>
      </c>
      <c r="AH49" s="112">
        <f t="shared" si="27"/>
        <v>1.798659913</v>
      </c>
      <c r="AI49" s="143">
        <f t="shared" si="28"/>
        <v>64.77539774</v>
      </c>
      <c r="AK49" s="141">
        <v>44.0</v>
      </c>
      <c r="AL49" s="112">
        <f t="shared" si="14"/>
        <v>0</v>
      </c>
      <c r="AM49" s="112">
        <f t="shared" si="15"/>
        <v>0</v>
      </c>
      <c r="AN49" s="112">
        <f t="shared" si="16"/>
        <v>0</v>
      </c>
      <c r="AO49" s="112">
        <f t="shared" si="17"/>
        <v>0</v>
      </c>
      <c r="AP49" s="112">
        <f t="shared" si="18"/>
        <v>0</v>
      </c>
      <c r="AQ49" s="112">
        <f t="shared" ref="AQ49:AT49" si="80">IF($AK49&lt;=$F$18,$AL49*AM49,)</f>
        <v>0</v>
      </c>
      <c r="AR49" s="112">
        <f t="shared" si="80"/>
        <v>0</v>
      </c>
      <c r="AS49" s="112">
        <f t="shared" si="80"/>
        <v>0</v>
      </c>
      <c r="AT49" s="112">
        <f t="shared" si="80"/>
        <v>0</v>
      </c>
      <c r="AU49" s="112"/>
      <c r="AV49" s="112"/>
      <c r="AW49" s="112"/>
      <c r="AX49" s="112"/>
      <c r="AY49" s="143"/>
    </row>
    <row r="50" ht="15.75" customHeight="1">
      <c r="B50" s="31"/>
      <c r="C50" s="183"/>
      <c r="D50" s="187"/>
      <c r="E50" s="184"/>
      <c r="F50" s="185"/>
      <c r="G50" s="188"/>
      <c r="H50" s="112"/>
      <c r="I50" s="138">
        <v>45.0</v>
      </c>
      <c r="J50" s="112">
        <f t="shared" si="66"/>
        <v>25.65</v>
      </c>
      <c r="K50" s="112">
        <f t="shared" si="20"/>
        <v>8.10254897</v>
      </c>
      <c r="L50" s="112">
        <f t="shared" si="21"/>
        <v>70</v>
      </c>
      <c r="M50" s="112">
        <f t="shared" si="2"/>
        <v>10</v>
      </c>
      <c r="N50" s="112">
        <f t="shared" si="3"/>
        <v>0</v>
      </c>
      <c r="O50" s="139">
        <f t="shared" si="4"/>
        <v>352.1190228</v>
      </c>
      <c r="P50" s="138">
        <v>45.0</v>
      </c>
      <c r="Q50" s="112">
        <f t="shared" si="22"/>
        <v>12.14015349</v>
      </c>
      <c r="R50" s="112">
        <f t="shared" si="23"/>
        <v>398.8164006</v>
      </c>
      <c r="S50" s="112">
        <f t="shared" si="5"/>
        <v>183.4555443</v>
      </c>
      <c r="T50" s="112">
        <f t="shared" si="6"/>
        <v>46.09012821</v>
      </c>
      <c r="U50" s="112">
        <f t="shared" si="24"/>
        <v>70</v>
      </c>
      <c r="V50" s="112">
        <f t="shared" si="7"/>
        <v>10</v>
      </c>
      <c r="W50" s="112">
        <v>0.0</v>
      </c>
      <c r="X50" s="112">
        <f t="shared" si="8"/>
        <v>693.1253795</v>
      </c>
      <c r="Y50" s="140">
        <f t="shared" si="9"/>
        <v>341.0063567</v>
      </c>
      <c r="AA50" s="141">
        <v>45.0</v>
      </c>
      <c r="AB50" s="112">
        <f t="shared" si="10"/>
        <v>0</v>
      </c>
      <c r="AC50" s="142">
        <f t="shared" si="11"/>
        <v>0</v>
      </c>
      <c r="AD50" s="112">
        <f t="shared" si="12"/>
        <v>0</v>
      </c>
      <c r="AE50" s="112">
        <f t="shared" si="13"/>
        <v>0</v>
      </c>
      <c r="AF50" s="112">
        <f t="shared" si="25"/>
        <v>14.04040362</v>
      </c>
      <c r="AG50" s="112">
        <f t="shared" si="26"/>
        <v>47.32501624</v>
      </c>
      <c r="AH50" s="112">
        <f t="shared" si="27"/>
        <v>1.271844621</v>
      </c>
      <c r="AI50" s="143">
        <f t="shared" si="28"/>
        <v>62.63726448</v>
      </c>
      <c r="AK50" s="141">
        <v>45.0</v>
      </c>
      <c r="AL50" s="112">
        <f t="shared" si="14"/>
        <v>0</v>
      </c>
      <c r="AM50" s="112">
        <f t="shared" si="15"/>
        <v>0</v>
      </c>
      <c r="AN50" s="112">
        <f t="shared" si="16"/>
        <v>0</v>
      </c>
      <c r="AO50" s="112">
        <f t="shared" si="17"/>
        <v>0</v>
      </c>
      <c r="AP50" s="112">
        <f t="shared" si="18"/>
        <v>0</v>
      </c>
      <c r="AQ50" s="112">
        <f t="shared" ref="AQ50:AT50" si="81">IF($AK50&lt;=$F$18,$AL50*AM50,)</f>
        <v>0</v>
      </c>
      <c r="AR50" s="112">
        <f t="shared" si="81"/>
        <v>0</v>
      </c>
      <c r="AS50" s="112">
        <f t="shared" si="81"/>
        <v>0</v>
      </c>
      <c r="AT50" s="112">
        <f t="shared" si="81"/>
        <v>0</v>
      </c>
      <c r="AU50" s="112"/>
      <c r="AV50" s="112"/>
      <c r="AW50" s="112"/>
      <c r="AX50" s="112"/>
      <c r="AY50" s="143"/>
    </row>
    <row r="51" ht="15.75" customHeight="1">
      <c r="B51" s="31"/>
      <c r="C51" s="183"/>
      <c r="D51" s="187"/>
      <c r="E51" s="184"/>
      <c r="F51" s="185"/>
      <c r="G51" s="188"/>
      <c r="H51" s="112"/>
      <c r="I51" s="138">
        <v>46.0</v>
      </c>
      <c r="J51" s="112">
        <f t="shared" si="66"/>
        <v>26.22</v>
      </c>
      <c r="K51" s="112">
        <f t="shared" si="20"/>
        <v>8.261442936</v>
      </c>
      <c r="L51" s="112">
        <f t="shared" si="21"/>
        <v>70</v>
      </c>
      <c r="M51" s="112">
        <f t="shared" si="2"/>
        <v>10</v>
      </c>
      <c r="N51" s="112">
        <f t="shared" si="3"/>
        <v>0</v>
      </c>
      <c r="O51" s="139">
        <f t="shared" si="4"/>
        <v>353.3885131</v>
      </c>
      <c r="P51" s="138">
        <v>46.0</v>
      </c>
      <c r="Q51" s="112">
        <f t="shared" si="22"/>
        <v>12.14015349</v>
      </c>
      <c r="R51" s="112">
        <f t="shared" si="23"/>
        <v>410.9565541</v>
      </c>
      <c r="S51" s="112">
        <f t="shared" si="5"/>
        <v>189.0400149</v>
      </c>
      <c r="T51" s="112">
        <f t="shared" si="6"/>
        <v>47.32765124</v>
      </c>
      <c r="U51" s="112">
        <f t="shared" si="24"/>
        <v>70</v>
      </c>
      <c r="V51" s="112">
        <f t="shared" si="7"/>
        <v>10</v>
      </c>
      <c r="W51" s="112">
        <v>0.0</v>
      </c>
      <c r="X51" s="112">
        <f t="shared" si="8"/>
        <v>705.0070185</v>
      </c>
      <c r="Y51" s="140">
        <f t="shared" si="9"/>
        <v>351.6185054</v>
      </c>
      <c r="AA51" s="141">
        <v>46.0</v>
      </c>
      <c r="AB51" s="112">
        <f t="shared" si="10"/>
        <v>0</v>
      </c>
      <c r="AC51" s="142">
        <f t="shared" si="11"/>
        <v>0</v>
      </c>
      <c r="AD51" s="112">
        <f t="shared" si="12"/>
        <v>0</v>
      </c>
      <c r="AE51" s="112">
        <f t="shared" si="13"/>
        <v>0</v>
      </c>
      <c r="AF51" s="112">
        <f t="shared" si="25"/>
        <v>13.76507987</v>
      </c>
      <c r="AG51" s="112">
        <f t="shared" si="26"/>
        <v>46.03091118</v>
      </c>
      <c r="AH51" s="112">
        <f t="shared" si="27"/>
        <v>0.8993299565</v>
      </c>
      <c r="AI51" s="143">
        <f t="shared" si="28"/>
        <v>60.69532101</v>
      </c>
      <c r="AK51" s="141">
        <v>46.0</v>
      </c>
      <c r="AL51" s="112">
        <f t="shared" si="14"/>
        <v>0</v>
      </c>
      <c r="AM51" s="112">
        <f t="shared" si="15"/>
        <v>0</v>
      </c>
      <c r="AN51" s="112">
        <f t="shared" si="16"/>
        <v>0</v>
      </c>
      <c r="AO51" s="112">
        <f t="shared" si="17"/>
        <v>0</v>
      </c>
      <c r="AP51" s="112">
        <f t="shared" si="18"/>
        <v>0</v>
      </c>
      <c r="AQ51" s="112">
        <f t="shared" ref="AQ51:AT51" si="82">IF($AK51&lt;=$F$18,$AL51*AM51,)</f>
        <v>0</v>
      </c>
      <c r="AR51" s="112">
        <f t="shared" si="82"/>
        <v>0</v>
      </c>
      <c r="AS51" s="112">
        <f t="shared" si="82"/>
        <v>0</v>
      </c>
      <c r="AT51" s="112">
        <f t="shared" si="82"/>
        <v>0</v>
      </c>
      <c r="AU51" s="112"/>
      <c r="AV51" s="112"/>
      <c r="AW51" s="112"/>
      <c r="AX51" s="112"/>
      <c r="AY51" s="143"/>
    </row>
    <row r="52" ht="15.75" customHeight="1">
      <c r="B52" s="31"/>
      <c r="C52" s="183"/>
      <c r="D52" s="187"/>
      <c r="E52" s="184"/>
      <c r="F52" s="185"/>
      <c r="G52" s="188"/>
      <c r="H52" s="112"/>
      <c r="I52" s="138">
        <v>47.0</v>
      </c>
      <c r="J52" s="112">
        <f t="shared" si="66"/>
        <v>26.79</v>
      </c>
      <c r="K52" s="112">
        <f t="shared" si="20"/>
        <v>8.419935305</v>
      </c>
      <c r="L52" s="112">
        <f t="shared" si="21"/>
        <v>70</v>
      </c>
      <c r="M52" s="112">
        <f t="shared" si="2"/>
        <v>10</v>
      </c>
      <c r="N52" s="112">
        <f t="shared" si="3"/>
        <v>0</v>
      </c>
      <c r="O52" s="139">
        <f t="shared" si="4"/>
        <v>354.657304</v>
      </c>
      <c r="P52" s="138">
        <v>47.0</v>
      </c>
      <c r="Q52" s="112">
        <f t="shared" si="22"/>
        <v>12.14015349</v>
      </c>
      <c r="R52" s="112">
        <f t="shared" si="23"/>
        <v>423.0967075</v>
      </c>
      <c r="S52" s="112">
        <f t="shared" si="5"/>
        <v>194.6244855</v>
      </c>
      <c r="T52" s="112">
        <f t="shared" si="6"/>
        <v>48.56092559</v>
      </c>
      <c r="U52" s="112">
        <f t="shared" si="24"/>
        <v>70</v>
      </c>
      <c r="V52" s="112">
        <f t="shared" si="7"/>
        <v>10</v>
      </c>
      <c r="W52" s="112">
        <v>0.0</v>
      </c>
      <c r="X52" s="112">
        <f t="shared" si="8"/>
        <v>716.8812576</v>
      </c>
      <c r="Y52" s="140">
        <f t="shared" si="9"/>
        <v>362.2239536</v>
      </c>
      <c r="AA52" s="141">
        <v>47.0</v>
      </c>
      <c r="AB52" s="112">
        <f t="shared" si="10"/>
        <v>0</v>
      </c>
      <c r="AC52" s="142">
        <f t="shared" si="11"/>
        <v>0</v>
      </c>
      <c r="AD52" s="112">
        <f t="shared" si="12"/>
        <v>0</v>
      </c>
      <c r="AE52" s="112">
        <f t="shared" si="13"/>
        <v>0</v>
      </c>
      <c r="AF52" s="112">
        <f t="shared" si="25"/>
        <v>13.49515505</v>
      </c>
      <c r="AG52" s="112">
        <f t="shared" si="26"/>
        <v>44.7721935</v>
      </c>
      <c r="AH52" s="112">
        <f t="shared" si="27"/>
        <v>0.6359223107</v>
      </c>
      <c r="AI52" s="143">
        <f t="shared" si="28"/>
        <v>58.90327085</v>
      </c>
      <c r="AK52" s="141">
        <v>47.0</v>
      </c>
      <c r="AL52" s="112">
        <f t="shared" si="14"/>
        <v>0</v>
      </c>
      <c r="AM52" s="112">
        <f t="shared" si="15"/>
        <v>0</v>
      </c>
      <c r="AN52" s="112">
        <f t="shared" si="16"/>
        <v>0</v>
      </c>
      <c r="AO52" s="112">
        <f t="shared" si="17"/>
        <v>0</v>
      </c>
      <c r="AP52" s="112">
        <f t="shared" si="18"/>
        <v>0</v>
      </c>
      <c r="AQ52" s="112">
        <f t="shared" ref="AQ52:AT52" si="83">IF($AK52&lt;=$F$18,$AL52*AM52,)</f>
        <v>0</v>
      </c>
      <c r="AR52" s="112">
        <f t="shared" si="83"/>
        <v>0</v>
      </c>
      <c r="AS52" s="112">
        <f t="shared" si="83"/>
        <v>0</v>
      </c>
      <c r="AT52" s="112">
        <f t="shared" si="83"/>
        <v>0</v>
      </c>
      <c r="AU52" s="112"/>
      <c r="AV52" s="112"/>
      <c r="AW52" s="112"/>
      <c r="AX52" s="112"/>
      <c r="AY52" s="143"/>
    </row>
    <row r="53" ht="15.75" customHeight="1">
      <c r="B53" s="31"/>
      <c r="C53" s="183"/>
      <c r="D53" s="187"/>
      <c r="E53" s="184"/>
      <c r="F53" s="185"/>
      <c r="G53" s="188"/>
      <c r="H53" s="112"/>
      <c r="I53" s="138">
        <v>48.0</v>
      </c>
      <c r="J53" s="112">
        <f t="shared" si="66"/>
        <v>27.36</v>
      </c>
      <c r="K53" s="112">
        <f t="shared" si="20"/>
        <v>8.578035608</v>
      </c>
      <c r="L53" s="112">
        <f t="shared" si="21"/>
        <v>70</v>
      </c>
      <c r="M53" s="112">
        <f t="shared" si="2"/>
        <v>10</v>
      </c>
      <c r="N53" s="112">
        <f t="shared" si="3"/>
        <v>0</v>
      </c>
      <c r="O53" s="139">
        <f t="shared" si="4"/>
        <v>355.925412</v>
      </c>
      <c r="P53" s="138">
        <v>48.0</v>
      </c>
      <c r="Q53" s="112">
        <f t="shared" si="22"/>
        <v>12.14015349</v>
      </c>
      <c r="R53" s="112">
        <f t="shared" si="23"/>
        <v>435.236861</v>
      </c>
      <c r="S53" s="112">
        <f t="shared" si="5"/>
        <v>200.2089561</v>
      </c>
      <c r="T53" s="112">
        <f t="shared" si="6"/>
        <v>49.79008716</v>
      </c>
      <c r="U53" s="112">
        <f t="shared" si="24"/>
        <v>70</v>
      </c>
      <c r="V53" s="112">
        <f t="shared" si="7"/>
        <v>10</v>
      </c>
      <c r="W53" s="112">
        <v>0.0</v>
      </c>
      <c r="X53" s="112">
        <f t="shared" si="8"/>
        <v>728.7483336</v>
      </c>
      <c r="Y53" s="140">
        <f t="shared" si="9"/>
        <v>372.8229216</v>
      </c>
      <c r="AA53" s="141">
        <v>48.0</v>
      </c>
      <c r="AB53" s="112">
        <f t="shared" si="10"/>
        <v>0</v>
      </c>
      <c r="AC53" s="142">
        <f t="shared" si="11"/>
        <v>0</v>
      </c>
      <c r="AD53" s="112">
        <f t="shared" si="12"/>
        <v>0</v>
      </c>
      <c r="AE53" s="112">
        <f t="shared" si="13"/>
        <v>0</v>
      </c>
      <c r="AF53" s="112">
        <f t="shared" si="25"/>
        <v>13.23052329</v>
      </c>
      <c r="AG53" s="112">
        <f t="shared" si="26"/>
        <v>43.54789551</v>
      </c>
      <c r="AH53" s="112">
        <f t="shared" si="27"/>
        <v>0.4496649782</v>
      </c>
      <c r="AI53" s="143">
        <f t="shared" si="28"/>
        <v>57.22808378</v>
      </c>
      <c r="AK53" s="141">
        <v>48.0</v>
      </c>
      <c r="AL53" s="112">
        <f t="shared" si="14"/>
        <v>0</v>
      </c>
      <c r="AM53" s="112">
        <f t="shared" si="15"/>
        <v>0</v>
      </c>
      <c r="AN53" s="112">
        <f t="shared" si="16"/>
        <v>0</v>
      </c>
      <c r="AO53" s="112">
        <f t="shared" si="17"/>
        <v>0</v>
      </c>
      <c r="AP53" s="112">
        <f t="shared" si="18"/>
        <v>0</v>
      </c>
      <c r="AQ53" s="112">
        <f t="shared" ref="AQ53:AT53" si="84">IF($AK53&lt;=$F$18,$AL53*AM53,)</f>
        <v>0</v>
      </c>
      <c r="AR53" s="112">
        <f t="shared" si="84"/>
        <v>0</v>
      </c>
      <c r="AS53" s="112">
        <f t="shared" si="84"/>
        <v>0</v>
      </c>
      <c r="AT53" s="112">
        <f t="shared" si="84"/>
        <v>0</v>
      </c>
      <c r="AU53" s="112"/>
      <c r="AV53" s="112"/>
      <c r="AW53" s="112"/>
      <c r="AX53" s="112"/>
      <c r="AY53" s="143"/>
    </row>
    <row r="54" ht="15.75" customHeight="1">
      <c r="B54" s="31"/>
      <c r="C54" s="183"/>
      <c r="D54" s="187"/>
      <c r="E54" s="184"/>
      <c r="F54" s="185"/>
      <c r="G54" s="188"/>
      <c r="H54" s="112"/>
      <c r="I54" s="138">
        <v>49.0</v>
      </c>
      <c r="J54" s="112">
        <f t="shared" si="66"/>
        <v>27.93</v>
      </c>
      <c r="K54" s="112">
        <f t="shared" si="20"/>
        <v>8.735752952</v>
      </c>
      <c r="L54" s="112">
        <f t="shared" si="21"/>
        <v>70</v>
      </c>
      <c r="M54" s="112">
        <f t="shared" si="2"/>
        <v>10</v>
      </c>
      <c r="N54" s="112">
        <f t="shared" si="3"/>
        <v>0</v>
      </c>
      <c r="O54" s="139">
        <f t="shared" si="4"/>
        <v>357.1928531</v>
      </c>
      <c r="P54" s="138">
        <v>49.0</v>
      </c>
      <c r="Q54" s="112">
        <f t="shared" si="22"/>
        <v>12.14015349</v>
      </c>
      <c r="R54" s="112">
        <f t="shared" si="23"/>
        <v>447.3770145</v>
      </c>
      <c r="S54" s="112">
        <f t="shared" si="5"/>
        <v>205.7934267</v>
      </c>
      <c r="T54" s="112">
        <f t="shared" si="6"/>
        <v>51.01526385</v>
      </c>
      <c r="U54" s="112">
        <f t="shared" si="24"/>
        <v>70</v>
      </c>
      <c r="V54" s="112">
        <f t="shared" si="7"/>
        <v>10</v>
      </c>
      <c r="W54" s="112">
        <v>0.0</v>
      </c>
      <c r="X54" s="112">
        <f t="shared" si="8"/>
        <v>740.6084693</v>
      </c>
      <c r="Y54" s="140">
        <f t="shared" si="9"/>
        <v>383.4156163</v>
      </c>
      <c r="AA54" s="141">
        <v>49.0</v>
      </c>
      <c r="AB54" s="112">
        <f t="shared" si="10"/>
        <v>0</v>
      </c>
      <c r="AC54" s="142">
        <f t="shared" si="11"/>
        <v>0</v>
      </c>
      <c r="AD54" s="112">
        <f t="shared" si="12"/>
        <v>0</v>
      </c>
      <c r="AE54" s="112">
        <f t="shared" si="13"/>
        <v>0</v>
      </c>
      <c r="AF54" s="112">
        <f t="shared" si="25"/>
        <v>12.9710808</v>
      </c>
      <c r="AG54" s="112">
        <f t="shared" si="26"/>
        <v>42.35707602</v>
      </c>
      <c r="AH54" s="112">
        <f t="shared" si="27"/>
        <v>0.3179611554</v>
      </c>
      <c r="AI54" s="143">
        <f t="shared" si="28"/>
        <v>55.64611797</v>
      </c>
      <c r="AK54" s="141">
        <v>49.0</v>
      </c>
      <c r="AL54" s="112">
        <f t="shared" si="14"/>
        <v>0</v>
      </c>
      <c r="AM54" s="112">
        <f t="shared" si="15"/>
        <v>0</v>
      </c>
      <c r="AN54" s="112">
        <f t="shared" si="16"/>
        <v>0</v>
      </c>
      <c r="AO54" s="112">
        <f t="shared" si="17"/>
        <v>0</v>
      </c>
      <c r="AP54" s="112">
        <f t="shared" si="18"/>
        <v>0</v>
      </c>
      <c r="AQ54" s="112">
        <f t="shared" ref="AQ54:AT54" si="85">IF($AK54&lt;=$F$18,$AL54*AM54,)</f>
        <v>0</v>
      </c>
      <c r="AR54" s="112">
        <f t="shared" si="85"/>
        <v>0</v>
      </c>
      <c r="AS54" s="112">
        <f t="shared" si="85"/>
        <v>0</v>
      </c>
      <c r="AT54" s="112">
        <f t="shared" si="85"/>
        <v>0</v>
      </c>
      <c r="AU54" s="112"/>
      <c r="AV54" s="112"/>
      <c r="AW54" s="112"/>
      <c r="AX54" s="112"/>
      <c r="AY54" s="143"/>
    </row>
    <row r="55" ht="15.75" customHeight="1">
      <c r="B55" s="31"/>
      <c r="C55" s="183"/>
      <c r="D55" s="187"/>
      <c r="E55" s="184"/>
      <c r="F55" s="185"/>
      <c r="G55" s="188"/>
      <c r="H55" s="112"/>
      <c r="I55" s="138">
        <v>50.0</v>
      </c>
      <c r="J55" s="112">
        <f t="shared" si="66"/>
        <v>28.5</v>
      </c>
      <c r="K55" s="112">
        <f t="shared" si="20"/>
        <v>8.893096055</v>
      </c>
      <c r="L55" s="112">
        <f t="shared" si="21"/>
        <v>70</v>
      </c>
      <c r="M55" s="112">
        <f t="shared" si="2"/>
        <v>10</v>
      </c>
      <c r="N55" s="112">
        <f t="shared" si="3"/>
        <v>0</v>
      </c>
      <c r="O55" s="139">
        <f t="shared" si="4"/>
        <v>358.4596423</v>
      </c>
      <c r="P55" s="138">
        <v>50.0</v>
      </c>
      <c r="Q55" s="112">
        <f t="shared" si="22"/>
        <v>12.14015349</v>
      </c>
      <c r="R55" s="112">
        <f t="shared" si="23"/>
        <v>459.517168</v>
      </c>
      <c r="S55" s="112">
        <f t="shared" si="5"/>
        <v>211.3778973</v>
      </c>
      <c r="T55" s="112">
        <f t="shared" si="6"/>
        <v>52.23657622</v>
      </c>
      <c r="U55" s="112">
        <f t="shared" si="24"/>
        <v>70</v>
      </c>
      <c r="V55" s="112">
        <f t="shared" si="7"/>
        <v>10</v>
      </c>
      <c r="W55" s="112">
        <v>0.0</v>
      </c>
      <c r="X55" s="112">
        <f t="shared" si="8"/>
        <v>752.4618747</v>
      </c>
      <c r="Y55" s="140">
        <f t="shared" si="9"/>
        <v>394.0022324</v>
      </c>
      <c r="AA55" s="141">
        <v>50.0</v>
      </c>
      <c r="AB55" s="112">
        <f t="shared" si="10"/>
        <v>0</v>
      </c>
      <c r="AC55" s="142">
        <f t="shared" si="11"/>
        <v>0</v>
      </c>
      <c r="AD55" s="112">
        <f t="shared" si="12"/>
        <v>0</v>
      </c>
      <c r="AE55" s="112">
        <f t="shared" si="13"/>
        <v>0</v>
      </c>
      <c r="AF55" s="112">
        <f t="shared" si="25"/>
        <v>12.71672581</v>
      </c>
      <c r="AG55" s="112">
        <f t="shared" si="26"/>
        <v>41.19881955</v>
      </c>
      <c r="AH55" s="112">
        <f t="shared" si="27"/>
        <v>0.2248324891</v>
      </c>
      <c r="AI55" s="143">
        <f t="shared" si="28"/>
        <v>54.14037785</v>
      </c>
      <c r="AK55" s="141">
        <v>50.0</v>
      </c>
      <c r="AL55" s="112">
        <f t="shared" si="14"/>
        <v>0</v>
      </c>
      <c r="AM55" s="112">
        <f t="shared" si="15"/>
        <v>0</v>
      </c>
      <c r="AN55" s="112">
        <f t="shared" si="16"/>
        <v>0</v>
      </c>
      <c r="AO55" s="112">
        <f t="shared" si="17"/>
        <v>0</v>
      </c>
      <c r="AP55" s="112">
        <f t="shared" si="18"/>
        <v>0</v>
      </c>
      <c r="AQ55" s="112">
        <f t="shared" ref="AQ55:AT55" si="86">IF($AK55&lt;=$F$18,$AL55*AM55,)</f>
        <v>0</v>
      </c>
      <c r="AR55" s="112">
        <f t="shared" si="86"/>
        <v>0</v>
      </c>
      <c r="AS55" s="112">
        <f t="shared" si="86"/>
        <v>0</v>
      </c>
      <c r="AT55" s="112">
        <f t="shared" si="86"/>
        <v>0</v>
      </c>
      <c r="AU55" s="112"/>
      <c r="AV55" s="112"/>
      <c r="AW55" s="112"/>
      <c r="AX55" s="112"/>
      <c r="AY55" s="143"/>
    </row>
    <row r="56" ht="15.75" customHeight="1">
      <c r="B56" s="31"/>
      <c r="C56" s="183"/>
      <c r="D56" s="187"/>
      <c r="E56" s="184"/>
      <c r="F56" s="185"/>
      <c r="G56" s="188"/>
      <c r="H56" s="112"/>
      <c r="I56" s="138">
        <v>51.0</v>
      </c>
      <c r="J56" s="112">
        <f t="shared" si="66"/>
        <v>29.07</v>
      </c>
      <c r="K56" s="112">
        <f t="shared" si="20"/>
        <v>9.050073263</v>
      </c>
      <c r="L56" s="112">
        <f t="shared" si="21"/>
        <v>70</v>
      </c>
      <c r="M56" s="112">
        <f t="shared" si="2"/>
        <v>10</v>
      </c>
      <c r="N56" s="112">
        <f t="shared" si="3"/>
        <v>0</v>
      </c>
      <c r="O56" s="139">
        <f t="shared" si="4"/>
        <v>359.7257943</v>
      </c>
      <c r="P56" s="138">
        <v>51.0</v>
      </c>
      <c r="Q56" s="112">
        <f t="shared" si="22"/>
        <v>-39.38718583</v>
      </c>
      <c r="R56" s="112">
        <f t="shared" si="23"/>
        <v>420.1299822</v>
      </c>
      <c r="S56" s="112">
        <f t="shared" si="5"/>
        <v>193.2597918</v>
      </c>
      <c r="T56" s="112">
        <f t="shared" si="6"/>
        <v>48.25993146</v>
      </c>
      <c r="U56" s="112">
        <f t="shared" si="24"/>
        <v>70</v>
      </c>
      <c r="V56" s="112">
        <f t="shared" si="7"/>
        <v>10</v>
      </c>
      <c r="W56" s="112">
        <v>0.0</v>
      </c>
      <c r="X56" s="112">
        <f t="shared" si="8"/>
        <v>713.9801847</v>
      </c>
      <c r="Y56" s="140">
        <f t="shared" si="9"/>
        <v>354.2543904</v>
      </c>
      <c r="AA56" s="141">
        <v>51.0</v>
      </c>
      <c r="AB56" s="112">
        <f t="shared" si="10"/>
        <v>30.29783525</v>
      </c>
      <c r="AC56" s="142">
        <f t="shared" si="11"/>
        <v>0.4</v>
      </c>
      <c r="AD56" s="112">
        <f t="shared" si="12"/>
        <v>0.112</v>
      </c>
      <c r="AE56" s="112">
        <f t="shared" si="13"/>
        <v>0.088</v>
      </c>
      <c r="AF56" s="112">
        <f t="shared" si="25"/>
        <v>22.08129247</v>
      </c>
      <c r="AG56" s="112">
        <f t="shared" si="26"/>
        <v>42.75353811</v>
      </c>
      <c r="AH56" s="112">
        <f t="shared" si="27"/>
        <v>1.964204147</v>
      </c>
      <c r="AI56" s="143">
        <f t="shared" si="28"/>
        <v>66.79903472</v>
      </c>
      <c r="AK56" s="141">
        <v>51.0</v>
      </c>
      <c r="AL56" s="112">
        <f t="shared" si="14"/>
        <v>30.29783525</v>
      </c>
      <c r="AM56" s="112">
        <f t="shared" si="15"/>
        <v>0.8</v>
      </c>
      <c r="AN56" s="112">
        <f t="shared" si="16"/>
        <v>0.112</v>
      </c>
      <c r="AO56" s="112">
        <f t="shared" si="17"/>
        <v>0.088</v>
      </c>
      <c r="AP56" s="112" t="str">
        <f t="shared" si="18"/>
        <v/>
      </c>
      <c r="AQ56" s="112">
        <f t="shared" ref="AQ56:AT56" si="87">IF($AK56&lt;=$F$18,$AL56*AM56,)</f>
        <v>24.2382682</v>
      </c>
      <c r="AR56" s="112">
        <f t="shared" si="87"/>
        <v>3.393357549</v>
      </c>
      <c r="AS56" s="112">
        <f t="shared" si="87"/>
        <v>2.666209502</v>
      </c>
      <c r="AT56" s="112">
        <f t="shared" si="87"/>
        <v>0</v>
      </c>
      <c r="AU56" s="112"/>
      <c r="AV56" s="112"/>
      <c r="AW56" s="112"/>
      <c r="AX56" s="112"/>
      <c r="AY56" s="143"/>
    </row>
    <row r="57" ht="15.75" customHeight="1">
      <c r="B57" s="31"/>
      <c r="C57" s="183"/>
      <c r="D57" s="187"/>
      <c r="E57" s="184"/>
      <c r="F57" s="185"/>
      <c r="G57" s="188"/>
      <c r="H57" s="112"/>
      <c r="I57" s="138">
        <v>52.0</v>
      </c>
      <c r="J57" s="112">
        <f t="shared" si="66"/>
        <v>29.64</v>
      </c>
      <c r="K57" s="112">
        <f t="shared" si="20"/>
        <v>9.206692577</v>
      </c>
      <c r="L57" s="112">
        <f t="shared" si="21"/>
        <v>70</v>
      </c>
      <c r="M57" s="112">
        <f t="shared" si="2"/>
        <v>10</v>
      </c>
      <c r="N57" s="112">
        <f t="shared" si="3"/>
        <v>0</v>
      </c>
      <c r="O57" s="139">
        <f t="shared" si="4"/>
        <v>360.9913229</v>
      </c>
      <c r="P57" s="138">
        <v>52.0</v>
      </c>
      <c r="Q57" s="112">
        <f t="shared" si="22"/>
        <v>10.61322213</v>
      </c>
      <c r="R57" s="112">
        <f t="shared" si="23"/>
        <v>430.7432043</v>
      </c>
      <c r="S57" s="112">
        <f t="shared" si="5"/>
        <v>198.141874</v>
      </c>
      <c r="T57" s="112">
        <f t="shared" si="6"/>
        <v>49.3355863</v>
      </c>
      <c r="U57" s="112">
        <f t="shared" si="24"/>
        <v>70</v>
      </c>
      <c r="V57" s="112">
        <f t="shared" si="7"/>
        <v>10</v>
      </c>
      <c r="W57" s="112">
        <v>0.0</v>
      </c>
      <c r="X57" s="112">
        <f t="shared" si="8"/>
        <v>724.3565767</v>
      </c>
      <c r="Y57" s="140">
        <f t="shared" si="9"/>
        <v>363.3652538</v>
      </c>
      <c r="AA57" s="141">
        <v>52.0</v>
      </c>
      <c r="AB57" s="112">
        <f t="shared" si="10"/>
        <v>0</v>
      </c>
      <c r="AC57" s="142">
        <f t="shared" si="11"/>
        <v>0</v>
      </c>
      <c r="AD57" s="112">
        <f t="shared" si="12"/>
        <v>0</v>
      </c>
      <c r="AE57" s="112">
        <f t="shared" si="13"/>
        <v>0</v>
      </c>
      <c r="AF57" s="112">
        <f t="shared" si="25"/>
        <v>21.64829179</v>
      </c>
      <c r="AG57" s="112">
        <f t="shared" si="26"/>
        <v>41.58444036</v>
      </c>
      <c r="AH57" s="112">
        <f t="shared" si="27"/>
        <v>1.388902072</v>
      </c>
      <c r="AI57" s="143">
        <f t="shared" si="28"/>
        <v>64.62163422</v>
      </c>
      <c r="AK57" s="141">
        <v>52.0</v>
      </c>
      <c r="AL57" s="112">
        <f t="shared" si="14"/>
        <v>0</v>
      </c>
      <c r="AM57" s="112">
        <f t="shared" si="15"/>
        <v>0</v>
      </c>
      <c r="AN57" s="112">
        <f t="shared" si="16"/>
        <v>0</v>
      </c>
      <c r="AO57" s="112">
        <f t="shared" si="17"/>
        <v>0</v>
      </c>
      <c r="AP57" s="112">
        <f t="shared" si="18"/>
        <v>0</v>
      </c>
      <c r="AQ57" s="112">
        <f t="shared" ref="AQ57:AT57" si="88">IF($AK57&lt;=$F$18,$AL57*AM57,)</f>
        <v>0</v>
      </c>
      <c r="AR57" s="112">
        <f t="shared" si="88"/>
        <v>0</v>
      </c>
      <c r="AS57" s="112">
        <f t="shared" si="88"/>
        <v>0</v>
      </c>
      <c r="AT57" s="112">
        <f t="shared" si="88"/>
        <v>0</v>
      </c>
      <c r="AU57" s="112"/>
      <c r="AV57" s="112"/>
      <c r="AW57" s="112"/>
      <c r="AX57" s="112"/>
      <c r="AY57" s="143"/>
    </row>
    <row r="58" ht="15.75" customHeight="1">
      <c r="B58" s="31"/>
      <c r="C58" s="183"/>
      <c r="D58" s="187"/>
      <c r="E58" s="184"/>
      <c r="F58" s="185"/>
      <c r="G58" s="188"/>
      <c r="H58" s="112"/>
      <c r="I58" s="138">
        <v>53.0</v>
      </c>
      <c r="J58" s="112">
        <f t="shared" si="66"/>
        <v>30.21</v>
      </c>
      <c r="K58" s="112">
        <f t="shared" si="20"/>
        <v>9.362961675</v>
      </c>
      <c r="L58" s="112">
        <f t="shared" si="21"/>
        <v>70</v>
      </c>
      <c r="M58" s="112">
        <f t="shared" si="2"/>
        <v>10</v>
      </c>
      <c r="N58" s="112">
        <f t="shared" si="3"/>
        <v>0</v>
      </c>
      <c r="O58" s="139">
        <f t="shared" si="4"/>
        <v>362.2562416</v>
      </c>
      <c r="P58" s="138">
        <v>53.0</v>
      </c>
      <c r="Q58" s="112">
        <f t="shared" si="22"/>
        <v>10.61322213</v>
      </c>
      <c r="R58" s="112">
        <f t="shared" si="23"/>
        <v>441.3564265</v>
      </c>
      <c r="S58" s="112">
        <f t="shared" si="5"/>
        <v>203.0239562</v>
      </c>
      <c r="T58" s="112">
        <f t="shared" si="6"/>
        <v>50.40816022</v>
      </c>
      <c r="U58" s="112">
        <f t="shared" si="24"/>
        <v>70</v>
      </c>
      <c r="V58" s="112">
        <f t="shared" si="7"/>
        <v>10</v>
      </c>
      <c r="W58" s="112">
        <v>0.0</v>
      </c>
      <c r="X58" s="112">
        <f t="shared" si="8"/>
        <v>734.7276027</v>
      </c>
      <c r="Y58" s="140">
        <f t="shared" si="9"/>
        <v>372.4713611</v>
      </c>
      <c r="AA58" s="141">
        <v>53.0</v>
      </c>
      <c r="AB58" s="112">
        <f t="shared" si="10"/>
        <v>0</v>
      </c>
      <c r="AC58" s="142">
        <f t="shared" si="11"/>
        <v>0</v>
      </c>
      <c r="AD58" s="112">
        <f t="shared" si="12"/>
        <v>0</v>
      </c>
      <c r="AE58" s="112">
        <f t="shared" si="13"/>
        <v>0</v>
      </c>
      <c r="AF58" s="112">
        <f t="shared" si="25"/>
        <v>21.22378199</v>
      </c>
      <c r="AG58" s="112">
        <f t="shared" si="26"/>
        <v>40.44731165</v>
      </c>
      <c r="AH58" s="112">
        <f t="shared" si="27"/>
        <v>0.9821020735</v>
      </c>
      <c r="AI58" s="143">
        <f t="shared" si="28"/>
        <v>62.65319572</v>
      </c>
      <c r="AK58" s="141">
        <v>53.0</v>
      </c>
      <c r="AL58" s="112">
        <f t="shared" si="14"/>
        <v>0</v>
      </c>
      <c r="AM58" s="112">
        <f t="shared" si="15"/>
        <v>0</v>
      </c>
      <c r="AN58" s="112">
        <f t="shared" si="16"/>
        <v>0</v>
      </c>
      <c r="AO58" s="112">
        <f t="shared" si="17"/>
        <v>0</v>
      </c>
      <c r="AP58" s="112">
        <f t="shared" si="18"/>
        <v>0</v>
      </c>
      <c r="AQ58" s="112">
        <f t="shared" ref="AQ58:AT58" si="89">IF($AK58&lt;=$F$18,$AL58*AM58,)</f>
        <v>0</v>
      </c>
      <c r="AR58" s="112">
        <f t="shared" si="89"/>
        <v>0</v>
      </c>
      <c r="AS58" s="112">
        <f t="shared" si="89"/>
        <v>0</v>
      </c>
      <c r="AT58" s="112">
        <f t="shared" si="89"/>
        <v>0</v>
      </c>
      <c r="AU58" s="112"/>
      <c r="AV58" s="112"/>
      <c r="AW58" s="112"/>
      <c r="AX58" s="112"/>
      <c r="AY58" s="143"/>
    </row>
    <row r="59" ht="15.75" customHeight="1">
      <c r="B59" s="31"/>
      <c r="C59" s="183"/>
      <c r="D59" s="187"/>
      <c r="E59" s="184"/>
      <c r="F59" s="185"/>
      <c r="G59" s="188"/>
      <c r="H59" s="112"/>
      <c r="I59" s="138">
        <v>54.0</v>
      </c>
      <c r="J59" s="112">
        <f t="shared" si="66"/>
        <v>30.78</v>
      </c>
      <c r="K59" s="112">
        <f t="shared" si="20"/>
        <v>9.518887926</v>
      </c>
      <c r="L59" s="112">
        <f t="shared" si="21"/>
        <v>70</v>
      </c>
      <c r="M59" s="112">
        <f t="shared" si="2"/>
        <v>10</v>
      </c>
      <c r="N59" s="112">
        <f t="shared" si="3"/>
        <v>0</v>
      </c>
      <c r="O59" s="139">
        <f t="shared" si="4"/>
        <v>363.5205631</v>
      </c>
      <c r="P59" s="138">
        <v>54.0</v>
      </c>
      <c r="Q59" s="112">
        <f t="shared" si="22"/>
        <v>10.61322213</v>
      </c>
      <c r="R59" s="112">
        <f t="shared" si="23"/>
        <v>451.9696486</v>
      </c>
      <c r="S59" s="112">
        <f t="shared" si="5"/>
        <v>207.9060384</v>
      </c>
      <c r="T59" s="112">
        <f t="shared" si="6"/>
        <v>51.47773586</v>
      </c>
      <c r="U59" s="112">
        <f t="shared" si="24"/>
        <v>70</v>
      </c>
      <c r="V59" s="112">
        <f t="shared" si="7"/>
        <v>10</v>
      </c>
      <c r="W59" s="112">
        <v>0.0</v>
      </c>
      <c r="X59" s="112">
        <f t="shared" si="8"/>
        <v>745.0934068</v>
      </c>
      <c r="Y59" s="140">
        <f t="shared" si="9"/>
        <v>381.5728436</v>
      </c>
      <c r="AA59" s="141">
        <v>54.0</v>
      </c>
      <c r="AB59" s="112">
        <f t="shared" si="10"/>
        <v>0</v>
      </c>
      <c r="AC59" s="142">
        <f t="shared" si="11"/>
        <v>0</v>
      </c>
      <c r="AD59" s="112">
        <f t="shared" si="12"/>
        <v>0</v>
      </c>
      <c r="AE59" s="112">
        <f t="shared" si="13"/>
        <v>0</v>
      </c>
      <c r="AF59" s="112">
        <f t="shared" si="25"/>
        <v>20.80759658</v>
      </c>
      <c r="AG59" s="112">
        <f t="shared" si="26"/>
        <v>39.34127779</v>
      </c>
      <c r="AH59" s="112">
        <f t="shared" si="27"/>
        <v>0.694451036</v>
      </c>
      <c r="AI59" s="143">
        <f t="shared" si="28"/>
        <v>60.8433254</v>
      </c>
      <c r="AK59" s="141">
        <v>54.0</v>
      </c>
      <c r="AL59" s="112">
        <f t="shared" si="14"/>
        <v>0</v>
      </c>
      <c r="AM59" s="112">
        <f t="shared" si="15"/>
        <v>0</v>
      </c>
      <c r="AN59" s="112">
        <f t="shared" si="16"/>
        <v>0</v>
      </c>
      <c r="AO59" s="112">
        <f t="shared" si="17"/>
        <v>0</v>
      </c>
      <c r="AP59" s="112">
        <f t="shared" si="18"/>
        <v>0</v>
      </c>
      <c r="AQ59" s="112">
        <f t="shared" ref="AQ59:AT59" si="90">IF($AK59&lt;=$F$18,$AL59*AM59,)</f>
        <v>0</v>
      </c>
      <c r="AR59" s="112">
        <f t="shared" si="90"/>
        <v>0</v>
      </c>
      <c r="AS59" s="112">
        <f t="shared" si="90"/>
        <v>0</v>
      </c>
      <c r="AT59" s="112">
        <f t="shared" si="90"/>
        <v>0</v>
      </c>
      <c r="AU59" s="112"/>
      <c r="AV59" s="112"/>
      <c r="AW59" s="112"/>
      <c r="AX59" s="112"/>
      <c r="AY59" s="143"/>
    </row>
    <row r="60" ht="15.75" customHeight="1">
      <c r="B60" s="31"/>
      <c r="C60" s="183"/>
      <c r="D60" s="187"/>
      <c r="E60" s="184"/>
      <c r="F60" s="185"/>
      <c r="G60" s="188"/>
      <c r="H60" s="112"/>
      <c r="I60" s="138">
        <v>55.0</v>
      </c>
      <c r="J60" s="112">
        <f t="shared" si="66"/>
        <v>31.35</v>
      </c>
      <c r="K60" s="112">
        <f t="shared" si="20"/>
        <v>9.67447841</v>
      </c>
      <c r="L60" s="112">
        <f t="shared" si="21"/>
        <v>70</v>
      </c>
      <c r="M60" s="112">
        <f t="shared" si="2"/>
        <v>10</v>
      </c>
      <c r="N60" s="112">
        <f t="shared" si="3"/>
        <v>0</v>
      </c>
      <c r="O60" s="139">
        <f t="shared" si="4"/>
        <v>364.7842999</v>
      </c>
      <c r="P60" s="138">
        <v>55.0</v>
      </c>
      <c r="Q60" s="112">
        <f t="shared" si="22"/>
        <v>10.61322213</v>
      </c>
      <c r="R60" s="112">
        <f t="shared" si="23"/>
        <v>462.5828707</v>
      </c>
      <c r="S60" s="112">
        <f t="shared" si="5"/>
        <v>212.7881205</v>
      </c>
      <c r="T60" s="112">
        <f t="shared" si="6"/>
        <v>52.5443917</v>
      </c>
      <c r="U60" s="112">
        <f t="shared" si="24"/>
        <v>70</v>
      </c>
      <c r="V60" s="112">
        <f t="shared" si="7"/>
        <v>10</v>
      </c>
      <c r="W60" s="112">
        <v>0.0</v>
      </c>
      <c r="X60" s="112">
        <f t="shared" si="8"/>
        <v>755.4541255</v>
      </c>
      <c r="Y60" s="140">
        <f t="shared" si="9"/>
        <v>390.6698256</v>
      </c>
      <c r="AA60" s="141">
        <v>55.0</v>
      </c>
      <c r="AB60" s="112">
        <f t="shared" si="10"/>
        <v>0</v>
      </c>
      <c r="AC60" s="142">
        <f t="shared" si="11"/>
        <v>0</v>
      </c>
      <c r="AD60" s="112">
        <f t="shared" si="12"/>
        <v>0</v>
      </c>
      <c r="AE60" s="112">
        <f t="shared" si="13"/>
        <v>0</v>
      </c>
      <c r="AF60" s="112">
        <f t="shared" si="25"/>
        <v>20.3995723</v>
      </c>
      <c r="AG60" s="112">
        <f t="shared" si="26"/>
        <v>38.26548848</v>
      </c>
      <c r="AH60" s="112">
        <f t="shared" si="27"/>
        <v>0.4910510368</v>
      </c>
      <c r="AI60" s="143">
        <f t="shared" si="28"/>
        <v>59.15611181</v>
      </c>
      <c r="AK60" s="141">
        <v>55.0</v>
      </c>
      <c r="AL60" s="112">
        <f t="shared" si="14"/>
        <v>0</v>
      </c>
      <c r="AM60" s="112">
        <f t="shared" si="15"/>
        <v>0</v>
      </c>
      <c r="AN60" s="112">
        <f t="shared" si="16"/>
        <v>0</v>
      </c>
      <c r="AO60" s="112">
        <f t="shared" si="17"/>
        <v>0</v>
      </c>
      <c r="AP60" s="112">
        <f t="shared" si="18"/>
        <v>0</v>
      </c>
      <c r="AQ60" s="112">
        <f t="shared" ref="AQ60:AT60" si="91">IF($AK60&lt;=$F$18,$AL60*AM60,)</f>
        <v>0</v>
      </c>
      <c r="AR60" s="112">
        <f t="shared" si="91"/>
        <v>0</v>
      </c>
      <c r="AS60" s="112">
        <f t="shared" si="91"/>
        <v>0</v>
      </c>
      <c r="AT60" s="112">
        <f t="shared" si="91"/>
        <v>0</v>
      </c>
      <c r="AU60" s="112"/>
      <c r="AV60" s="112"/>
      <c r="AW60" s="112"/>
      <c r="AX60" s="112"/>
      <c r="AY60" s="143"/>
    </row>
    <row r="61" ht="15.75" customHeight="1">
      <c r="B61" s="31"/>
      <c r="C61" s="183"/>
      <c r="D61" s="187"/>
      <c r="E61" s="184"/>
      <c r="F61" s="185"/>
      <c r="G61" s="188"/>
      <c r="H61" s="112"/>
      <c r="I61" s="138">
        <v>56.0</v>
      </c>
      <c r="J61" s="112">
        <f t="shared" si="66"/>
        <v>31.92</v>
      </c>
      <c r="K61" s="112">
        <f t="shared" si="20"/>
        <v>9.829739938</v>
      </c>
      <c r="L61" s="112">
        <f t="shared" si="21"/>
        <v>70</v>
      </c>
      <c r="M61" s="112">
        <f t="shared" si="2"/>
        <v>10</v>
      </c>
      <c r="N61" s="112">
        <f t="shared" si="3"/>
        <v>0</v>
      </c>
      <c r="O61" s="139">
        <f t="shared" si="4"/>
        <v>366.0474637</v>
      </c>
      <c r="P61" s="138">
        <v>56.0</v>
      </c>
      <c r="Q61" s="112">
        <f t="shared" si="22"/>
        <v>10.61322213</v>
      </c>
      <c r="R61" s="112">
        <f t="shared" si="23"/>
        <v>473.1960929</v>
      </c>
      <c r="S61" s="112">
        <f t="shared" si="5"/>
        <v>217.6702027</v>
      </c>
      <c r="T61" s="112">
        <f t="shared" si="6"/>
        <v>53.60820246</v>
      </c>
      <c r="U61" s="112">
        <f t="shared" si="24"/>
        <v>70</v>
      </c>
      <c r="V61" s="112">
        <f t="shared" si="7"/>
        <v>10</v>
      </c>
      <c r="W61" s="112">
        <v>0.0</v>
      </c>
      <c r="X61" s="112">
        <f t="shared" si="8"/>
        <v>765.809889</v>
      </c>
      <c r="Y61" s="140">
        <f t="shared" si="9"/>
        <v>399.7624253</v>
      </c>
      <c r="AA61" s="141">
        <v>56.0</v>
      </c>
      <c r="AB61" s="112">
        <f t="shared" si="10"/>
        <v>0</v>
      </c>
      <c r="AC61" s="142">
        <f t="shared" si="11"/>
        <v>0</v>
      </c>
      <c r="AD61" s="112">
        <f t="shared" si="12"/>
        <v>0</v>
      </c>
      <c r="AE61" s="112">
        <f t="shared" si="13"/>
        <v>0</v>
      </c>
      <c r="AF61" s="112">
        <f t="shared" si="25"/>
        <v>19.99954913</v>
      </c>
      <c r="AG61" s="112">
        <f t="shared" si="26"/>
        <v>37.21911668</v>
      </c>
      <c r="AH61" s="112">
        <f t="shared" si="27"/>
        <v>0.347225518</v>
      </c>
      <c r="AI61" s="143">
        <f t="shared" si="28"/>
        <v>57.56589133</v>
      </c>
      <c r="AK61" s="141">
        <v>56.0</v>
      </c>
      <c r="AL61" s="112">
        <f t="shared" si="14"/>
        <v>0</v>
      </c>
      <c r="AM61" s="112">
        <f t="shared" si="15"/>
        <v>0</v>
      </c>
      <c r="AN61" s="112">
        <f t="shared" si="16"/>
        <v>0</v>
      </c>
      <c r="AO61" s="112">
        <f t="shared" si="17"/>
        <v>0</v>
      </c>
      <c r="AP61" s="112">
        <f t="shared" si="18"/>
        <v>0</v>
      </c>
      <c r="AQ61" s="112">
        <f t="shared" ref="AQ61:AT61" si="92">IF($AK61&lt;=$F$18,$AL61*AM61,)</f>
        <v>0</v>
      </c>
      <c r="AR61" s="112">
        <f t="shared" si="92"/>
        <v>0</v>
      </c>
      <c r="AS61" s="112">
        <f t="shared" si="92"/>
        <v>0</v>
      </c>
      <c r="AT61" s="112">
        <f t="shared" si="92"/>
        <v>0</v>
      </c>
      <c r="AU61" s="112"/>
      <c r="AV61" s="112"/>
      <c r="AW61" s="112"/>
      <c r="AX61" s="112"/>
      <c r="AY61" s="143"/>
    </row>
    <row r="62" ht="15.75" customHeight="1">
      <c r="B62" s="31"/>
      <c r="C62" s="183"/>
      <c r="D62" s="187"/>
      <c r="E62" s="184"/>
      <c r="F62" s="185"/>
      <c r="G62" s="188"/>
      <c r="H62" s="112"/>
      <c r="I62" s="138">
        <v>57.0</v>
      </c>
      <c r="J62" s="112">
        <f t="shared" si="66"/>
        <v>32.49</v>
      </c>
      <c r="K62" s="112">
        <f t="shared" si="20"/>
        <v>9.98467906</v>
      </c>
      <c r="L62" s="112">
        <f t="shared" si="21"/>
        <v>70</v>
      </c>
      <c r="M62" s="112">
        <f t="shared" si="2"/>
        <v>10</v>
      </c>
      <c r="N62" s="112">
        <f t="shared" si="3"/>
        <v>0</v>
      </c>
      <c r="O62" s="139">
        <f t="shared" si="4"/>
        <v>367.310066</v>
      </c>
      <c r="P62" s="138">
        <v>57.0</v>
      </c>
      <c r="Q62" s="112">
        <f t="shared" si="22"/>
        <v>10.61322213</v>
      </c>
      <c r="R62" s="112">
        <f t="shared" si="23"/>
        <v>483.809315</v>
      </c>
      <c r="S62" s="112">
        <f t="shared" si="5"/>
        <v>222.5522849</v>
      </c>
      <c r="T62" s="112">
        <f t="shared" si="6"/>
        <v>54.66923929</v>
      </c>
      <c r="U62" s="112">
        <f t="shared" si="24"/>
        <v>70</v>
      </c>
      <c r="V62" s="112">
        <f t="shared" si="7"/>
        <v>10</v>
      </c>
      <c r="W62" s="112">
        <v>0.0</v>
      </c>
      <c r="X62" s="112">
        <f t="shared" si="8"/>
        <v>776.1608213</v>
      </c>
      <c r="Y62" s="140">
        <f t="shared" si="9"/>
        <v>408.8507553</v>
      </c>
      <c r="AA62" s="141">
        <v>57.0</v>
      </c>
      <c r="AB62" s="112">
        <f t="shared" si="10"/>
        <v>0</v>
      </c>
      <c r="AC62" s="142">
        <f t="shared" si="11"/>
        <v>0</v>
      </c>
      <c r="AD62" s="112">
        <f t="shared" si="12"/>
        <v>0</v>
      </c>
      <c r="AE62" s="112">
        <f t="shared" si="13"/>
        <v>0</v>
      </c>
      <c r="AF62" s="112">
        <f t="shared" si="25"/>
        <v>19.60737017</v>
      </c>
      <c r="AG62" s="112">
        <f t="shared" si="26"/>
        <v>36.20135798</v>
      </c>
      <c r="AH62" s="112">
        <f t="shared" si="27"/>
        <v>0.2455255184</v>
      </c>
      <c r="AI62" s="143">
        <f t="shared" si="28"/>
        <v>56.05425366</v>
      </c>
      <c r="AK62" s="141">
        <v>57.0</v>
      </c>
      <c r="AL62" s="112">
        <f t="shared" si="14"/>
        <v>0</v>
      </c>
      <c r="AM62" s="112">
        <f t="shared" si="15"/>
        <v>0</v>
      </c>
      <c r="AN62" s="112">
        <f t="shared" si="16"/>
        <v>0</v>
      </c>
      <c r="AO62" s="112">
        <f t="shared" si="17"/>
        <v>0</v>
      </c>
      <c r="AP62" s="112">
        <f t="shared" si="18"/>
        <v>0</v>
      </c>
      <c r="AQ62" s="112">
        <f t="shared" ref="AQ62:AT62" si="93">IF($AK62&lt;=$F$18,$AL62*AM62,)</f>
        <v>0</v>
      </c>
      <c r="AR62" s="112">
        <f t="shared" si="93"/>
        <v>0</v>
      </c>
      <c r="AS62" s="112">
        <f t="shared" si="93"/>
        <v>0</v>
      </c>
      <c r="AT62" s="112">
        <f t="shared" si="93"/>
        <v>0</v>
      </c>
      <c r="AU62" s="112"/>
      <c r="AV62" s="112"/>
      <c r="AW62" s="112"/>
      <c r="AX62" s="112"/>
      <c r="AY62" s="143"/>
    </row>
    <row r="63" ht="15.75" customHeight="1">
      <c r="B63" s="31"/>
      <c r="C63" s="183"/>
      <c r="D63" s="187"/>
      <c r="E63" s="184"/>
      <c r="F63" s="185"/>
      <c r="G63" s="188"/>
      <c r="H63" s="112"/>
      <c r="I63" s="138">
        <v>58.0</v>
      </c>
      <c r="J63" s="112">
        <f t="shared" si="66"/>
        <v>33.06</v>
      </c>
      <c r="K63" s="112">
        <f t="shared" si="20"/>
        <v>10.13930209</v>
      </c>
      <c r="L63" s="112">
        <f t="shared" si="21"/>
        <v>70</v>
      </c>
      <c r="M63" s="112">
        <f t="shared" si="2"/>
        <v>10</v>
      </c>
      <c r="N63" s="112">
        <f t="shared" si="3"/>
        <v>0</v>
      </c>
      <c r="O63" s="139">
        <f t="shared" si="4"/>
        <v>368.5721178</v>
      </c>
      <c r="P63" s="138">
        <v>58.0</v>
      </c>
      <c r="Q63" s="112">
        <f t="shared" si="22"/>
        <v>10.61322213</v>
      </c>
      <c r="R63" s="112">
        <f t="shared" si="23"/>
        <v>494.4225371</v>
      </c>
      <c r="S63" s="112">
        <f t="shared" si="5"/>
        <v>227.4343671</v>
      </c>
      <c r="T63" s="112">
        <f t="shared" si="6"/>
        <v>55.72757005</v>
      </c>
      <c r="U63" s="112">
        <f t="shared" si="24"/>
        <v>70</v>
      </c>
      <c r="V63" s="112">
        <f t="shared" si="7"/>
        <v>10</v>
      </c>
      <c r="W63" s="112">
        <v>0.0</v>
      </c>
      <c r="X63" s="112">
        <f t="shared" si="8"/>
        <v>786.5070405</v>
      </c>
      <c r="Y63" s="140">
        <f t="shared" si="9"/>
        <v>417.9349227</v>
      </c>
      <c r="AA63" s="141">
        <v>58.0</v>
      </c>
      <c r="AB63" s="112">
        <f t="shared" si="10"/>
        <v>0</v>
      </c>
      <c r="AC63" s="142">
        <f t="shared" si="11"/>
        <v>0</v>
      </c>
      <c r="AD63" s="112">
        <f t="shared" si="12"/>
        <v>0</v>
      </c>
      <c r="AE63" s="112">
        <f t="shared" si="13"/>
        <v>0</v>
      </c>
      <c r="AF63" s="112">
        <f t="shared" si="25"/>
        <v>19.2228816</v>
      </c>
      <c r="AG63" s="112">
        <f t="shared" si="26"/>
        <v>35.21142994</v>
      </c>
      <c r="AH63" s="112">
        <f t="shared" si="27"/>
        <v>0.173612759</v>
      </c>
      <c r="AI63" s="143">
        <f t="shared" si="28"/>
        <v>54.6079243</v>
      </c>
      <c r="AK63" s="141">
        <v>58.0</v>
      </c>
      <c r="AL63" s="112">
        <f t="shared" si="14"/>
        <v>0</v>
      </c>
      <c r="AM63" s="112">
        <f t="shared" si="15"/>
        <v>0</v>
      </c>
      <c r="AN63" s="112">
        <f t="shared" si="16"/>
        <v>0</v>
      </c>
      <c r="AO63" s="112">
        <f t="shared" si="17"/>
        <v>0</v>
      </c>
      <c r="AP63" s="112">
        <f t="shared" si="18"/>
        <v>0</v>
      </c>
      <c r="AQ63" s="112">
        <f t="shared" ref="AQ63:AT63" si="94">IF($AK63&lt;=$F$18,$AL63*AM63,)</f>
        <v>0</v>
      </c>
      <c r="AR63" s="112">
        <f t="shared" si="94"/>
        <v>0</v>
      </c>
      <c r="AS63" s="112">
        <f t="shared" si="94"/>
        <v>0</v>
      </c>
      <c r="AT63" s="112">
        <f t="shared" si="94"/>
        <v>0</v>
      </c>
      <c r="AU63" s="112"/>
      <c r="AV63" s="112"/>
      <c r="AW63" s="112"/>
      <c r="AX63" s="112"/>
      <c r="AY63" s="143"/>
    </row>
    <row r="64" ht="15.75" customHeight="1">
      <c r="B64" s="31"/>
      <c r="C64" s="183"/>
      <c r="D64" s="187"/>
      <c r="E64" s="184"/>
      <c r="F64" s="185"/>
      <c r="G64" s="188"/>
      <c r="H64" s="112"/>
      <c r="I64" s="138">
        <v>59.0</v>
      </c>
      <c r="J64" s="112">
        <f t="shared" si="66"/>
        <v>33.63</v>
      </c>
      <c r="K64" s="112">
        <f t="shared" si="20"/>
        <v>10.2936151</v>
      </c>
      <c r="L64" s="112">
        <f t="shared" si="21"/>
        <v>70</v>
      </c>
      <c r="M64" s="112">
        <f t="shared" si="2"/>
        <v>10</v>
      </c>
      <c r="N64" s="112">
        <f t="shared" si="3"/>
        <v>0</v>
      </c>
      <c r="O64" s="139">
        <f t="shared" si="4"/>
        <v>369.8336296</v>
      </c>
      <c r="P64" s="138">
        <v>59.0</v>
      </c>
      <c r="Q64" s="112">
        <f t="shared" si="22"/>
        <v>10.61322213</v>
      </c>
      <c r="R64" s="112">
        <f t="shared" si="23"/>
        <v>505.0357593</v>
      </c>
      <c r="S64" s="112">
        <f t="shared" si="5"/>
        <v>232.3164493</v>
      </c>
      <c r="T64" s="112">
        <f t="shared" si="6"/>
        <v>56.78325952</v>
      </c>
      <c r="U64" s="112">
        <f t="shared" si="24"/>
        <v>70</v>
      </c>
      <c r="V64" s="112">
        <f t="shared" si="7"/>
        <v>10</v>
      </c>
      <c r="W64" s="112">
        <v>0.0</v>
      </c>
      <c r="X64" s="112">
        <f t="shared" si="8"/>
        <v>796.8486595</v>
      </c>
      <c r="Y64" s="140">
        <f t="shared" si="9"/>
        <v>427.0150298</v>
      </c>
      <c r="AA64" s="141">
        <v>59.0</v>
      </c>
      <c r="AB64" s="112">
        <f t="shared" si="10"/>
        <v>0</v>
      </c>
      <c r="AC64" s="142">
        <f t="shared" si="11"/>
        <v>0</v>
      </c>
      <c r="AD64" s="112">
        <f t="shared" si="12"/>
        <v>0</v>
      </c>
      <c r="AE64" s="112">
        <f t="shared" si="13"/>
        <v>0</v>
      </c>
      <c r="AF64" s="112">
        <f t="shared" si="25"/>
        <v>18.84593261</v>
      </c>
      <c r="AG64" s="112">
        <f t="shared" si="26"/>
        <v>34.24857154</v>
      </c>
      <c r="AH64" s="112">
        <f t="shared" si="27"/>
        <v>0.1227627592</v>
      </c>
      <c r="AI64" s="143">
        <f t="shared" si="28"/>
        <v>53.21726691</v>
      </c>
      <c r="AK64" s="141">
        <v>59.0</v>
      </c>
      <c r="AL64" s="112">
        <f t="shared" si="14"/>
        <v>0</v>
      </c>
      <c r="AM64" s="112">
        <f t="shared" si="15"/>
        <v>0</v>
      </c>
      <c r="AN64" s="112">
        <f t="shared" si="16"/>
        <v>0</v>
      </c>
      <c r="AO64" s="112">
        <f t="shared" si="17"/>
        <v>0</v>
      </c>
      <c r="AP64" s="112">
        <f t="shared" si="18"/>
        <v>0</v>
      </c>
      <c r="AQ64" s="112">
        <f t="shared" ref="AQ64:AT64" si="95">IF($AK64&lt;=$F$18,$AL64*AM64,)</f>
        <v>0</v>
      </c>
      <c r="AR64" s="112">
        <f t="shared" si="95"/>
        <v>0</v>
      </c>
      <c r="AS64" s="112">
        <f t="shared" si="95"/>
        <v>0</v>
      </c>
      <c r="AT64" s="112">
        <f t="shared" si="95"/>
        <v>0</v>
      </c>
      <c r="AU64" s="112"/>
      <c r="AV64" s="112"/>
      <c r="AW64" s="112"/>
      <c r="AX64" s="112"/>
      <c r="AY64" s="143"/>
    </row>
    <row r="65" ht="15.75" customHeight="1">
      <c r="B65" s="31"/>
      <c r="C65" s="183"/>
      <c r="D65" s="187"/>
      <c r="E65" s="184"/>
      <c r="F65" s="185"/>
      <c r="G65" s="188"/>
      <c r="H65" s="112"/>
      <c r="I65" s="138">
        <v>60.0</v>
      </c>
      <c r="J65" s="112">
        <f t="shared" si="66"/>
        <v>34.2</v>
      </c>
      <c r="K65" s="112">
        <f t="shared" si="20"/>
        <v>10.44762395</v>
      </c>
      <c r="L65" s="112">
        <f t="shared" si="21"/>
        <v>70</v>
      </c>
      <c r="M65" s="112">
        <f t="shared" si="2"/>
        <v>10</v>
      </c>
      <c r="N65" s="112" t="str">
        <f t="shared" si="3"/>
        <v/>
      </c>
      <c r="O65" s="139">
        <f t="shared" si="4"/>
        <v>371.0946117</v>
      </c>
      <c r="P65" s="138">
        <v>60.0</v>
      </c>
      <c r="Q65" s="112">
        <f t="shared" si="22"/>
        <v>10.61322213</v>
      </c>
      <c r="R65" s="112">
        <f t="shared" si="23"/>
        <v>515.6489814</v>
      </c>
      <c r="S65" s="112">
        <f t="shared" si="5"/>
        <v>237.1985314</v>
      </c>
      <c r="T65" s="112">
        <f t="shared" si="6"/>
        <v>57.8363696</v>
      </c>
      <c r="U65" s="112">
        <f t="shared" si="24"/>
        <v>70</v>
      </c>
      <c r="V65" s="112">
        <f t="shared" si="7"/>
        <v>10</v>
      </c>
      <c r="W65" s="112">
        <v>0.0</v>
      </c>
      <c r="X65" s="112">
        <f t="shared" si="8"/>
        <v>807.185786</v>
      </c>
      <c r="Y65" s="140">
        <f t="shared" si="9"/>
        <v>436.0911743</v>
      </c>
      <c r="AA65" s="141">
        <v>60.0</v>
      </c>
      <c r="AB65" s="112">
        <f t="shared" si="10"/>
        <v>396.6530626</v>
      </c>
      <c r="AC65" s="142">
        <f t="shared" si="11"/>
        <v>0.45</v>
      </c>
      <c r="AD65" s="112">
        <f t="shared" si="12"/>
        <v>0.056</v>
      </c>
      <c r="AE65" s="112">
        <f t="shared" si="13"/>
        <v>0.044</v>
      </c>
      <c r="AF65" s="112">
        <f t="shared" si="25"/>
        <v>160.0729887</v>
      </c>
      <c r="AG65" s="112">
        <f t="shared" si="26"/>
        <v>50.86357418</v>
      </c>
      <c r="AH65" s="112">
        <f t="shared" si="27"/>
        <v>11.90361526</v>
      </c>
      <c r="AI65" s="143">
        <f t="shared" si="28"/>
        <v>222.8401781</v>
      </c>
      <c r="AK65" s="141">
        <v>60.0</v>
      </c>
      <c r="AL65" s="112">
        <f t="shared" si="14"/>
        <v>396.6530626</v>
      </c>
      <c r="AM65" s="112">
        <f t="shared" si="15"/>
        <v>0.9</v>
      </c>
      <c r="AN65" s="112">
        <f t="shared" si="16"/>
        <v>0.056</v>
      </c>
      <c r="AO65" s="112">
        <f t="shared" si="17"/>
        <v>0.044</v>
      </c>
      <c r="AP65" s="112" t="str">
        <f t="shared" si="18"/>
        <v/>
      </c>
      <c r="AQ65" s="112">
        <f t="shared" ref="AQ65:AT65" si="96">IF($AK65&lt;=$F$18,$AL65*AM65,)</f>
        <v>356.9877564</v>
      </c>
      <c r="AR65" s="112">
        <f t="shared" si="96"/>
        <v>22.21257151</v>
      </c>
      <c r="AS65" s="112">
        <f t="shared" si="96"/>
        <v>17.45273475</v>
      </c>
      <c r="AT65" s="112">
        <f t="shared" si="96"/>
        <v>0</v>
      </c>
      <c r="AU65" s="112"/>
      <c r="AV65" s="112"/>
      <c r="AW65" s="112"/>
      <c r="AX65" s="112"/>
      <c r="AY65" s="143"/>
    </row>
    <row r="66" ht="15.75" customHeight="1">
      <c r="B66" s="31"/>
      <c r="C66" s="183"/>
      <c r="D66" s="187"/>
      <c r="E66" s="184"/>
      <c r="F66" s="185"/>
      <c r="G66" s="188"/>
      <c r="H66" s="112"/>
      <c r="I66" s="138">
        <v>61.0</v>
      </c>
      <c r="J66" s="112" t="str">
        <f t="shared" si="66"/>
        <v/>
      </c>
      <c r="K66" s="112">
        <f t="shared" si="20"/>
        <v>0</v>
      </c>
      <c r="L66" s="112" t="str">
        <f t="shared" si="21"/>
        <v/>
      </c>
      <c r="M66" s="112" t="str">
        <f t="shared" si="2"/>
        <v/>
      </c>
      <c r="N66" s="112" t="str">
        <f t="shared" si="3"/>
        <v/>
      </c>
      <c r="O66" s="139">
        <f t="shared" si="4"/>
        <v>0</v>
      </c>
      <c r="P66" s="138">
        <v>61.0</v>
      </c>
      <c r="Q66" s="112" t="str">
        <f t="shared" si="22"/>
        <v/>
      </c>
      <c r="R66" s="112" t="str">
        <f t="shared" si="23"/>
        <v/>
      </c>
      <c r="S66" s="112">
        <f t="shared" si="5"/>
        <v>0</v>
      </c>
      <c r="T66" s="112">
        <f t="shared" si="6"/>
        <v>0</v>
      </c>
      <c r="U66" s="112" t="str">
        <f t="shared" si="24"/>
        <v/>
      </c>
      <c r="V66" s="112" t="str">
        <f t="shared" si="7"/>
        <v/>
      </c>
      <c r="W66" s="112">
        <v>0.0</v>
      </c>
      <c r="X66" s="112">
        <f t="shared" si="8"/>
        <v>0</v>
      </c>
      <c r="Y66" s="140" t="str">
        <f t="shared" si="9"/>
        <v/>
      </c>
      <c r="AA66" s="141">
        <v>61.0</v>
      </c>
      <c r="AB66" s="112" t="str">
        <f t="shared" si="10"/>
        <v/>
      </c>
      <c r="AC66" s="142">
        <f t="shared" si="11"/>
        <v>0</v>
      </c>
      <c r="AD66" s="112" t="str">
        <f t="shared" si="12"/>
        <v/>
      </c>
      <c r="AE66" s="112" t="str">
        <f t="shared" si="13"/>
        <v/>
      </c>
      <c r="AF66" s="112" t="str">
        <f t="shared" si="25"/>
        <v/>
      </c>
      <c r="AG66" s="112" t="str">
        <f t="shared" si="26"/>
        <v/>
      </c>
      <c r="AH66" s="112" t="str">
        <f t="shared" si="27"/>
        <v/>
      </c>
      <c r="AI66" s="143" t="str">
        <f t="shared" si="28"/>
        <v/>
      </c>
      <c r="AK66" s="141">
        <v>61.0</v>
      </c>
      <c r="AL66" s="112" t="str">
        <f t="shared" si="14"/>
        <v/>
      </c>
      <c r="AM66" s="112" t="str">
        <f t="shared" si="15"/>
        <v/>
      </c>
      <c r="AN66" s="112" t="str">
        <f t="shared" si="16"/>
        <v/>
      </c>
      <c r="AO66" s="112" t="str">
        <f t="shared" si="17"/>
        <v/>
      </c>
      <c r="AP66" s="112" t="str">
        <f t="shared" si="18"/>
        <v/>
      </c>
      <c r="AQ66" s="112" t="str">
        <f t="shared" ref="AQ66:AT66" si="97">IF($AK66&lt;=$F$18,$AL66*AM66,)</f>
        <v/>
      </c>
      <c r="AR66" s="112" t="str">
        <f t="shared" si="97"/>
        <v/>
      </c>
      <c r="AS66" s="112" t="str">
        <f t="shared" si="97"/>
        <v/>
      </c>
      <c r="AT66" s="112" t="str">
        <f t="shared" si="97"/>
        <v/>
      </c>
      <c r="AU66" s="112"/>
      <c r="AV66" s="112"/>
      <c r="AW66" s="112"/>
      <c r="AX66" s="112"/>
      <c r="AY66" s="143"/>
    </row>
    <row r="67" ht="15.75" customHeight="1">
      <c r="B67" s="31"/>
      <c r="C67" s="183"/>
      <c r="D67" s="187"/>
      <c r="E67" s="184"/>
      <c r="F67" s="185"/>
      <c r="G67" s="188"/>
      <c r="H67" s="112"/>
      <c r="I67" s="138">
        <v>62.0</v>
      </c>
      <c r="J67" s="112" t="str">
        <f t="shared" si="66"/>
        <v/>
      </c>
      <c r="K67" s="112">
        <f t="shared" si="20"/>
        <v>0</v>
      </c>
      <c r="L67" s="112" t="str">
        <f t="shared" si="21"/>
        <v/>
      </c>
      <c r="M67" s="112" t="str">
        <f t="shared" si="2"/>
        <v/>
      </c>
      <c r="N67" s="112" t="str">
        <f t="shared" si="3"/>
        <v/>
      </c>
      <c r="O67" s="139">
        <f t="shared" si="4"/>
        <v>0</v>
      </c>
      <c r="P67" s="138">
        <v>62.0</v>
      </c>
      <c r="Q67" s="112" t="str">
        <f t="shared" si="22"/>
        <v/>
      </c>
      <c r="R67" s="112" t="str">
        <f t="shared" si="23"/>
        <v/>
      </c>
      <c r="S67" s="112">
        <f t="shared" si="5"/>
        <v>0</v>
      </c>
      <c r="T67" s="112">
        <f t="shared" si="6"/>
        <v>0</v>
      </c>
      <c r="U67" s="112" t="str">
        <f t="shared" si="24"/>
        <v/>
      </c>
      <c r="V67" s="112" t="str">
        <f t="shared" si="7"/>
        <v/>
      </c>
      <c r="W67" s="112">
        <v>0.0</v>
      </c>
      <c r="X67" s="112">
        <f t="shared" si="8"/>
        <v>0</v>
      </c>
      <c r="Y67" s="140" t="str">
        <f t="shared" si="9"/>
        <v/>
      </c>
      <c r="AA67" s="141">
        <v>62.0</v>
      </c>
      <c r="AB67" s="112" t="str">
        <f t="shared" si="10"/>
        <v/>
      </c>
      <c r="AC67" s="142">
        <f t="shared" si="11"/>
        <v>0</v>
      </c>
      <c r="AD67" s="112" t="str">
        <f t="shared" si="12"/>
        <v/>
      </c>
      <c r="AE67" s="112" t="str">
        <f t="shared" si="13"/>
        <v/>
      </c>
      <c r="AF67" s="112" t="str">
        <f t="shared" si="25"/>
        <v/>
      </c>
      <c r="AG67" s="112" t="str">
        <f t="shared" si="26"/>
        <v/>
      </c>
      <c r="AH67" s="112" t="str">
        <f t="shared" si="27"/>
        <v/>
      </c>
      <c r="AI67" s="143" t="str">
        <f t="shared" si="28"/>
        <v/>
      </c>
      <c r="AK67" s="141">
        <v>62.0</v>
      </c>
      <c r="AL67" s="112" t="str">
        <f t="shared" si="14"/>
        <v/>
      </c>
      <c r="AM67" s="112" t="str">
        <f t="shared" si="15"/>
        <v/>
      </c>
      <c r="AN67" s="112" t="str">
        <f t="shared" si="16"/>
        <v/>
      </c>
      <c r="AO67" s="112" t="str">
        <f t="shared" si="17"/>
        <v/>
      </c>
      <c r="AP67" s="112" t="str">
        <f t="shared" si="18"/>
        <v/>
      </c>
      <c r="AQ67" s="112" t="str">
        <f t="shared" ref="AQ67:AT67" si="98">IF($AK67&lt;=$F$18,$AL67*AM67,)</f>
        <v/>
      </c>
      <c r="AR67" s="112" t="str">
        <f t="shared" si="98"/>
        <v/>
      </c>
      <c r="AS67" s="112" t="str">
        <f t="shared" si="98"/>
        <v/>
      </c>
      <c r="AT67" s="112" t="str">
        <f t="shared" si="98"/>
        <v/>
      </c>
      <c r="AU67" s="112"/>
      <c r="AV67" s="112"/>
      <c r="AW67" s="112"/>
      <c r="AX67" s="112"/>
      <c r="AY67" s="143"/>
    </row>
    <row r="68" ht="15.75" customHeight="1">
      <c r="B68" s="31"/>
      <c r="C68" s="183"/>
      <c r="D68" s="187"/>
      <c r="E68" s="184"/>
      <c r="F68" s="185"/>
      <c r="G68" s="188"/>
      <c r="H68" s="112"/>
      <c r="I68" s="138">
        <v>63.0</v>
      </c>
      <c r="J68" s="112" t="str">
        <f t="shared" si="66"/>
        <v/>
      </c>
      <c r="K68" s="112">
        <f t="shared" si="20"/>
        <v>0</v>
      </c>
      <c r="L68" s="112" t="str">
        <f t="shared" si="21"/>
        <v/>
      </c>
      <c r="M68" s="112" t="str">
        <f t="shared" si="2"/>
        <v/>
      </c>
      <c r="N68" s="112" t="str">
        <f t="shared" si="3"/>
        <v/>
      </c>
      <c r="O68" s="139">
        <f t="shared" si="4"/>
        <v>0</v>
      </c>
      <c r="P68" s="138">
        <v>63.0</v>
      </c>
      <c r="Q68" s="112" t="str">
        <f t="shared" si="22"/>
        <v/>
      </c>
      <c r="R68" s="112" t="str">
        <f t="shared" si="23"/>
        <v/>
      </c>
      <c r="S68" s="112">
        <f t="shared" si="5"/>
        <v>0</v>
      </c>
      <c r="T68" s="112">
        <f t="shared" si="6"/>
        <v>0</v>
      </c>
      <c r="U68" s="112" t="str">
        <f t="shared" si="24"/>
        <v/>
      </c>
      <c r="V68" s="112" t="str">
        <f t="shared" si="7"/>
        <v/>
      </c>
      <c r="W68" s="112">
        <v>0.0</v>
      </c>
      <c r="X68" s="112">
        <f t="shared" si="8"/>
        <v>0</v>
      </c>
      <c r="Y68" s="140" t="str">
        <f t="shared" si="9"/>
        <v/>
      </c>
      <c r="AA68" s="141">
        <v>63.0</v>
      </c>
      <c r="AB68" s="112" t="str">
        <f t="shared" si="10"/>
        <v/>
      </c>
      <c r="AC68" s="142">
        <f t="shared" si="11"/>
        <v>0</v>
      </c>
      <c r="AD68" s="112" t="str">
        <f t="shared" si="12"/>
        <v/>
      </c>
      <c r="AE68" s="112" t="str">
        <f t="shared" si="13"/>
        <v/>
      </c>
      <c r="AF68" s="112" t="str">
        <f t="shared" si="25"/>
        <v/>
      </c>
      <c r="AG68" s="112" t="str">
        <f t="shared" si="26"/>
        <v/>
      </c>
      <c r="AH68" s="112" t="str">
        <f t="shared" si="27"/>
        <v/>
      </c>
      <c r="AI68" s="143" t="str">
        <f t="shared" si="28"/>
        <v/>
      </c>
      <c r="AK68" s="141">
        <v>63.0</v>
      </c>
      <c r="AL68" s="112" t="str">
        <f t="shared" si="14"/>
        <v/>
      </c>
      <c r="AM68" s="112" t="str">
        <f t="shared" si="15"/>
        <v/>
      </c>
      <c r="AN68" s="112" t="str">
        <f t="shared" si="16"/>
        <v/>
      </c>
      <c r="AO68" s="112" t="str">
        <f t="shared" si="17"/>
        <v/>
      </c>
      <c r="AP68" s="112" t="str">
        <f t="shared" si="18"/>
        <v/>
      </c>
      <c r="AQ68" s="112" t="str">
        <f t="shared" ref="AQ68:AT68" si="99">IF($AK68&lt;=$F$18,$AL68*AM68,)</f>
        <v/>
      </c>
      <c r="AR68" s="112" t="str">
        <f t="shared" si="99"/>
        <v/>
      </c>
      <c r="AS68" s="112" t="str">
        <f t="shared" si="99"/>
        <v/>
      </c>
      <c r="AT68" s="112" t="str">
        <f t="shared" si="99"/>
        <v/>
      </c>
      <c r="AU68" s="112"/>
      <c r="AV68" s="112"/>
      <c r="AW68" s="112"/>
      <c r="AX68" s="112"/>
      <c r="AY68" s="143"/>
    </row>
    <row r="69" ht="15.75" customHeight="1">
      <c r="B69" s="31"/>
      <c r="C69" s="183"/>
      <c r="D69" s="187"/>
      <c r="E69" s="184"/>
      <c r="F69" s="185"/>
      <c r="G69" s="188"/>
      <c r="H69" s="112"/>
      <c r="I69" s="138">
        <v>64.0</v>
      </c>
      <c r="J69" s="112" t="str">
        <f t="shared" si="66"/>
        <v/>
      </c>
      <c r="K69" s="112">
        <f t="shared" si="20"/>
        <v>0</v>
      </c>
      <c r="L69" s="112" t="str">
        <f t="shared" si="21"/>
        <v/>
      </c>
      <c r="M69" s="112" t="str">
        <f t="shared" si="2"/>
        <v/>
      </c>
      <c r="N69" s="112" t="str">
        <f t="shared" si="3"/>
        <v/>
      </c>
      <c r="O69" s="139">
        <f t="shared" si="4"/>
        <v>0</v>
      </c>
      <c r="P69" s="138">
        <v>64.0</v>
      </c>
      <c r="Q69" s="112" t="str">
        <f t="shared" si="22"/>
        <v/>
      </c>
      <c r="R69" s="112" t="str">
        <f t="shared" si="23"/>
        <v/>
      </c>
      <c r="S69" s="112">
        <f t="shared" si="5"/>
        <v>0</v>
      </c>
      <c r="T69" s="112">
        <f t="shared" si="6"/>
        <v>0</v>
      </c>
      <c r="U69" s="112" t="str">
        <f t="shared" si="24"/>
        <v/>
      </c>
      <c r="V69" s="112" t="str">
        <f t="shared" si="7"/>
        <v/>
      </c>
      <c r="W69" s="112">
        <v>0.0</v>
      </c>
      <c r="X69" s="112">
        <f t="shared" si="8"/>
        <v>0</v>
      </c>
      <c r="Y69" s="140" t="str">
        <f t="shared" si="9"/>
        <v/>
      </c>
      <c r="AA69" s="141">
        <v>64.0</v>
      </c>
      <c r="AB69" s="112" t="str">
        <f t="shared" si="10"/>
        <v/>
      </c>
      <c r="AC69" s="142">
        <f t="shared" si="11"/>
        <v>0</v>
      </c>
      <c r="AD69" s="112" t="str">
        <f t="shared" si="12"/>
        <v/>
      </c>
      <c r="AE69" s="112" t="str">
        <f t="shared" si="13"/>
        <v/>
      </c>
      <c r="AF69" s="112" t="str">
        <f t="shared" si="25"/>
        <v/>
      </c>
      <c r="AG69" s="112" t="str">
        <f t="shared" si="26"/>
        <v/>
      </c>
      <c r="AH69" s="112" t="str">
        <f t="shared" si="27"/>
        <v/>
      </c>
      <c r="AI69" s="143" t="str">
        <f t="shared" si="28"/>
        <v/>
      </c>
      <c r="AK69" s="141">
        <v>64.0</v>
      </c>
      <c r="AL69" s="112" t="str">
        <f t="shared" si="14"/>
        <v/>
      </c>
      <c r="AM69" s="112" t="str">
        <f t="shared" si="15"/>
        <v/>
      </c>
      <c r="AN69" s="112" t="str">
        <f t="shared" si="16"/>
        <v/>
      </c>
      <c r="AO69" s="112" t="str">
        <f t="shared" si="17"/>
        <v/>
      </c>
      <c r="AP69" s="112" t="str">
        <f t="shared" si="18"/>
        <v/>
      </c>
      <c r="AQ69" s="112" t="str">
        <f t="shared" ref="AQ69:AT69" si="100">IF($AK69&lt;=$F$18,$AL69*AM69,)</f>
        <v/>
      </c>
      <c r="AR69" s="112" t="str">
        <f t="shared" si="100"/>
        <v/>
      </c>
      <c r="AS69" s="112" t="str">
        <f t="shared" si="100"/>
        <v/>
      </c>
      <c r="AT69" s="112" t="str">
        <f t="shared" si="100"/>
        <v/>
      </c>
      <c r="AU69" s="112"/>
      <c r="AV69" s="112"/>
      <c r="AW69" s="112"/>
      <c r="AX69" s="112"/>
      <c r="AY69" s="143"/>
    </row>
    <row r="70" ht="15.75" customHeight="1">
      <c r="B70" s="31"/>
      <c r="C70" s="183"/>
      <c r="D70" s="187"/>
      <c r="E70" s="184"/>
      <c r="F70" s="185"/>
      <c r="G70" s="188"/>
      <c r="H70" s="112"/>
      <c r="I70" s="138">
        <v>65.0</v>
      </c>
      <c r="J70" s="112" t="str">
        <f t="shared" si="66"/>
        <v/>
      </c>
      <c r="K70" s="112">
        <f t="shared" si="20"/>
        <v>0</v>
      </c>
      <c r="L70" s="112" t="str">
        <f t="shared" si="21"/>
        <v/>
      </c>
      <c r="M70" s="112" t="str">
        <f t="shared" si="2"/>
        <v/>
      </c>
      <c r="N70" s="112" t="str">
        <f t="shared" si="3"/>
        <v/>
      </c>
      <c r="O70" s="139">
        <f t="shared" si="4"/>
        <v>0</v>
      </c>
      <c r="P70" s="138">
        <v>65.0</v>
      </c>
      <c r="Q70" s="112" t="str">
        <f t="shared" si="22"/>
        <v/>
      </c>
      <c r="R70" s="112" t="str">
        <f t="shared" si="23"/>
        <v/>
      </c>
      <c r="S70" s="112">
        <f t="shared" si="5"/>
        <v>0</v>
      </c>
      <c r="T70" s="112">
        <f t="shared" si="6"/>
        <v>0</v>
      </c>
      <c r="U70" s="112" t="str">
        <f t="shared" si="24"/>
        <v/>
      </c>
      <c r="V70" s="112" t="str">
        <f t="shared" si="7"/>
        <v/>
      </c>
      <c r="W70" s="112">
        <v>0.0</v>
      </c>
      <c r="X70" s="112">
        <f t="shared" si="8"/>
        <v>0</v>
      </c>
      <c r="Y70" s="140" t="str">
        <f t="shared" si="9"/>
        <v/>
      </c>
      <c r="AA70" s="141">
        <v>65.0</v>
      </c>
      <c r="AB70" s="112" t="str">
        <f t="shared" si="10"/>
        <v/>
      </c>
      <c r="AC70" s="142">
        <f t="shared" si="11"/>
        <v>0</v>
      </c>
      <c r="AD70" s="112" t="str">
        <f t="shared" si="12"/>
        <v/>
      </c>
      <c r="AE70" s="112" t="str">
        <f t="shared" si="13"/>
        <v/>
      </c>
      <c r="AF70" s="112" t="str">
        <f t="shared" si="25"/>
        <v/>
      </c>
      <c r="AG70" s="112" t="str">
        <f t="shared" si="26"/>
        <v/>
      </c>
      <c r="AH70" s="112" t="str">
        <f t="shared" si="27"/>
        <v/>
      </c>
      <c r="AI70" s="143" t="str">
        <f t="shared" si="28"/>
        <v/>
      </c>
      <c r="AK70" s="141">
        <v>65.0</v>
      </c>
      <c r="AL70" s="112" t="str">
        <f t="shared" si="14"/>
        <v/>
      </c>
      <c r="AM70" s="112" t="str">
        <f t="shared" si="15"/>
        <v/>
      </c>
      <c r="AN70" s="112" t="str">
        <f t="shared" si="16"/>
        <v/>
      </c>
      <c r="AO70" s="112" t="str">
        <f t="shared" si="17"/>
        <v/>
      </c>
      <c r="AP70" s="112" t="str">
        <f t="shared" si="18"/>
        <v/>
      </c>
      <c r="AQ70" s="112" t="str">
        <f t="shared" ref="AQ70:AT70" si="101">IF($AK70&lt;=$F$18,$AL70*AM70,)</f>
        <v/>
      </c>
      <c r="AR70" s="112" t="str">
        <f t="shared" si="101"/>
        <v/>
      </c>
      <c r="AS70" s="112" t="str">
        <f t="shared" si="101"/>
        <v/>
      </c>
      <c r="AT70" s="112" t="str">
        <f t="shared" si="101"/>
        <v/>
      </c>
      <c r="AU70" s="112"/>
      <c r="AV70" s="112"/>
      <c r="AW70" s="112"/>
      <c r="AX70" s="112"/>
      <c r="AY70" s="143"/>
    </row>
    <row r="71" ht="15.75" customHeight="1">
      <c r="B71" s="31"/>
      <c r="C71" s="183"/>
      <c r="D71" s="187"/>
      <c r="E71" s="184"/>
      <c r="F71" s="185"/>
      <c r="G71" s="188"/>
      <c r="H71" s="112"/>
      <c r="I71" s="138">
        <v>66.0</v>
      </c>
      <c r="J71" s="112" t="str">
        <f t="shared" si="66"/>
        <v/>
      </c>
      <c r="K71" s="112">
        <f t="shared" si="20"/>
        <v>0</v>
      </c>
      <c r="L71" s="112" t="str">
        <f t="shared" si="21"/>
        <v/>
      </c>
      <c r="M71" s="112" t="str">
        <f t="shared" si="2"/>
        <v/>
      </c>
      <c r="N71" s="112" t="str">
        <f t="shared" si="3"/>
        <v/>
      </c>
      <c r="O71" s="139">
        <f t="shared" si="4"/>
        <v>0</v>
      </c>
      <c r="P71" s="138">
        <v>66.0</v>
      </c>
      <c r="Q71" s="112" t="str">
        <f t="shared" si="22"/>
        <v/>
      </c>
      <c r="R71" s="112" t="str">
        <f t="shared" si="23"/>
        <v/>
      </c>
      <c r="S71" s="112">
        <f t="shared" si="5"/>
        <v>0</v>
      </c>
      <c r="T71" s="112">
        <f t="shared" si="6"/>
        <v>0</v>
      </c>
      <c r="U71" s="112" t="str">
        <f t="shared" si="24"/>
        <v/>
      </c>
      <c r="V71" s="112" t="str">
        <f t="shared" si="7"/>
        <v/>
      </c>
      <c r="W71" s="112">
        <v>0.0</v>
      </c>
      <c r="X71" s="112">
        <f t="shared" si="8"/>
        <v>0</v>
      </c>
      <c r="Y71" s="140" t="str">
        <f t="shared" si="9"/>
        <v/>
      </c>
      <c r="AA71" s="141">
        <v>66.0</v>
      </c>
      <c r="AB71" s="112" t="str">
        <f t="shared" si="10"/>
        <v/>
      </c>
      <c r="AC71" s="142">
        <f t="shared" si="11"/>
        <v>0</v>
      </c>
      <c r="AD71" s="112" t="str">
        <f t="shared" si="12"/>
        <v/>
      </c>
      <c r="AE71" s="112" t="str">
        <f t="shared" si="13"/>
        <v/>
      </c>
      <c r="AF71" s="112" t="str">
        <f t="shared" si="25"/>
        <v/>
      </c>
      <c r="AG71" s="112" t="str">
        <f t="shared" si="26"/>
        <v/>
      </c>
      <c r="AH71" s="112" t="str">
        <f t="shared" si="27"/>
        <v/>
      </c>
      <c r="AI71" s="143" t="str">
        <f t="shared" si="28"/>
        <v/>
      </c>
      <c r="AK71" s="141">
        <v>66.0</v>
      </c>
      <c r="AL71" s="112" t="str">
        <f t="shared" si="14"/>
        <v/>
      </c>
      <c r="AM71" s="112" t="str">
        <f t="shared" si="15"/>
        <v/>
      </c>
      <c r="AN71" s="112" t="str">
        <f t="shared" si="16"/>
        <v/>
      </c>
      <c r="AO71" s="112" t="str">
        <f t="shared" si="17"/>
        <v/>
      </c>
      <c r="AP71" s="112" t="str">
        <f t="shared" si="18"/>
        <v/>
      </c>
      <c r="AQ71" s="112" t="str">
        <f t="shared" ref="AQ71:AT71" si="102">IF($AK71&lt;=$F$18,$AL71*AM71,)</f>
        <v/>
      </c>
      <c r="AR71" s="112" t="str">
        <f t="shared" si="102"/>
        <v/>
      </c>
      <c r="AS71" s="112" t="str">
        <f t="shared" si="102"/>
        <v/>
      </c>
      <c r="AT71" s="112" t="str">
        <f t="shared" si="102"/>
        <v/>
      </c>
      <c r="AU71" s="112"/>
      <c r="AV71" s="112"/>
      <c r="AW71" s="112"/>
      <c r="AX71" s="112"/>
      <c r="AY71" s="143"/>
    </row>
    <row r="72" ht="15.75" customHeight="1">
      <c r="B72" s="31"/>
      <c r="C72" s="183"/>
      <c r="D72" s="187"/>
      <c r="E72" s="184"/>
      <c r="F72" s="185"/>
      <c r="G72" s="188"/>
      <c r="H72" s="112"/>
      <c r="I72" s="138">
        <v>67.0</v>
      </c>
      <c r="J72" s="112" t="str">
        <f t="shared" si="66"/>
        <v/>
      </c>
      <c r="K72" s="112">
        <f t="shared" si="20"/>
        <v>0</v>
      </c>
      <c r="L72" s="112" t="str">
        <f t="shared" si="21"/>
        <v/>
      </c>
      <c r="M72" s="112" t="str">
        <f t="shared" si="2"/>
        <v/>
      </c>
      <c r="N72" s="112" t="str">
        <f t="shared" si="3"/>
        <v/>
      </c>
      <c r="O72" s="139">
        <f t="shared" si="4"/>
        <v>0</v>
      </c>
      <c r="P72" s="138">
        <v>67.0</v>
      </c>
      <c r="Q72" s="112" t="str">
        <f t="shared" si="22"/>
        <v/>
      </c>
      <c r="R72" s="112" t="str">
        <f t="shared" si="23"/>
        <v/>
      </c>
      <c r="S72" s="112">
        <f t="shared" si="5"/>
        <v>0</v>
      </c>
      <c r="T72" s="112">
        <f t="shared" si="6"/>
        <v>0</v>
      </c>
      <c r="U72" s="112" t="str">
        <f t="shared" si="24"/>
        <v/>
      </c>
      <c r="V72" s="112" t="str">
        <f t="shared" si="7"/>
        <v/>
      </c>
      <c r="W72" s="112">
        <v>0.0</v>
      </c>
      <c r="X72" s="112">
        <f t="shared" si="8"/>
        <v>0</v>
      </c>
      <c r="Y72" s="140" t="str">
        <f t="shared" si="9"/>
        <v/>
      </c>
      <c r="AA72" s="141">
        <v>67.0</v>
      </c>
      <c r="AB72" s="112" t="str">
        <f t="shared" si="10"/>
        <v/>
      </c>
      <c r="AC72" s="142">
        <f t="shared" si="11"/>
        <v>0</v>
      </c>
      <c r="AD72" s="112" t="str">
        <f t="shared" si="12"/>
        <v/>
      </c>
      <c r="AE72" s="112" t="str">
        <f t="shared" si="13"/>
        <v/>
      </c>
      <c r="AF72" s="112" t="str">
        <f t="shared" si="25"/>
        <v/>
      </c>
      <c r="AG72" s="112" t="str">
        <f t="shared" si="26"/>
        <v/>
      </c>
      <c r="AH72" s="112" t="str">
        <f t="shared" si="27"/>
        <v/>
      </c>
      <c r="AI72" s="143" t="str">
        <f t="shared" si="28"/>
        <v/>
      </c>
      <c r="AK72" s="141">
        <v>67.0</v>
      </c>
      <c r="AL72" s="112" t="str">
        <f t="shared" si="14"/>
        <v/>
      </c>
      <c r="AM72" s="112" t="str">
        <f t="shared" si="15"/>
        <v/>
      </c>
      <c r="AN72" s="112" t="str">
        <f t="shared" si="16"/>
        <v/>
      </c>
      <c r="AO72" s="112" t="str">
        <f t="shared" si="17"/>
        <v/>
      </c>
      <c r="AP72" s="112" t="str">
        <f t="shared" si="18"/>
        <v/>
      </c>
      <c r="AQ72" s="112" t="str">
        <f t="shared" ref="AQ72:AT72" si="103">IF($AK72&lt;=$F$18,$AL72*AM72,)</f>
        <v/>
      </c>
      <c r="AR72" s="112" t="str">
        <f t="shared" si="103"/>
        <v/>
      </c>
      <c r="AS72" s="112" t="str">
        <f t="shared" si="103"/>
        <v/>
      </c>
      <c r="AT72" s="112" t="str">
        <f t="shared" si="103"/>
        <v/>
      </c>
      <c r="AU72" s="112"/>
      <c r="AV72" s="112"/>
      <c r="AW72" s="112"/>
      <c r="AX72" s="112"/>
      <c r="AY72" s="143"/>
    </row>
    <row r="73" ht="15.75" customHeight="1">
      <c r="B73" s="31"/>
      <c r="C73" s="183"/>
      <c r="D73" s="187"/>
      <c r="E73" s="184"/>
      <c r="F73" s="185"/>
      <c r="G73" s="188"/>
      <c r="H73" s="112"/>
      <c r="I73" s="138">
        <v>68.0</v>
      </c>
      <c r="J73" s="112" t="str">
        <f t="shared" si="66"/>
        <v/>
      </c>
      <c r="K73" s="112">
        <f t="shared" si="20"/>
        <v>0</v>
      </c>
      <c r="L73" s="112" t="str">
        <f t="shared" si="21"/>
        <v/>
      </c>
      <c r="M73" s="112" t="str">
        <f t="shared" si="2"/>
        <v/>
      </c>
      <c r="N73" s="112" t="str">
        <f t="shared" si="3"/>
        <v/>
      </c>
      <c r="O73" s="139">
        <f t="shared" si="4"/>
        <v>0</v>
      </c>
      <c r="P73" s="138">
        <v>68.0</v>
      </c>
      <c r="Q73" s="112" t="str">
        <f t="shared" si="22"/>
        <v/>
      </c>
      <c r="R73" s="112" t="str">
        <f t="shared" si="23"/>
        <v/>
      </c>
      <c r="S73" s="112">
        <f t="shared" si="5"/>
        <v>0</v>
      </c>
      <c r="T73" s="112">
        <f t="shared" si="6"/>
        <v>0</v>
      </c>
      <c r="U73" s="112" t="str">
        <f t="shared" si="24"/>
        <v/>
      </c>
      <c r="V73" s="112" t="str">
        <f t="shared" si="7"/>
        <v/>
      </c>
      <c r="W73" s="112">
        <v>0.0</v>
      </c>
      <c r="X73" s="112">
        <f t="shared" si="8"/>
        <v>0</v>
      </c>
      <c r="Y73" s="140" t="str">
        <f t="shared" si="9"/>
        <v/>
      </c>
      <c r="AA73" s="141">
        <v>68.0</v>
      </c>
      <c r="AB73" s="112" t="str">
        <f t="shared" si="10"/>
        <v/>
      </c>
      <c r="AC73" s="142">
        <f t="shared" si="11"/>
        <v>0</v>
      </c>
      <c r="AD73" s="112" t="str">
        <f t="shared" si="12"/>
        <v/>
      </c>
      <c r="AE73" s="112" t="str">
        <f t="shared" si="13"/>
        <v/>
      </c>
      <c r="AF73" s="112" t="str">
        <f t="shared" si="25"/>
        <v/>
      </c>
      <c r="AG73" s="112" t="str">
        <f t="shared" si="26"/>
        <v/>
      </c>
      <c r="AH73" s="112" t="str">
        <f t="shared" si="27"/>
        <v/>
      </c>
      <c r="AI73" s="143" t="str">
        <f t="shared" si="28"/>
        <v/>
      </c>
      <c r="AK73" s="141">
        <v>68.0</v>
      </c>
      <c r="AL73" s="112" t="str">
        <f t="shared" si="14"/>
        <v/>
      </c>
      <c r="AM73" s="112" t="str">
        <f t="shared" si="15"/>
        <v/>
      </c>
      <c r="AN73" s="112" t="str">
        <f t="shared" si="16"/>
        <v/>
      </c>
      <c r="AO73" s="112" t="str">
        <f t="shared" si="17"/>
        <v/>
      </c>
      <c r="AP73" s="112" t="str">
        <f t="shared" si="18"/>
        <v/>
      </c>
      <c r="AQ73" s="112" t="str">
        <f t="shared" ref="AQ73:AT73" si="104">IF($AK73&lt;=$F$18,$AL73*AM73,)</f>
        <v/>
      </c>
      <c r="AR73" s="112" t="str">
        <f t="shared" si="104"/>
        <v/>
      </c>
      <c r="AS73" s="112" t="str">
        <f t="shared" si="104"/>
        <v/>
      </c>
      <c r="AT73" s="112" t="str">
        <f t="shared" si="104"/>
        <v/>
      </c>
      <c r="AU73" s="112"/>
      <c r="AV73" s="112"/>
      <c r="AW73" s="112"/>
      <c r="AX73" s="112"/>
      <c r="AY73" s="143"/>
    </row>
    <row r="74" ht="15.75" customHeight="1">
      <c r="B74" s="31"/>
      <c r="C74" s="183"/>
      <c r="D74" s="187"/>
      <c r="E74" s="184"/>
      <c r="F74" s="185"/>
      <c r="G74" s="188"/>
      <c r="H74" s="112"/>
      <c r="I74" s="138">
        <v>69.0</v>
      </c>
      <c r="J74" s="112" t="str">
        <f t="shared" si="66"/>
        <v/>
      </c>
      <c r="K74" s="112">
        <f t="shared" si="20"/>
        <v>0</v>
      </c>
      <c r="L74" s="112" t="str">
        <f t="shared" si="21"/>
        <v/>
      </c>
      <c r="M74" s="112" t="str">
        <f t="shared" si="2"/>
        <v/>
      </c>
      <c r="N74" s="112" t="str">
        <f t="shared" si="3"/>
        <v/>
      </c>
      <c r="O74" s="139">
        <f t="shared" si="4"/>
        <v>0</v>
      </c>
      <c r="P74" s="138">
        <v>69.0</v>
      </c>
      <c r="Q74" s="112" t="str">
        <f t="shared" si="22"/>
        <v/>
      </c>
      <c r="R74" s="112" t="str">
        <f t="shared" si="23"/>
        <v/>
      </c>
      <c r="S74" s="112">
        <f t="shared" si="5"/>
        <v>0</v>
      </c>
      <c r="T74" s="112">
        <f t="shared" si="6"/>
        <v>0</v>
      </c>
      <c r="U74" s="112" t="str">
        <f t="shared" si="24"/>
        <v/>
      </c>
      <c r="V74" s="112" t="str">
        <f t="shared" si="7"/>
        <v/>
      </c>
      <c r="W74" s="112">
        <v>0.0</v>
      </c>
      <c r="X74" s="112">
        <f t="shared" si="8"/>
        <v>0</v>
      </c>
      <c r="Y74" s="140" t="str">
        <f t="shared" si="9"/>
        <v/>
      </c>
      <c r="AA74" s="141">
        <v>69.0</v>
      </c>
      <c r="AB74" s="112" t="str">
        <f t="shared" si="10"/>
        <v/>
      </c>
      <c r="AC74" s="142">
        <f t="shared" si="11"/>
        <v>0</v>
      </c>
      <c r="AD74" s="112" t="str">
        <f t="shared" si="12"/>
        <v/>
      </c>
      <c r="AE74" s="112" t="str">
        <f t="shared" si="13"/>
        <v/>
      </c>
      <c r="AF74" s="112" t="str">
        <f t="shared" si="25"/>
        <v/>
      </c>
      <c r="AG74" s="112" t="str">
        <f t="shared" si="26"/>
        <v/>
      </c>
      <c r="AH74" s="112" t="str">
        <f t="shared" si="27"/>
        <v/>
      </c>
      <c r="AI74" s="143" t="str">
        <f t="shared" si="28"/>
        <v/>
      </c>
      <c r="AK74" s="141">
        <v>69.0</v>
      </c>
      <c r="AL74" s="112" t="str">
        <f t="shared" si="14"/>
        <v/>
      </c>
      <c r="AM74" s="112" t="str">
        <f t="shared" si="15"/>
        <v/>
      </c>
      <c r="AN74" s="112" t="str">
        <f t="shared" si="16"/>
        <v/>
      </c>
      <c r="AO74" s="112" t="str">
        <f t="shared" si="17"/>
        <v/>
      </c>
      <c r="AP74" s="112" t="str">
        <f t="shared" si="18"/>
        <v/>
      </c>
      <c r="AQ74" s="112" t="str">
        <f t="shared" ref="AQ74:AT74" si="105">IF($AK74&lt;=$F$18,$AL74*AM74,)</f>
        <v/>
      </c>
      <c r="AR74" s="112" t="str">
        <f t="shared" si="105"/>
        <v/>
      </c>
      <c r="AS74" s="112" t="str">
        <f t="shared" si="105"/>
        <v/>
      </c>
      <c r="AT74" s="112" t="str">
        <f t="shared" si="105"/>
        <v/>
      </c>
      <c r="AU74" s="112"/>
      <c r="AV74" s="112"/>
      <c r="AW74" s="112"/>
      <c r="AX74" s="112"/>
      <c r="AY74" s="143"/>
    </row>
    <row r="75" ht="15.75" customHeight="1">
      <c r="B75" s="31"/>
      <c r="C75" s="183"/>
      <c r="D75" s="187"/>
      <c r="E75" s="184"/>
      <c r="F75" s="185"/>
      <c r="G75" s="188"/>
      <c r="H75" s="112"/>
      <c r="I75" s="138">
        <v>70.0</v>
      </c>
      <c r="J75" s="112" t="str">
        <f t="shared" si="66"/>
        <v/>
      </c>
      <c r="K75" s="112">
        <f t="shared" si="20"/>
        <v>0</v>
      </c>
      <c r="L75" s="112" t="str">
        <f t="shared" si="21"/>
        <v/>
      </c>
      <c r="M75" s="112" t="str">
        <f t="shared" si="2"/>
        <v/>
      </c>
      <c r="N75" s="112" t="str">
        <f t="shared" si="3"/>
        <v/>
      </c>
      <c r="O75" s="139">
        <f t="shared" si="4"/>
        <v>0</v>
      </c>
      <c r="P75" s="138">
        <v>70.0</v>
      </c>
      <c r="Q75" s="112" t="str">
        <f t="shared" si="22"/>
        <v/>
      </c>
      <c r="R75" s="112" t="str">
        <f t="shared" si="23"/>
        <v/>
      </c>
      <c r="S75" s="112">
        <f t="shared" si="5"/>
        <v>0</v>
      </c>
      <c r="T75" s="112">
        <f t="shared" si="6"/>
        <v>0</v>
      </c>
      <c r="U75" s="112" t="str">
        <f t="shared" si="24"/>
        <v/>
      </c>
      <c r="V75" s="112" t="str">
        <f t="shared" si="7"/>
        <v/>
      </c>
      <c r="W75" s="112">
        <v>0.0</v>
      </c>
      <c r="X75" s="112">
        <f t="shared" si="8"/>
        <v>0</v>
      </c>
      <c r="Y75" s="140" t="str">
        <f t="shared" si="9"/>
        <v/>
      </c>
      <c r="AA75" s="141">
        <v>70.0</v>
      </c>
      <c r="AB75" s="112" t="str">
        <f t="shared" si="10"/>
        <v/>
      </c>
      <c r="AC75" s="142">
        <f t="shared" si="11"/>
        <v>0</v>
      </c>
      <c r="AD75" s="112" t="str">
        <f t="shared" si="12"/>
        <v/>
      </c>
      <c r="AE75" s="112" t="str">
        <f t="shared" si="13"/>
        <v/>
      </c>
      <c r="AF75" s="112" t="str">
        <f t="shared" si="25"/>
        <v/>
      </c>
      <c r="AG75" s="112" t="str">
        <f t="shared" si="26"/>
        <v/>
      </c>
      <c r="AH75" s="112" t="str">
        <f t="shared" si="27"/>
        <v/>
      </c>
      <c r="AI75" s="143" t="str">
        <f t="shared" si="28"/>
        <v/>
      </c>
      <c r="AK75" s="141">
        <v>70.0</v>
      </c>
      <c r="AL75" s="112" t="str">
        <f t="shared" si="14"/>
        <v/>
      </c>
      <c r="AM75" s="112" t="str">
        <f t="shared" si="15"/>
        <v/>
      </c>
      <c r="AN75" s="112" t="str">
        <f t="shared" si="16"/>
        <v/>
      </c>
      <c r="AO75" s="112" t="str">
        <f t="shared" si="17"/>
        <v/>
      </c>
      <c r="AP75" s="112" t="str">
        <f t="shared" si="18"/>
        <v/>
      </c>
      <c r="AQ75" s="112" t="str">
        <f t="shared" ref="AQ75:AT75" si="106">IF($AK75&lt;=$F$18,$AL75*AM75,)</f>
        <v/>
      </c>
      <c r="AR75" s="112" t="str">
        <f t="shared" si="106"/>
        <v/>
      </c>
      <c r="AS75" s="112" t="str">
        <f t="shared" si="106"/>
        <v/>
      </c>
      <c r="AT75" s="112" t="str">
        <f t="shared" si="106"/>
        <v/>
      </c>
      <c r="AU75" s="112"/>
      <c r="AV75" s="112"/>
      <c r="AW75" s="112"/>
      <c r="AX75" s="112"/>
      <c r="AY75" s="143"/>
    </row>
    <row r="76" ht="15.75" customHeight="1">
      <c r="B76" s="31"/>
      <c r="C76" s="183"/>
      <c r="D76" s="187"/>
      <c r="E76" s="184"/>
      <c r="F76" s="185"/>
      <c r="G76" s="188"/>
      <c r="H76" s="112"/>
      <c r="I76" s="138">
        <v>71.0</v>
      </c>
      <c r="J76" s="112" t="str">
        <f t="shared" si="66"/>
        <v/>
      </c>
      <c r="K76" s="112">
        <f t="shared" si="20"/>
        <v>0</v>
      </c>
      <c r="L76" s="112" t="str">
        <f t="shared" si="21"/>
        <v/>
      </c>
      <c r="M76" s="112" t="str">
        <f t="shared" si="2"/>
        <v/>
      </c>
      <c r="N76" s="112" t="str">
        <f t="shared" si="3"/>
        <v/>
      </c>
      <c r="O76" s="139">
        <f t="shared" si="4"/>
        <v>0</v>
      </c>
      <c r="P76" s="138">
        <v>71.0</v>
      </c>
      <c r="Q76" s="112" t="str">
        <f t="shared" si="22"/>
        <v/>
      </c>
      <c r="R76" s="112" t="str">
        <f t="shared" si="23"/>
        <v/>
      </c>
      <c r="S76" s="112">
        <f t="shared" si="5"/>
        <v>0</v>
      </c>
      <c r="T76" s="112">
        <f t="shared" si="6"/>
        <v>0</v>
      </c>
      <c r="U76" s="112" t="str">
        <f t="shared" si="24"/>
        <v/>
      </c>
      <c r="V76" s="112" t="str">
        <f t="shared" si="7"/>
        <v/>
      </c>
      <c r="W76" s="112">
        <v>0.0</v>
      </c>
      <c r="X76" s="112">
        <f t="shared" si="8"/>
        <v>0</v>
      </c>
      <c r="Y76" s="140" t="str">
        <f t="shared" si="9"/>
        <v/>
      </c>
      <c r="AA76" s="141">
        <v>71.0</v>
      </c>
      <c r="AB76" s="112" t="str">
        <f t="shared" si="10"/>
        <v/>
      </c>
      <c r="AC76" s="142">
        <f t="shared" si="11"/>
        <v>0</v>
      </c>
      <c r="AD76" s="112" t="str">
        <f t="shared" si="12"/>
        <v/>
      </c>
      <c r="AE76" s="112" t="str">
        <f t="shared" si="13"/>
        <v/>
      </c>
      <c r="AF76" s="112" t="str">
        <f t="shared" si="25"/>
        <v/>
      </c>
      <c r="AG76" s="112" t="str">
        <f t="shared" si="26"/>
        <v/>
      </c>
      <c r="AH76" s="112" t="str">
        <f t="shared" si="27"/>
        <v/>
      </c>
      <c r="AI76" s="143" t="str">
        <f t="shared" si="28"/>
        <v/>
      </c>
      <c r="AK76" s="141">
        <v>71.0</v>
      </c>
      <c r="AL76" s="112" t="str">
        <f t="shared" si="14"/>
        <v/>
      </c>
      <c r="AM76" s="112" t="str">
        <f t="shared" si="15"/>
        <v/>
      </c>
      <c r="AN76" s="112" t="str">
        <f t="shared" si="16"/>
        <v/>
      </c>
      <c r="AO76" s="112" t="str">
        <f t="shared" si="17"/>
        <v/>
      </c>
      <c r="AP76" s="112" t="str">
        <f t="shared" si="18"/>
        <v/>
      </c>
      <c r="AQ76" s="112" t="str">
        <f t="shared" ref="AQ76:AT76" si="107">IF($AK76&lt;=$F$18,$AL76*AM76,)</f>
        <v/>
      </c>
      <c r="AR76" s="112" t="str">
        <f t="shared" si="107"/>
        <v/>
      </c>
      <c r="AS76" s="112" t="str">
        <f t="shared" si="107"/>
        <v/>
      </c>
      <c r="AT76" s="112" t="str">
        <f t="shared" si="107"/>
        <v/>
      </c>
      <c r="AU76" s="112"/>
      <c r="AV76" s="112"/>
      <c r="AW76" s="112"/>
      <c r="AX76" s="112"/>
      <c r="AY76" s="143"/>
    </row>
    <row r="77" ht="15.75" customHeight="1">
      <c r="B77" s="31"/>
      <c r="C77" s="183"/>
      <c r="D77" s="187"/>
      <c r="E77" s="184"/>
      <c r="F77" s="185"/>
      <c r="G77" s="188"/>
      <c r="H77" s="112"/>
      <c r="I77" s="138">
        <v>72.0</v>
      </c>
      <c r="J77" s="112" t="str">
        <f t="shared" si="66"/>
        <v/>
      </c>
      <c r="K77" s="112">
        <f t="shared" si="20"/>
        <v>0</v>
      </c>
      <c r="L77" s="112" t="str">
        <f t="shared" si="21"/>
        <v/>
      </c>
      <c r="M77" s="112" t="str">
        <f t="shared" si="2"/>
        <v/>
      </c>
      <c r="N77" s="112" t="str">
        <f t="shared" si="3"/>
        <v/>
      </c>
      <c r="O77" s="139">
        <f t="shared" si="4"/>
        <v>0</v>
      </c>
      <c r="P77" s="138">
        <v>72.0</v>
      </c>
      <c r="Q77" s="112" t="str">
        <f t="shared" si="22"/>
        <v/>
      </c>
      <c r="R77" s="112" t="str">
        <f t="shared" si="23"/>
        <v/>
      </c>
      <c r="S77" s="112">
        <f t="shared" si="5"/>
        <v>0</v>
      </c>
      <c r="T77" s="112">
        <f t="shared" si="6"/>
        <v>0</v>
      </c>
      <c r="U77" s="112" t="str">
        <f t="shared" si="24"/>
        <v/>
      </c>
      <c r="V77" s="112" t="str">
        <f t="shared" si="7"/>
        <v/>
      </c>
      <c r="W77" s="112">
        <v>0.0</v>
      </c>
      <c r="X77" s="112">
        <f t="shared" si="8"/>
        <v>0</v>
      </c>
      <c r="Y77" s="140" t="str">
        <f t="shared" si="9"/>
        <v/>
      </c>
      <c r="AA77" s="141">
        <v>72.0</v>
      </c>
      <c r="AB77" s="112" t="str">
        <f t="shared" si="10"/>
        <v/>
      </c>
      <c r="AC77" s="142">
        <f t="shared" si="11"/>
        <v>0</v>
      </c>
      <c r="AD77" s="112" t="str">
        <f t="shared" si="12"/>
        <v/>
      </c>
      <c r="AE77" s="112" t="str">
        <f t="shared" si="13"/>
        <v/>
      </c>
      <c r="AF77" s="112" t="str">
        <f t="shared" si="25"/>
        <v/>
      </c>
      <c r="AG77" s="112" t="str">
        <f t="shared" si="26"/>
        <v/>
      </c>
      <c r="AH77" s="112" t="str">
        <f t="shared" si="27"/>
        <v/>
      </c>
      <c r="AI77" s="143" t="str">
        <f t="shared" si="28"/>
        <v/>
      </c>
      <c r="AK77" s="141">
        <v>72.0</v>
      </c>
      <c r="AL77" s="112" t="str">
        <f t="shared" si="14"/>
        <v/>
      </c>
      <c r="AM77" s="112" t="str">
        <f t="shared" si="15"/>
        <v/>
      </c>
      <c r="AN77" s="112" t="str">
        <f t="shared" si="16"/>
        <v/>
      </c>
      <c r="AO77" s="112" t="str">
        <f t="shared" si="17"/>
        <v/>
      </c>
      <c r="AP77" s="112" t="str">
        <f t="shared" si="18"/>
        <v/>
      </c>
      <c r="AQ77" s="112" t="str">
        <f t="shared" ref="AQ77:AT77" si="108">IF($AK77&lt;=$F$18,$AL77*AM77,)</f>
        <v/>
      </c>
      <c r="AR77" s="112" t="str">
        <f t="shared" si="108"/>
        <v/>
      </c>
      <c r="AS77" s="112" t="str">
        <f t="shared" si="108"/>
        <v/>
      </c>
      <c r="AT77" s="112" t="str">
        <f t="shared" si="108"/>
        <v/>
      </c>
      <c r="AU77" s="112"/>
      <c r="AV77" s="112"/>
      <c r="AW77" s="112"/>
      <c r="AX77" s="112"/>
      <c r="AY77" s="143"/>
    </row>
    <row r="78" ht="15.75" customHeight="1">
      <c r="B78" s="43"/>
      <c r="C78" s="199"/>
      <c r="D78" s="200"/>
      <c r="E78" s="184"/>
      <c r="F78" s="185"/>
      <c r="G78" s="188"/>
      <c r="H78" s="112"/>
      <c r="I78" s="138">
        <v>73.0</v>
      </c>
      <c r="J78" s="112" t="str">
        <f t="shared" si="66"/>
        <v/>
      </c>
      <c r="K78" s="112">
        <f t="shared" si="20"/>
        <v>0</v>
      </c>
      <c r="L78" s="112" t="str">
        <f t="shared" si="21"/>
        <v/>
      </c>
      <c r="M78" s="112" t="str">
        <f t="shared" si="2"/>
        <v/>
      </c>
      <c r="N78" s="112" t="str">
        <f t="shared" si="3"/>
        <v/>
      </c>
      <c r="O78" s="139">
        <f t="shared" si="4"/>
        <v>0</v>
      </c>
      <c r="P78" s="138">
        <v>73.0</v>
      </c>
      <c r="Q78" s="112" t="str">
        <f t="shared" si="22"/>
        <v/>
      </c>
      <c r="R78" s="112" t="str">
        <f t="shared" si="23"/>
        <v/>
      </c>
      <c r="S78" s="112">
        <f t="shared" si="5"/>
        <v>0</v>
      </c>
      <c r="T78" s="112">
        <f t="shared" si="6"/>
        <v>0</v>
      </c>
      <c r="U78" s="112" t="str">
        <f t="shared" si="24"/>
        <v/>
      </c>
      <c r="V78" s="112" t="str">
        <f t="shared" si="7"/>
        <v/>
      </c>
      <c r="W78" s="112">
        <v>0.0</v>
      </c>
      <c r="X78" s="112">
        <f t="shared" si="8"/>
        <v>0</v>
      </c>
      <c r="Y78" s="140" t="str">
        <f t="shared" si="9"/>
        <v/>
      </c>
      <c r="AA78" s="141">
        <v>73.0</v>
      </c>
      <c r="AB78" s="112" t="str">
        <f t="shared" si="10"/>
        <v/>
      </c>
      <c r="AC78" s="142">
        <f t="shared" si="11"/>
        <v>0</v>
      </c>
      <c r="AD78" s="112" t="str">
        <f t="shared" si="12"/>
        <v/>
      </c>
      <c r="AE78" s="112" t="str">
        <f t="shared" si="13"/>
        <v/>
      </c>
      <c r="AF78" s="112" t="str">
        <f t="shared" si="25"/>
        <v/>
      </c>
      <c r="AG78" s="112" t="str">
        <f t="shared" si="26"/>
        <v/>
      </c>
      <c r="AH78" s="112" t="str">
        <f t="shared" si="27"/>
        <v/>
      </c>
      <c r="AI78" s="143" t="str">
        <f t="shared" si="28"/>
        <v/>
      </c>
      <c r="AK78" s="141">
        <v>73.0</v>
      </c>
      <c r="AL78" s="112" t="str">
        <f t="shared" si="14"/>
        <v/>
      </c>
      <c r="AM78" s="112" t="str">
        <f t="shared" si="15"/>
        <v/>
      </c>
      <c r="AN78" s="112" t="str">
        <f t="shared" si="16"/>
        <v/>
      </c>
      <c r="AO78" s="112" t="str">
        <f t="shared" si="17"/>
        <v/>
      </c>
      <c r="AP78" s="112" t="str">
        <f t="shared" si="18"/>
        <v/>
      </c>
      <c r="AQ78" s="112" t="str">
        <f t="shared" ref="AQ78:AT78" si="109">IF($AK78&lt;=$F$18,$AL78*AM78,)</f>
        <v/>
      </c>
      <c r="AR78" s="112" t="str">
        <f t="shared" si="109"/>
        <v/>
      </c>
      <c r="AS78" s="112" t="str">
        <f t="shared" si="109"/>
        <v/>
      </c>
      <c r="AT78" s="112" t="str">
        <f t="shared" si="109"/>
        <v/>
      </c>
      <c r="AU78" s="112"/>
      <c r="AV78" s="112"/>
      <c r="AW78" s="112"/>
      <c r="AX78" s="112"/>
      <c r="AY78" s="143"/>
    </row>
    <row r="79" ht="15.75" customHeight="1">
      <c r="F79" s="111"/>
      <c r="G79" s="112"/>
      <c r="H79" s="112"/>
      <c r="I79" s="138">
        <v>74.0</v>
      </c>
      <c r="J79" s="112" t="str">
        <f t="shared" si="66"/>
        <v/>
      </c>
      <c r="K79" s="112">
        <f t="shared" si="20"/>
        <v>0</v>
      </c>
      <c r="L79" s="112" t="str">
        <f t="shared" si="21"/>
        <v/>
      </c>
      <c r="M79" s="112" t="str">
        <f t="shared" si="2"/>
        <v/>
      </c>
      <c r="N79" s="112" t="str">
        <f t="shared" si="3"/>
        <v/>
      </c>
      <c r="O79" s="139">
        <f t="shared" si="4"/>
        <v>0</v>
      </c>
      <c r="P79" s="138">
        <v>74.0</v>
      </c>
      <c r="Q79" s="112" t="str">
        <f t="shared" si="22"/>
        <v/>
      </c>
      <c r="R79" s="112" t="str">
        <f t="shared" si="23"/>
        <v/>
      </c>
      <c r="S79" s="112">
        <f t="shared" si="5"/>
        <v>0</v>
      </c>
      <c r="T79" s="112">
        <f t="shared" si="6"/>
        <v>0</v>
      </c>
      <c r="U79" s="112" t="str">
        <f t="shared" si="24"/>
        <v/>
      </c>
      <c r="V79" s="112" t="str">
        <f t="shared" si="7"/>
        <v/>
      </c>
      <c r="W79" s="112">
        <v>0.0</v>
      </c>
      <c r="X79" s="112">
        <f t="shared" si="8"/>
        <v>0</v>
      </c>
      <c r="Y79" s="140" t="str">
        <f t="shared" si="9"/>
        <v/>
      </c>
      <c r="AA79" s="141">
        <v>74.0</v>
      </c>
      <c r="AB79" s="112" t="str">
        <f t="shared" si="10"/>
        <v/>
      </c>
      <c r="AC79" s="142">
        <f t="shared" si="11"/>
        <v>0</v>
      </c>
      <c r="AD79" s="112" t="str">
        <f t="shared" si="12"/>
        <v/>
      </c>
      <c r="AE79" s="112" t="str">
        <f t="shared" si="13"/>
        <v/>
      </c>
      <c r="AF79" s="112" t="str">
        <f t="shared" si="25"/>
        <v/>
      </c>
      <c r="AG79" s="112" t="str">
        <f t="shared" si="26"/>
        <v/>
      </c>
      <c r="AH79" s="112" t="str">
        <f t="shared" si="27"/>
        <v/>
      </c>
      <c r="AI79" s="143" t="str">
        <f t="shared" si="28"/>
        <v/>
      </c>
      <c r="AK79" s="141">
        <v>74.0</v>
      </c>
      <c r="AL79" s="112" t="str">
        <f t="shared" si="14"/>
        <v/>
      </c>
      <c r="AM79" s="112" t="str">
        <f t="shared" si="15"/>
        <v/>
      </c>
      <c r="AN79" s="112" t="str">
        <f t="shared" si="16"/>
        <v/>
      </c>
      <c r="AO79" s="112" t="str">
        <f t="shared" si="17"/>
        <v/>
      </c>
      <c r="AP79" s="112" t="str">
        <f t="shared" si="18"/>
        <v/>
      </c>
      <c r="AQ79" s="112" t="str">
        <f t="shared" ref="AQ79:AT79" si="110">IF($AK79&lt;=$F$18,$AL79*AM79,)</f>
        <v/>
      </c>
      <c r="AR79" s="112" t="str">
        <f t="shared" si="110"/>
        <v/>
      </c>
      <c r="AS79" s="112" t="str">
        <f t="shared" si="110"/>
        <v/>
      </c>
      <c r="AT79" s="112" t="str">
        <f t="shared" si="110"/>
        <v/>
      </c>
      <c r="AU79" s="112"/>
      <c r="AV79" s="112"/>
      <c r="AW79" s="112"/>
      <c r="AX79" s="112"/>
      <c r="AY79" s="143"/>
    </row>
    <row r="80" ht="15.75" customHeight="1">
      <c r="B80" s="20" t="s">
        <v>144</v>
      </c>
      <c r="C80" s="18"/>
      <c r="D80" s="18"/>
      <c r="E80" s="18"/>
      <c r="F80" s="18"/>
      <c r="G80" s="19"/>
      <c r="H80" s="57"/>
      <c r="I80" s="138">
        <v>75.0</v>
      </c>
      <c r="J80" s="112" t="str">
        <f t="shared" si="66"/>
        <v/>
      </c>
      <c r="K80" s="112">
        <f t="shared" si="20"/>
        <v>0</v>
      </c>
      <c r="L80" s="112" t="str">
        <f t="shared" si="21"/>
        <v/>
      </c>
      <c r="M80" s="112" t="str">
        <f t="shared" si="2"/>
        <v/>
      </c>
      <c r="N80" s="112" t="str">
        <f t="shared" si="3"/>
        <v/>
      </c>
      <c r="O80" s="139">
        <f t="shared" si="4"/>
        <v>0</v>
      </c>
      <c r="P80" s="138">
        <v>75.0</v>
      </c>
      <c r="Q80" s="112" t="str">
        <f t="shared" si="22"/>
        <v/>
      </c>
      <c r="R80" s="112" t="str">
        <f t="shared" si="23"/>
        <v/>
      </c>
      <c r="S80" s="112">
        <f t="shared" si="5"/>
        <v>0</v>
      </c>
      <c r="T80" s="112">
        <f t="shared" si="6"/>
        <v>0</v>
      </c>
      <c r="U80" s="112" t="str">
        <f t="shared" si="24"/>
        <v/>
      </c>
      <c r="V80" s="112" t="str">
        <f t="shared" si="7"/>
        <v/>
      </c>
      <c r="W80" s="112">
        <v>0.0</v>
      </c>
      <c r="X80" s="112">
        <f t="shared" si="8"/>
        <v>0</v>
      </c>
      <c r="Y80" s="140" t="str">
        <f t="shared" si="9"/>
        <v/>
      </c>
      <c r="AA80" s="141">
        <v>75.0</v>
      </c>
      <c r="AB80" s="112" t="str">
        <f t="shared" si="10"/>
        <v/>
      </c>
      <c r="AC80" s="142">
        <f t="shared" si="11"/>
        <v>0</v>
      </c>
      <c r="AD80" s="112" t="str">
        <f t="shared" si="12"/>
        <v/>
      </c>
      <c r="AE80" s="112" t="str">
        <f t="shared" si="13"/>
        <v/>
      </c>
      <c r="AF80" s="112" t="str">
        <f t="shared" si="25"/>
        <v/>
      </c>
      <c r="AG80" s="112" t="str">
        <f t="shared" si="26"/>
        <v/>
      </c>
      <c r="AH80" s="112" t="str">
        <f t="shared" si="27"/>
        <v/>
      </c>
      <c r="AI80" s="143" t="str">
        <f t="shared" si="28"/>
        <v/>
      </c>
      <c r="AK80" s="141">
        <v>75.0</v>
      </c>
      <c r="AL80" s="112" t="str">
        <f t="shared" si="14"/>
        <v/>
      </c>
      <c r="AM80" s="112" t="str">
        <f t="shared" si="15"/>
        <v/>
      </c>
      <c r="AN80" s="112" t="str">
        <f t="shared" si="16"/>
        <v/>
      </c>
      <c r="AO80" s="112" t="str">
        <f t="shared" si="17"/>
        <v/>
      </c>
      <c r="AP80" s="112" t="str">
        <f t="shared" si="18"/>
        <v/>
      </c>
      <c r="AQ80" s="112" t="str">
        <f t="shared" ref="AQ80:AT80" si="111">IF($AK80&lt;=$F$18,$AL80*AM80,)</f>
        <v/>
      </c>
      <c r="AR80" s="112" t="str">
        <f t="shared" si="111"/>
        <v/>
      </c>
      <c r="AS80" s="112" t="str">
        <f t="shared" si="111"/>
        <v/>
      </c>
      <c r="AT80" s="112" t="str">
        <f t="shared" si="111"/>
        <v/>
      </c>
      <c r="AU80" s="112"/>
      <c r="AV80" s="112"/>
      <c r="AW80" s="112"/>
      <c r="AX80" s="112"/>
      <c r="AY80" s="143"/>
    </row>
    <row r="81" ht="15.75" customHeight="1">
      <c r="B81" s="22" t="s">
        <v>88</v>
      </c>
      <c r="C81" s="201" t="s">
        <v>145</v>
      </c>
      <c r="D81" s="26" t="s">
        <v>146</v>
      </c>
      <c r="E81" s="26" t="s">
        <v>147</v>
      </c>
      <c r="F81" s="26" t="s">
        <v>148</v>
      </c>
      <c r="G81" s="24" t="s">
        <v>149</v>
      </c>
      <c r="H81" s="112"/>
      <c r="I81" s="138">
        <v>76.0</v>
      </c>
      <c r="J81" s="112" t="str">
        <f t="shared" si="66"/>
        <v/>
      </c>
      <c r="K81" s="112">
        <f t="shared" si="20"/>
        <v>0</v>
      </c>
      <c r="L81" s="112" t="str">
        <f t="shared" si="21"/>
        <v/>
      </c>
      <c r="M81" s="112" t="str">
        <f t="shared" si="2"/>
        <v/>
      </c>
      <c r="N81" s="112" t="str">
        <f t="shared" si="3"/>
        <v/>
      </c>
      <c r="O81" s="139">
        <f t="shared" si="4"/>
        <v>0</v>
      </c>
      <c r="P81" s="138">
        <v>76.0</v>
      </c>
      <c r="Q81" s="112" t="str">
        <f t="shared" si="22"/>
        <v/>
      </c>
      <c r="R81" s="112" t="str">
        <f t="shared" si="23"/>
        <v/>
      </c>
      <c r="S81" s="112">
        <f t="shared" si="5"/>
        <v>0</v>
      </c>
      <c r="T81" s="112">
        <f t="shared" si="6"/>
        <v>0</v>
      </c>
      <c r="U81" s="112" t="str">
        <f t="shared" si="24"/>
        <v/>
      </c>
      <c r="V81" s="112" t="str">
        <f t="shared" si="7"/>
        <v/>
      </c>
      <c r="W81" s="112">
        <v>0.0</v>
      </c>
      <c r="X81" s="112">
        <f t="shared" si="8"/>
        <v>0</v>
      </c>
      <c r="Y81" s="140" t="str">
        <f t="shared" si="9"/>
        <v/>
      </c>
      <c r="AA81" s="141">
        <v>76.0</v>
      </c>
      <c r="AB81" s="112" t="str">
        <f t="shared" si="10"/>
        <v/>
      </c>
      <c r="AC81" s="142">
        <f t="shared" si="11"/>
        <v>0</v>
      </c>
      <c r="AD81" s="112" t="str">
        <f t="shared" si="12"/>
        <v/>
      </c>
      <c r="AE81" s="112" t="str">
        <f t="shared" si="13"/>
        <v/>
      </c>
      <c r="AF81" s="112" t="str">
        <f t="shared" si="25"/>
        <v/>
      </c>
      <c r="AG81" s="112" t="str">
        <f t="shared" si="26"/>
        <v/>
      </c>
      <c r="AH81" s="112" t="str">
        <f t="shared" si="27"/>
        <v/>
      </c>
      <c r="AI81" s="143" t="str">
        <f t="shared" si="28"/>
        <v/>
      </c>
      <c r="AK81" s="141">
        <v>76.0</v>
      </c>
      <c r="AL81" s="112" t="str">
        <f t="shared" si="14"/>
        <v/>
      </c>
      <c r="AM81" s="112" t="str">
        <f t="shared" si="15"/>
        <v/>
      </c>
      <c r="AN81" s="112" t="str">
        <f t="shared" si="16"/>
        <v/>
      </c>
      <c r="AO81" s="112" t="str">
        <f t="shared" si="17"/>
        <v/>
      </c>
      <c r="AP81" s="112" t="str">
        <f t="shared" si="18"/>
        <v/>
      </c>
      <c r="AQ81" s="112" t="str">
        <f t="shared" ref="AQ81:AT81" si="112">IF($AK81&lt;=$F$18,$AL81*AM81,)</f>
        <v/>
      </c>
      <c r="AR81" s="112" t="str">
        <f t="shared" si="112"/>
        <v/>
      </c>
      <c r="AS81" s="112" t="str">
        <f t="shared" si="112"/>
        <v/>
      </c>
      <c r="AT81" s="112" t="str">
        <f t="shared" si="112"/>
        <v/>
      </c>
      <c r="AU81" s="112"/>
      <c r="AV81" s="112"/>
      <c r="AW81" s="112"/>
      <c r="AX81" s="112"/>
      <c r="AY81" s="143"/>
    </row>
    <row r="82" ht="15.75" customHeight="1">
      <c r="B82" s="202">
        <f>IF(C25&lt;$F$18,C25+1,"-")</f>
        <v>16</v>
      </c>
      <c r="C82" s="203">
        <f>D25-D26</f>
        <v>26.76588275</v>
      </c>
      <c r="D82" s="204">
        <v>0.0</v>
      </c>
      <c r="E82" s="205">
        <f t="shared" ref="E82:E95" si="114">IF(G82+D82&lt;&gt;1,(1-(G82+D82))*56%,0)</f>
        <v>0.56</v>
      </c>
      <c r="F82" s="205">
        <f t="shared" ref="F82:F95" si="115">IF(G82+D82&lt;&gt;1,(1-(G82+D82))*44%,0)</f>
        <v>0.44</v>
      </c>
      <c r="G82" s="206"/>
      <c r="H82" s="207" t="str">
        <f t="shared" ref="H82:H95" si="116">IF(C82=0,0,IF(SUM(D82:G82)&lt;&gt;1,"erreur",))</f>
        <v/>
      </c>
      <c r="I82" s="138">
        <v>77.0</v>
      </c>
      <c r="J82" s="112" t="str">
        <f t="shared" si="66"/>
        <v/>
      </c>
      <c r="K82" s="112">
        <f t="shared" si="20"/>
        <v>0</v>
      </c>
      <c r="L82" s="112" t="str">
        <f t="shared" si="21"/>
        <v/>
      </c>
      <c r="M82" s="112" t="str">
        <f t="shared" si="2"/>
        <v/>
      </c>
      <c r="N82" s="112" t="str">
        <f t="shared" si="3"/>
        <v/>
      </c>
      <c r="O82" s="139">
        <f t="shared" si="4"/>
        <v>0</v>
      </c>
      <c r="P82" s="138">
        <v>77.0</v>
      </c>
      <c r="Q82" s="112" t="str">
        <f t="shared" si="22"/>
        <v/>
      </c>
      <c r="R82" s="112" t="str">
        <f t="shared" si="23"/>
        <v/>
      </c>
      <c r="S82" s="112">
        <f t="shared" si="5"/>
        <v>0</v>
      </c>
      <c r="T82" s="112">
        <f t="shared" si="6"/>
        <v>0</v>
      </c>
      <c r="U82" s="112" t="str">
        <f t="shared" si="24"/>
        <v/>
      </c>
      <c r="V82" s="112" t="str">
        <f t="shared" si="7"/>
        <v/>
      </c>
      <c r="W82" s="112">
        <v>0.0</v>
      </c>
      <c r="X82" s="112">
        <f t="shared" si="8"/>
        <v>0</v>
      </c>
      <c r="Y82" s="140" t="str">
        <f t="shared" si="9"/>
        <v/>
      </c>
      <c r="AA82" s="141">
        <v>77.0</v>
      </c>
      <c r="AB82" s="112" t="str">
        <f t="shared" si="10"/>
        <v/>
      </c>
      <c r="AC82" s="142">
        <f t="shared" si="11"/>
        <v>0</v>
      </c>
      <c r="AD82" s="112" t="str">
        <f t="shared" si="12"/>
        <v/>
      </c>
      <c r="AE82" s="112" t="str">
        <f t="shared" si="13"/>
        <v/>
      </c>
      <c r="AF82" s="112" t="str">
        <f t="shared" si="25"/>
        <v/>
      </c>
      <c r="AG82" s="112" t="str">
        <f t="shared" si="26"/>
        <v/>
      </c>
      <c r="AH82" s="112" t="str">
        <f t="shared" si="27"/>
        <v/>
      </c>
      <c r="AI82" s="143" t="str">
        <f t="shared" si="28"/>
        <v/>
      </c>
      <c r="AK82" s="141">
        <v>77.0</v>
      </c>
      <c r="AL82" s="112" t="str">
        <f t="shared" si="14"/>
        <v/>
      </c>
      <c r="AM82" s="112" t="str">
        <f t="shared" si="15"/>
        <v/>
      </c>
      <c r="AN82" s="112" t="str">
        <f t="shared" si="16"/>
        <v/>
      </c>
      <c r="AO82" s="112" t="str">
        <f t="shared" si="17"/>
        <v/>
      </c>
      <c r="AP82" s="112" t="str">
        <f t="shared" si="18"/>
        <v/>
      </c>
      <c r="AQ82" s="112" t="str">
        <f t="shared" ref="AQ82:AT82" si="113">IF($AK82&lt;=$F$18,$AL82*AM82,)</f>
        <v/>
      </c>
      <c r="AR82" s="112" t="str">
        <f t="shared" si="113"/>
        <v/>
      </c>
      <c r="AS82" s="112" t="str">
        <f t="shared" si="113"/>
        <v/>
      </c>
      <c r="AT82" s="112" t="str">
        <f t="shared" si="113"/>
        <v/>
      </c>
      <c r="AU82" s="112"/>
      <c r="AV82" s="112"/>
      <c r="AW82" s="112"/>
      <c r="AX82" s="112"/>
      <c r="AY82" s="143"/>
    </row>
    <row r="83" ht="15.75" customHeight="1">
      <c r="B83" s="208">
        <f>IF(C27&lt;$F$18,C27+1,"-")</f>
        <v>21</v>
      </c>
      <c r="C83" s="209">
        <f>D27-D28</f>
        <v>40.11103192</v>
      </c>
      <c r="D83" s="210">
        <v>0.0</v>
      </c>
      <c r="E83" s="211">
        <f t="shared" si="114"/>
        <v>0.56</v>
      </c>
      <c r="F83" s="211">
        <f t="shared" si="115"/>
        <v>0.44</v>
      </c>
      <c r="G83" s="206"/>
      <c r="H83" s="207" t="str">
        <f t="shared" si="116"/>
        <v/>
      </c>
      <c r="I83" s="138">
        <v>78.0</v>
      </c>
      <c r="J83" s="112" t="str">
        <f t="shared" si="66"/>
        <v/>
      </c>
      <c r="K83" s="112">
        <f t="shared" si="20"/>
        <v>0</v>
      </c>
      <c r="L83" s="112" t="str">
        <f t="shared" si="21"/>
        <v/>
      </c>
      <c r="M83" s="112" t="str">
        <f t="shared" si="2"/>
        <v/>
      </c>
      <c r="N83" s="112" t="str">
        <f t="shared" si="3"/>
        <v/>
      </c>
      <c r="O83" s="139">
        <f t="shared" si="4"/>
        <v>0</v>
      </c>
      <c r="P83" s="138">
        <v>78.0</v>
      </c>
      <c r="Q83" s="112" t="str">
        <f t="shared" si="22"/>
        <v/>
      </c>
      <c r="R83" s="112" t="str">
        <f t="shared" si="23"/>
        <v/>
      </c>
      <c r="S83" s="112">
        <f t="shared" si="5"/>
        <v>0</v>
      </c>
      <c r="T83" s="112">
        <f t="shared" si="6"/>
        <v>0</v>
      </c>
      <c r="U83" s="112" t="str">
        <f t="shared" si="24"/>
        <v/>
      </c>
      <c r="V83" s="112" t="str">
        <f t="shared" si="7"/>
        <v/>
      </c>
      <c r="W83" s="112">
        <v>0.0</v>
      </c>
      <c r="X83" s="112">
        <f t="shared" si="8"/>
        <v>0</v>
      </c>
      <c r="Y83" s="140" t="str">
        <f t="shared" si="9"/>
        <v/>
      </c>
      <c r="AA83" s="141">
        <v>78.0</v>
      </c>
      <c r="AB83" s="112" t="str">
        <f t="shared" si="10"/>
        <v/>
      </c>
      <c r="AC83" s="142">
        <f t="shared" si="11"/>
        <v>0</v>
      </c>
      <c r="AD83" s="112" t="str">
        <f t="shared" si="12"/>
        <v/>
      </c>
      <c r="AE83" s="112" t="str">
        <f t="shared" si="13"/>
        <v/>
      </c>
      <c r="AF83" s="112" t="str">
        <f t="shared" si="25"/>
        <v/>
      </c>
      <c r="AG83" s="112" t="str">
        <f t="shared" si="26"/>
        <v/>
      </c>
      <c r="AH83" s="112" t="str">
        <f t="shared" si="27"/>
        <v/>
      </c>
      <c r="AI83" s="143" t="str">
        <f t="shared" si="28"/>
        <v/>
      </c>
      <c r="AK83" s="141">
        <v>78.0</v>
      </c>
      <c r="AL83" s="112" t="str">
        <f t="shared" si="14"/>
        <v/>
      </c>
      <c r="AM83" s="112" t="str">
        <f t="shared" si="15"/>
        <v/>
      </c>
      <c r="AN83" s="112" t="str">
        <f t="shared" si="16"/>
        <v/>
      </c>
      <c r="AO83" s="112" t="str">
        <f t="shared" si="17"/>
        <v/>
      </c>
      <c r="AP83" s="112" t="str">
        <f t="shared" si="18"/>
        <v/>
      </c>
      <c r="AQ83" s="112" t="str">
        <f t="shared" ref="AQ83:AT83" si="117">IF($AK83&lt;=$F$18,$AL83*AM83,)</f>
        <v/>
      </c>
      <c r="AR83" s="112" t="str">
        <f t="shared" si="117"/>
        <v/>
      </c>
      <c r="AS83" s="112" t="str">
        <f t="shared" si="117"/>
        <v/>
      </c>
      <c r="AT83" s="112" t="str">
        <f t="shared" si="117"/>
        <v/>
      </c>
      <c r="AU83" s="112"/>
      <c r="AV83" s="112"/>
      <c r="AW83" s="112"/>
      <c r="AX83" s="112"/>
      <c r="AY83" s="143"/>
    </row>
    <row r="84" ht="15.75" customHeight="1">
      <c r="B84" s="212">
        <f>IF(C29&lt;$F$18,C29+1,"-")</f>
        <v>26</v>
      </c>
      <c r="C84" s="209">
        <f>D29-D30</f>
        <v>40.28466639</v>
      </c>
      <c r="D84" s="213">
        <v>0.0</v>
      </c>
      <c r="E84" s="211">
        <f t="shared" si="114"/>
        <v>0.56</v>
      </c>
      <c r="F84" s="211">
        <f t="shared" si="115"/>
        <v>0.44</v>
      </c>
      <c r="G84" s="206"/>
      <c r="H84" s="207" t="str">
        <f t="shared" si="116"/>
        <v/>
      </c>
      <c r="I84" s="138">
        <v>79.0</v>
      </c>
      <c r="J84" s="112" t="str">
        <f t="shared" si="66"/>
        <v/>
      </c>
      <c r="K84" s="112">
        <f t="shared" si="20"/>
        <v>0</v>
      </c>
      <c r="L84" s="112" t="str">
        <f t="shared" si="21"/>
        <v/>
      </c>
      <c r="M84" s="112" t="str">
        <f t="shared" si="2"/>
        <v/>
      </c>
      <c r="N84" s="112" t="str">
        <f t="shared" si="3"/>
        <v/>
      </c>
      <c r="O84" s="139">
        <f t="shared" si="4"/>
        <v>0</v>
      </c>
      <c r="P84" s="138">
        <v>79.0</v>
      </c>
      <c r="Q84" s="112" t="str">
        <f t="shared" si="22"/>
        <v/>
      </c>
      <c r="R84" s="112" t="str">
        <f t="shared" si="23"/>
        <v/>
      </c>
      <c r="S84" s="112">
        <f t="shared" si="5"/>
        <v>0</v>
      </c>
      <c r="T84" s="112">
        <f t="shared" si="6"/>
        <v>0</v>
      </c>
      <c r="U84" s="112" t="str">
        <f t="shared" si="24"/>
        <v/>
      </c>
      <c r="V84" s="112" t="str">
        <f t="shared" si="7"/>
        <v/>
      </c>
      <c r="W84" s="112">
        <v>0.0</v>
      </c>
      <c r="X84" s="112">
        <f t="shared" si="8"/>
        <v>0</v>
      </c>
      <c r="Y84" s="140" t="str">
        <f t="shared" si="9"/>
        <v/>
      </c>
      <c r="AA84" s="141">
        <v>79.0</v>
      </c>
      <c r="AB84" s="112" t="str">
        <f t="shared" si="10"/>
        <v/>
      </c>
      <c r="AC84" s="142">
        <f t="shared" si="11"/>
        <v>0</v>
      </c>
      <c r="AD84" s="112" t="str">
        <f t="shared" si="12"/>
        <v/>
      </c>
      <c r="AE84" s="112" t="str">
        <f t="shared" si="13"/>
        <v/>
      </c>
      <c r="AF84" s="112" t="str">
        <f t="shared" si="25"/>
        <v/>
      </c>
      <c r="AG84" s="112" t="str">
        <f t="shared" si="26"/>
        <v/>
      </c>
      <c r="AH84" s="112" t="str">
        <f t="shared" si="27"/>
        <v/>
      </c>
      <c r="AI84" s="143" t="str">
        <f t="shared" si="28"/>
        <v/>
      </c>
      <c r="AK84" s="141">
        <v>79.0</v>
      </c>
      <c r="AL84" s="112" t="str">
        <f t="shared" si="14"/>
        <v/>
      </c>
      <c r="AM84" s="112" t="str">
        <f t="shared" si="15"/>
        <v/>
      </c>
      <c r="AN84" s="112" t="str">
        <f t="shared" si="16"/>
        <v/>
      </c>
      <c r="AO84" s="112" t="str">
        <f t="shared" si="17"/>
        <v/>
      </c>
      <c r="AP84" s="112" t="str">
        <f t="shared" si="18"/>
        <v/>
      </c>
      <c r="AQ84" s="112" t="str">
        <f t="shared" ref="AQ84:AT84" si="118">IF($AK84&lt;=$F$18,$AL84*AM84,)</f>
        <v/>
      </c>
      <c r="AR84" s="112" t="str">
        <f t="shared" si="118"/>
        <v/>
      </c>
      <c r="AS84" s="112" t="str">
        <f t="shared" si="118"/>
        <v/>
      </c>
      <c r="AT84" s="112" t="str">
        <f t="shared" si="118"/>
        <v/>
      </c>
      <c r="AU84" s="112"/>
      <c r="AV84" s="112"/>
      <c r="AW84" s="112"/>
      <c r="AX84" s="112"/>
      <c r="AY84" s="143"/>
    </row>
    <row r="85" ht="15.75" customHeight="1">
      <c r="B85" s="208">
        <f>IF(C31&lt;$F$18,C31+1,"-")</f>
        <v>31</v>
      </c>
      <c r="C85" s="209">
        <f>D31-D32</f>
        <v>39.90037827</v>
      </c>
      <c r="D85" s="213">
        <v>0.2</v>
      </c>
      <c r="E85" s="211">
        <f t="shared" si="114"/>
        <v>0.448</v>
      </c>
      <c r="F85" s="211">
        <f t="shared" si="115"/>
        <v>0.352</v>
      </c>
      <c r="G85" s="206"/>
      <c r="H85" s="207" t="str">
        <f t="shared" si="116"/>
        <v/>
      </c>
      <c r="I85" s="138">
        <v>80.0</v>
      </c>
      <c r="J85" s="112" t="str">
        <f t="shared" si="66"/>
        <v/>
      </c>
      <c r="K85" s="112">
        <f t="shared" si="20"/>
        <v>0</v>
      </c>
      <c r="L85" s="112" t="str">
        <f t="shared" si="21"/>
        <v/>
      </c>
      <c r="M85" s="112" t="str">
        <f t="shared" si="2"/>
        <v/>
      </c>
      <c r="N85" s="112" t="str">
        <f t="shared" si="3"/>
        <v/>
      </c>
      <c r="O85" s="139">
        <f t="shared" si="4"/>
        <v>0</v>
      </c>
      <c r="P85" s="138">
        <v>80.0</v>
      </c>
      <c r="Q85" s="112" t="str">
        <f t="shared" si="22"/>
        <v/>
      </c>
      <c r="R85" s="112" t="str">
        <f t="shared" si="23"/>
        <v/>
      </c>
      <c r="S85" s="112">
        <f t="shared" si="5"/>
        <v>0</v>
      </c>
      <c r="T85" s="112">
        <f t="shared" si="6"/>
        <v>0</v>
      </c>
      <c r="U85" s="112" t="str">
        <f t="shared" si="24"/>
        <v/>
      </c>
      <c r="V85" s="112" t="str">
        <f t="shared" si="7"/>
        <v/>
      </c>
      <c r="W85" s="112">
        <v>0.0</v>
      </c>
      <c r="X85" s="112">
        <f t="shared" si="8"/>
        <v>0</v>
      </c>
      <c r="Y85" s="140" t="str">
        <f t="shared" si="9"/>
        <v/>
      </c>
      <c r="AA85" s="141">
        <v>80.0</v>
      </c>
      <c r="AB85" s="112" t="str">
        <f t="shared" si="10"/>
        <v/>
      </c>
      <c r="AC85" s="142">
        <f t="shared" si="11"/>
        <v>0</v>
      </c>
      <c r="AD85" s="112" t="str">
        <f t="shared" si="12"/>
        <v/>
      </c>
      <c r="AE85" s="112" t="str">
        <f t="shared" si="13"/>
        <v/>
      </c>
      <c r="AF85" s="112" t="str">
        <f t="shared" si="25"/>
        <v/>
      </c>
      <c r="AG85" s="112" t="str">
        <f t="shared" si="26"/>
        <v/>
      </c>
      <c r="AH85" s="112" t="str">
        <f t="shared" si="27"/>
        <v/>
      </c>
      <c r="AI85" s="143" t="str">
        <f t="shared" si="28"/>
        <v/>
      </c>
      <c r="AK85" s="141">
        <v>80.0</v>
      </c>
      <c r="AL85" s="112" t="str">
        <f t="shared" si="14"/>
        <v/>
      </c>
      <c r="AM85" s="112" t="str">
        <f t="shared" si="15"/>
        <v/>
      </c>
      <c r="AN85" s="112" t="str">
        <f t="shared" si="16"/>
        <v/>
      </c>
      <c r="AO85" s="112" t="str">
        <f t="shared" si="17"/>
        <v/>
      </c>
      <c r="AP85" s="112" t="str">
        <f t="shared" si="18"/>
        <v/>
      </c>
      <c r="AQ85" s="112" t="str">
        <f t="shared" ref="AQ85:AT85" si="119">IF($AK85&lt;=$F$18,$AL85*AM85,)</f>
        <v/>
      </c>
      <c r="AR85" s="112" t="str">
        <f t="shared" si="119"/>
        <v/>
      </c>
      <c r="AS85" s="112" t="str">
        <f t="shared" si="119"/>
        <v/>
      </c>
      <c r="AT85" s="112" t="str">
        <f t="shared" si="119"/>
        <v/>
      </c>
      <c r="AU85" s="112"/>
      <c r="AV85" s="112"/>
      <c r="AW85" s="112"/>
      <c r="AX85" s="112"/>
      <c r="AY85" s="143"/>
    </row>
    <row r="86" ht="15.75" customHeight="1">
      <c r="B86" s="208">
        <f>IF(C33&lt;$F$18,C33+1,"-")</f>
        <v>36</v>
      </c>
      <c r="C86" s="209">
        <f>D33-D34</f>
        <v>39.62110328</v>
      </c>
      <c r="D86" s="210">
        <v>0.4</v>
      </c>
      <c r="E86" s="211">
        <f t="shared" si="114"/>
        <v>0.336</v>
      </c>
      <c r="F86" s="211">
        <f t="shared" si="115"/>
        <v>0.264</v>
      </c>
      <c r="G86" s="206"/>
      <c r="H86" s="207" t="str">
        <f t="shared" si="116"/>
        <v/>
      </c>
      <c r="I86" s="138">
        <v>81.0</v>
      </c>
      <c r="J86" s="112" t="str">
        <f t="shared" si="66"/>
        <v/>
      </c>
      <c r="K86" s="112">
        <f t="shared" si="20"/>
        <v>0</v>
      </c>
      <c r="L86" s="112" t="str">
        <f t="shared" si="21"/>
        <v/>
      </c>
      <c r="M86" s="112" t="str">
        <f t="shared" si="2"/>
        <v/>
      </c>
      <c r="N86" s="112" t="str">
        <f t="shared" si="3"/>
        <v/>
      </c>
      <c r="O86" s="139">
        <f t="shared" si="4"/>
        <v>0</v>
      </c>
      <c r="P86" s="138">
        <v>81.0</v>
      </c>
      <c r="Q86" s="112" t="str">
        <f t="shared" si="22"/>
        <v/>
      </c>
      <c r="R86" s="112" t="str">
        <f t="shared" si="23"/>
        <v/>
      </c>
      <c r="S86" s="112">
        <f t="shared" si="5"/>
        <v>0</v>
      </c>
      <c r="T86" s="112">
        <f t="shared" si="6"/>
        <v>0</v>
      </c>
      <c r="U86" s="112" t="str">
        <f t="shared" si="24"/>
        <v/>
      </c>
      <c r="V86" s="112" t="str">
        <f t="shared" si="7"/>
        <v/>
      </c>
      <c r="W86" s="112">
        <v>0.0</v>
      </c>
      <c r="X86" s="112">
        <f t="shared" si="8"/>
        <v>0</v>
      </c>
      <c r="Y86" s="140" t="str">
        <f t="shared" si="9"/>
        <v/>
      </c>
      <c r="AA86" s="141">
        <v>81.0</v>
      </c>
      <c r="AB86" s="112" t="str">
        <f t="shared" si="10"/>
        <v/>
      </c>
      <c r="AC86" s="142">
        <f t="shared" si="11"/>
        <v>0</v>
      </c>
      <c r="AD86" s="112" t="str">
        <f t="shared" si="12"/>
        <v/>
      </c>
      <c r="AE86" s="112" t="str">
        <f t="shared" si="13"/>
        <v/>
      </c>
      <c r="AF86" s="112" t="str">
        <f t="shared" si="25"/>
        <v/>
      </c>
      <c r="AG86" s="112" t="str">
        <f t="shared" si="26"/>
        <v/>
      </c>
      <c r="AH86" s="112" t="str">
        <f t="shared" si="27"/>
        <v/>
      </c>
      <c r="AI86" s="143" t="str">
        <f t="shared" si="28"/>
        <v/>
      </c>
      <c r="AK86" s="141">
        <v>81.0</v>
      </c>
      <c r="AL86" s="112" t="str">
        <f t="shared" si="14"/>
        <v/>
      </c>
      <c r="AM86" s="112" t="str">
        <f t="shared" si="15"/>
        <v/>
      </c>
      <c r="AN86" s="112" t="str">
        <f t="shared" si="16"/>
        <v/>
      </c>
      <c r="AO86" s="112" t="str">
        <f t="shared" si="17"/>
        <v/>
      </c>
      <c r="AP86" s="112" t="str">
        <f t="shared" si="18"/>
        <v/>
      </c>
      <c r="AQ86" s="112" t="str">
        <f t="shared" ref="AQ86:AT86" si="120">IF($AK86&lt;=$F$18,$AL86*AM86,)</f>
        <v/>
      </c>
      <c r="AR86" s="112" t="str">
        <f t="shared" si="120"/>
        <v/>
      </c>
      <c r="AS86" s="112" t="str">
        <f t="shared" si="120"/>
        <v/>
      </c>
      <c r="AT86" s="112" t="str">
        <f t="shared" si="120"/>
        <v/>
      </c>
      <c r="AU86" s="112"/>
      <c r="AV86" s="112"/>
      <c r="AW86" s="112"/>
      <c r="AX86" s="112"/>
      <c r="AY86" s="143"/>
    </row>
    <row r="87" ht="15.75" customHeight="1">
      <c r="B87" s="208">
        <f>IF(C35&lt;$F$18,C35+1,"-")</f>
        <v>41</v>
      </c>
      <c r="C87" s="209">
        <f>D35-D36</f>
        <v>29.02607601</v>
      </c>
      <c r="D87" s="213">
        <v>0.6</v>
      </c>
      <c r="E87" s="211">
        <f t="shared" si="114"/>
        <v>0.224</v>
      </c>
      <c r="F87" s="211">
        <f t="shared" si="115"/>
        <v>0.176</v>
      </c>
      <c r="G87" s="206"/>
      <c r="H87" s="207" t="str">
        <f t="shared" si="116"/>
        <v/>
      </c>
      <c r="I87" s="138">
        <v>82.0</v>
      </c>
      <c r="J87" s="112" t="str">
        <f t="shared" si="66"/>
        <v/>
      </c>
      <c r="K87" s="112">
        <f t="shared" si="20"/>
        <v>0</v>
      </c>
      <c r="L87" s="112" t="str">
        <f t="shared" si="21"/>
        <v/>
      </c>
      <c r="M87" s="112" t="str">
        <f t="shared" si="2"/>
        <v/>
      </c>
      <c r="N87" s="112" t="str">
        <f t="shared" si="3"/>
        <v/>
      </c>
      <c r="O87" s="139">
        <f t="shared" si="4"/>
        <v>0</v>
      </c>
      <c r="P87" s="138">
        <v>82.0</v>
      </c>
      <c r="Q87" s="112" t="str">
        <f t="shared" si="22"/>
        <v/>
      </c>
      <c r="R87" s="112" t="str">
        <f t="shared" si="23"/>
        <v/>
      </c>
      <c r="S87" s="112">
        <f t="shared" si="5"/>
        <v>0</v>
      </c>
      <c r="T87" s="112">
        <f t="shared" si="6"/>
        <v>0</v>
      </c>
      <c r="U87" s="112" t="str">
        <f t="shared" si="24"/>
        <v/>
      </c>
      <c r="V87" s="112" t="str">
        <f t="shared" si="7"/>
        <v/>
      </c>
      <c r="W87" s="112">
        <v>0.0</v>
      </c>
      <c r="X87" s="112">
        <f t="shared" si="8"/>
        <v>0</v>
      </c>
      <c r="Y87" s="140" t="str">
        <f t="shared" si="9"/>
        <v/>
      </c>
      <c r="AA87" s="141">
        <v>82.0</v>
      </c>
      <c r="AB87" s="112" t="str">
        <f t="shared" si="10"/>
        <v/>
      </c>
      <c r="AC87" s="142">
        <f t="shared" si="11"/>
        <v>0</v>
      </c>
      <c r="AD87" s="112" t="str">
        <f t="shared" si="12"/>
        <v/>
      </c>
      <c r="AE87" s="112" t="str">
        <f t="shared" si="13"/>
        <v/>
      </c>
      <c r="AF87" s="112" t="str">
        <f t="shared" si="25"/>
        <v/>
      </c>
      <c r="AG87" s="112" t="str">
        <f t="shared" si="26"/>
        <v/>
      </c>
      <c r="AH87" s="112" t="str">
        <f t="shared" si="27"/>
        <v/>
      </c>
      <c r="AI87" s="143" t="str">
        <f t="shared" si="28"/>
        <v/>
      </c>
      <c r="AK87" s="141">
        <v>82.0</v>
      </c>
      <c r="AL87" s="112" t="str">
        <f t="shared" si="14"/>
        <v/>
      </c>
      <c r="AM87" s="112" t="str">
        <f t="shared" si="15"/>
        <v/>
      </c>
      <c r="AN87" s="112" t="str">
        <f t="shared" si="16"/>
        <v/>
      </c>
      <c r="AO87" s="112" t="str">
        <f t="shared" si="17"/>
        <v/>
      </c>
      <c r="AP87" s="112" t="str">
        <f t="shared" si="18"/>
        <v/>
      </c>
      <c r="AQ87" s="112" t="str">
        <f t="shared" ref="AQ87:AT87" si="121">IF($AK87&lt;=$F$18,$AL87*AM87,)</f>
        <v/>
      </c>
      <c r="AR87" s="112" t="str">
        <f t="shared" si="121"/>
        <v/>
      </c>
      <c r="AS87" s="112" t="str">
        <f t="shared" si="121"/>
        <v/>
      </c>
      <c r="AT87" s="112" t="str">
        <f t="shared" si="121"/>
        <v/>
      </c>
      <c r="AU87" s="112"/>
      <c r="AV87" s="112"/>
      <c r="AW87" s="112"/>
      <c r="AX87" s="112"/>
      <c r="AY87" s="143"/>
    </row>
    <row r="88" ht="15.75" customHeight="1">
      <c r="B88" s="208">
        <f>IF(C37&lt;$F$18,C37+1,"-")</f>
        <v>51</v>
      </c>
      <c r="C88" s="209">
        <f>D37-D38</f>
        <v>30.29783525</v>
      </c>
      <c r="D88" s="213">
        <v>0.8</v>
      </c>
      <c r="E88" s="211">
        <f t="shared" si="114"/>
        <v>0.112</v>
      </c>
      <c r="F88" s="211">
        <f t="shared" si="115"/>
        <v>0.088</v>
      </c>
      <c r="G88" s="206"/>
      <c r="H88" s="207" t="str">
        <f t="shared" si="116"/>
        <v/>
      </c>
      <c r="I88" s="138">
        <v>83.0</v>
      </c>
      <c r="J88" s="112" t="str">
        <f t="shared" si="66"/>
        <v/>
      </c>
      <c r="K88" s="112">
        <f t="shared" si="20"/>
        <v>0</v>
      </c>
      <c r="L88" s="112" t="str">
        <f t="shared" si="21"/>
        <v/>
      </c>
      <c r="M88" s="112" t="str">
        <f t="shared" si="2"/>
        <v/>
      </c>
      <c r="N88" s="112" t="str">
        <f t="shared" si="3"/>
        <v/>
      </c>
      <c r="O88" s="139">
        <f t="shared" si="4"/>
        <v>0</v>
      </c>
      <c r="P88" s="138">
        <v>83.0</v>
      </c>
      <c r="Q88" s="112" t="str">
        <f t="shared" si="22"/>
        <v/>
      </c>
      <c r="R88" s="112" t="str">
        <f t="shared" si="23"/>
        <v/>
      </c>
      <c r="S88" s="112">
        <f t="shared" si="5"/>
        <v>0</v>
      </c>
      <c r="T88" s="112">
        <f t="shared" si="6"/>
        <v>0</v>
      </c>
      <c r="U88" s="112" t="str">
        <f t="shared" si="24"/>
        <v/>
      </c>
      <c r="V88" s="112" t="str">
        <f t="shared" si="7"/>
        <v/>
      </c>
      <c r="W88" s="112">
        <v>0.0</v>
      </c>
      <c r="X88" s="112">
        <f t="shared" si="8"/>
        <v>0</v>
      </c>
      <c r="Y88" s="140" t="str">
        <f t="shared" si="9"/>
        <v/>
      </c>
      <c r="AA88" s="141">
        <v>83.0</v>
      </c>
      <c r="AB88" s="112" t="str">
        <f t="shared" si="10"/>
        <v/>
      </c>
      <c r="AC88" s="142">
        <f t="shared" si="11"/>
        <v>0</v>
      </c>
      <c r="AD88" s="112" t="str">
        <f t="shared" si="12"/>
        <v/>
      </c>
      <c r="AE88" s="112" t="str">
        <f t="shared" si="13"/>
        <v/>
      </c>
      <c r="AF88" s="112" t="str">
        <f t="shared" si="25"/>
        <v/>
      </c>
      <c r="AG88" s="112" t="str">
        <f t="shared" si="26"/>
        <v/>
      </c>
      <c r="AH88" s="112" t="str">
        <f t="shared" si="27"/>
        <v/>
      </c>
      <c r="AI88" s="143" t="str">
        <f t="shared" si="28"/>
        <v/>
      </c>
      <c r="AK88" s="141">
        <v>83.0</v>
      </c>
      <c r="AL88" s="112" t="str">
        <f t="shared" si="14"/>
        <v/>
      </c>
      <c r="AM88" s="112" t="str">
        <f t="shared" si="15"/>
        <v/>
      </c>
      <c r="AN88" s="112" t="str">
        <f t="shared" si="16"/>
        <v/>
      </c>
      <c r="AO88" s="112" t="str">
        <f t="shared" si="17"/>
        <v/>
      </c>
      <c r="AP88" s="112" t="str">
        <f t="shared" si="18"/>
        <v/>
      </c>
      <c r="AQ88" s="112" t="str">
        <f t="shared" ref="AQ88:AT88" si="122">IF($AK88&lt;=$F$18,$AL88*AM88,)</f>
        <v/>
      </c>
      <c r="AR88" s="112" t="str">
        <f t="shared" si="122"/>
        <v/>
      </c>
      <c r="AS88" s="112" t="str">
        <f t="shared" si="122"/>
        <v/>
      </c>
      <c r="AT88" s="112" t="str">
        <f t="shared" si="122"/>
        <v/>
      </c>
      <c r="AU88" s="112"/>
      <c r="AV88" s="112"/>
      <c r="AW88" s="112"/>
      <c r="AX88" s="112"/>
      <c r="AY88" s="143"/>
    </row>
    <row r="89" ht="15.75" customHeight="1">
      <c r="B89" s="208" t="str">
        <f>IF(C39&lt;$F$18,C39+1,"-")</f>
        <v>-</v>
      </c>
      <c r="C89" s="209">
        <f>D39-D40</f>
        <v>396.6530626</v>
      </c>
      <c r="D89" s="210">
        <v>0.7</v>
      </c>
      <c r="E89" s="211">
        <f t="shared" si="114"/>
        <v>0.168</v>
      </c>
      <c r="F89" s="211">
        <f t="shared" si="115"/>
        <v>0.132</v>
      </c>
      <c r="G89" s="206"/>
      <c r="H89" s="207" t="str">
        <f t="shared" si="116"/>
        <v/>
      </c>
      <c r="I89" s="138">
        <v>84.0</v>
      </c>
      <c r="J89" s="112" t="str">
        <f t="shared" si="66"/>
        <v/>
      </c>
      <c r="K89" s="112">
        <f t="shared" si="20"/>
        <v>0</v>
      </c>
      <c r="L89" s="112" t="str">
        <f t="shared" si="21"/>
        <v/>
      </c>
      <c r="M89" s="112" t="str">
        <f t="shared" si="2"/>
        <v/>
      </c>
      <c r="N89" s="112" t="str">
        <f t="shared" si="3"/>
        <v/>
      </c>
      <c r="O89" s="139">
        <f t="shared" si="4"/>
        <v>0</v>
      </c>
      <c r="P89" s="138">
        <v>84.0</v>
      </c>
      <c r="Q89" s="112" t="str">
        <f t="shared" si="22"/>
        <v/>
      </c>
      <c r="R89" s="112" t="str">
        <f t="shared" si="23"/>
        <v/>
      </c>
      <c r="S89" s="112">
        <f t="shared" si="5"/>
        <v>0</v>
      </c>
      <c r="T89" s="112">
        <f t="shared" si="6"/>
        <v>0</v>
      </c>
      <c r="U89" s="112" t="str">
        <f t="shared" si="24"/>
        <v/>
      </c>
      <c r="V89" s="112" t="str">
        <f t="shared" si="7"/>
        <v/>
      </c>
      <c r="W89" s="112">
        <v>0.0</v>
      </c>
      <c r="X89" s="112">
        <f t="shared" si="8"/>
        <v>0</v>
      </c>
      <c r="Y89" s="140" t="str">
        <f t="shared" si="9"/>
        <v/>
      </c>
      <c r="AA89" s="141">
        <v>84.0</v>
      </c>
      <c r="AB89" s="112" t="str">
        <f t="shared" si="10"/>
        <v/>
      </c>
      <c r="AC89" s="142">
        <f t="shared" si="11"/>
        <v>0</v>
      </c>
      <c r="AD89" s="112" t="str">
        <f t="shared" si="12"/>
        <v/>
      </c>
      <c r="AE89" s="112" t="str">
        <f t="shared" si="13"/>
        <v/>
      </c>
      <c r="AF89" s="112" t="str">
        <f t="shared" si="25"/>
        <v/>
      </c>
      <c r="AG89" s="112" t="str">
        <f t="shared" si="26"/>
        <v/>
      </c>
      <c r="AH89" s="112" t="str">
        <f t="shared" si="27"/>
        <v/>
      </c>
      <c r="AI89" s="143" t="str">
        <f t="shared" si="28"/>
        <v/>
      </c>
      <c r="AK89" s="141">
        <v>84.0</v>
      </c>
      <c r="AL89" s="112" t="str">
        <f t="shared" si="14"/>
        <v/>
      </c>
      <c r="AM89" s="112" t="str">
        <f t="shared" si="15"/>
        <v/>
      </c>
      <c r="AN89" s="112" t="str">
        <f t="shared" si="16"/>
        <v/>
      </c>
      <c r="AO89" s="112" t="str">
        <f t="shared" si="17"/>
        <v/>
      </c>
      <c r="AP89" s="112" t="str">
        <f t="shared" si="18"/>
        <v/>
      </c>
      <c r="AQ89" s="112" t="str">
        <f t="shared" ref="AQ89:AT89" si="123">IF($AK89&lt;=$F$18,$AL89*AM89,)</f>
        <v/>
      </c>
      <c r="AR89" s="112" t="str">
        <f t="shared" si="123"/>
        <v/>
      </c>
      <c r="AS89" s="112" t="str">
        <f t="shared" si="123"/>
        <v/>
      </c>
      <c r="AT89" s="112" t="str">
        <f t="shared" si="123"/>
        <v/>
      </c>
      <c r="AU89" s="112"/>
      <c r="AV89" s="112"/>
      <c r="AW89" s="112"/>
      <c r="AX89" s="112"/>
      <c r="AY89" s="143"/>
    </row>
    <row r="90" ht="15.75" customHeight="1">
      <c r="B90" s="208">
        <f>IF(C41&lt;$F$18,C41+1,"-")</f>
        <v>1</v>
      </c>
      <c r="C90" s="209">
        <f>D41-D42</f>
        <v>0</v>
      </c>
      <c r="D90" s="210">
        <v>0.8</v>
      </c>
      <c r="E90" s="211">
        <f t="shared" si="114"/>
        <v>0.112</v>
      </c>
      <c r="F90" s="211">
        <f t="shared" si="115"/>
        <v>0.088</v>
      </c>
      <c r="G90" s="206"/>
      <c r="H90" s="207">
        <f t="shared" si="116"/>
        <v>0</v>
      </c>
      <c r="I90" s="138">
        <v>85.0</v>
      </c>
      <c r="J90" s="112" t="str">
        <f t="shared" si="66"/>
        <v/>
      </c>
      <c r="K90" s="112">
        <f t="shared" si="20"/>
        <v>0</v>
      </c>
      <c r="L90" s="112" t="str">
        <f t="shared" si="21"/>
        <v/>
      </c>
      <c r="M90" s="112" t="str">
        <f t="shared" si="2"/>
        <v/>
      </c>
      <c r="N90" s="112" t="str">
        <f t="shared" si="3"/>
        <v/>
      </c>
      <c r="O90" s="139">
        <f t="shared" si="4"/>
        <v>0</v>
      </c>
      <c r="P90" s="138">
        <v>85.0</v>
      </c>
      <c r="Q90" s="112" t="str">
        <f t="shared" si="22"/>
        <v/>
      </c>
      <c r="R90" s="112" t="str">
        <f t="shared" si="23"/>
        <v/>
      </c>
      <c r="S90" s="112">
        <f t="shared" si="5"/>
        <v>0</v>
      </c>
      <c r="T90" s="112">
        <f t="shared" si="6"/>
        <v>0</v>
      </c>
      <c r="U90" s="112" t="str">
        <f t="shared" si="24"/>
        <v/>
      </c>
      <c r="V90" s="112" t="str">
        <f t="shared" si="7"/>
        <v/>
      </c>
      <c r="W90" s="112">
        <v>0.0</v>
      </c>
      <c r="X90" s="112">
        <f t="shared" si="8"/>
        <v>0</v>
      </c>
      <c r="Y90" s="140" t="str">
        <f t="shared" si="9"/>
        <v/>
      </c>
      <c r="AA90" s="141">
        <v>85.0</v>
      </c>
      <c r="AB90" s="112" t="str">
        <f t="shared" si="10"/>
        <v/>
      </c>
      <c r="AC90" s="142">
        <f t="shared" si="11"/>
        <v>0</v>
      </c>
      <c r="AD90" s="112" t="str">
        <f t="shared" si="12"/>
        <v/>
      </c>
      <c r="AE90" s="112" t="str">
        <f t="shared" si="13"/>
        <v/>
      </c>
      <c r="AF90" s="112" t="str">
        <f t="shared" si="25"/>
        <v/>
      </c>
      <c r="AG90" s="112" t="str">
        <f t="shared" si="26"/>
        <v/>
      </c>
      <c r="AH90" s="112" t="str">
        <f t="shared" si="27"/>
        <v/>
      </c>
      <c r="AI90" s="143" t="str">
        <f t="shared" si="28"/>
        <v/>
      </c>
      <c r="AK90" s="141">
        <v>85.0</v>
      </c>
      <c r="AL90" s="112" t="str">
        <f t="shared" si="14"/>
        <v/>
      </c>
      <c r="AM90" s="112" t="str">
        <f t="shared" si="15"/>
        <v/>
      </c>
      <c r="AN90" s="112" t="str">
        <f t="shared" si="16"/>
        <v/>
      </c>
      <c r="AO90" s="112" t="str">
        <f t="shared" si="17"/>
        <v/>
      </c>
      <c r="AP90" s="112" t="str">
        <f t="shared" si="18"/>
        <v/>
      </c>
      <c r="AQ90" s="112" t="str">
        <f t="shared" ref="AQ90:AT90" si="124">IF($AK90&lt;=$F$18,$AL90*AM90,)</f>
        <v/>
      </c>
      <c r="AR90" s="112" t="str">
        <f t="shared" si="124"/>
        <v/>
      </c>
      <c r="AS90" s="112" t="str">
        <f t="shared" si="124"/>
        <v/>
      </c>
      <c r="AT90" s="112" t="str">
        <f t="shared" si="124"/>
        <v/>
      </c>
      <c r="AU90" s="112"/>
      <c r="AV90" s="112"/>
      <c r="AW90" s="112"/>
      <c r="AX90" s="112"/>
      <c r="AY90" s="143"/>
    </row>
    <row r="91" ht="15.75" customHeight="1">
      <c r="B91" s="208">
        <f>IF(C43&lt;$F$18,C43+1,"-")</f>
        <v>1</v>
      </c>
      <c r="C91" s="209">
        <f>D43-D44</f>
        <v>0</v>
      </c>
      <c r="D91" s="210">
        <v>0.4</v>
      </c>
      <c r="E91" s="211">
        <f t="shared" si="114"/>
        <v>0.336</v>
      </c>
      <c r="F91" s="211">
        <f t="shared" si="115"/>
        <v>0.264</v>
      </c>
      <c r="G91" s="206"/>
      <c r="H91" s="207">
        <f t="shared" si="116"/>
        <v>0</v>
      </c>
      <c r="I91" s="138">
        <v>86.0</v>
      </c>
      <c r="J91" s="112" t="str">
        <f t="shared" si="66"/>
        <v/>
      </c>
      <c r="K91" s="112">
        <f t="shared" si="20"/>
        <v>0</v>
      </c>
      <c r="L91" s="112" t="str">
        <f t="shared" si="21"/>
        <v/>
      </c>
      <c r="M91" s="112" t="str">
        <f t="shared" si="2"/>
        <v/>
      </c>
      <c r="N91" s="112" t="str">
        <f t="shared" si="3"/>
        <v/>
      </c>
      <c r="O91" s="139">
        <f t="shared" si="4"/>
        <v>0</v>
      </c>
      <c r="P91" s="138">
        <v>86.0</v>
      </c>
      <c r="Q91" s="112" t="str">
        <f t="shared" si="22"/>
        <v/>
      </c>
      <c r="R91" s="112" t="str">
        <f t="shared" si="23"/>
        <v/>
      </c>
      <c r="S91" s="112">
        <f t="shared" si="5"/>
        <v>0</v>
      </c>
      <c r="T91" s="112">
        <f t="shared" si="6"/>
        <v>0</v>
      </c>
      <c r="U91" s="112" t="str">
        <f t="shared" si="24"/>
        <v/>
      </c>
      <c r="V91" s="112" t="str">
        <f t="shared" si="7"/>
        <v/>
      </c>
      <c r="W91" s="112">
        <v>0.0</v>
      </c>
      <c r="X91" s="112">
        <f t="shared" si="8"/>
        <v>0</v>
      </c>
      <c r="Y91" s="140" t="str">
        <f t="shared" si="9"/>
        <v/>
      </c>
      <c r="AA91" s="141">
        <v>86.0</v>
      </c>
      <c r="AB91" s="112" t="str">
        <f t="shared" si="10"/>
        <v/>
      </c>
      <c r="AC91" s="142">
        <f t="shared" si="11"/>
        <v>0</v>
      </c>
      <c r="AD91" s="112" t="str">
        <f t="shared" si="12"/>
        <v/>
      </c>
      <c r="AE91" s="112" t="str">
        <f t="shared" si="13"/>
        <v/>
      </c>
      <c r="AF91" s="112" t="str">
        <f t="shared" si="25"/>
        <v/>
      </c>
      <c r="AG91" s="112" t="str">
        <f t="shared" si="26"/>
        <v/>
      </c>
      <c r="AH91" s="112" t="str">
        <f t="shared" si="27"/>
        <v/>
      </c>
      <c r="AI91" s="143" t="str">
        <f t="shared" si="28"/>
        <v/>
      </c>
      <c r="AK91" s="141">
        <v>86.0</v>
      </c>
      <c r="AL91" s="112" t="str">
        <f t="shared" si="14"/>
        <v/>
      </c>
      <c r="AM91" s="112" t="str">
        <f t="shared" si="15"/>
        <v/>
      </c>
      <c r="AN91" s="112" t="str">
        <f t="shared" si="16"/>
        <v/>
      </c>
      <c r="AO91" s="112" t="str">
        <f t="shared" si="17"/>
        <v/>
      </c>
      <c r="AP91" s="112" t="str">
        <f t="shared" si="18"/>
        <v/>
      </c>
      <c r="AQ91" s="112" t="str">
        <f t="shared" ref="AQ91:AT91" si="125">IF($AK91&lt;=$F$18,$AL91*AM91,)</f>
        <v/>
      </c>
      <c r="AR91" s="112" t="str">
        <f t="shared" si="125"/>
        <v/>
      </c>
      <c r="AS91" s="112" t="str">
        <f t="shared" si="125"/>
        <v/>
      </c>
      <c r="AT91" s="112" t="str">
        <f t="shared" si="125"/>
        <v/>
      </c>
      <c r="AU91" s="112"/>
      <c r="AV91" s="112"/>
      <c r="AW91" s="112"/>
      <c r="AX91" s="112"/>
      <c r="AY91" s="143"/>
    </row>
    <row r="92" ht="15.75" customHeight="1">
      <c r="B92" s="208">
        <f>IF(C45&lt;$F$18,C45+1,"-")</f>
        <v>1</v>
      </c>
      <c r="C92" s="209">
        <f>D45-D46</f>
        <v>0</v>
      </c>
      <c r="D92" s="210">
        <v>0.4</v>
      </c>
      <c r="E92" s="211">
        <f t="shared" si="114"/>
        <v>0.336</v>
      </c>
      <c r="F92" s="211">
        <f t="shared" si="115"/>
        <v>0.264</v>
      </c>
      <c r="G92" s="206"/>
      <c r="H92" s="207">
        <f t="shared" si="116"/>
        <v>0</v>
      </c>
      <c r="I92" s="138">
        <v>87.0</v>
      </c>
      <c r="J92" s="112" t="str">
        <f t="shared" si="66"/>
        <v/>
      </c>
      <c r="K92" s="112">
        <f t="shared" si="20"/>
        <v>0</v>
      </c>
      <c r="L92" s="112" t="str">
        <f t="shared" si="21"/>
        <v/>
      </c>
      <c r="M92" s="112" t="str">
        <f t="shared" si="2"/>
        <v/>
      </c>
      <c r="N92" s="112" t="str">
        <f t="shared" si="3"/>
        <v/>
      </c>
      <c r="O92" s="139">
        <f t="shared" si="4"/>
        <v>0</v>
      </c>
      <c r="P92" s="138">
        <v>87.0</v>
      </c>
      <c r="Q92" s="112" t="str">
        <f t="shared" si="22"/>
        <v/>
      </c>
      <c r="R92" s="112" t="str">
        <f t="shared" si="23"/>
        <v/>
      </c>
      <c r="S92" s="112">
        <f t="shared" si="5"/>
        <v>0</v>
      </c>
      <c r="T92" s="112">
        <f t="shared" si="6"/>
        <v>0</v>
      </c>
      <c r="U92" s="112" t="str">
        <f t="shared" si="24"/>
        <v/>
      </c>
      <c r="V92" s="112" t="str">
        <f t="shared" si="7"/>
        <v/>
      </c>
      <c r="W92" s="112">
        <v>0.0</v>
      </c>
      <c r="X92" s="112">
        <f t="shared" si="8"/>
        <v>0</v>
      </c>
      <c r="Y92" s="140" t="str">
        <f t="shared" si="9"/>
        <v/>
      </c>
      <c r="AA92" s="141">
        <v>87.0</v>
      </c>
      <c r="AB92" s="112" t="str">
        <f t="shared" si="10"/>
        <v/>
      </c>
      <c r="AC92" s="142">
        <f t="shared" si="11"/>
        <v>0</v>
      </c>
      <c r="AD92" s="112" t="str">
        <f t="shared" si="12"/>
        <v/>
      </c>
      <c r="AE92" s="112" t="str">
        <f t="shared" si="13"/>
        <v/>
      </c>
      <c r="AF92" s="112" t="str">
        <f t="shared" si="25"/>
        <v/>
      </c>
      <c r="AG92" s="112" t="str">
        <f t="shared" si="26"/>
        <v/>
      </c>
      <c r="AH92" s="112" t="str">
        <f t="shared" si="27"/>
        <v/>
      </c>
      <c r="AI92" s="143" t="str">
        <f t="shared" si="28"/>
        <v/>
      </c>
      <c r="AK92" s="141">
        <v>87.0</v>
      </c>
      <c r="AL92" s="112" t="str">
        <f t="shared" si="14"/>
        <v/>
      </c>
      <c r="AM92" s="112" t="str">
        <f t="shared" si="15"/>
        <v/>
      </c>
      <c r="AN92" s="112" t="str">
        <f t="shared" si="16"/>
        <v/>
      </c>
      <c r="AO92" s="112" t="str">
        <f t="shared" si="17"/>
        <v/>
      </c>
      <c r="AP92" s="112" t="str">
        <f t="shared" si="18"/>
        <v/>
      </c>
      <c r="AQ92" s="112" t="str">
        <f t="shared" ref="AQ92:AT92" si="126">IF($AK92&lt;=$F$18,$AL92*AM92,)</f>
        <v/>
      </c>
      <c r="AR92" s="112" t="str">
        <f t="shared" si="126"/>
        <v/>
      </c>
      <c r="AS92" s="112" t="str">
        <f t="shared" si="126"/>
        <v/>
      </c>
      <c r="AT92" s="112" t="str">
        <f t="shared" si="126"/>
        <v/>
      </c>
      <c r="AU92" s="112"/>
      <c r="AV92" s="112"/>
      <c r="AW92" s="112"/>
      <c r="AX92" s="112"/>
      <c r="AY92" s="143"/>
    </row>
    <row r="93" ht="15.75" customHeight="1">
      <c r="B93" s="208">
        <f>IF(C47&lt;$F$18,C47+1,"-")</f>
        <v>1</v>
      </c>
      <c r="C93" s="209">
        <f>D47-D48</f>
        <v>0</v>
      </c>
      <c r="D93" s="210">
        <v>0.5</v>
      </c>
      <c r="E93" s="211">
        <f t="shared" si="114"/>
        <v>0.28</v>
      </c>
      <c r="F93" s="211">
        <f t="shared" si="115"/>
        <v>0.22</v>
      </c>
      <c r="G93" s="206"/>
      <c r="H93" s="207">
        <f t="shared" si="116"/>
        <v>0</v>
      </c>
      <c r="I93" s="138">
        <v>88.0</v>
      </c>
      <c r="J93" s="112" t="str">
        <f t="shared" si="66"/>
        <v/>
      </c>
      <c r="K93" s="112">
        <f t="shared" si="20"/>
        <v>0</v>
      </c>
      <c r="L93" s="112" t="str">
        <f t="shared" si="21"/>
        <v/>
      </c>
      <c r="M93" s="112" t="str">
        <f t="shared" si="2"/>
        <v/>
      </c>
      <c r="N93" s="112" t="str">
        <f t="shared" si="3"/>
        <v/>
      </c>
      <c r="O93" s="139">
        <f t="shared" si="4"/>
        <v>0</v>
      </c>
      <c r="P93" s="138">
        <v>88.0</v>
      </c>
      <c r="Q93" s="112" t="str">
        <f t="shared" si="22"/>
        <v/>
      </c>
      <c r="R93" s="112" t="str">
        <f t="shared" si="23"/>
        <v/>
      </c>
      <c r="S93" s="112">
        <f t="shared" si="5"/>
        <v>0</v>
      </c>
      <c r="T93" s="112">
        <f t="shared" si="6"/>
        <v>0</v>
      </c>
      <c r="U93" s="112" t="str">
        <f t="shared" si="24"/>
        <v/>
      </c>
      <c r="V93" s="112" t="str">
        <f t="shared" si="7"/>
        <v/>
      </c>
      <c r="W93" s="112">
        <v>0.0</v>
      </c>
      <c r="X93" s="112">
        <f t="shared" si="8"/>
        <v>0</v>
      </c>
      <c r="Y93" s="140" t="str">
        <f t="shared" si="9"/>
        <v/>
      </c>
      <c r="AA93" s="141">
        <v>88.0</v>
      </c>
      <c r="AB93" s="112" t="str">
        <f t="shared" si="10"/>
        <v/>
      </c>
      <c r="AC93" s="142">
        <f t="shared" si="11"/>
        <v>0</v>
      </c>
      <c r="AD93" s="112" t="str">
        <f t="shared" si="12"/>
        <v/>
      </c>
      <c r="AE93" s="112" t="str">
        <f t="shared" si="13"/>
        <v/>
      </c>
      <c r="AF93" s="112" t="str">
        <f t="shared" si="25"/>
        <v/>
      </c>
      <c r="AG93" s="112" t="str">
        <f t="shared" si="26"/>
        <v/>
      </c>
      <c r="AH93" s="112" t="str">
        <f t="shared" si="27"/>
        <v/>
      </c>
      <c r="AI93" s="143" t="str">
        <f t="shared" si="28"/>
        <v/>
      </c>
      <c r="AK93" s="141">
        <v>88.0</v>
      </c>
      <c r="AL93" s="112" t="str">
        <f t="shared" si="14"/>
        <v/>
      </c>
      <c r="AM93" s="112" t="str">
        <f t="shared" si="15"/>
        <v/>
      </c>
      <c r="AN93" s="112" t="str">
        <f t="shared" si="16"/>
        <v/>
      </c>
      <c r="AO93" s="112" t="str">
        <f t="shared" si="17"/>
        <v/>
      </c>
      <c r="AP93" s="112" t="str">
        <f t="shared" si="18"/>
        <v/>
      </c>
      <c r="AQ93" s="112" t="str">
        <f t="shared" ref="AQ93:AT93" si="127">IF($AK93&lt;=$F$18,$AL93*AM93,)</f>
        <v/>
      </c>
      <c r="AR93" s="112" t="str">
        <f t="shared" si="127"/>
        <v/>
      </c>
      <c r="AS93" s="112" t="str">
        <f t="shared" si="127"/>
        <v/>
      </c>
      <c r="AT93" s="112" t="str">
        <f t="shared" si="127"/>
        <v/>
      </c>
      <c r="AU93" s="112"/>
      <c r="AV93" s="112"/>
      <c r="AW93" s="112"/>
      <c r="AX93" s="112"/>
      <c r="AY93" s="143"/>
    </row>
    <row r="94" ht="15.75" customHeight="1">
      <c r="B94" s="208">
        <f>IF(C49&lt;$F$18,C49+1,"-")</f>
        <v>1</v>
      </c>
      <c r="C94" s="209">
        <f>D49-D50</f>
        <v>0</v>
      </c>
      <c r="D94" s="210">
        <v>0.5</v>
      </c>
      <c r="E94" s="211">
        <f t="shared" si="114"/>
        <v>0.28</v>
      </c>
      <c r="F94" s="211">
        <f t="shared" si="115"/>
        <v>0.22</v>
      </c>
      <c r="G94" s="206"/>
      <c r="H94" s="207">
        <f t="shared" si="116"/>
        <v>0</v>
      </c>
      <c r="I94" s="138">
        <v>89.0</v>
      </c>
      <c r="J94" s="112" t="str">
        <f t="shared" si="66"/>
        <v/>
      </c>
      <c r="K94" s="112">
        <f t="shared" si="20"/>
        <v>0</v>
      </c>
      <c r="L94" s="112" t="str">
        <f t="shared" si="21"/>
        <v/>
      </c>
      <c r="M94" s="112" t="str">
        <f t="shared" si="2"/>
        <v/>
      </c>
      <c r="N94" s="112" t="str">
        <f t="shared" si="3"/>
        <v/>
      </c>
      <c r="O94" s="139">
        <f t="shared" si="4"/>
        <v>0</v>
      </c>
      <c r="P94" s="138">
        <v>89.0</v>
      </c>
      <c r="Q94" s="112" t="str">
        <f t="shared" si="22"/>
        <v/>
      </c>
      <c r="R94" s="112" t="str">
        <f t="shared" si="23"/>
        <v/>
      </c>
      <c r="S94" s="112">
        <f t="shared" si="5"/>
        <v>0</v>
      </c>
      <c r="T94" s="112">
        <f t="shared" si="6"/>
        <v>0</v>
      </c>
      <c r="U94" s="112" t="str">
        <f t="shared" si="24"/>
        <v/>
      </c>
      <c r="V94" s="112" t="str">
        <f t="shared" si="7"/>
        <v/>
      </c>
      <c r="W94" s="112">
        <v>0.0</v>
      </c>
      <c r="X94" s="112">
        <f t="shared" si="8"/>
        <v>0</v>
      </c>
      <c r="Y94" s="140" t="str">
        <f t="shared" si="9"/>
        <v/>
      </c>
      <c r="AA94" s="141">
        <v>89.0</v>
      </c>
      <c r="AB94" s="112" t="str">
        <f t="shared" si="10"/>
        <v/>
      </c>
      <c r="AC94" s="142">
        <f t="shared" si="11"/>
        <v>0</v>
      </c>
      <c r="AD94" s="112" t="str">
        <f t="shared" si="12"/>
        <v/>
      </c>
      <c r="AE94" s="112" t="str">
        <f t="shared" si="13"/>
        <v/>
      </c>
      <c r="AF94" s="112" t="str">
        <f t="shared" si="25"/>
        <v/>
      </c>
      <c r="AG94" s="112" t="str">
        <f t="shared" si="26"/>
        <v/>
      </c>
      <c r="AH94" s="112" t="str">
        <f t="shared" si="27"/>
        <v/>
      </c>
      <c r="AI94" s="143" t="str">
        <f t="shared" si="28"/>
        <v/>
      </c>
      <c r="AK94" s="141">
        <v>89.0</v>
      </c>
      <c r="AL94" s="112" t="str">
        <f t="shared" si="14"/>
        <v/>
      </c>
      <c r="AM94" s="112" t="str">
        <f t="shared" si="15"/>
        <v/>
      </c>
      <c r="AN94" s="112" t="str">
        <f t="shared" si="16"/>
        <v/>
      </c>
      <c r="AO94" s="112" t="str">
        <f t="shared" si="17"/>
        <v/>
      </c>
      <c r="AP94" s="112" t="str">
        <f t="shared" si="18"/>
        <v/>
      </c>
      <c r="AQ94" s="112" t="str">
        <f t="shared" ref="AQ94:AT94" si="128">IF($AK94&lt;=$F$18,$AL94*AM94,)</f>
        <v/>
      </c>
      <c r="AR94" s="112" t="str">
        <f t="shared" si="128"/>
        <v/>
      </c>
      <c r="AS94" s="112" t="str">
        <f t="shared" si="128"/>
        <v/>
      </c>
      <c r="AT94" s="112" t="str">
        <f t="shared" si="128"/>
        <v/>
      </c>
      <c r="AU94" s="112"/>
      <c r="AV94" s="112"/>
      <c r="AW94" s="112"/>
      <c r="AX94" s="112"/>
      <c r="AY94" s="143"/>
    </row>
    <row r="95" ht="15.75" customHeight="1">
      <c r="B95" s="214">
        <f>F18</f>
        <v>60</v>
      </c>
      <c r="C95" s="215">
        <f>VLOOKUP(B95,C25:D78,2)</f>
        <v>396.6530626</v>
      </c>
      <c r="D95" s="216">
        <v>0.9</v>
      </c>
      <c r="E95" s="217">
        <f t="shared" si="114"/>
        <v>0.056</v>
      </c>
      <c r="F95" s="217">
        <f t="shared" si="115"/>
        <v>0.044</v>
      </c>
      <c r="G95" s="218"/>
      <c r="H95" s="207" t="str">
        <f t="shared" si="116"/>
        <v/>
      </c>
      <c r="I95" s="138">
        <v>90.0</v>
      </c>
      <c r="J95" s="112" t="str">
        <f t="shared" si="66"/>
        <v/>
      </c>
      <c r="K95" s="112">
        <f t="shared" si="20"/>
        <v>0</v>
      </c>
      <c r="L95" s="112" t="str">
        <f t="shared" si="21"/>
        <v/>
      </c>
      <c r="M95" s="112" t="str">
        <f t="shared" si="2"/>
        <v/>
      </c>
      <c r="N95" s="112" t="str">
        <f t="shared" si="3"/>
        <v/>
      </c>
      <c r="O95" s="139">
        <f t="shared" si="4"/>
        <v>0</v>
      </c>
      <c r="P95" s="138">
        <v>90.0</v>
      </c>
      <c r="Q95" s="112" t="str">
        <f t="shared" si="22"/>
        <v/>
      </c>
      <c r="R95" s="112" t="str">
        <f t="shared" si="23"/>
        <v/>
      </c>
      <c r="S95" s="112">
        <f t="shared" si="5"/>
        <v>0</v>
      </c>
      <c r="T95" s="112">
        <f t="shared" si="6"/>
        <v>0</v>
      </c>
      <c r="U95" s="112" t="str">
        <f t="shared" si="24"/>
        <v/>
      </c>
      <c r="V95" s="112" t="str">
        <f t="shared" si="7"/>
        <v/>
      </c>
      <c r="W95" s="112">
        <v>0.0</v>
      </c>
      <c r="X95" s="112">
        <f t="shared" si="8"/>
        <v>0</v>
      </c>
      <c r="Y95" s="140" t="str">
        <f t="shared" si="9"/>
        <v/>
      </c>
      <c r="AA95" s="141">
        <v>90.0</v>
      </c>
      <c r="AB95" s="112" t="str">
        <f t="shared" si="10"/>
        <v/>
      </c>
      <c r="AC95" s="142">
        <f t="shared" si="11"/>
        <v>0</v>
      </c>
      <c r="AD95" s="112" t="str">
        <f t="shared" si="12"/>
        <v/>
      </c>
      <c r="AE95" s="112" t="str">
        <f t="shared" si="13"/>
        <v/>
      </c>
      <c r="AF95" s="112" t="str">
        <f t="shared" si="25"/>
        <v/>
      </c>
      <c r="AG95" s="112" t="str">
        <f t="shared" si="26"/>
        <v/>
      </c>
      <c r="AH95" s="112" t="str">
        <f t="shared" si="27"/>
        <v/>
      </c>
      <c r="AI95" s="143" t="str">
        <f t="shared" si="28"/>
        <v/>
      </c>
      <c r="AK95" s="141">
        <v>90.0</v>
      </c>
      <c r="AL95" s="112" t="str">
        <f t="shared" si="14"/>
        <v/>
      </c>
      <c r="AM95" s="112" t="str">
        <f t="shared" si="15"/>
        <v/>
      </c>
      <c r="AN95" s="112" t="str">
        <f t="shared" si="16"/>
        <v/>
      </c>
      <c r="AO95" s="112" t="str">
        <f t="shared" si="17"/>
        <v/>
      </c>
      <c r="AP95" s="112" t="str">
        <f t="shared" si="18"/>
        <v/>
      </c>
      <c r="AQ95" s="112" t="str">
        <f t="shared" ref="AQ95:AT95" si="129">IF($AK95&lt;=$F$18,$AL95*AM95,)</f>
        <v/>
      </c>
      <c r="AR95" s="112" t="str">
        <f t="shared" si="129"/>
        <v/>
      </c>
      <c r="AS95" s="112" t="str">
        <f t="shared" si="129"/>
        <v/>
      </c>
      <c r="AT95" s="112" t="str">
        <f t="shared" si="129"/>
        <v/>
      </c>
      <c r="AU95" s="112"/>
      <c r="AV95" s="112"/>
      <c r="AW95" s="112"/>
      <c r="AX95" s="112"/>
      <c r="AY95" s="143"/>
    </row>
    <row r="96" ht="15.75" customHeight="1">
      <c r="F96" s="111"/>
      <c r="G96" s="112"/>
      <c r="H96" s="112"/>
      <c r="I96" s="138">
        <v>91.0</v>
      </c>
      <c r="J96" s="112" t="str">
        <f t="shared" si="66"/>
        <v/>
      </c>
      <c r="K96" s="112">
        <f t="shared" si="20"/>
        <v>0</v>
      </c>
      <c r="L96" s="112" t="str">
        <f t="shared" si="21"/>
        <v/>
      </c>
      <c r="M96" s="112" t="str">
        <f t="shared" si="2"/>
        <v/>
      </c>
      <c r="N96" s="112" t="str">
        <f t="shared" si="3"/>
        <v/>
      </c>
      <c r="O96" s="139">
        <f t="shared" si="4"/>
        <v>0</v>
      </c>
      <c r="P96" s="138">
        <v>91.0</v>
      </c>
      <c r="Q96" s="112" t="str">
        <f t="shared" si="22"/>
        <v/>
      </c>
      <c r="R96" s="112" t="str">
        <f t="shared" si="23"/>
        <v/>
      </c>
      <c r="S96" s="112">
        <f t="shared" si="5"/>
        <v>0</v>
      </c>
      <c r="T96" s="112">
        <f t="shared" si="6"/>
        <v>0</v>
      </c>
      <c r="U96" s="112" t="str">
        <f t="shared" si="24"/>
        <v/>
      </c>
      <c r="V96" s="112" t="str">
        <f t="shared" si="7"/>
        <v/>
      </c>
      <c r="W96" s="112">
        <v>0.0</v>
      </c>
      <c r="X96" s="112">
        <f t="shared" si="8"/>
        <v>0</v>
      </c>
      <c r="Y96" s="140" t="str">
        <f t="shared" si="9"/>
        <v/>
      </c>
      <c r="AA96" s="141">
        <v>91.0</v>
      </c>
      <c r="AB96" s="112" t="str">
        <f t="shared" si="10"/>
        <v/>
      </c>
      <c r="AC96" s="142">
        <f t="shared" si="11"/>
        <v>0</v>
      </c>
      <c r="AD96" s="112" t="str">
        <f t="shared" si="12"/>
        <v/>
      </c>
      <c r="AE96" s="112" t="str">
        <f t="shared" si="13"/>
        <v/>
      </c>
      <c r="AF96" s="112" t="str">
        <f t="shared" si="25"/>
        <v/>
      </c>
      <c r="AG96" s="112" t="str">
        <f t="shared" si="26"/>
        <v/>
      </c>
      <c r="AH96" s="112" t="str">
        <f t="shared" si="27"/>
        <v/>
      </c>
      <c r="AI96" s="143" t="str">
        <f t="shared" si="28"/>
        <v/>
      </c>
      <c r="AK96" s="141">
        <v>91.0</v>
      </c>
      <c r="AL96" s="112" t="str">
        <f t="shared" si="14"/>
        <v/>
      </c>
      <c r="AM96" s="112" t="str">
        <f t="shared" si="15"/>
        <v/>
      </c>
      <c r="AN96" s="112" t="str">
        <f t="shared" si="16"/>
        <v/>
      </c>
      <c r="AO96" s="112" t="str">
        <f t="shared" si="17"/>
        <v/>
      </c>
      <c r="AP96" s="112" t="str">
        <f t="shared" si="18"/>
        <v/>
      </c>
      <c r="AQ96" s="112" t="str">
        <f t="shared" ref="AQ96:AT96" si="130">IF($AK96&lt;=$F$18,$AL96*AM96,)</f>
        <v/>
      </c>
      <c r="AR96" s="112" t="str">
        <f t="shared" si="130"/>
        <v/>
      </c>
      <c r="AS96" s="112" t="str">
        <f t="shared" si="130"/>
        <v/>
      </c>
      <c r="AT96" s="112" t="str">
        <f t="shared" si="130"/>
        <v/>
      </c>
      <c r="AU96" s="112"/>
      <c r="AV96" s="112"/>
      <c r="AW96" s="112"/>
      <c r="AX96" s="112"/>
      <c r="AY96" s="143"/>
    </row>
    <row r="97" ht="15.75" customHeight="1">
      <c r="C97" s="219" t="s">
        <v>150</v>
      </c>
      <c r="D97" s="220" t="s">
        <v>151</v>
      </c>
      <c r="E97" s="172"/>
      <c r="F97" s="111"/>
      <c r="G97" s="112"/>
      <c r="H97" s="112"/>
      <c r="I97" s="138">
        <v>92.0</v>
      </c>
      <c r="J97" s="112" t="str">
        <f t="shared" si="66"/>
        <v/>
      </c>
      <c r="K97" s="112">
        <f t="shared" si="20"/>
        <v>0</v>
      </c>
      <c r="L97" s="112" t="str">
        <f t="shared" si="21"/>
        <v/>
      </c>
      <c r="M97" s="112" t="str">
        <f t="shared" si="2"/>
        <v/>
      </c>
      <c r="N97" s="112" t="str">
        <f t="shared" si="3"/>
        <v/>
      </c>
      <c r="O97" s="139">
        <f t="shared" si="4"/>
        <v>0</v>
      </c>
      <c r="P97" s="138">
        <v>92.0</v>
      </c>
      <c r="Q97" s="112" t="str">
        <f t="shared" si="22"/>
        <v/>
      </c>
      <c r="R97" s="112" t="str">
        <f t="shared" si="23"/>
        <v/>
      </c>
      <c r="S97" s="112">
        <f t="shared" si="5"/>
        <v>0</v>
      </c>
      <c r="T97" s="112">
        <f t="shared" si="6"/>
        <v>0</v>
      </c>
      <c r="U97" s="112" t="str">
        <f t="shared" si="24"/>
        <v/>
      </c>
      <c r="V97" s="112" t="str">
        <f t="shared" si="7"/>
        <v/>
      </c>
      <c r="W97" s="112">
        <v>0.0</v>
      </c>
      <c r="X97" s="112">
        <f t="shared" si="8"/>
        <v>0</v>
      </c>
      <c r="Y97" s="140" t="str">
        <f t="shared" si="9"/>
        <v/>
      </c>
      <c r="AA97" s="141">
        <v>92.0</v>
      </c>
      <c r="AB97" s="112" t="str">
        <f t="shared" si="10"/>
        <v/>
      </c>
      <c r="AC97" s="142">
        <f t="shared" si="11"/>
        <v>0</v>
      </c>
      <c r="AD97" s="112" t="str">
        <f t="shared" si="12"/>
        <v/>
      </c>
      <c r="AE97" s="112" t="str">
        <f t="shared" si="13"/>
        <v/>
      </c>
      <c r="AF97" s="112" t="str">
        <f t="shared" si="25"/>
        <v/>
      </c>
      <c r="AG97" s="112" t="str">
        <f t="shared" si="26"/>
        <v/>
      </c>
      <c r="AH97" s="112" t="str">
        <f t="shared" si="27"/>
        <v/>
      </c>
      <c r="AI97" s="143" t="str">
        <f t="shared" si="28"/>
        <v/>
      </c>
      <c r="AK97" s="141">
        <v>92.0</v>
      </c>
      <c r="AL97" s="112" t="str">
        <f t="shared" si="14"/>
        <v/>
      </c>
      <c r="AM97" s="112" t="str">
        <f t="shared" si="15"/>
        <v/>
      </c>
      <c r="AN97" s="112" t="str">
        <f t="shared" si="16"/>
        <v/>
      </c>
      <c r="AO97" s="112" t="str">
        <f t="shared" si="17"/>
        <v/>
      </c>
      <c r="AP97" s="112" t="str">
        <f t="shared" si="18"/>
        <v/>
      </c>
      <c r="AQ97" s="112" t="str">
        <f t="shared" ref="AQ97:AT97" si="131">IF($AK97&lt;=$F$18,$AL97*AM97,)</f>
        <v/>
      </c>
      <c r="AR97" s="112" t="str">
        <f t="shared" si="131"/>
        <v/>
      </c>
      <c r="AS97" s="112" t="str">
        <f t="shared" si="131"/>
        <v/>
      </c>
      <c r="AT97" s="112" t="str">
        <f t="shared" si="131"/>
        <v/>
      </c>
      <c r="AU97" s="112"/>
      <c r="AV97" s="112"/>
      <c r="AW97" s="112"/>
      <c r="AX97" s="112"/>
      <c r="AY97" s="143"/>
    </row>
    <row r="98" ht="15.75" customHeight="1">
      <c r="B98" s="221" t="s">
        <v>152</v>
      </c>
      <c r="C98" s="220">
        <v>32.0</v>
      </c>
      <c r="D98" s="220">
        <v>0.0</v>
      </c>
      <c r="E98" s="172"/>
      <c r="F98" s="111"/>
      <c r="G98" s="112"/>
      <c r="H98" s="112"/>
      <c r="I98" s="138">
        <v>93.0</v>
      </c>
      <c r="J98" s="112" t="str">
        <f t="shared" si="66"/>
        <v/>
      </c>
      <c r="K98" s="112">
        <f t="shared" si="20"/>
        <v>0</v>
      </c>
      <c r="L98" s="112" t="str">
        <f t="shared" si="21"/>
        <v/>
      </c>
      <c r="M98" s="112" t="str">
        <f t="shared" si="2"/>
        <v/>
      </c>
      <c r="N98" s="112" t="str">
        <f t="shared" si="3"/>
        <v/>
      </c>
      <c r="O98" s="139">
        <f t="shared" si="4"/>
        <v>0</v>
      </c>
      <c r="P98" s="138">
        <v>93.0</v>
      </c>
      <c r="Q98" s="112" t="str">
        <f t="shared" si="22"/>
        <v/>
      </c>
      <c r="R98" s="112" t="str">
        <f t="shared" si="23"/>
        <v/>
      </c>
      <c r="S98" s="112">
        <f t="shared" si="5"/>
        <v>0</v>
      </c>
      <c r="T98" s="112">
        <f t="shared" si="6"/>
        <v>0</v>
      </c>
      <c r="U98" s="112" t="str">
        <f t="shared" si="24"/>
        <v/>
      </c>
      <c r="V98" s="112" t="str">
        <f t="shared" si="7"/>
        <v/>
      </c>
      <c r="W98" s="112">
        <v>0.0</v>
      </c>
      <c r="X98" s="112">
        <f t="shared" si="8"/>
        <v>0</v>
      </c>
      <c r="Y98" s="140" t="str">
        <f t="shared" si="9"/>
        <v/>
      </c>
      <c r="AA98" s="141">
        <v>93.0</v>
      </c>
      <c r="AB98" s="112" t="str">
        <f t="shared" si="10"/>
        <v/>
      </c>
      <c r="AC98" s="142">
        <f t="shared" si="11"/>
        <v>0</v>
      </c>
      <c r="AD98" s="112" t="str">
        <f t="shared" si="12"/>
        <v/>
      </c>
      <c r="AE98" s="112" t="str">
        <f t="shared" si="13"/>
        <v/>
      </c>
      <c r="AF98" s="112" t="str">
        <f t="shared" si="25"/>
        <v/>
      </c>
      <c r="AG98" s="112" t="str">
        <f t="shared" si="26"/>
        <v/>
      </c>
      <c r="AH98" s="112" t="str">
        <f t="shared" si="27"/>
        <v/>
      </c>
      <c r="AI98" s="143" t="str">
        <f t="shared" si="28"/>
        <v/>
      </c>
      <c r="AK98" s="141">
        <v>93.0</v>
      </c>
      <c r="AL98" s="112" t="str">
        <f t="shared" si="14"/>
        <v/>
      </c>
      <c r="AM98" s="112" t="str">
        <f t="shared" si="15"/>
        <v/>
      </c>
      <c r="AN98" s="112" t="str">
        <f t="shared" si="16"/>
        <v/>
      </c>
      <c r="AO98" s="112" t="str">
        <f t="shared" si="17"/>
        <v/>
      </c>
      <c r="AP98" s="112" t="str">
        <f t="shared" si="18"/>
        <v/>
      </c>
      <c r="AQ98" s="112" t="str">
        <f t="shared" ref="AQ98:AT98" si="132">IF($AK98&lt;=$F$18,$AL98*AM98,)</f>
        <v/>
      </c>
      <c r="AR98" s="112" t="str">
        <f t="shared" si="132"/>
        <v/>
      </c>
      <c r="AS98" s="112" t="str">
        <f t="shared" si="132"/>
        <v/>
      </c>
      <c r="AT98" s="112" t="str">
        <f t="shared" si="132"/>
        <v/>
      </c>
      <c r="AU98" s="112"/>
      <c r="AV98" s="112"/>
      <c r="AW98" s="112"/>
      <c r="AX98" s="112"/>
      <c r="AY98" s="143"/>
    </row>
    <row r="99" ht="15.75" customHeight="1">
      <c r="B99" s="221" t="s">
        <v>153</v>
      </c>
      <c r="C99" s="220">
        <v>45.0</v>
      </c>
      <c r="D99" s="220">
        <v>0.0</v>
      </c>
      <c r="E99" s="172"/>
      <c r="F99" s="111"/>
      <c r="G99" s="112"/>
      <c r="H99" s="112"/>
      <c r="I99" s="138">
        <v>94.0</v>
      </c>
      <c r="J99" s="112" t="str">
        <f t="shared" si="66"/>
        <v/>
      </c>
      <c r="K99" s="112">
        <f t="shared" si="20"/>
        <v>0</v>
      </c>
      <c r="L99" s="112" t="str">
        <f t="shared" si="21"/>
        <v/>
      </c>
      <c r="M99" s="112" t="str">
        <f t="shared" si="2"/>
        <v/>
      </c>
      <c r="N99" s="112" t="str">
        <f t="shared" si="3"/>
        <v/>
      </c>
      <c r="O99" s="139">
        <f t="shared" si="4"/>
        <v>0</v>
      </c>
      <c r="P99" s="138">
        <v>94.0</v>
      </c>
      <c r="Q99" s="112" t="str">
        <f t="shared" si="22"/>
        <v/>
      </c>
      <c r="R99" s="112" t="str">
        <f t="shared" si="23"/>
        <v/>
      </c>
      <c r="S99" s="112">
        <f t="shared" si="5"/>
        <v>0</v>
      </c>
      <c r="T99" s="112">
        <f t="shared" si="6"/>
        <v>0</v>
      </c>
      <c r="U99" s="112" t="str">
        <f t="shared" si="24"/>
        <v/>
      </c>
      <c r="V99" s="112" t="str">
        <f t="shared" si="7"/>
        <v/>
      </c>
      <c r="W99" s="112">
        <v>0.0</v>
      </c>
      <c r="X99" s="112">
        <f t="shared" si="8"/>
        <v>0</v>
      </c>
      <c r="Y99" s="140" t="str">
        <f t="shared" si="9"/>
        <v/>
      </c>
      <c r="AA99" s="141">
        <v>94.0</v>
      </c>
      <c r="AB99" s="112" t="str">
        <f t="shared" si="10"/>
        <v/>
      </c>
      <c r="AC99" s="142">
        <f t="shared" si="11"/>
        <v>0</v>
      </c>
      <c r="AD99" s="112" t="str">
        <f t="shared" si="12"/>
        <v/>
      </c>
      <c r="AE99" s="112" t="str">
        <f t="shared" si="13"/>
        <v/>
      </c>
      <c r="AF99" s="112" t="str">
        <f t="shared" si="25"/>
        <v/>
      </c>
      <c r="AG99" s="112" t="str">
        <f t="shared" si="26"/>
        <v/>
      </c>
      <c r="AH99" s="112" t="str">
        <f t="shared" si="27"/>
        <v/>
      </c>
      <c r="AI99" s="143" t="str">
        <f t="shared" si="28"/>
        <v/>
      </c>
      <c r="AK99" s="141">
        <v>94.0</v>
      </c>
      <c r="AL99" s="112" t="str">
        <f t="shared" si="14"/>
        <v/>
      </c>
      <c r="AM99" s="112" t="str">
        <f t="shared" si="15"/>
        <v/>
      </c>
      <c r="AN99" s="112" t="str">
        <f t="shared" si="16"/>
        <v/>
      </c>
      <c r="AO99" s="112" t="str">
        <f t="shared" si="17"/>
        <v/>
      </c>
      <c r="AP99" s="112" t="str">
        <f t="shared" si="18"/>
        <v/>
      </c>
      <c r="AQ99" s="112" t="str">
        <f t="shared" ref="AQ99:AT99" si="133">IF($AK99&lt;=$F$18,$AL99*AM99,)</f>
        <v/>
      </c>
      <c r="AR99" s="112" t="str">
        <f t="shared" si="133"/>
        <v/>
      </c>
      <c r="AS99" s="112" t="str">
        <f t="shared" si="133"/>
        <v/>
      </c>
      <c r="AT99" s="112" t="str">
        <f t="shared" si="133"/>
        <v/>
      </c>
      <c r="AU99" s="112"/>
      <c r="AV99" s="112"/>
      <c r="AW99" s="112"/>
      <c r="AX99" s="112"/>
      <c r="AY99" s="143"/>
    </row>
    <row r="100" ht="15.75" customHeight="1">
      <c r="B100" s="221" t="s">
        <v>154</v>
      </c>
      <c r="C100" s="220">
        <v>70.0</v>
      </c>
      <c r="D100" s="220">
        <v>0.0</v>
      </c>
      <c r="E100" s="172"/>
      <c r="F100" s="111"/>
      <c r="G100" s="112"/>
      <c r="H100" s="112"/>
      <c r="I100" s="138">
        <v>95.0</v>
      </c>
      <c r="J100" s="112" t="str">
        <f t="shared" si="66"/>
        <v/>
      </c>
      <c r="K100" s="112">
        <f t="shared" si="20"/>
        <v>0</v>
      </c>
      <c r="L100" s="112" t="str">
        <f t="shared" si="21"/>
        <v/>
      </c>
      <c r="M100" s="112" t="str">
        <f t="shared" si="2"/>
        <v/>
      </c>
      <c r="N100" s="112" t="str">
        <f t="shared" si="3"/>
        <v/>
      </c>
      <c r="O100" s="139">
        <f t="shared" si="4"/>
        <v>0</v>
      </c>
      <c r="P100" s="138">
        <v>95.0</v>
      </c>
      <c r="Q100" s="112" t="str">
        <f t="shared" si="22"/>
        <v/>
      </c>
      <c r="R100" s="112" t="str">
        <f t="shared" si="23"/>
        <v/>
      </c>
      <c r="S100" s="112">
        <f t="shared" si="5"/>
        <v>0</v>
      </c>
      <c r="T100" s="112">
        <f t="shared" si="6"/>
        <v>0</v>
      </c>
      <c r="U100" s="112" t="str">
        <f t="shared" si="24"/>
        <v/>
      </c>
      <c r="V100" s="112" t="str">
        <f t="shared" si="7"/>
        <v/>
      </c>
      <c r="W100" s="112">
        <v>0.0</v>
      </c>
      <c r="X100" s="112">
        <f t="shared" si="8"/>
        <v>0</v>
      </c>
      <c r="Y100" s="140" t="str">
        <f t="shared" si="9"/>
        <v/>
      </c>
      <c r="AA100" s="141">
        <v>95.0</v>
      </c>
      <c r="AB100" s="112" t="str">
        <f t="shared" si="10"/>
        <v/>
      </c>
      <c r="AC100" s="142">
        <f t="shared" si="11"/>
        <v>0</v>
      </c>
      <c r="AD100" s="112" t="str">
        <f t="shared" si="12"/>
        <v/>
      </c>
      <c r="AE100" s="112" t="str">
        <f t="shared" si="13"/>
        <v/>
      </c>
      <c r="AF100" s="112" t="str">
        <f t="shared" si="25"/>
        <v/>
      </c>
      <c r="AG100" s="112" t="str">
        <f t="shared" si="26"/>
        <v/>
      </c>
      <c r="AH100" s="112" t="str">
        <f t="shared" si="27"/>
        <v/>
      </c>
      <c r="AI100" s="143" t="str">
        <f t="shared" si="28"/>
        <v/>
      </c>
      <c r="AK100" s="141">
        <v>95.0</v>
      </c>
      <c r="AL100" s="112" t="str">
        <f t="shared" si="14"/>
        <v/>
      </c>
      <c r="AM100" s="112" t="str">
        <f t="shared" si="15"/>
        <v/>
      </c>
      <c r="AN100" s="112" t="str">
        <f t="shared" si="16"/>
        <v/>
      </c>
      <c r="AO100" s="112" t="str">
        <f t="shared" si="17"/>
        <v/>
      </c>
      <c r="AP100" s="112" t="str">
        <f t="shared" si="18"/>
        <v/>
      </c>
      <c r="AQ100" s="112" t="str">
        <f t="shared" ref="AQ100:AT100" si="134">IF($AK100&lt;=$F$18,$AL100*AM100,)</f>
        <v/>
      </c>
      <c r="AR100" s="112" t="str">
        <f t="shared" si="134"/>
        <v/>
      </c>
      <c r="AS100" s="112" t="str">
        <f t="shared" si="134"/>
        <v/>
      </c>
      <c r="AT100" s="112" t="str">
        <f t="shared" si="134"/>
        <v/>
      </c>
      <c r="AU100" s="112"/>
      <c r="AV100" s="112"/>
      <c r="AW100" s="112"/>
      <c r="AX100" s="112"/>
      <c r="AY100" s="143"/>
    </row>
    <row r="101" ht="15.75" customHeight="1">
      <c r="B101" s="221" t="s">
        <v>123</v>
      </c>
      <c r="C101" s="220">
        <v>70.0</v>
      </c>
      <c r="D101" s="220">
        <v>0.0</v>
      </c>
      <c r="E101" s="172"/>
      <c r="F101" s="111"/>
      <c r="G101" s="112"/>
      <c r="H101" s="112"/>
      <c r="I101" s="138">
        <v>96.0</v>
      </c>
      <c r="J101" s="112" t="str">
        <f t="shared" si="66"/>
        <v/>
      </c>
      <c r="K101" s="112">
        <f t="shared" si="20"/>
        <v>0</v>
      </c>
      <c r="L101" s="112" t="str">
        <f t="shared" si="21"/>
        <v/>
      </c>
      <c r="M101" s="112" t="str">
        <f t="shared" si="2"/>
        <v/>
      </c>
      <c r="N101" s="112" t="str">
        <f t="shared" si="3"/>
        <v/>
      </c>
      <c r="O101" s="139">
        <f t="shared" si="4"/>
        <v>0</v>
      </c>
      <c r="P101" s="138">
        <v>96.0</v>
      </c>
      <c r="Q101" s="112" t="str">
        <f t="shared" si="22"/>
        <v/>
      </c>
      <c r="R101" s="112" t="str">
        <f t="shared" si="23"/>
        <v/>
      </c>
      <c r="S101" s="112">
        <f t="shared" si="5"/>
        <v>0</v>
      </c>
      <c r="T101" s="112">
        <f t="shared" si="6"/>
        <v>0</v>
      </c>
      <c r="U101" s="112" t="str">
        <f t="shared" si="24"/>
        <v/>
      </c>
      <c r="V101" s="112" t="str">
        <f t="shared" si="7"/>
        <v/>
      </c>
      <c r="W101" s="112">
        <v>0.0</v>
      </c>
      <c r="X101" s="112">
        <f t="shared" si="8"/>
        <v>0</v>
      </c>
      <c r="Y101" s="140" t="str">
        <f t="shared" si="9"/>
        <v/>
      </c>
      <c r="AA101" s="141">
        <v>96.0</v>
      </c>
      <c r="AB101" s="112" t="str">
        <f t="shared" si="10"/>
        <v/>
      </c>
      <c r="AC101" s="142">
        <f t="shared" si="11"/>
        <v>0</v>
      </c>
      <c r="AD101" s="112" t="str">
        <f t="shared" si="12"/>
        <v/>
      </c>
      <c r="AE101" s="112" t="str">
        <f t="shared" si="13"/>
        <v/>
      </c>
      <c r="AF101" s="112" t="str">
        <f t="shared" si="25"/>
        <v/>
      </c>
      <c r="AG101" s="112" t="str">
        <f t="shared" si="26"/>
        <v/>
      </c>
      <c r="AH101" s="112" t="str">
        <f t="shared" si="27"/>
        <v/>
      </c>
      <c r="AI101" s="143" t="str">
        <f t="shared" si="28"/>
        <v/>
      </c>
      <c r="AK101" s="141">
        <v>96.0</v>
      </c>
      <c r="AL101" s="112" t="str">
        <f t="shared" si="14"/>
        <v/>
      </c>
      <c r="AM101" s="112" t="str">
        <f t="shared" si="15"/>
        <v/>
      </c>
      <c r="AN101" s="112" t="str">
        <f t="shared" si="16"/>
        <v/>
      </c>
      <c r="AO101" s="112" t="str">
        <f t="shared" si="17"/>
        <v/>
      </c>
      <c r="AP101" s="112" t="str">
        <f t="shared" si="18"/>
        <v/>
      </c>
      <c r="AQ101" s="112" t="str">
        <f t="shared" ref="AQ101:AT101" si="135">IF($AK101&lt;=$F$18,$AL101*AM101,)</f>
        <v/>
      </c>
      <c r="AR101" s="112" t="str">
        <f t="shared" si="135"/>
        <v/>
      </c>
      <c r="AS101" s="112" t="str">
        <f t="shared" si="135"/>
        <v/>
      </c>
      <c r="AT101" s="112" t="str">
        <f t="shared" si="135"/>
        <v/>
      </c>
      <c r="AU101" s="112"/>
      <c r="AV101" s="112"/>
      <c r="AW101" s="112"/>
      <c r="AX101" s="112"/>
      <c r="AY101" s="143"/>
    </row>
    <row r="102" ht="15.75" customHeight="1">
      <c r="C102" s="222"/>
      <c r="E102" s="172"/>
      <c r="F102" s="111"/>
      <c r="G102" s="112"/>
      <c r="H102" s="112"/>
      <c r="I102" s="138">
        <v>97.0</v>
      </c>
      <c r="J102" s="112" t="str">
        <f t="shared" si="66"/>
        <v/>
      </c>
      <c r="K102" s="112">
        <f t="shared" si="20"/>
        <v>0</v>
      </c>
      <c r="L102" s="112" t="str">
        <f t="shared" si="21"/>
        <v/>
      </c>
      <c r="M102" s="112" t="str">
        <f t="shared" si="2"/>
        <v/>
      </c>
      <c r="N102" s="112" t="str">
        <f t="shared" si="3"/>
        <v/>
      </c>
      <c r="O102" s="139">
        <f t="shared" si="4"/>
        <v>0</v>
      </c>
      <c r="P102" s="138">
        <v>97.0</v>
      </c>
      <c r="Q102" s="112" t="str">
        <f t="shared" si="22"/>
        <v/>
      </c>
      <c r="R102" s="112" t="str">
        <f t="shared" si="23"/>
        <v/>
      </c>
      <c r="S102" s="112">
        <f t="shared" si="5"/>
        <v>0</v>
      </c>
      <c r="T102" s="112">
        <f t="shared" si="6"/>
        <v>0</v>
      </c>
      <c r="U102" s="112" t="str">
        <f t="shared" si="24"/>
        <v/>
      </c>
      <c r="V102" s="112" t="str">
        <f t="shared" si="7"/>
        <v/>
      </c>
      <c r="W102" s="112">
        <v>0.0</v>
      </c>
      <c r="X102" s="112">
        <f t="shared" si="8"/>
        <v>0</v>
      </c>
      <c r="Y102" s="140" t="str">
        <f t="shared" si="9"/>
        <v/>
      </c>
      <c r="AA102" s="141">
        <v>97.0</v>
      </c>
      <c r="AB102" s="112" t="str">
        <f t="shared" si="10"/>
        <v/>
      </c>
      <c r="AC102" s="142">
        <f t="shared" si="11"/>
        <v>0</v>
      </c>
      <c r="AD102" s="112" t="str">
        <f t="shared" si="12"/>
        <v/>
      </c>
      <c r="AE102" s="112" t="str">
        <f t="shared" si="13"/>
        <v/>
      </c>
      <c r="AF102" s="112" t="str">
        <f t="shared" si="25"/>
        <v/>
      </c>
      <c r="AG102" s="112" t="str">
        <f t="shared" si="26"/>
        <v/>
      </c>
      <c r="AH102" s="112" t="str">
        <f t="shared" si="27"/>
        <v/>
      </c>
      <c r="AI102" s="143" t="str">
        <f t="shared" si="28"/>
        <v/>
      </c>
      <c r="AK102" s="141">
        <v>97.0</v>
      </c>
      <c r="AL102" s="112" t="str">
        <f t="shared" si="14"/>
        <v/>
      </c>
      <c r="AM102" s="112" t="str">
        <f t="shared" si="15"/>
        <v/>
      </c>
      <c r="AN102" s="112" t="str">
        <f t="shared" si="16"/>
        <v/>
      </c>
      <c r="AO102" s="112" t="str">
        <f t="shared" si="17"/>
        <v/>
      </c>
      <c r="AP102" s="112" t="str">
        <f t="shared" si="18"/>
        <v/>
      </c>
      <c r="AQ102" s="112" t="str">
        <f t="shared" ref="AQ102:AT102" si="136">IF($AK102&lt;=$F$18,$AL102*AM102,)</f>
        <v/>
      </c>
      <c r="AR102" s="112" t="str">
        <f t="shared" si="136"/>
        <v/>
      </c>
      <c r="AS102" s="112" t="str">
        <f t="shared" si="136"/>
        <v/>
      </c>
      <c r="AT102" s="112" t="str">
        <f t="shared" si="136"/>
        <v/>
      </c>
      <c r="AU102" s="112"/>
      <c r="AV102" s="112"/>
      <c r="AW102" s="112"/>
      <c r="AX102" s="112"/>
      <c r="AY102" s="143"/>
    </row>
    <row r="103" ht="15.75" customHeight="1">
      <c r="C103" s="223" t="s">
        <v>155</v>
      </c>
      <c r="D103" s="65" t="s">
        <v>156</v>
      </c>
      <c r="F103" s="224" t="s">
        <v>157</v>
      </c>
      <c r="G103" s="112"/>
      <c r="H103" s="112"/>
      <c r="I103" s="138">
        <v>98.0</v>
      </c>
      <c r="J103" s="112" t="str">
        <f t="shared" si="66"/>
        <v/>
      </c>
      <c r="K103" s="112">
        <f t="shared" si="20"/>
        <v>0</v>
      </c>
      <c r="L103" s="112" t="str">
        <f t="shared" si="21"/>
        <v/>
      </c>
      <c r="M103" s="112" t="str">
        <f t="shared" si="2"/>
        <v/>
      </c>
      <c r="N103" s="112" t="str">
        <f t="shared" si="3"/>
        <v/>
      </c>
      <c r="O103" s="139">
        <f t="shared" si="4"/>
        <v>0</v>
      </c>
      <c r="P103" s="138">
        <v>98.0</v>
      </c>
      <c r="Q103" s="112" t="str">
        <f t="shared" si="22"/>
        <v/>
      </c>
      <c r="R103" s="112" t="str">
        <f t="shared" si="23"/>
        <v/>
      </c>
      <c r="S103" s="112">
        <f t="shared" si="5"/>
        <v>0</v>
      </c>
      <c r="T103" s="112">
        <f t="shared" si="6"/>
        <v>0</v>
      </c>
      <c r="U103" s="112" t="str">
        <f t="shared" si="24"/>
        <v/>
      </c>
      <c r="V103" s="112" t="str">
        <f t="shared" si="7"/>
        <v/>
      </c>
      <c r="W103" s="112">
        <v>0.0</v>
      </c>
      <c r="X103" s="112">
        <f t="shared" si="8"/>
        <v>0</v>
      </c>
      <c r="Y103" s="140" t="str">
        <f t="shared" si="9"/>
        <v/>
      </c>
      <c r="AA103" s="141">
        <v>98.0</v>
      </c>
      <c r="AB103" s="112" t="str">
        <f t="shared" si="10"/>
        <v/>
      </c>
      <c r="AC103" s="142">
        <f t="shared" si="11"/>
        <v>0</v>
      </c>
      <c r="AD103" s="112" t="str">
        <f t="shared" si="12"/>
        <v/>
      </c>
      <c r="AE103" s="112" t="str">
        <f t="shared" si="13"/>
        <v/>
      </c>
      <c r="AF103" s="112" t="str">
        <f t="shared" si="25"/>
        <v/>
      </c>
      <c r="AG103" s="112" t="str">
        <f t="shared" si="26"/>
        <v/>
      </c>
      <c r="AH103" s="112" t="str">
        <f t="shared" si="27"/>
        <v/>
      </c>
      <c r="AI103" s="143" t="str">
        <f t="shared" si="28"/>
        <v/>
      </c>
      <c r="AK103" s="141">
        <v>98.0</v>
      </c>
      <c r="AL103" s="112" t="str">
        <f t="shared" si="14"/>
        <v/>
      </c>
      <c r="AM103" s="112" t="str">
        <f t="shared" si="15"/>
        <v/>
      </c>
      <c r="AN103" s="112" t="str">
        <f t="shared" si="16"/>
        <v/>
      </c>
      <c r="AO103" s="112" t="str">
        <f t="shared" si="17"/>
        <v/>
      </c>
      <c r="AP103" s="112" t="str">
        <f t="shared" si="18"/>
        <v/>
      </c>
      <c r="AQ103" s="112" t="str">
        <f t="shared" ref="AQ103:AT103" si="137">IF($AK103&lt;=$F$18,$AL103*AM103,)</f>
        <v/>
      </c>
      <c r="AR103" s="112" t="str">
        <f t="shared" si="137"/>
        <v/>
      </c>
      <c r="AS103" s="112" t="str">
        <f t="shared" si="137"/>
        <v/>
      </c>
      <c r="AT103" s="112" t="str">
        <f t="shared" si="137"/>
        <v/>
      </c>
      <c r="AU103" s="112"/>
      <c r="AV103" s="112"/>
      <c r="AW103" s="112"/>
      <c r="AX103" s="112"/>
      <c r="AY103" s="143"/>
    </row>
    <row r="104" ht="15.75" customHeight="1">
      <c r="B104" s="220" t="s">
        <v>146</v>
      </c>
      <c r="C104" s="220">
        <v>1.52</v>
      </c>
      <c r="D104" s="220">
        <v>35.0</v>
      </c>
      <c r="F104" s="225" t="s">
        <v>158</v>
      </c>
      <c r="G104" s="112">
        <v>0.25</v>
      </c>
      <c r="H104" s="112"/>
      <c r="I104" s="138">
        <v>99.0</v>
      </c>
      <c r="J104" s="112" t="str">
        <f t="shared" si="66"/>
        <v/>
      </c>
      <c r="K104" s="112">
        <f t="shared" si="20"/>
        <v>0</v>
      </c>
      <c r="L104" s="112" t="str">
        <f t="shared" si="21"/>
        <v/>
      </c>
      <c r="M104" s="112" t="str">
        <f t="shared" si="2"/>
        <v/>
      </c>
      <c r="N104" s="112" t="str">
        <f t="shared" si="3"/>
        <v/>
      </c>
      <c r="O104" s="139">
        <f t="shared" si="4"/>
        <v>0</v>
      </c>
      <c r="P104" s="138">
        <v>99.0</v>
      </c>
      <c r="Q104" s="112" t="str">
        <f t="shared" si="22"/>
        <v/>
      </c>
      <c r="R104" s="112" t="str">
        <f t="shared" si="23"/>
        <v/>
      </c>
      <c r="S104" s="112">
        <f t="shared" si="5"/>
        <v>0</v>
      </c>
      <c r="T104" s="112">
        <f t="shared" si="6"/>
        <v>0</v>
      </c>
      <c r="U104" s="112" t="str">
        <f t="shared" si="24"/>
        <v/>
      </c>
      <c r="V104" s="112" t="str">
        <f t="shared" si="7"/>
        <v/>
      </c>
      <c r="W104" s="112">
        <v>0.0</v>
      </c>
      <c r="X104" s="112">
        <f t="shared" si="8"/>
        <v>0</v>
      </c>
      <c r="Y104" s="140" t="str">
        <f t="shared" si="9"/>
        <v/>
      </c>
      <c r="AA104" s="141">
        <v>99.0</v>
      </c>
      <c r="AB104" s="112" t="str">
        <f t="shared" si="10"/>
        <v/>
      </c>
      <c r="AC104" s="142">
        <f t="shared" si="11"/>
        <v>0</v>
      </c>
      <c r="AD104" s="112" t="str">
        <f t="shared" si="12"/>
        <v/>
      </c>
      <c r="AE104" s="112" t="str">
        <f t="shared" si="13"/>
        <v/>
      </c>
      <c r="AF104" s="112" t="str">
        <f t="shared" si="25"/>
        <v/>
      </c>
      <c r="AG104" s="112" t="str">
        <f t="shared" si="26"/>
        <v/>
      </c>
      <c r="AH104" s="112" t="str">
        <f t="shared" si="27"/>
        <v/>
      </c>
      <c r="AI104" s="143" t="str">
        <f t="shared" si="28"/>
        <v/>
      </c>
      <c r="AK104" s="141">
        <v>99.0</v>
      </c>
      <c r="AL104" s="112" t="str">
        <f t="shared" si="14"/>
        <v/>
      </c>
      <c r="AM104" s="112" t="str">
        <f t="shared" si="15"/>
        <v/>
      </c>
      <c r="AN104" s="112" t="str">
        <f t="shared" si="16"/>
        <v/>
      </c>
      <c r="AO104" s="112" t="str">
        <f t="shared" si="17"/>
        <v/>
      </c>
      <c r="AP104" s="112" t="str">
        <f t="shared" si="18"/>
        <v/>
      </c>
      <c r="AQ104" s="112" t="str">
        <f t="shared" ref="AQ104:AT104" si="138">IF($AK104&lt;=$F$18,$AL104*AM104,)</f>
        <v/>
      </c>
      <c r="AR104" s="112" t="str">
        <f t="shared" si="138"/>
        <v/>
      </c>
      <c r="AS104" s="112" t="str">
        <f t="shared" si="138"/>
        <v/>
      </c>
      <c r="AT104" s="112" t="str">
        <f t="shared" si="138"/>
        <v/>
      </c>
      <c r="AU104" s="112"/>
      <c r="AV104" s="112"/>
      <c r="AW104" s="112"/>
      <c r="AX104" s="112"/>
      <c r="AY104" s="143"/>
    </row>
    <row r="105" ht="15.75" customHeight="1">
      <c r="B105" s="220" t="s">
        <v>148</v>
      </c>
      <c r="C105" s="220">
        <v>0.0</v>
      </c>
      <c r="D105" s="220">
        <v>2.0</v>
      </c>
      <c r="F105" s="225" t="s">
        <v>159</v>
      </c>
      <c r="G105" s="112">
        <v>1.03</v>
      </c>
      <c r="H105" s="112"/>
      <c r="I105" s="138">
        <v>100.0</v>
      </c>
      <c r="J105" s="112" t="str">
        <f t="shared" si="66"/>
        <v/>
      </c>
      <c r="K105" s="112">
        <f t="shared" si="20"/>
        <v>0</v>
      </c>
      <c r="L105" s="112" t="str">
        <f t="shared" si="21"/>
        <v/>
      </c>
      <c r="M105" s="112" t="str">
        <f t="shared" si="2"/>
        <v/>
      </c>
      <c r="N105" s="112" t="str">
        <f t="shared" si="3"/>
        <v/>
      </c>
      <c r="O105" s="139">
        <f t="shared" si="4"/>
        <v>0</v>
      </c>
      <c r="P105" s="138">
        <v>100.0</v>
      </c>
      <c r="Q105" s="112" t="str">
        <f t="shared" si="22"/>
        <v/>
      </c>
      <c r="R105" s="112" t="str">
        <f t="shared" si="23"/>
        <v/>
      </c>
      <c r="S105" s="112">
        <f t="shared" si="5"/>
        <v>0</v>
      </c>
      <c r="T105" s="112">
        <f t="shared" si="6"/>
        <v>0</v>
      </c>
      <c r="U105" s="112" t="str">
        <f t="shared" si="24"/>
        <v/>
      </c>
      <c r="V105" s="112" t="str">
        <f t="shared" si="7"/>
        <v/>
      </c>
      <c r="W105" s="112">
        <v>0.0</v>
      </c>
      <c r="X105" s="112">
        <f t="shared" si="8"/>
        <v>0</v>
      </c>
      <c r="Y105" s="140" t="str">
        <f t="shared" si="9"/>
        <v/>
      </c>
      <c r="AA105" s="141">
        <v>100.0</v>
      </c>
      <c r="AB105" s="112" t="str">
        <f t="shared" si="10"/>
        <v/>
      </c>
      <c r="AC105" s="142">
        <f t="shared" si="11"/>
        <v>0</v>
      </c>
      <c r="AD105" s="112" t="str">
        <f t="shared" si="12"/>
        <v/>
      </c>
      <c r="AE105" s="112" t="str">
        <f t="shared" si="13"/>
        <v/>
      </c>
      <c r="AF105" s="112" t="str">
        <f t="shared" si="25"/>
        <v/>
      </c>
      <c r="AG105" s="112" t="str">
        <f t="shared" si="26"/>
        <v/>
      </c>
      <c r="AH105" s="112" t="str">
        <f t="shared" si="27"/>
        <v/>
      </c>
      <c r="AI105" s="143" t="str">
        <f t="shared" si="28"/>
        <v/>
      </c>
      <c r="AK105" s="141">
        <v>100.0</v>
      </c>
      <c r="AL105" s="112" t="str">
        <f t="shared" si="14"/>
        <v/>
      </c>
      <c r="AM105" s="112" t="str">
        <f t="shared" si="15"/>
        <v/>
      </c>
      <c r="AN105" s="112" t="str">
        <f t="shared" si="16"/>
        <v/>
      </c>
      <c r="AO105" s="112" t="str">
        <f t="shared" si="17"/>
        <v/>
      </c>
      <c r="AP105" s="112" t="str">
        <f t="shared" si="18"/>
        <v/>
      </c>
      <c r="AQ105" s="112" t="str">
        <f t="shared" ref="AQ105:AT105" si="139">IF($AK105&lt;=$F$18,$AL105*AM105,)</f>
        <v/>
      </c>
      <c r="AR105" s="112" t="str">
        <f t="shared" si="139"/>
        <v/>
      </c>
      <c r="AS105" s="112" t="str">
        <f t="shared" si="139"/>
        <v/>
      </c>
      <c r="AT105" s="112" t="str">
        <f t="shared" si="139"/>
        <v/>
      </c>
      <c r="AU105" s="112"/>
      <c r="AV105" s="112"/>
      <c r="AW105" s="112"/>
      <c r="AX105" s="112"/>
      <c r="AY105" s="143"/>
    </row>
    <row r="106" ht="15.75" customHeight="1">
      <c r="B106" s="220" t="s">
        <v>147</v>
      </c>
      <c r="C106" s="220">
        <v>0.77</v>
      </c>
      <c r="D106" s="220">
        <v>25.0</v>
      </c>
      <c r="F106" s="225" t="s">
        <v>160</v>
      </c>
      <c r="G106" s="112">
        <v>0.59</v>
      </c>
      <c r="H106" s="112"/>
      <c r="I106" s="138">
        <v>101.0</v>
      </c>
      <c r="J106" s="112" t="str">
        <f t="shared" si="66"/>
        <v/>
      </c>
      <c r="K106" s="112">
        <f t="shared" si="20"/>
        <v>0</v>
      </c>
      <c r="L106" s="112" t="str">
        <f t="shared" si="21"/>
        <v/>
      </c>
      <c r="M106" s="112" t="str">
        <f t="shared" si="2"/>
        <v/>
      </c>
      <c r="N106" s="112" t="str">
        <f t="shared" si="3"/>
        <v/>
      </c>
      <c r="O106" s="139">
        <f t="shared" si="4"/>
        <v>0</v>
      </c>
      <c r="P106" s="138">
        <v>101.0</v>
      </c>
      <c r="Q106" s="112" t="str">
        <f t="shared" si="22"/>
        <v/>
      </c>
      <c r="R106" s="112" t="str">
        <f t="shared" si="23"/>
        <v/>
      </c>
      <c r="S106" s="112">
        <f t="shared" si="5"/>
        <v>0</v>
      </c>
      <c r="T106" s="112">
        <f t="shared" si="6"/>
        <v>0</v>
      </c>
      <c r="U106" s="112" t="str">
        <f t="shared" si="24"/>
        <v/>
      </c>
      <c r="V106" s="112" t="str">
        <f t="shared" si="7"/>
        <v/>
      </c>
      <c r="W106" s="112">
        <v>0.0</v>
      </c>
      <c r="X106" s="112">
        <f t="shared" si="8"/>
        <v>0</v>
      </c>
      <c r="Y106" s="140" t="str">
        <f t="shared" si="9"/>
        <v/>
      </c>
      <c r="AA106" s="141">
        <v>101.0</v>
      </c>
      <c r="AB106" s="112" t="str">
        <f t="shared" si="10"/>
        <v/>
      </c>
      <c r="AC106" s="142">
        <f t="shared" si="11"/>
        <v>0</v>
      </c>
      <c r="AD106" s="112" t="str">
        <f t="shared" si="12"/>
        <v/>
      </c>
      <c r="AE106" s="112" t="str">
        <f t="shared" si="13"/>
        <v/>
      </c>
      <c r="AF106" s="112" t="str">
        <f t="shared" si="25"/>
        <v/>
      </c>
      <c r="AG106" s="112" t="str">
        <f t="shared" si="26"/>
        <v/>
      </c>
      <c r="AH106" s="112" t="str">
        <f t="shared" si="27"/>
        <v/>
      </c>
      <c r="AI106" s="143" t="str">
        <f t="shared" si="28"/>
        <v/>
      </c>
      <c r="AK106" s="141">
        <v>101.0</v>
      </c>
      <c r="AL106" s="112" t="str">
        <f t="shared" si="14"/>
        <v/>
      </c>
      <c r="AM106" s="112" t="str">
        <f t="shared" si="15"/>
        <v/>
      </c>
      <c r="AN106" s="112" t="str">
        <f t="shared" si="16"/>
        <v/>
      </c>
      <c r="AO106" s="112" t="str">
        <f t="shared" si="17"/>
        <v/>
      </c>
      <c r="AP106" s="112" t="str">
        <f t="shared" si="18"/>
        <v/>
      </c>
      <c r="AQ106" s="112" t="str">
        <f t="shared" ref="AQ106:AT106" si="140">IF($AK106&lt;=$F$18,$AL106*AM106,)</f>
        <v/>
      </c>
      <c r="AR106" s="112" t="str">
        <f t="shared" si="140"/>
        <v/>
      </c>
      <c r="AS106" s="112" t="str">
        <f t="shared" si="140"/>
        <v/>
      </c>
      <c r="AT106" s="112" t="str">
        <f t="shared" si="140"/>
        <v/>
      </c>
      <c r="AU106" s="112"/>
      <c r="AV106" s="112"/>
      <c r="AW106" s="112"/>
      <c r="AX106" s="112"/>
      <c r="AY106" s="143"/>
    </row>
    <row r="107" ht="15.75" customHeight="1">
      <c r="B107" s="220" t="s">
        <v>161</v>
      </c>
      <c r="C107" s="220">
        <f t="shared" ref="C107:D107" si="141">44%*C105+56%*C106</f>
        <v>0.4312</v>
      </c>
      <c r="D107" s="226">
        <f t="shared" si="141"/>
        <v>14.88</v>
      </c>
      <c r="F107" s="225" t="s">
        <v>162</v>
      </c>
      <c r="G107" s="112">
        <v>0.43</v>
      </c>
      <c r="H107" s="112"/>
      <c r="I107" s="138">
        <v>102.0</v>
      </c>
      <c r="J107" s="112" t="str">
        <f t="shared" si="66"/>
        <v/>
      </c>
      <c r="K107" s="112">
        <f t="shared" si="20"/>
        <v>0</v>
      </c>
      <c r="L107" s="112" t="str">
        <f t="shared" si="21"/>
        <v/>
      </c>
      <c r="M107" s="112" t="str">
        <f t="shared" si="2"/>
        <v/>
      </c>
      <c r="N107" s="112" t="str">
        <f t="shared" si="3"/>
        <v/>
      </c>
      <c r="O107" s="139">
        <f t="shared" si="4"/>
        <v>0</v>
      </c>
      <c r="P107" s="138">
        <v>102.0</v>
      </c>
      <c r="Q107" s="112" t="str">
        <f t="shared" si="22"/>
        <v/>
      </c>
      <c r="R107" s="112" t="str">
        <f t="shared" si="23"/>
        <v/>
      </c>
      <c r="S107" s="112">
        <f t="shared" si="5"/>
        <v>0</v>
      </c>
      <c r="T107" s="112">
        <f t="shared" si="6"/>
        <v>0</v>
      </c>
      <c r="U107" s="112" t="str">
        <f t="shared" si="24"/>
        <v/>
      </c>
      <c r="V107" s="112" t="str">
        <f t="shared" si="7"/>
        <v/>
      </c>
      <c r="W107" s="112">
        <v>0.0</v>
      </c>
      <c r="X107" s="112">
        <f t="shared" si="8"/>
        <v>0</v>
      </c>
      <c r="Y107" s="140" t="str">
        <f t="shared" si="9"/>
        <v/>
      </c>
      <c r="AA107" s="141">
        <v>102.0</v>
      </c>
      <c r="AB107" s="112" t="str">
        <f t="shared" si="10"/>
        <v/>
      </c>
      <c r="AC107" s="142">
        <f t="shared" si="11"/>
        <v>0</v>
      </c>
      <c r="AD107" s="112" t="str">
        <f t="shared" si="12"/>
        <v/>
      </c>
      <c r="AE107" s="112" t="str">
        <f t="shared" si="13"/>
        <v/>
      </c>
      <c r="AF107" s="112" t="str">
        <f t="shared" si="25"/>
        <v/>
      </c>
      <c r="AG107" s="112" t="str">
        <f t="shared" si="26"/>
        <v/>
      </c>
      <c r="AH107" s="112" t="str">
        <f t="shared" si="27"/>
        <v/>
      </c>
      <c r="AI107" s="143" t="str">
        <f t="shared" si="28"/>
        <v/>
      </c>
      <c r="AK107" s="141">
        <v>102.0</v>
      </c>
      <c r="AL107" s="112" t="str">
        <f t="shared" si="14"/>
        <v/>
      </c>
      <c r="AM107" s="112" t="str">
        <f t="shared" si="15"/>
        <v/>
      </c>
      <c r="AN107" s="112" t="str">
        <f t="shared" si="16"/>
        <v/>
      </c>
      <c r="AO107" s="112" t="str">
        <f t="shared" si="17"/>
        <v/>
      </c>
      <c r="AP107" s="112" t="str">
        <f t="shared" si="18"/>
        <v/>
      </c>
      <c r="AQ107" s="112" t="str">
        <f t="shared" ref="AQ107:AT107" si="142">IF($AK107&lt;=$F$18,$AL107*AM107,)</f>
        <v/>
      </c>
      <c r="AR107" s="112" t="str">
        <f t="shared" si="142"/>
        <v/>
      </c>
      <c r="AS107" s="112" t="str">
        <f t="shared" si="142"/>
        <v/>
      </c>
      <c r="AT107" s="112" t="str">
        <f t="shared" si="142"/>
        <v/>
      </c>
      <c r="AU107" s="112"/>
      <c r="AV107" s="112"/>
      <c r="AW107" s="112"/>
      <c r="AX107" s="112"/>
      <c r="AY107" s="143"/>
    </row>
    <row r="108" ht="15.75" customHeight="1">
      <c r="B108" s="220" t="s">
        <v>149</v>
      </c>
      <c r="C108" s="220">
        <v>0.25</v>
      </c>
      <c r="D108" s="220">
        <v>0.0</v>
      </c>
      <c r="F108" s="219" t="s">
        <v>163</v>
      </c>
      <c r="G108" s="227">
        <f>G107</f>
        <v>0.43</v>
      </c>
      <c r="H108" s="112"/>
      <c r="I108" s="138">
        <v>103.0</v>
      </c>
      <c r="J108" s="112" t="str">
        <f t="shared" si="66"/>
        <v/>
      </c>
      <c r="K108" s="112">
        <f t="shared" si="20"/>
        <v>0</v>
      </c>
      <c r="L108" s="112" t="str">
        <f t="shared" si="21"/>
        <v/>
      </c>
      <c r="M108" s="112" t="str">
        <f t="shared" si="2"/>
        <v/>
      </c>
      <c r="N108" s="112" t="str">
        <f t="shared" si="3"/>
        <v/>
      </c>
      <c r="O108" s="139">
        <f t="shared" si="4"/>
        <v>0</v>
      </c>
      <c r="P108" s="138">
        <v>103.0</v>
      </c>
      <c r="Q108" s="112" t="str">
        <f t="shared" si="22"/>
        <v/>
      </c>
      <c r="R108" s="112" t="str">
        <f t="shared" si="23"/>
        <v/>
      </c>
      <c r="S108" s="112">
        <f t="shared" si="5"/>
        <v>0</v>
      </c>
      <c r="T108" s="112">
        <f t="shared" si="6"/>
        <v>0</v>
      </c>
      <c r="U108" s="112" t="str">
        <f t="shared" si="24"/>
        <v/>
      </c>
      <c r="V108" s="112" t="str">
        <f t="shared" si="7"/>
        <v/>
      </c>
      <c r="W108" s="112">
        <v>0.0</v>
      </c>
      <c r="X108" s="112">
        <f t="shared" si="8"/>
        <v>0</v>
      </c>
      <c r="Y108" s="140" t="str">
        <f t="shared" si="9"/>
        <v/>
      </c>
      <c r="AA108" s="141">
        <v>103.0</v>
      </c>
      <c r="AB108" s="112" t="str">
        <f t="shared" si="10"/>
        <v/>
      </c>
      <c r="AC108" s="142">
        <f t="shared" si="11"/>
        <v>0</v>
      </c>
      <c r="AD108" s="112" t="str">
        <f t="shared" si="12"/>
        <v/>
      </c>
      <c r="AE108" s="112" t="str">
        <f t="shared" si="13"/>
        <v/>
      </c>
      <c r="AF108" s="112" t="str">
        <f t="shared" si="25"/>
        <v/>
      </c>
      <c r="AG108" s="112" t="str">
        <f t="shared" si="26"/>
        <v/>
      </c>
      <c r="AH108" s="112" t="str">
        <f t="shared" si="27"/>
        <v/>
      </c>
      <c r="AI108" s="143" t="str">
        <f t="shared" si="28"/>
        <v/>
      </c>
      <c r="AK108" s="141">
        <v>103.0</v>
      </c>
      <c r="AL108" s="112" t="str">
        <f t="shared" si="14"/>
        <v/>
      </c>
      <c r="AM108" s="112" t="str">
        <f t="shared" si="15"/>
        <v/>
      </c>
      <c r="AN108" s="112" t="str">
        <f t="shared" si="16"/>
        <v/>
      </c>
      <c r="AO108" s="112" t="str">
        <f t="shared" si="17"/>
        <v/>
      </c>
      <c r="AP108" s="112" t="str">
        <f t="shared" si="18"/>
        <v/>
      </c>
      <c r="AQ108" s="112" t="str">
        <f t="shared" ref="AQ108:AT108" si="143">IF($AK108&lt;=$F$18,$AL108*AM108,)</f>
        <v/>
      </c>
      <c r="AR108" s="112" t="str">
        <f t="shared" si="143"/>
        <v/>
      </c>
      <c r="AS108" s="112" t="str">
        <f t="shared" si="143"/>
        <v/>
      </c>
      <c r="AT108" s="112" t="str">
        <f t="shared" si="143"/>
        <v/>
      </c>
      <c r="AU108" s="112"/>
      <c r="AV108" s="112"/>
      <c r="AW108" s="112"/>
      <c r="AX108" s="112"/>
      <c r="AY108" s="143"/>
    </row>
    <row r="109" ht="15.75" customHeight="1">
      <c r="F109" s="111"/>
      <c r="G109" s="112"/>
      <c r="H109" s="112"/>
      <c r="I109" s="138">
        <v>104.0</v>
      </c>
      <c r="J109" s="112" t="str">
        <f t="shared" si="66"/>
        <v/>
      </c>
      <c r="K109" s="112">
        <f t="shared" si="20"/>
        <v>0</v>
      </c>
      <c r="L109" s="112" t="str">
        <f t="shared" si="21"/>
        <v/>
      </c>
      <c r="M109" s="112" t="str">
        <f t="shared" si="2"/>
        <v/>
      </c>
      <c r="N109" s="112" t="str">
        <f t="shared" si="3"/>
        <v/>
      </c>
      <c r="O109" s="139">
        <f t="shared" si="4"/>
        <v>0</v>
      </c>
      <c r="P109" s="138">
        <v>104.0</v>
      </c>
      <c r="Q109" s="112" t="str">
        <f t="shared" si="22"/>
        <v/>
      </c>
      <c r="R109" s="112" t="str">
        <f t="shared" si="23"/>
        <v/>
      </c>
      <c r="S109" s="112">
        <f t="shared" si="5"/>
        <v>0</v>
      </c>
      <c r="T109" s="112">
        <f t="shared" si="6"/>
        <v>0</v>
      </c>
      <c r="U109" s="112" t="str">
        <f t="shared" si="24"/>
        <v/>
      </c>
      <c r="V109" s="112" t="str">
        <f t="shared" si="7"/>
        <v/>
      </c>
      <c r="W109" s="112">
        <v>0.0</v>
      </c>
      <c r="X109" s="112">
        <f t="shared" si="8"/>
        <v>0</v>
      </c>
      <c r="Y109" s="140" t="str">
        <f t="shared" si="9"/>
        <v/>
      </c>
      <c r="AA109" s="141">
        <v>104.0</v>
      </c>
      <c r="AB109" s="112" t="str">
        <f t="shared" si="10"/>
        <v/>
      </c>
      <c r="AC109" s="142">
        <f t="shared" si="11"/>
        <v>0</v>
      </c>
      <c r="AD109" s="112" t="str">
        <f t="shared" si="12"/>
        <v/>
      </c>
      <c r="AE109" s="112" t="str">
        <f t="shared" si="13"/>
        <v/>
      </c>
      <c r="AF109" s="112" t="str">
        <f t="shared" si="25"/>
        <v/>
      </c>
      <c r="AG109" s="112" t="str">
        <f t="shared" si="26"/>
        <v/>
      </c>
      <c r="AH109" s="112" t="str">
        <f t="shared" si="27"/>
        <v/>
      </c>
      <c r="AI109" s="143" t="str">
        <f t="shared" si="28"/>
        <v/>
      </c>
      <c r="AK109" s="141">
        <v>104.0</v>
      </c>
      <c r="AL109" s="112" t="str">
        <f t="shared" si="14"/>
        <v/>
      </c>
      <c r="AM109" s="112" t="str">
        <f t="shared" si="15"/>
        <v/>
      </c>
      <c r="AN109" s="112" t="str">
        <f t="shared" si="16"/>
        <v/>
      </c>
      <c r="AO109" s="112" t="str">
        <f t="shared" si="17"/>
        <v/>
      </c>
      <c r="AP109" s="112" t="str">
        <f t="shared" si="18"/>
        <v/>
      </c>
      <c r="AQ109" s="112" t="str">
        <f t="shared" ref="AQ109:AT109" si="144">IF($AK109&lt;=$F$18,$AL109*AM109,)</f>
        <v/>
      </c>
      <c r="AR109" s="112" t="str">
        <f t="shared" si="144"/>
        <v/>
      </c>
      <c r="AS109" s="112" t="str">
        <f t="shared" si="144"/>
        <v/>
      </c>
      <c r="AT109" s="112" t="str">
        <f t="shared" si="144"/>
        <v/>
      </c>
      <c r="AU109" s="112"/>
      <c r="AV109" s="112"/>
      <c r="AW109" s="112"/>
      <c r="AX109" s="112"/>
      <c r="AY109" s="143"/>
    </row>
    <row r="110" ht="15.75" customHeight="1">
      <c r="F110" s="111"/>
      <c r="G110" s="112"/>
      <c r="H110" s="112"/>
      <c r="I110" s="138">
        <v>105.0</v>
      </c>
      <c r="J110" s="112" t="str">
        <f t="shared" si="66"/>
        <v/>
      </c>
      <c r="K110" s="112">
        <f t="shared" si="20"/>
        <v>0</v>
      </c>
      <c r="L110" s="112" t="str">
        <f t="shared" si="21"/>
        <v/>
      </c>
      <c r="M110" s="112" t="str">
        <f t="shared" si="2"/>
        <v/>
      </c>
      <c r="N110" s="112" t="str">
        <f t="shared" si="3"/>
        <v/>
      </c>
      <c r="O110" s="139">
        <f t="shared" si="4"/>
        <v>0</v>
      </c>
      <c r="P110" s="138">
        <v>105.0</v>
      </c>
      <c r="Q110" s="112" t="str">
        <f t="shared" si="22"/>
        <v/>
      </c>
      <c r="R110" s="112" t="str">
        <f t="shared" si="23"/>
        <v/>
      </c>
      <c r="S110" s="112">
        <f t="shared" si="5"/>
        <v>0</v>
      </c>
      <c r="T110" s="112">
        <f t="shared" si="6"/>
        <v>0</v>
      </c>
      <c r="U110" s="112" t="str">
        <f t="shared" si="24"/>
        <v/>
      </c>
      <c r="V110" s="112" t="str">
        <f t="shared" si="7"/>
        <v/>
      </c>
      <c r="W110" s="112">
        <v>0.0</v>
      </c>
      <c r="X110" s="112">
        <f t="shared" si="8"/>
        <v>0</v>
      </c>
      <c r="Y110" s="140" t="str">
        <f t="shared" si="9"/>
        <v/>
      </c>
      <c r="AA110" s="141">
        <v>105.0</v>
      </c>
      <c r="AB110" s="112" t="str">
        <f t="shared" si="10"/>
        <v/>
      </c>
      <c r="AC110" s="142">
        <f t="shared" si="11"/>
        <v>0</v>
      </c>
      <c r="AD110" s="112" t="str">
        <f t="shared" si="12"/>
        <v/>
      </c>
      <c r="AE110" s="112" t="str">
        <f t="shared" si="13"/>
        <v/>
      </c>
      <c r="AF110" s="112" t="str">
        <f t="shared" si="25"/>
        <v/>
      </c>
      <c r="AG110" s="112" t="str">
        <f t="shared" si="26"/>
        <v/>
      </c>
      <c r="AH110" s="112" t="str">
        <f t="shared" si="27"/>
        <v/>
      </c>
      <c r="AI110" s="143" t="str">
        <f t="shared" si="28"/>
        <v/>
      </c>
      <c r="AK110" s="141">
        <v>105.0</v>
      </c>
      <c r="AL110" s="112" t="str">
        <f t="shared" si="14"/>
        <v/>
      </c>
      <c r="AM110" s="112" t="str">
        <f t="shared" si="15"/>
        <v/>
      </c>
      <c r="AN110" s="112" t="str">
        <f t="shared" si="16"/>
        <v/>
      </c>
      <c r="AO110" s="112" t="str">
        <f t="shared" si="17"/>
        <v/>
      </c>
      <c r="AP110" s="112" t="str">
        <f t="shared" si="18"/>
        <v/>
      </c>
      <c r="AQ110" s="112" t="str">
        <f t="shared" ref="AQ110:AT110" si="145">IF($AK110&lt;=$F$18,$AL110*AM110,)</f>
        <v/>
      </c>
      <c r="AR110" s="112" t="str">
        <f t="shared" si="145"/>
        <v/>
      </c>
      <c r="AS110" s="112" t="str">
        <f t="shared" si="145"/>
        <v/>
      </c>
      <c r="AT110" s="112" t="str">
        <f t="shared" si="145"/>
        <v/>
      </c>
      <c r="AU110" s="112"/>
      <c r="AV110" s="112"/>
      <c r="AW110" s="112"/>
      <c r="AX110" s="112"/>
      <c r="AY110" s="143"/>
    </row>
    <row r="111" ht="15.75" customHeight="1">
      <c r="C111" s="65" t="s">
        <v>164</v>
      </c>
      <c r="D111" s="65"/>
      <c r="E111" s="65"/>
      <c r="F111" s="111"/>
      <c r="G111" s="112"/>
      <c r="H111" s="112"/>
      <c r="I111" s="138">
        <v>106.0</v>
      </c>
      <c r="J111" s="112" t="str">
        <f t="shared" si="66"/>
        <v/>
      </c>
      <c r="K111" s="112">
        <f t="shared" si="20"/>
        <v>0</v>
      </c>
      <c r="L111" s="112" t="str">
        <f t="shared" si="21"/>
        <v/>
      </c>
      <c r="M111" s="112" t="str">
        <f t="shared" si="2"/>
        <v/>
      </c>
      <c r="N111" s="112" t="str">
        <f t="shared" si="3"/>
        <v/>
      </c>
      <c r="O111" s="139">
        <f t="shared" si="4"/>
        <v>0</v>
      </c>
      <c r="P111" s="138">
        <v>106.0</v>
      </c>
      <c r="Q111" s="112" t="str">
        <f t="shared" si="22"/>
        <v/>
      </c>
      <c r="R111" s="112" t="str">
        <f t="shared" si="23"/>
        <v/>
      </c>
      <c r="S111" s="112">
        <f t="shared" si="5"/>
        <v>0</v>
      </c>
      <c r="T111" s="112">
        <f t="shared" si="6"/>
        <v>0</v>
      </c>
      <c r="U111" s="112" t="str">
        <f t="shared" si="24"/>
        <v/>
      </c>
      <c r="V111" s="112" t="str">
        <f t="shared" si="7"/>
        <v/>
      </c>
      <c r="W111" s="112">
        <v>0.0</v>
      </c>
      <c r="X111" s="112">
        <f t="shared" si="8"/>
        <v>0</v>
      </c>
      <c r="Y111" s="140" t="str">
        <f t="shared" si="9"/>
        <v/>
      </c>
      <c r="AA111" s="141">
        <v>106.0</v>
      </c>
      <c r="AB111" s="112" t="str">
        <f t="shared" si="10"/>
        <v/>
      </c>
      <c r="AC111" s="142">
        <f t="shared" si="11"/>
        <v>0</v>
      </c>
      <c r="AD111" s="112" t="str">
        <f t="shared" si="12"/>
        <v/>
      </c>
      <c r="AE111" s="112" t="str">
        <f t="shared" si="13"/>
        <v/>
      </c>
      <c r="AF111" s="112" t="str">
        <f t="shared" si="25"/>
        <v/>
      </c>
      <c r="AG111" s="112" t="str">
        <f t="shared" si="26"/>
        <v/>
      </c>
      <c r="AH111" s="112" t="str">
        <f t="shared" si="27"/>
        <v/>
      </c>
      <c r="AI111" s="143" t="str">
        <f t="shared" si="28"/>
        <v/>
      </c>
      <c r="AK111" s="141">
        <v>106.0</v>
      </c>
      <c r="AL111" s="112" t="str">
        <f t="shared" si="14"/>
        <v/>
      </c>
      <c r="AM111" s="112" t="str">
        <f t="shared" si="15"/>
        <v/>
      </c>
      <c r="AN111" s="112" t="str">
        <f t="shared" si="16"/>
        <v/>
      </c>
      <c r="AO111" s="112" t="str">
        <f t="shared" si="17"/>
        <v/>
      </c>
      <c r="AP111" s="112" t="str">
        <f t="shared" si="18"/>
        <v/>
      </c>
      <c r="AQ111" s="112" t="str">
        <f t="shared" ref="AQ111:AT111" si="146">IF($AK111&lt;=$F$18,$AL111*AM111,)</f>
        <v/>
      </c>
      <c r="AR111" s="112" t="str">
        <f t="shared" si="146"/>
        <v/>
      </c>
      <c r="AS111" s="112" t="str">
        <f t="shared" si="146"/>
        <v/>
      </c>
      <c r="AT111" s="112" t="str">
        <f t="shared" si="146"/>
        <v/>
      </c>
      <c r="AU111" s="112"/>
      <c r="AV111" s="112"/>
      <c r="AW111" s="112"/>
      <c r="AX111" s="112"/>
      <c r="AY111" s="143"/>
    </row>
    <row r="112" ht="15.75" customHeight="1">
      <c r="C112" s="65" t="s">
        <v>165</v>
      </c>
      <c r="D112" s="65" t="s">
        <v>91</v>
      </c>
      <c r="E112" s="65" t="s">
        <v>166</v>
      </c>
      <c r="F112" s="111"/>
      <c r="G112" s="112"/>
      <c r="H112" s="112"/>
      <c r="I112" s="138">
        <v>107.0</v>
      </c>
      <c r="J112" s="112" t="str">
        <f t="shared" si="66"/>
        <v/>
      </c>
      <c r="K112" s="112">
        <f t="shared" si="20"/>
        <v>0</v>
      </c>
      <c r="L112" s="112" t="str">
        <f t="shared" si="21"/>
        <v/>
      </c>
      <c r="M112" s="112" t="str">
        <f t="shared" si="2"/>
        <v/>
      </c>
      <c r="N112" s="112" t="str">
        <f t="shared" si="3"/>
        <v/>
      </c>
      <c r="O112" s="139">
        <f t="shared" si="4"/>
        <v>0</v>
      </c>
      <c r="P112" s="138">
        <v>107.0</v>
      </c>
      <c r="Q112" s="112" t="str">
        <f t="shared" si="22"/>
        <v/>
      </c>
      <c r="R112" s="112" t="str">
        <f t="shared" si="23"/>
        <v/>
      </c>
      <c r="S112" s="112">
        <f t="shared" si="5"/>
        <v>0</v>
      </c>
      <c r="T112" s="112">
        <f t="shared" si="6"/>
        <v>0</v>
      </c>
      <c r="U112" s="112" t="str">
        <f t="shared" si="24"/>
        <v/>
      </c>
      <c r="V112" s="112" t="str">
        <f t="shared" si="7"/>
        <v/>
      </c>
      <c r="W112" s="112">
        <v>0.0</v>
      </c>
      <c r="X112" s="112">
        <f t="shared" si="8"/>
        <v>0</v>
      </c>
      <c r="Y112" s="140" t="str">
        <f t="shared" si="9"/>
        <v/>
      </c>
      <c r="AA112" s="141">
        <v>107.0</v>
      </c>
      <c r="AB112" s="112" t="str">
        <f t="shared" si="10"/>
        <v/>
      </c>
      <c r="AC112" s="142">
        <f t="shared" si="11"/>
        <v>0</v>
      </c>
      <c r="AD112" s="112" t="str">
        <f t="shared" si="12"/>
        <v/>
      </c>
      <c r="AE112" s="112" t="str">
        <f t="shared" si="13"/>
        <v/>
      </c>
      <c r="AF112" s="112" t="str">
        <f t="shared" si="25"/>
        <v/>
      </c>
      <c r="AG112" s="112" t="str">
        <f t="shared" si="26"/>
        <v/>
      </c>
      <c r="AH112" s="112" t="str">
        <f t="shared" si="27"/>
        <v/>
      </c>
      <c r="AI112" s="143" t="str">
        <f t="shared" si="28"/>
        <v/>
      </c>
      <c r="AK112" s="141">
        <v>107.0</v>
      </c>
      <c r="AL112" s="112" t="str">
        <f t="shared" si="14"/>
        <v/>
      </c>
      <c r="AM112" s="112" t="str">
        <f t="shared" si="15"/>
        <v/>
      </c>
      <c r="AN112" s="112" t="str">
        <f t="shared" si="16"/>
        <v/>
      </c>
      <c r="AO112" s="112" t="str">
        <f t="shared" si="17"/>
        <v/>
      </c>
      <c r="AP112" s="112" t="str">
        <f t="shared" si="18"/>
        <v/>
      </c>
      <c r="AQ112" s="112" t="str">
        <f t="shared" ref="AQ112:AT112" si="147">IF($AK112&lt;=$F$18,$AL112*AM112,)</f>
        <v/>
      </c>
      <c r="AR112" s="112" t="str">
        <f t="shared" si="147"/>
        <v/>
      </c>
      <c r="AS112" s="112" t="str">
        <f t="shared" si="147"/>
        <v/>
      </c>
      <c r="AT112" s="112" t="str">
        <f t="shared" si="147"/>
        <v/>
      </c>
      <c r="AU112" s="112"/>
      <c r="AV112" s="112"/>
      <c r="AW112" s="112"/>
      <c r="AX112" s="112"/>
      <c r="AY112" s="143"/>
    </row>
    <row r="113" ht="15.75" customHeight="1">
      <c r="B113" s="219" t="s">
        <v>167</v>
      </c>
      <c r="C113" s="228">
        <f>1/$F$18*SUM(X6:X205)</f>
        <v>547.7893233</v>
      </c>
      <c r="D113" s="228">
        <f>1/$F$10*SUM(O6:O205)</f>
        <v>324.5626281</v>
      </c>
      <c r="E113" s="229">
        <f>C113-D113</f>
        <v>223.2266951</v>
      </c>
      <c r="F113" s="111"/>
      <c r="G113" s="112"/>
      <c r="H113" s="112"/>
      <c r="I113" s="138">
        <v>108.0</v>
      </c>
      <c r="J113" s="112" t="str">
        <f t="shared" si="66"/>
        <v/>
      </c>
      <c r="K113" s="112">
        <f t="shared" si="20"/>
        <v>0</v>
      </c>
      <c r="L113" s="112" t="str">
        <f t="shared" si="21"/>
        <v/>
      </c>
      <c r="M113" s="112" t="str">
        <f t="shared" si="2"/>
        <v/>
      </c>
      <c r="N113" s="112" t="str">
        <f t="shared" si="3"/>
        <v/>
      </c>
      <c r="O113" s="139">
        <f t="shared" si="4"/>
        <v>0</v>
      </c>
      <c r="P113" s="138">
        <v>108.0</v>
      </c>
      <c r="Q113" s="112" t="str">
        <f t="shared" si="22"/>
        <v/>
      </c>
      <c r="R113" s="112" t="str">
        <f t="shared" si="23"/>
        <v/>
      </c>
      <c r="S113" s="112">
        <f t="shared" si="5"/>
        <v>0</v>
      </c>
      <c r="T113" s="112">
        <f t="shared" si="6"/>
        <v>0</v>
      </c>
      <c r="U113" s="112" t="str">
        <f t="shared" si="24"/>
        <v/>
      </c>
      <c r="V113" s="112" t="str">
        <f t="shared" si="7"/>
        <v/>
      </c>
      <c r="W113" s="112">
        <v>0.0</v>
      </c>
      <c r="X113" s="112">
        <f t="shared" si="8"/>
        <v>0</v>
      </c>
      <c r="Y113" s="140" t="str">
        <f t="shared" si="9"/>
        <v/>
      </c>
      <c r="AA113" s="141">
        <v>108.0</v>
      </c>
      <c r="AB113" s="112" t="str">
        <f t="shared" si="10"/>
        <v/>
      </c>
      <c r="AC113" s="142">
        <f t="shared" si="11"/>
        <v>0</v>
      </c>
      <c r="AD113" s="112" t="str">
        <f t="shared" si="12"/>
        <v/>
      </c>
      <c r="AE113" s="112" t="str">
        <f t="shared" si="13"/>
        <v/>
      </c>
      <c r="AF113" s="112" t="str">
        <f t="shared" si="25"/>
        <v/>
      </c>
      <c r="AG113" s="112" t="str">
        <f t="shared" si="26"/>
        <v/>
      </c>
      <c r="AH113" s="112" t="str">
        <f t="shared" si="27"/>
        <v/>
      </c>
      <c r="AI113" s="143" t="str">
        <f t="shared" si="28"/>
        <v/>
      </c>
      <c r="AK113" s="141">
        <v>108.0</v>
      </c>
      <c r="AL113" s="112" t="str">
        <f t="shared" si="14"/>
        <v/>
      </c>
      <c r="AM113" s="112" t="str">
        <f t="shared" si="15"/>
        <v/>
      </c>
      <c r="AN113" s="112" t="str">
        <f t="shared" si="16"/>
        <v/>
      </c>
      <c r="AO113" s="112" t="str">
        <f t="shared" si="17"/>
        <v/>
      </c>
      <c r="AP113" s="112" t="str">
        <f t="shared" si="18"/>
        <v/>
      </c>
      <c r="AQ113" s="112" t="str">
        <f t="shared" ref="AQ113:AT113" si="148">IF($AK113&lt;=$F$18,$AL113*AM113,)</f>
        <v/>
      </c>
      <c r="AR113" s="112" t="str">
        <f t="shared" si="148"/>
        <v/>
      </c>
      <c r="AS113" s="112" t="str">
        <f t="shared" si="148"/>
        <v/>
      </c>
      <c r="AT113" s="112" t="str">
        <f t="shared" si="148"/>
        <v/>
      </c>
      <c r="AU113" s="112"/>
      <c r="AV113" s="112"/>
      <c r="AW113" s="112"/>
      <c r="AX113" s="112"/>
      <c r="AY113" s="143"/>
    </row>
    <row r="114" ht="15.75" customHeight="1">
      <c r="B114" s="219" t="s">
        <v>168</v>
      </c>
      <c r="C114" s="228">
        <f>X35</f>
        <v>572.0082976</v>
      </c>
      <c r="D114" s="228">
        <f>O35</f>
        <v>332.9784571</v>
      </c>
      <c r="E114" s="229">
        <f>VLOOKUP(30,I5:Y205,17,FALSE)</f>
        <v>239.0298405</v>
      </c>
      <c r="F114" s="111"/>
      <c r="G114" s="112"/>
      <c r="H114" s="112"/>
      <c r="I114" s="138">
        <v>109.0</v>
      </c>
      <c r="J114" s="112" t="str">
        <f t="shared" si="66"/>
        <v/>
      </c>
      <c r="K114" s="112">
        <f t="shared" si="20"/>
        <v>0</v>
      </c>
      <c r="L114" s="112" t="str">
        <f t="shared" si="21"/>
        <v/>
      </c>
      <c r="M114" s="112" t="str">
        <f t="shared" si="2"/>
        <v/>
      </c>
      <c r="N114" s="112" t="str">
        <f t="shared" si="3"/>
        <v/>
      </c>
      <c r="O114" s="139">
        <f t="shared" si="4"/>
        <v>0</v>
      </c>
      <c r="P114" s="138">
        <v>109.0</v>
      </c>
      <c r="Q114" s="112" t="str">
        <f t="shared" si="22"/>
        <v/>
      </c>
      <c r="R114" s="112" t="str">
        <f t="shared" si="23"/>
        <v/>
      </c>
      <c r="S114" s="112">
        <f t="shared" si="5"/>
        <v>0</v>
      </c>
      <c r="T114" s="112">
        <f t="shared" si="6"/>
        <v>0</v>
      </c>
      <c r="U114" s="112" t="str">
        <f t="shared" si="24"/>
        <v/>
      </c>
      <c r="V114" s="112" t="str">
        <f t="shared" si="7"/>
        <v/>
      </c>
      <c r="W114" s="112">
        <v>0.0</v>
      </c>
      <c r="X114" s="112">
        <f t="shared" si="8"/>
        <v>0</v>
      </c>
      <c r="Y114" s="140" t="str">
        <f t="shared" si="9"/>
        <v/>
      </c>
      <c r="AA114" s="141">
        <v>109.0</v>
      </c>
      <c r="AB114" s="112" t="str">
        <f t="shared" si="10"/>
        <v/>
      </c>
      <c r="AC114" s="142">
        <f t="shared" si="11"/>
        <v>0</v>
      </c>
      <c r="AD114" s="112" t="str">
        <f t="shared" si="12"/>
        <v/>
      </c>
      <c r="AE114" s="112" t="str">
        <f t="shared" si="13"/>
        <v/>
      </c>
      <c r="AF114" s="112" t="str">
        <f t="shared" si="25"/>
        <v/>
      </c>
      <c r="AG114" s="112" t="str">
        <f t="shared" si="26"/>
        <v/>
      </c>
      <c r="AH114" s="112" t="str">
        <f t="shared" si="27"/>
        <v/>
      </c>
      <c r="AI114" s="143" t="str">
        <f t="shared" si="28"/>
        <v/>
      </c>
      <c r="AK114" s="141">
        <v>109.0</v>
      </c>
      <c r="AL114" s="112" t="str">
        <f t="shared" si="14"/>
        <v/>
      </c>
      <c r="AM114" s="112" t="str">
        <f t="shared" si="15"/>
        <v/>
      </c>
      <c r="AN114" s="112" t="str">
        <f t="shared" si="16"/>
        <v/>
      </c>
      <c r="AO114" s="112" t="str">
        <f t="shared" si="17"/>
        <v/>
      </c>
      <c r="AP114" s="112" t="str">
        <f t="shared" si="18"/>
        <v/>
      </c>
      <c r="AQ114" s="112" t="str">
        <f t="shared" ref="AQ114:AT114" si="149">IF($AK114&lt;=$F$18,$AL114*AM114,)</f>
        <v/>
      </c>
      <c r="AR114" s="112" t="str">
        <f t="shared" si="149"/>
        <v/>
      </c>
      <c r="AS114" s="112" t="str">
        <f t="shared" si="149"/>
        <v/>
      </c>
      <c r="AT114" s="112" t="str">
        <f t="shared" si="149"/>
        <v/>
      </c>
      <c r="AU114" s="112"/>
      <c r="AV114" s="112"/>
      <c r="AW114" s="112"/>
      <c r="AX114" s="112"/>
      <c r="AY114" s="143"/>
    </row>
    <row r="115" ht="15.75" customHeight="1">
      <c r="C115" s="230"/>
      <c r="D115" s="230"/>
      <c r="E115" s="230"/>
      <c r="F115" s="111"/>
      <c r="G115" s="112"/>
      <c r="H115" s="112"/>
      <c r="I115" s="138">
        <v>110.0</v>
      </c>
      <c r="J115" s="112" t="str">
        <f t="shared" si="66"/>
        <v/>
      </c>
      <c r="K115" s="112">
        <f t="shared" si="20"/>
        <v>0</v>
      </c>
      <c r="L115" s="112" t="str">
        <f t="shared" si="21"/>
        <v/>
      </c>
      <c r="M115" s="112" t="str">
        <f t="shared" si="2"/>
        <v/>
      </c>
      <c r="N115" s="112" t="str">
        <f t="shared" si="3"/>
        <v/>
      </c>
      <c r="O115" s="139">
        <f t="shared" si="4"/>
        <v>0</v>
      </c>
      <c r="P115" s="138">
        <v>110.0</v>
      </c>
      <c r="Q115" s="112" t="str">
        <f t="shared" si="22"/>
        <v/>
      </c>
      <c r="R115" s="112" t="str">
        <f t="shared" si="23"/>
        <v/>
      </c>
      <c r="S115" s="112">
        <f t="shared" si="5"/>
        <v>0</v>
      </c>
      <c r="T115" s="112">
        <f t="shared" si="6"/>
        <v>0</v>
      </c>
      <c r="U115" s="112" t="str">
        <f t="shared" si="24"/>
        <v/>
      </c>
      <c r="V115" s="112" t="str">
        <f t="shared" si="7"/>
        <v/>
      </c>
      <c r="W115" s="112">
        <v>0.0</v>
      </c>
      <c r="X115" s="112">
        <f t="shared" si="8"/>
        <v>0</v>
      </c>
      <c r="Y115" s="140" t="str">
        <f t="shared" si="9"/>
        <v/>
      </c>
      <c r="AA115" s="141">
        <v>110.0</v>
      </c>
      <c r="AB115" s="112" t="str">
        <f t="shared" si="10"/>
        <v/>
      </c>
      <c r="AC115" s="142">
        <f t="shared" si="11"/>
        <v>0</v>
      </c>
      <c r="AD115" s="112" t="str">
        <f t="shared" si="12"/>
        <v/>
      </c>
      <c r="AE115" s="112" t="str">
        <f t="shared" si="13"/>
        <v/>
      </c>
      <c r="AF115" s="112" t="str">
        <f t="shared" si="25"/>
        <v/>
      </c>
      <c r="AG115" s="112" t="str">
        <f t="shared" si="26"/>
        <v/>
      </c>
      <c r="AH115" s="112" t="str">
        <f t="shared" si="27"/>
        <v/>
      </c>
      <c r="AI115" s="143" t="str">
        <f t="shared" si="28"/>
        <v/>
      </c>
      <c r="AK115" s="141">
        <v>110.0</v>
      </c>
      <c r="AL115" s="112" t="str">
        <f t="shared" si="14"/>
        <v/>
      </c>
      <c r="AM115" s="112" t="str">
        <f t="shared" si="15"/>
        <v/>
      </c>
      <c r="AN115" s="112" t="str">
        <f t="shared" si="16"/>
        <v/>
      </c>
      <c r="AO115" s="112" t="str">
        <f t="shared" si="17"/>
        <v/>
      </c>
      <c r="AP115" s="112" t="str">
        <f t="shared" si="18"/>
        <v/>
      </c>
      <c r="AQ115" s="112" t="str">
        <f t="shared" ref="AQ115:AT115" si="150">IF($AK115&lt;=$F$18,$AL115*AM115,)</f>
        <v/>
      </c>
      <c r="AR115" s="112" t="str">
        <f t="shared" si="150"/>
        <v/>
      </c>
      <c r="AS115" s="112" t="str">
        <f t="shared" si="150"/>
        <v/>
      </c>
      <c r="AT115" s="112" t="str">
        <f t="shared" si="150"/>
        <v/>
      </c>
      <c r="AU115" s="112"/>
      <c r="AV115" s="112"/>
      <c r="AW115" s="112"/>
      <c r="AX115" s="112"/>
      <c r="AY115" s="143"/>
    </row>
    <row r="116" ht="15.75" customHeight="1">
      <c r="C116" s="231" t="s">
        <v>169</v>
      </c>
      <c r="D116" s="231"/>
      <c r="E116" s="231"/>
      <c r="F116" s="111"/>
      <c r="G116" s="112"/>
      <c r="H116" s="112"/>
      <c r="I116" s="138">
        <v>111.0</v>
      </c>
      <c r="J116" s="112" t="str">
        <f t="shared" si="66"/>
        <v/>
      </c>
      <c r="K116" s="112">
        <f t="shared" si="20"/>
        <v>0</v>
      </c>
      <c r="L116" s="112" t="str">
        <f t="shared" si="21"/>
        <v/>
      </c>
      <c r="M116" s="112" t="str">
        <f t="shared" si="2"/>
        <v/>
      </c>
      <c r="N116" s="112" t="str">
        <f t="shared" si="3"/>
        <v/>
      </c>
      <c r="O116" s="139">
        <f t="shared" si="4"/>
        <v>0</v>
      </c>
      <c r="P116" s="138">
        <v>111.0</v>
      </c>
      <c r="Q116" s="112" t="str">
        <f t="shared" si="22"/>
        <v/>
      </c>
      <c r="R116" s="112" t="str">
        <f t="shared" si="23"/>
        <v/>
      </c>
      <c r="S116" s="112">
        <f t="shared" si="5"/>
        <v>0</v>
      </c>
      <c r="T116" s="112">
        <f t="shared" si="6"/>
        <v>0</v>
      </c>
      <c r="U116" s="112" t="str">
        <f t="shared" si="24"/>
        <v/>
      </c>
      <c r="V116" s="112" t="str">
        <f t="shared" si="7"/>
        <v/>
      </c>
      <c r="W116" s="112">
        <v>0.0</v>
      </c>
      <c r="X116" s="112">
        <f t="shared" si="8"/>
        <v>0</v>
      </c>
      <c r="Y116" s="140" t="str">
        <f t="shared" si="9"/>
        <v/>
      </c>
      <c r="AA116" s="141">
        <v>111.0</v>
      </c>
      <c r="AB116" s="112" t="str">
        <f t="shared" si="10"/>
        <v/>
      </c>
      <c r="AC116" s="142">
        <f t="shared" si="11"/>
        <v>0</v>
      </c>
      <c r="AD116" s="112" t="str">
        <f t="shared" si="12"/>
        <v/>
      </c>
      <c r="AE116" s="112" t="str">
        <f t="shared" si="13"/>
        <v/>
      </c>
      <c r="AF116" s="112" t="str">
        <f t="shared" si="25"/>
        <v/>
      </c>
      <c r="AG116" s="112" t="str">
        <f t="shared" si="26"/>
        <v/>
      </c>
      <c r="AH116" s="112" t="str">
        <f t="shared" si="27"/>
        <v/>
      </c>
      <c r="AI116" s="143" t="str">
        <f t="shared" si="28"/>
        <v/>
      </c>
      <c r="AK116" s="141">
        <v>111.0</v>
      </c>
      <c r="AL116" s="112" t="str">
        <f t="shared" si="14"/>
        <v/>
      </c>
      <c r="AM116" s="112" t="str">
        <f t="shared" si="15"/>
        <v/>
      </c>
      <c r="AN116" s="112" t="str">
        <f t="shared" si="16"/>
        <v/>
      </c>
      <c r="AO116" s="112" t="str">
        <f t="shared" si="17"/>
        <v/>
      </c>
      <c r="AP116" s="112" t="str">
        <f t="shared" si="18"/>
        <v/>
      </c>
      <c r="AQ116" s="112" t="str">
        <f t="shared" ref="AQ116:AT116" si="151">IF($AK116&lt;=$F$18,$AL116*AM116,)</f>
        <v/>
      </c>
      <c r="AR116" s="112" t="str">
        <f t="shared" si="151"/>
        <v/>
      </c>
      <c r="AS116" s="112" t="str">
        <f t="shared" si="151"/>
        <v/>
      </c>
      <c r="AT116" s="112" t="str">
        <f t="shared" si="151"/>
        <v/>
      </c>
      <c r="AU116" s="112"/>
      <c r="AV116" s="112"/>
      <c r="AW116" s="112"/>
      <c r="AX116" s="112"/>
      <c r="AY116" s="143"/>
    </row>
    <row r="117" ht="15.75" customHeight="1">
      <c r="C117" s="231" t="s">
        <v>165</v>
      </c>
      <c r="D117" s="231" t="s">
        <v>91</v>
      </c>
      <c r="E117" s="232" t="s">
        <v>166</v>
      </c>
      <c r="F117" s="111"/>
      <c r="G117" s="112"/>
      <c r="H117" s="112"/>
      <c r="I117" s="138">
        <v>112.0</v>
      </c>
      <c r="J117" s="112" t="str">
        <f t="shared" si="66"/>
        <v/>
      </c>
      <c r="K117" s="112">
        <f t="shared" si="20"/>
        <v>0</v>
      </c>
      <c r="L117" s="112" t="str">
        <f t="shared" si="21"/>
        <v/>
      </c>
      <c r="M117" s="112" t="str">
        <f t="shared" si="2"/>
        <v/>
      </c>
      <c r="N117" s="112" t="str">
        <f t="shared" si="3"/>
        <v/>
      </c>
      <c r="O117" s="139">
        <f t="shared" si="4"/>
        <v>0</v>
      </c>
      <c r="P117" s="138">
        <v>112.0</v>
      </c>
      <c r="Q117" s="112" t="str">
        <f t="shared" si="22"/>
        <v/>
      </c>
      <c r="R117" s="112" t="str">
        <f t="shared" si="23"/>
        <v/>
      </c>
      <c r="S117" s="112">
        <f t="shared" si="5"/>
        <v>0</v>
      </c>
      <c r="T117" s="112">
        <f t="shared" si="6"/>
        <v>0</v>
      </c>
      <c r="U117" s="112" t="str">
        <f t="shared" si="24"/>
        <v/>
      </c>
      <c r="V117" s="112" t="str">
        <f t="shared" si="7"/>
        <v/>
      </c>
      <c r="W117" s="112">
        <v>0.0</v>
      </c>
      <c r="X117" s="112">
        <f t="shared" si="8"/>
        <v>0</v>
      </c>
      <c r="Y117" s="140" t="str">
        <f t="shared" si="9"/>
        <v/>
      </c>
      <c r="AA117" s="141">
        <v>112.0</v>
      </c>
      <c r="AB117" s="112" t="str">
        <f t="shared" si="10"/>
        <v/>
      </c>
      <c r="AC117" s="142">
        <f t="shared" si="11"/>
        <v>0</v>
      </c>
      <c r="AD117" s="112" t="str">
        <f t="shared" si="12"/>
        <v/>
      </c>
      <c r="AE117" s="112" t="str">
        <f t="shared" si="13"/>
        <v/>
      </c>
      <c r="AF117" s="112" t="str">
        <f t="shared" si="25"/>
        <v/>
      </c>
      <c r="AG117" s="112" t="str">
        <f t="shared" si="26"/>
        <v/>
      </c>
      <c r="AH117" s="112" t="str">
        <f t="shared" si="27"/>
        <v/>
      </c>
      <c r="AI117" s="143" t="str">
        <f t="shared" si="28"/>
        <v/>
      </c>
      <c r="AK117" s="141">
        <v>112.0</v>
      </c>
      <c r="AL117" s="112" t="str">
        <f t="shared" si="14"/>
        <v/>
      </c>
      <c r="AM117" s="112" t="str">
        <f t="shared" si="15"/>
        <v/>
      </c>
      <c r="AN117" s="112" t="str">
        <f t="shared" si="16"/>
        <v/>
      </c>
      <c r="AO117" s="112" t="str">
        <f t="shared" si="17"/>
        <v/>
      </c>
      <c r="AP117" s="112" t="str">
        <f t="shared" si="18"/>
        <v/>
      </c>
      <c r="AQ117" s="112" t="str">
        <f t="shared" ref="AQ117:AT117" si="152">IF($AK117&lt;=$F$18,$AL117*AM117,)</f>
        <v/>
      </c>
      <c r="AR117" s="112" t="str">
        <f t="shared" si="152"/>
        <v/>
      </c>
      <c r="AS117" s="112" t="str">
        <f t="shared" si="152"/>
        <v/>
      </c>
      <c r="AT117" s="112" t="str">
        <f t="shared" si="152"/>
        <v/>
      </c>
      <c r="AU117" s="112"/>
      <c r="AV117" s="112"/>
      <c r="AW117" s="112"/>
      <c r="AX117" s="112"/>
      <c r="AY117" s="143"/>
    </row>
    <row r="118" ht="15.75" customHeight="1">
      <c r="B118" s="219" t="s">
        <v>170</v>
      </c>
      <c r="C118" s="233">
        <f>1/30*SUM(AI6:AI35)</f>
        <v>16.30824881</v>
      </c>
      <c r="D118" s="228">
        <v>0.0</v>
      </c>
      <c r="E118" s="229">
        <f>C118-D118</f>
        <v>16.30824881</v>
      </c>
      <c r="F118" s="111"/>
      <c r="G118" s="112"/>
      <c r="H118" s="112"/>
      <c r="I118" s="138">
        <v>113.0</v>
      </c>
      <c r="J118" s="112" t="str">
        <f t="shared" si="66"/>
        <v/>
      </c>
      <c r="K118" s="112">
        <f t="shared" si="20"/>
        <v>0</v>
      </c>
      <c r="L118" s="112" t="str">
        <f t="shared" si="21"/>
        <v/>
      </c>
      <c r="M118" s="112" t="str">
        <f t="shared" si="2"/>
        <v/>
      </c>
      <c r="N118" s="112" t="str">
        <f t="shared" si="3"/>
        <v/>
      </c>
      <c r="O118" s="139">
        <f t="shared" si="4"/>
        <v>0</v>
      </c>
      <c r="P118" s="138">
        <v>113.0</v>
      </c>
      <c r="Q118" s="112" t="str">
        <f t="shared" si="22"/>
        <v/>
      </c>
      <c r="R118" s="112" t="str">
        <f t="shared" si="23"/>
        <v/>
      </c>
      <c r="S118" s="112">
        <f t="shared" si="5"/>
        <v>0</v>
      </c>
      <c r="T118" s="112">
        <f t="shared" si="6"/>
        <v>0</v>
      </c>
      <c r="U118" s="112" t="str">
        <f t="shared" si="24"/>
        <v/>
      </c>
      <c r="V118" s="112" t="str">
        <f t="shared" si="7"/>
        <v/>
      </c>
      <c r="W118" s="112">
        <v>0.0</v>
      </c>
      <c r="X118" s="112">
        <f t="shared" si="8"/>
        <v>0</v>
      </c>
      <c r="Y118" s="140" t="str">
        <f t="shared" si="9"/>
        <v/>
      </c>
      <c r="AA118" s="141">
        <v>113.0</v>
      </c>
      <c r="AB118" s="112" t="str">
        <f t="shared" si="10"/>
        <v/>
      </c>
      <c r="AC118" s="142">
        <f t="shared" si="11"/>
        <v>0</v>
      </c>
      <c r="AD118" s="112" t="str">
        <f t="shared" si="12"/>
        <v/>
      </c>
      <c r="AE118" s="112" t="str">
        <f t="shared" si="13"/>
        <v/>
      </c>
      <c r="AF118" s="112" t="str">
        <f t="shared" si="25"/>
        <v/>
      </c>
      <c r="AG118" s="112" t="str">
        <f t="shared" si="26"/>
        <v/>
      </c>
      <c r="AH118" s="112" t="str">
        <f t="shared" si="27"/>
        <v/>
      </c>
      <c r="AI118" s="143" t="str">
        <f t="shared" si="28"/>
        <v/>
      </c>
      <c r="AK118" s="141">
        <v>113.0</v>
      </c>
      <c r="AL118" s="112" t="str">
        <f t="shared" si="14"/>
        <v/>
      </c>
      <c r="AM118" s="112" t="str">
        <f t="shared" si="15"/>
        <v/>
      </c>
      <c r="AN118" s="112" t="str">
        <f t="shared" si="16"/>
        <v/>
      </c>
      <c r="AO118" s="112" t="str">
        <f t="shared" si="17"/>
        <v/>
      </c>
      <c r="AP118" s="112" t="str">
        <f t="shared" si="18"/>
        <v/>
      </c>
      <c r="AQ118" s="112" t="str">
        <f t="shared" ref="AQ118:AT118" si="153">IF($AK118&lt;=$F$18,$AL118*AM118,)</f>
        <v/>
      </c>
      <c r="AR118" s="112" t="str">
        <f t="shared" si="153"/>
        <v/>
      </c>
      <c r="AS118" s="112" t="str">
        <f t="shared" si="153"/>
        <v/>
      </c>
      <c r="AT118" s="112" t="str">
        <f t="shared" si="153"/>
        <v/>
      </c>
      <c r="AU118" s="112"/>
      <c r="AV118" s="112"/>
      <c r="AW118" s="112"/>
      <c r="AX118" s="112"/>
      <c r="AY118" s="143"/>
    </row>
    <row r="119" ht="15.75" customHeight="1">
      <c r="B119" s="219"/>
      <c r="C119" s="234"/>
      <c r="D119" s="228"/>
      <c r="E119" s="229"/>
      <c r="F119" s="111"/>
      <c r="G119" s="112"/>
      <c r="H119" s="112"/>
      <c r="I119" s="138">
        <v>114.0</v>
      </c>
      <c r="J119" s="112" t="str">
        <f t="shared" si="66"/>
        <v/>
      </c>
      <c r="K119" s="112">
        <f t="shared" si="20"/>
        <v>0</v>
      </c>
      <c r="L119" s="112" t="str">
        <f t="shared" si="21"/>
        <v/>
      </c>
      <c r="M119" s="112" t="str">
        <f t="shared" si="2"/>
        <v/>
      </c>
      <c r="N119" s="112" t="str">
        <f t="shared" si="3"/>
        <v/>
      </c>
      <c r="O119" s="139">
        <f t="shared" si="4"/>
        <v>0</v>
      </c>
      <c r="P119" s="138">
        <v>114.0</v>
      </c>
      <c r="Q119" s="112" t="str">
        <f t="shared" si="22"/>
        <v/>
      </c>
      <c r="R119" s="112" t="str">
        <f t="shared" si="23"/>
        <v/>
      </c>
      <c r="S119" s="112">
        <f t="shared" si="5"/>
        <v>0</v>
      </c>
      <c r="T119" s="112">
        <f t="shared" si="6"/>
        <v>0</v>
      </c>
      <c r="U119" s="112" t="str">
        <f t="shared" si="24"/>
        <v/>
      </c>
      <c r="V119" s="112" t="str">
        <f t="shared" si="7"/>
        <v/>
      </c>
      <c r="W119" s="112">
        <v>0.0</v>
      </c>
      <c r="X119" s="112">
        <f t="shared" si="8"/>
        <v>0</v>
      </c>
      <c r="Y119" s="140" t="str">
        <f t="shared" si="9"/>
        <v/>
      </c>
      <c r="AA119" s="141">
        <v>114.0</v>
      </c>
      <c r="AB119" s="112" t="str">
        <f t="shared" si="10"/>
        <v/>
      </c>
      <c r="AC119" s="142">
        <f t="shared" si="11"/>
        <v>0</v>
      </c>
      <c r="AD119" s="112" t="str">
        <f t="shared" si="12"/>
        <v/>
      </c>
      <c r="AE119" s="112" t="str">
        <f t="shared" si="13"/>
        <v/>
      </c>
      <c r="AF119" s="112" t="str">
        <f t="shared" si="25"/>
        <v/>
      </c>
      <c r="AG119" s="112" t="str">
        <f t="shared" si="26"/>
        <v/>
      </c>
      <c r="AH119" s="112" t="str">
        <f t="shared" si="27"/>
        <v/>
      </c>
      <c r="AI119" s="143" t="str">
        <f t="shared" si="28"/>
        <v/>
      </c>
      <c r="AK119" s="141">
        <v>114.0</v>
      </c>
      <c r="AL119" s="112" t="str">
        <f t="shared" si="14"/>
        <v/>
      </c>
      <c r="AM119" s="112" t="str">
        <f t="shared" si="15"/>
        <v/>
      </c>
      <c r="AN119" s="112" t="str">
        <f t="shared" si="16"/>
        <v/>
      </c>
      <c r="AO119" s="112" t="str">
        <f t="shared" si="17"/>
        <v/>
      </c>
      <c r="AP119" s="112" t="str">
        <f t="shared" si="18"/>
        <v/>
      </c>
      <c r="AQ119" s="112" t="str">
        <f t="shared" ref="AQ119:AT119" si="154">IF($AK119&lt;=$F$18,$AL119*AM119,)</f>
        <v/>
      </c>
      <c r="AR119" s="112" t="str">
        <f t="shared" si="154"/>
        <v/>
      </c>
      <c r="AS119" s="112" t="str">
        <f t="shared" si="154"/>
        <v/>
      </c>
      <c r="AT119" s="112" t="str">
        <f t="shared" si="154"/>
        <v/>
      </c>
      <c r="AU119" s="112"/>
      <c r="AV119" s="112"/>
      <c r="AW119" s="112"/>
      <c r="AX119" s="112"/>
      <c r="AY119" s="143"/>
    </row>
    <row r="120" ht="15.75" customHeight="1">
      <c r="C120" s="230"/>
      <c r="D120" s="230"/>
      <c r="E120" s="235"/>
      <c r="F120" s="111"/>
      <c r="G120" s="112"/>
      <c r="H120" s="112"/>
      <c r="I120" s="138">
        <v>115.0</v>
      </c>
      <c r="J120" s="112" t="str">
        <f t="shared" si="66"/>
        <v/>
      </c>
      <c r="K120" s="112">
        <f t="shared" si="20"/>
        <v>0</v>
      </c>
      <c r="L120" s="112" t="str">
        <f t="shared" si="21"/>
        <v/>
      </c>
      <c r="M120" s="112" t="str">
        <f t="shared" si="2"/>
        <v/>
      </c>
      <c r="N120" s="112" t="str">
        <f t="shared" si="3"/>
        <v/>
      </c>
      <c r="O120" s="139">
        <f t="shared" si="4"/>
        <v>0</v>
      </c>
      <c r="P120" s="138">
        <v>115.0</v>
      </c>
      <c r="Q120" s="112" t="str">
        <f t="shared" si="22"/>
        <v/>
      </c>
      <c r="R120" s="112" t="str">
        <f t="shared" si="23"/>
        <v/>
      </c>
      <c r="S120" s="112">
        <f t="shared" si="5"/>
        <v>0</v>
      </c>
      <c r="T120" s="112">
        <f t="shared" si="6"/>
        <v>0</v>
      </c>
      <c r="U120" s="112" t="str">
        <f t="shared" si="24"/>
        <v/>
      </c>
      <c r="V120" s="112" t="str">
        <f t="shared" si="7"/>
        <v/>
      </c>
      <c r="W120" s="112">
        <v>0.0</v>
      </c>
      <c r="X120" s="112">
        <f t="shared" si="8"/>
        <v>0</v>
      </c>
      <c r="Y120" s="140" t="str">
        <f t="shared" si="9"/>
        <v/>
      </c>
      <c r="AA120" s="141">
        <v>115.0</v>
      </c>
      <c r="AB120" s="112" t="str">
        <f t="shared" si="10"/>
        <v/>
      </c>
      <c r="AC120" s="142">
        <f t="shared" si="11"/>
        <v>0</v>
      </c>
      <c r="AD120" s="112" t="str">
        <f t="shared" si="12"/>
        <v/>
      </c>
      <c r="AE120" s="112" t="str">
        <f t="shared" si="13"/>
        <v/>
      </c>
      <c r="AF120" s="112" t="str">
        <f t="shared" si="25"/>
        <v/>
      </c>
      <c r="AG120" s="112" t="str">
        <f t="shared" si="26"/>
        <v/>
      </c>
      <c r="AH120" s="112" t="str">
        <f t="shared" si="27"/>
        <v/>
      </c>
      <c r="AI120" s="143" t="str">
        <f t="shared" si="28"/>
        <v/>
      </c>
      <c r="AK120" s="141">
        <v>115.0</v>
      </c>
      <c r="AL120" s="112" t="str">
        <f t="shared" si="14"/>
        <v/>
      </c>
      <c r="AM120" s="112" t="str">
        <f t="shared" si="15"/>
        <v/>
      </c>
      <c r="AN120" s="112" t="str">
        <f t="shared" si="16"/>
        <v/>
      </c>
      <c r="AO120" s="112" t="str">
        <f t="shared" si="17"/>
        <v/>
      </c>
      <c r="AP120" s="112" t="str">
        <f t="shared" si="18"/>
        <v/>
      </c>
      <c r="AQ120" s="112" t="str">
        <f t="shared" ref="AQ120:AT120" si="155">IF($AK120&lt;=$F$18,$AL120*AM120,)</f>
        <v/>
      </c>
      <c r="AR120" s="112" t="str">
        <f t="shared" si="155"/>
        <v/>
      </c>
      <c r="AS120" s="112" t="str">
        <f t="shared" si="155"/>
        <v/>
      </c>
      <c r="AT120" s="112" t="str">
        <f t="shared" si="155"/>
        <v/>
      </c>
      <c r="AU120" s="112"/>
      <c r="AV120" s="112"/>
      <c r="AW120" s="112"/>
      <c r="AX120" s="112"/>
      <c r="AY120" s="143"/>
    </row>
    <row r="121" ht="15.75" customHeight="1">
      <c r="C121" s="231" t="s">
        <v>171</v>
      </c>
      <c r="D121" s="231"/>
      <c r="E121" s="231"/>
      <c r="F121" s="111"/>
      <c r="G121" s="112"/>
      <c r="H121" s="112"/>
      <c r="I121" s="138">
        <v>116.0</v>
      </c>
      <c r="J121" s="112" t="str">
        <f t="shared" si="66"/>
        <v/>
      </c>
      <c r="K121" s="112">
        <f t="shared" si="20"/>
        <v>0</v>
      </c>
      <c r="L121" s="112" t="str">
        <f t="shared" si="21"/>
        <v/>
      </c>
      <c r="M121" s="112" t="str">
        <f t="shared" si="2"/>
        <v/>
      </c>
      <c r="N121" s="112" t="str">
        <f t="shared" si="3"/>
        <v/>
      </c>
      <c r="O121" s="139">
        <f t="shared" si="4"/>
        <v>0</v>
      </c>
      <c r="P121" s="138">
        <v>116.0</v>
      </c>
      <c r="Q121" s="112" t="str">
        <f t="shared" si="22"/>
        <v/>
      </c>
      <c r="R121" s="112" t="str">
        <f t="shared" si="23"/>
        <v/>
      </c>
      <c r="S121" s="112">
        <f t="shared" si="5"/>
        <v>0</v>
      </c>
      <c r="T121" s="112">
        <f t="shared" si="6"/>
        <v>0</v>
      </c>
      <c r="U121" s="112" t="str">
        <f t="shared" si="24"/>
        <v/>
      </c>
      <c r="V121" s="112" t="str">
        <f t="shared" si="7"/>
        <v/>
      </c>
      <c r="W121" s="112">
        <v>0.0</v>
      </c>
      <c r="X121" s="112">
        <f t="shared" si="8"/>
        <v>0</v>
      </c>
      <c r="Y121" s="140" t="str">
        <f t="shared" si="9"/>
        <v/>
      </c>
      <c r="AA121" s="141">
        <v>116.0</v>
      </c>
      <c r="AB121" s="112" t="str">
        <f t="shared" si="10"/>
        <v/>
      </c>
      <c r="AC121" s="142">
        <f t="shared" si="11"/>
        <v>0</v>
      </c>
      <c r="AD121" s="112" t="str">
        <f t="shared" si="12"/>
        <v/>
      </c>
      <c r="AE121" s="112" t="str">
        <f t="shared" si="13"/>
        <v/>
      </c>
      <c r="AF121" s="112" t="str">
        <f t="shared" si="25"/>
        <v/>
      </c>
      <c r="AG121" s="112" t="str">
        <f t="shared" si="26"/>
        <v/>
      </c>
      <c r="AH121" s="112" t="str">
        <f t="shared" si="27"/>
        <v/>
      </c>
      <c r="AI121" s="143" t="str">
        <f t="shared" si="28"/>
        <v/>
      </c>
      <c r="AK121" s="141">
        <v>116.0</v>
      </c>
      <c r="AL121" s="112" t="str">
        <f t="shared" si="14"/>
        <v/>
      </c>
      <c r="AM121" s="112" t="str">
        <f t="shared" si="15"/>
        <v/>
      </c>
      <c r="AN121" s="112" t="str">
        <f t="shared" si="16"/>
        <v/>
      </c>
      <c r="AO121" s="112" t="str">
        <f t="shared" si="17"/>
        <v/>
      </c>
      <c r="AP121" s="112" t="str">
        <f t="shared" si="18"/>
        <v/>
      </c>
      <c r="AQ121" s="112" t="str">
        <f t="shared" ref="AQ121:AT121" si="156">IF($AK121&lt;=$F$18,$AL121*AM121,)</f>
        <v/>
      </c>
      <c r="AR121" s="112" t="str">
        <f t="shared" si="156"/>
        <v/>
      </c>
      <c r="AS121" s="112" t="str">
        <f t="shared" si="156"/>
        <v/>
      </c>
      <c r="AT121" s="112" t="str">
        <f t="shared" si="156"/>
        <v/>
      </c>
      <c r="AU121" s="112"/>
      <c r="AV121" s="112"/>
      <c r="AW121" s="112"/>
      <c r="AX121" s="112"/>
      <c r="AY121" s="143"/>
    </row>
    <row r="122" ht="15.75" customHeight="1">
      <c r="C122" s="231" t="s">
        <v>165</v>
      </c>
      <c r="D122" s="231" t="s">
        <v>91</v>
      </c>
      <c r="E122" s="232" t="s">
        <v>166</v>
      </c>
      <c r="F122" s="111"/>
      <c r="G122" s="112"/>
      <c r="H122" s="112"/>
      <c r="I122" s="138">
        <v>117.0</v>
      </c>
      <c r="J122" s="112" t="str">
        <f t="shared" si="66"/>
        <v/>
      </c>
      <c r="K122" s="112">
        <f t="shared" si="20"/>
        <v>0</v>
      </c>
      <c r="L122" s="112" t="str">
        <f t="shared" si="21"/>
        <v/>
      </c>
      <c r="M122" s="112" t="str">
        <f t="shared" si="2"/>
        <v/>
      </c>
      <c r="N122" s="112" t="str">
        <f t="shared" si="3"/>
        <v/>
      </c>
      <c r="O122" s="139">
        <f t="shared" si="4"/>
        <v>0</v>
      </c>
      <c r="P122" s="138">
        <v>117.0</v>
      </c>
      <c r="Q122" s="112" t="str">
        <f t="shared" si="22"/>
        <v/>
      </c>
      <c r="R122" s="112" t="str">
        <f t="shared" si="23"/>
        <v/>
      </c>
      <c r="S122" s="112">
        <f t="shared" si="5"/>
        <v>0</v>
      </c>
      <c r="T122" s="112">
        <f t="shared" si="6"/>
        <v>0</v>
      </c>
      <c r="U122" s="112" t="str">
        <f t="shared" si="24"/>
        <v/>
      </c>
      <c r="V122" s="112" t="str">
        <f t="shared" si="7"/>
        <v/>
      </c>
      <c r="W122" s="112">
        <v>0.0</v>
      </c>
      <c r="X122" s="112">
        <f t="shared" si="8"/>
        <v>0</v>
      </c>
      <c r="Y122" s="140" t="str">
        <f t="shared" si="9"/>
        <v/>
      </c>
      <c r="AA122" s="141">
        <v>117.0</v>
      </c>
      <c r="AB122" s="112" t="str">
        <f t="shared" si="10"/>
        <v/>
      </c>
      <c r="AC122" s="142">
        <f t="shared" si="11"/>
        <v>0</v>
      </c>
      <c r="AD122" s="112" t="str">
        <f t="shared" si="12"/>
        <v/>
      </c>
      <c r="AE122" s="112" t="str">
        <f t="shared" si="13"/>
        <v/>
      </c>
      <c r="AF122" s="112" t="str">
        <f t="shared" si="25"/>
        <v/>
      </c>
      <c r="AG122" s="112" t="str">
        <f t="shared" si="26"/>
        <v/>
      </c>
      <c r="AH122" s="112" t="str">
        <f t="shared" si="27"/>
        <v/>
      </c>
      <c r="AI122" s="143" t="str">
        <f t="shared" si="28"/>
        <v/>
      </c>
      <c r="AK122" s="141">
        <v>117.0</v>
      </c>
      <c r="AL122" s="112" t="str">
        <f t="shared" si="14"/>
        <v/>
      </c>
      <c r="AM122" s="112" t="str">
        <f t="shared" si="15"/>
        <v/>
      </c>
      <c r="AN122" s="112" t="str">
        <f t="shared" si="16"/>
        <v/>
      </c>
      <c r="AO122" s="112" t="str">
        <f t="shared" si="17"/>
        <v/>
      </c>
      <c r="AP122" s="112" t="str">
        <f t="shared" si="18"/>
        <v/>
      </c>
      <c r="AQ122" s="112" t="str">
        <f t="shared" ref="AQ122:AT122" si="157">IF($AK122&lt;=$F$18,$AL122*AM122,)</f>
        <v/>
      </c>
      <c r="AR122" s="112" t="str">
        <f t="shared" si="157"/>
        <v/>
      </c>
      <c r="AS122" s="112" t="str">
        <f t="shared" si="157"/>
        <v/>
      </c>
      <c r="AT122" s="112" t="str">
        <f t="shared" si="157"/>
        <v/>
      </c>
      <c r="AU122" s="112"/>
      <c r="AV122" s="112"/>
      <c r="AW122" s="112"/>
      <c r="AX122" s="112"/>
      <c r="AY122" s="143"/>
    </row>
    <row r="123" ht="15.75" customHeight="1">
      <c r="B123" s="219" t="s">
        <v>168</v>
      </c>
      <c r="C123" s="234">
        <f>AY35</f>
        <v>46.07947985</v>
      </c>
      <c r="D123" s="236">
        <f>IF(AND(D8=B101,F12=C194),J34*50%*G107,0)</f>
        <v>0</v>
      </c>
      <c r="E123" s="229">
        <f>C123-D123</f>
        <v>46.07947985</v>
      </c>
      <c r="F123" s="111"/>
      <c r="G123" s="112"/>
      <c r="H123" s="112"/>
      <c r="I123" s="138">
        <v>118.0</v>
      </c>
      <c r="J123" s="112" t="str">
        <f t="shared" si="66"/>
        <v/>
      </c>
      <c r="K123" s="112">
        <f t="shared" si="20"/>
        <v>0</v>
      </c>
      <c r="L123" s="112" t="str">
        <f t="shared" si="21"/>
        <v/>
      </c>
      <c r="M123" s="112" t="str">
        <f t="shared" si="2"/>
        <v/>
      </c>
      <c r="N123" s="112" t="str">
        <f t="shared" si="3"/>
        <v/>
      </c>
      <c r="O123" s="139">
        <f t="shared" si="4"/>
        <v>0</v>
      </c>
      <c r="P123" s="138">
        <v>118.0</v>
      </c>
      <c r="Q123" s="112" t="str">
        <f t="shared" si="22"/>
        <v/>
      </c>
      <c r="R123" s="112" t="str">
        <f t="shared" si="23"/>
        <v/>
      </c>
      <c r="S123" s="112">
        <f t="shared" si="5"/>
        <v>0</v>
      </c>
      <c r="T123" s="112">
        <f t="shared" si="6"/>
        <v>0</v>
      </c>
      <c r="U123" s="112" t="str">
        <f t="shared" si="24"/>
        <v/>
      </c>
      <c r="V123" s="112" t="str">
        <f t="shared" si="7"/>
        <v/>
      </c>
      <c r="W123" s="112">
        <v>0.0</v>
      </c>
      <c r="X123" s="112">
        <f t="shared" si="8"/>
        <v>0</v>
      </c>
      <c r="Y123" s="140" t="str">
        <f t="shared" si="9"/>
        <v/>
      </c>
      <c r="AA123" s="141">
        <v>118.0</v>
      </c>
      <c r="AB123" s="112" t="str">
        <f t="shared" si="10"/>
        <v/>
      </c>
      <c r="AC123" s="142">
        <f t="shared" si="11"/>
        <v>0</v>
      </c>
      <c r="AD123" s="112" t="str">
        <f t="shared" si="12"/>
        <v/>
      </c>
      <c r="AE123" s="112" t="str">
        <f t="shared" si="13"/>
        <v/>
      </c>
      <c r="AF123" s="112" t="str">
        <f t="shared" si="25"/>
        <v/>
      </c>
      <c r="AG123" s="112" t="str">
        <f t="shared" si="26"/>
        <v/>
      </c>
      <c r="AH123" s="112" t="str">
        <f t="shared" si="27"/>
        <v/>
      </c>
      <c r="AI123" s="143" t="str">
        <f t="shared" si="28"/>
        <v/>
      </c>
      <c r="AK123" s="141">
        <v>118.0</v>
      </c>
      <c r="AL123" s="112" t="str">
        <f t="shared" si="14"/>
        <v/>
      </c>
      <c r="AM123" s="112" t="str">
        <f t="shared" si="15"/>
        <v/>
      </c>
      <c r="AN123" s="112" t="str">
        <f t="shared" si="16"/>
        <v/>
      </c>
      <c r="AO123" s="112" t="str">
        <f t="shared" si="17"/>
        <v/>
      </c>
      <c r="AP123" s="112" t="str">
        <f t="shared" si="18"/>
        <v/>
      </c>
      <c r="AQ123" s="112" t="str">
        <f t="shared" ref="AQ123:AT123" si="158">IF($AK123&lt;=$F$18,$AL123*AM123,)</f>
        <v/>
      </c>
      <c r="AR123" s="112" t="str">
        <f t="shared" si="158"/>
        <v/>
      </c>
      <c r="AS123" s="112" t="str">
        <f t="shared" si="158"/>
        <v/>
      </c>
      <c r="AT123" s="112" t="str">
        <f t="shared" si="158"/>
        <v/>
      </c>
      <c r="AU123" s="112"/>
      <c r="AV123" s="112"/>
      <c r="AW123" s="112"/>
      <c r="AX123" s="112"/>
      <c r="AY123" s="143"/>
    </row>
    <row r="124" ht="15.75" customHeight="1">
      <c r="F124" s="111"/>
      <c r="G124" s="112"/>
      <c r="H124" s="112"/>
      <c r="I124" s="138">
        <v>119.0</v>
      </c>
      <c r="J124" s="112" t="str">
        <f t="shared" si="66"/>
        <v/>
      </c>
      <c r="K124" s="112">
        <f t="shared" si="20"/>
        <v>0</v>
      </c>
      <c r="L124" s="112" t="str">
        <f t="shared" si="21"/>
        <v/>
      </c>
      <c r="M124" s="112" t="str">
        <f t="shared" si="2"/>
        <v/>
      </c>
      <c r="N124" s="112" t="str">
        <f t="shared" si="3"/>
        <v/>
      </c>
      <c r="O124" s="139">
        <f t="shared" si="4"/>
        <v>0</v>
      </c>
      <c r="P124" s="138">
        <v>119.0</v>
      </c>
      <c r="Q124" s="112" t="str">
        <f t="shared" si="22"/>
        <v/>
      </c>
      <c r="R124" s="112" t="str">
        <f t="shared" si="23"/>
        <v/>
      </c>
      <c r="S124" s="112">
        <f t="shared" si="5"/>
        <v>0</v>
      </c>
      <c r="T124" s="112">
        <f t="shared" si="6"/>
        <v>0</v>
      </c>
      <c r="U124" s="112" t="str">
        <f t="shared" si="24"/>
        <v/>
      </c>
      <c r="V124" s="112" t="str">
        <f t="shared" si="7"/>
        <v/>
      </c>
      <c r="W124" s="112">
        <v>0.0</v>
      </c>
      <c r="X124" s="112">
        <f t="shared" si="8"/>
        <v>0</v>
      </c>
      <c r="Y124" s="140" t="str">
        <f t="shared" si="9"/>
        <v/>
      </c>
      <c r="AA124" s="141">
        <v>119.0</v>
      </c>
      <c r="AB124" s="112" t="str">
        <f t="shared" si="10"/>
        <v/>
      </c>
      <c r="AC124" s="142">
        <f t="shared" si="11"/>
        <v>0</v>
      </c>
      <c r="AD124" s="112" t="str">
        <f t="shared" si="12"/>
        <v/>
      </c>
      <c r="AE124" s="112" t="str">
        <f t="shared" si="13"/>
        <v/>
      </c>
      <c r="AF124" s="112" t="str">
        <f t="shared" si="25"/>
        <v/>
      </c>
      <c r="AG124" s="112" t="str">
        <f t="shared" si="26"/>
        <v/>
      </c>
      <c r="AH124" s="112" t="str">
        <f t="shared" si="27"/>
        <v/>
      </c>
      <c r="AI124" s="143" t="str">
        <f t="shared" si="28"/>
        <v/>
      </c>
      <c r="AK124" s="141">
        <v>119.0</v>
      </c>
      <c r="AL124" s="112" t="str">
        <f t="shared" si="14"/>
        <v/>
      </c>
      <c r="AM124" s="112" t="str">
        <f t="shared" si="15"/>
        <v/>
      </c>
      <c r="AN124" s="112" t="str">
        <f t="shared" si="16"/>
        <v/>
      </c>
      <c r="AO124" s="112" t="str">
        <f t="shared" si="17"/>
        <v/>
      </c>
      <c r="AP124" s="112" t="str">
        <f t="shared" si="18"/>
        <v/>
      </c>
      <c r="AQ124" s="112" t="str">
        <f t="shared" ref="AQ124:AT124" si="159">IF($AK124&lt;=$F$18,$AL124*AM124,)</f>
        <v/>
      </c>
      <c r="AR124" s="112" t="str">
        <f t="shared" si="159"/>
        <v/>
      </c>
      <c r="AS124" s="112" t="str">
        <f t="shared" si="159"/>
        <v/>
      </c>
      <c r="AT124" s="112" t="str">
        <f t="shared" si="159"/>
        <v/>
      </c>
      <c r="AU124" s="112"/>
      <c r="AV124" s="112"/>
      <c r="AW124" s="112"/>
      <c r="AX124" s="112"/>
      <c r="AY124" s="143"/>
    </row>
    <row r="125" ht="15.75" customHeight="1">
      <c r="C125" s="230"/>
      <c r="D125" s="230"/>
      <c r="E125" s="235"/>
      <c r="F125" s="111"/>
      <c r="G125" s="112"/>
      <c r="H125" s="112"/>
      <c r="I125" s="138">
        <v>120.0</v>
      </c>
      <c r="J125" s="112" t="str">
        <f t="shared" si="66"/>
        <v/>
      </c>
      <c r="K125" s="112">
        <f t="shared" si="20"/>
        <v>0</v>
      </c>
      <c r="L125" s="112" t="str">
        <f t="shared" si="21"/>
        <v/>
      </c>
      <c r="M125" s="112" t="str">
        <f t="shared" si="2"/>
        <v/>
      </c>
      <c r="N125" s="112" t="str">
        <f t="shared" si="3"/>
        <v/>
      </c>
      <c r="O125" s="139">
        <f t="shared" si="4"/>
        <v>0</v>
      </c>
      <c r="P125" s="138">
        <v>120.0</v>
      </c>
      <c r="Q125" s="112" t="str">
        <f t="shared" si="22"/>
        <v/>
      </c>
      <c r="R125" s="112" t="str">
        <f t="shared" si="23"/>
        <v/>
      </c>
      <c r="S125" s="112">
        <f t="shared" si="5"/>
        <v>0</v>
      </c>
      <c r="T125" s="112">
        <f t="shared" si="6"/>
        <v>0</v>
      </c>
      <c r="U125" s="112" t="str">
        <f t="shared" si="24"/>
        <v/>
      </c>
      <c r="V125" s="112" t="str">
        <f t="shared" si="7"/>
        <v/>
      </c>
      <c r="W125" s="112">
        <v>0.0</v>
      </c>
      <c r="X125" s="112">
        <f t="shared" si="8"/>
        <v>0</v>
      </c>
      <c r="Y125" s="140" t="str">
        <f t="shared" si="9"/>
        <v/>
      </c>
      <c r="AA125" s="141">
        <v>120.0</v>
      </c>
      <c r="AB125" s="112" t="str">
        <f t="shared" si="10"/>
        <v/>
      </c>
      <c r="AC125" s="142">
        <f t="shared" si="11"/>
        <v>0</v>
      </c>
      <c r="AD125" s="112" t="str">
        <f t="shared" si="12"/>
        <v/>
      </c>
      <c r="AE125" s="112" t="str">
        <f t="shared" si="13"/>
        <v/>
      </c>
      <c r="AF125" s="112" t="str">
        <f t="shared" si="25"/>
        <v/>
      </c>
      <c r="AG125" s="112" t="str">
        <f t="shared" si="26"/>
        <v/>
      </c>
      <c r="AH125" s="112" t="str">
        <f t="shared" si="27"/>
        <v/>
      </c>
      <c r="AI125" s="143" t="str">
        <f t="shared" si="28"/>
        <v/>
      </c>
      <c r="AK125" s="141">
        <v>120.0</v>
      </c>
      <c r="AL125" s="112" t="str">
        <f t="shared" si="14"/>
        <v/>
      </c>
      <c r="AM125" s="112" t="str">
        <f t="shared" si="15"/>
        <v/>
      </c>
      <c r="AN125" s="112" t="str">
        <f t="shared" si="16"/>
        <v/>
      </c>
      <c r="AO125" s="112" t="str">
        <f t="shared" si="17"/>
        <v/>
      </c>
      <c r="AP125" s="112" t="str">
        <f t="shared" si="18"/>
        <v/>
      </c>
      <c r="AQ125" s="112" t="str">
        <f t="shared" ref="AQ125:AT125" si="160">IF($AK125&lt;=$F$18,$AL125*AM125,)</f>
        <v/>
      </c>
      <c r="AR125" s="112" t="str">
        <f t="shared" si="160"/>
        <v/>
      </c>
      <c r="AS125" s="112" t="str">
        <f t="shared" si="160"/>
        <v/>
      </c>
      <c r="AT125" s="112" t="str">
        <f t="shared" si="160"/>
        <v/>
      </c>
      <c r="AU125" s="112"/>
      <c r="AV125" s="112"/>
      <c r="AW125" s="112"/>
      <c r="AX125" s="112"/>
      <c r="AY125" s="143"/>
    </row>
    <row r="126" ht="15.75" customHeight="1">
      <c r="C126" s="237" t="s">
        <v>172</v>
      </c>
      <c r="D126" s="237" t="s">
        <v>173</v>
      </c>
      <c r="E126" s="237" t="s">
        <v>171</v>
      </c>
      <c r="F126" s="65" t="s">
        <v>174</v>
      </c>
      <c r="G126" s="112"/>
      <c r="H126" s="112"/>
      <c r="I126" s="138">
        <v>121.0</v>
      </c>
      <c r="J126" s="112" t="str">
        <f t="shared" si="66"/>
        <v/>
      </c>
      <c r="K126" s="112">
        <f t="shared" si="20"/>
        <v>0</v>
      </c>
      <c r="L126" s="112" t="str">
        <f t="shared" si="21"/>
        <v/>
      </c>
      <c r="M126" s="112" t="str">
        <f t="shared" si="2"/>
        <v/>
      </c>
      <c r="N126" s="112" t="str">
        <f t="shared" si="3"/>
        <v/>
      </c>
      <c r="O126" s="139">
        <f t="shared" si="4"/>
        <v>0</v>
      </c>
      <c r="P126" s="138">
        <v>121.0</v>
      </c>
      <c r="Q126" s="112" t="str">
        <f t="shared" si="22"/>
        <v/>
      </c>
      <c r="R126" s="112" t="str">
        <f t="shared" si="23"/>
        <v/>
      </c>
      <c r="S126" s="112">
        <f t="shared" si="5"/>
        <v>0</v>
      </c>
      <c r="T126" s="112">
        <f t="shared" si="6"/>
        <v>0</v>
      </c>
      <c r="U126" s="112" t="str">
        <f t="shared" si="24"/>
        <v/>
      </c>
      <c r="V126" s="112" t="str">
        <f t="shared" si="7"/>
        <v/>
      </c>
      <c r="W126" s="112">
        <v>0.0</v>
      </c>
      <c r="X126" s="112">
        <f t="shared" si="8"/>
        <v>0</v>
      </c>
      <c r="Y126" s="140" t="str">
        <f t="shared" si="9"/>
        <v/>
      </c>
      <c r="AA126" s="141">
        <v>121.0</v>
      </c>
      <c r="AB126" s="112" t="str">
        <f t="shared" si="10"/>
        <v/>
      </c>
      <c r="AC126" s="142">
        <f t="shared" si="11"/>
        <v>0</v>
      </c>
      <c r="AD126" s="112" t="str">
        <f t="shared" si="12"/>
        <v/>
      </c>
      <c r="AE126" s="112" t="str">
        <f t="shared" si="13"/>
        <v/>
      </c>
      <c r="AF126" s="112" t="str">
        <f t="shared" si="25"/>
        <v/>
      </c>
      <c r="AG126" s="112" t="str">
        <f t="shared" si="26"/>
        <v/>
      </c>
      <c r="AH126" s="112" t="str">
        <f t="shared" si="27"/>
        <v/>
      </c>
      <c r="AI126" s="143" t="str">
        <f t="shared" si="28"/>
        <v/>
      </c>
      <c r="AK126" s="141">
        <v>121.0</v>
      </c>
      <c r="AL126" s="112" t="str">
        <f t="shared" si="14"/>
        <v/>
      </c>
      <c r="AM126" s="112" t="str">
        <f t="shared" si="15"/>
        <v/>
      </c>
      <c r="AN126" s="112" t="str">
        <f t="shared" si="16"/>
        <v/>
      </c>
      <c r="AO126" s="112" t="str">
        <f t="shared" si="17"/>
        <v/>
      </c>
      <c r="AP126" s="112" t="str">
        <f t="shared" si="18"/>
        <v/>
      </c>
      <c r="AQ126" s="112" t="str">
        <f t="shared" ref="AQ126:AT126" si="161">IF($AK126&lt;=$F$18,$AL126*AM126,)</f>
        <v/>
      </c>
      <c r="AR126" s="112" t="str">
        <f t="shared" si="161"/>
        <v/>
      </c>
      <c r="AS126" s="112" t="str">
        <f t="shared" si="161"/>
        <v/>
      </c>
      <c r="AT126" s="112" t="str">
        <f t="shared" si="161"/>
        <v/>
      </c>
      <c r="AU126" s="112"/>
      <c r="AV126" s="112"/>
      <c r="AW126" s="112"/>
      <c r="AX126" s="112"/>
      <c r="AY126" s="143"/>
    </row>
    <row r="127" ht="15.75" customHeight="1">
      <c r="C127" s="234">
        <f>IF(F18&gt;30,MIN(E113:E114),E113)</f>
        <v>223.2266951</v>
      </c>
      <c r="D127" s="234">
        <f>MIN(E118:E119)</f>
        <v>16.30824881</v>
      </c>
      <c r="E127" s="234">
        <f>E123</f>
        <v>46.07947985</v>
      </c>
      <c r="F127" s="238">
        <f>SUM(C127:E127)</f>
        <v>285.6144238</v>
      </c>
      <c r="G127" s="112"/>
      <c r="H127" s="112"/>
      <c r="I127" s="138">
        <v>122.0</v>
      </c>
      <c r="J127" s="112" t="str">
        <f t="shared" si="66"/>
        <v/>
      </c>
      <c r="K127" s="112">
        <f t="shared" si="20"/>
        <v>0</v>
      </c>
      <c r="L127" s="112" t="str">
        <f t="shared" si="21"/>
        <v/>
      </c>
      <c r="M127" s="112" t="str">
        <f t="shared" si="2"/>
        <v/>
      </c>
      <c r="N127" s="112" t="str">
        <f t="shared" si="3"/>
        <v/>
      </c>
      <c r="O127" s="139">
        <f t="shared" si="4"/>
        <v>0</v>
      </c>
      <c r="P127" s="138">
        <v>122.0</v>
      </c>
      <c r="Q127" s="112" t="str">
        <f t="shared" si="22"/>
        <v/>
      </c>
      <c r="R127" s="112" t="str">
        <f t="shared" si="23"/>
        <v/>
      </c>
      <c r="S127" s="112">
        <f t="shared" si="5"/>
        <v>0</v>
      </c>
      <c r="T127" s="112">
        <f t="shared" si="6"/>
        <v>0</v>
      </c>
      <c r="U127" s="112" t="str">
        <f t="shared" si="24"/>
        <v/>
      </c>
      <c r="V127" s="112" t="str">
        <f t="shared" si="7"/>
        <v/>
      </c>
      <c r="W127" s="112">
        <v>0.0</v>
      </c>
      <c r="X127" s="112">
        <f t="shared" si="8"/>
        <v>0</v>
      </c>
      <c r="Y127" s="140" t="str">
        <f t="shared" si="9"/>
        <v/>
      </c>
      <c r="AA127" s="141">
        <v>122.0</v>
      </c>
      <c r="AB127" s="112" t="str">
        <f t="shared" si="10"/>
        <v/>
      </c>
      <c r="AC127" s="142">
        <f t="shared" si="11"/>
        <v>0</v>
      </c>
      <c r="AD127" s="112" t="str">
        <f t="shared" si="12"/>
        <v/>
      </c>
      <c r="AE127" s="112" t="str">
        <f t="shared" si="13"/>
        <v/>
      </c>
      <c r="AF127" s="112" t="str">
        <f t="shared" si="25"/>
        <v/>
      </c>
      <c r="AG127" s="112" t="str">
        <f t="shared" si="26"/>
        <v/>
      </c>
      <c r="AH127" s="112" t="str">
        <f t="shared" si="27"/>
        <v/>
      </c>
      <c r="AI127" s="143" t="str">
        <f t="shared" si="28"/>
        <v/>
      </c>
      <c r="AK127" s="141">
        <v>122.0</v>
      </c>
      <c r="AL127" s="112" t="str">
        <f t="shared" si="14"/>
        <v/>
      </c>
      <c r="AM127" s="112" t="str">
        <f t="shared" si="15"/>
        <v/>
      </c>
      <c r="AN127" s="112" t="str">
        <f t="shared" si="16"/>
        <v/>
      </c>
      <c r="AO127" s="112" t="str">
        <f t="shared" si="17"/>
        <v/>
      </c>
      <c r="AP127" s="112" t="str">
        <f t="shared" si="18"/>
        <v/>
      </c>
      <c r="AQ127" s="112" t="str">
        <f t="shared" ref="AQ127:AT127" si="162">IF($AK127&lt;=$F$18,$AL127*AM127,)</f>
        <v/>
      </c>
      <c r="AR127" s="112" t="str">
        <f t="shared" si="162"/>
        <v/>
      </c>
      <c r="AS127" s="112" t="str">
        <f t="shared" si="162"/>
        <v/>
      </c>
      <c r="AT127" s="112" t="str">
        <f t="shared" si="162"/>
        <v/>
      </c>
      <c r="AU127" s="112"/>
      <c r="AV127" s="112"/>
      <c r="AW127" s="112"/>
      <c r="AX127" s="112"/>
      <c r="AY127" s="143"/>
    </row>
    <row r="128" ht="15.75" customHeight="1">
      <c r="E128" s="112"/>
      <c r="F128" s="111"/>
      <c r="G128" s="112"/>
      <c r="H128" s="112"/>
      <c r="I128" s="138">
        <v>123.0</v>
      </c>
      <c r="J128" s="112" t="str">
        <f t="shared" si="66"/>
        <v/>
      </c>
      <c r="K128" s="112">
        <f t="shared" si="20"/>
        <v>0</v>
      </c>
      <c r="L128" s="112" t="str">
        <f t="shared" si="21"/>
        <v/>
      </c>
      <c r="M128" s="112" t="str">
        <f t="shared" si="2"/>
        <v/>
      </c>
      <c r="N128" s="112" t="str">
        <f t="shared" si="3"/>
        <v/>
      </c>
      <c r="O128" s="139">
        <f t="shared" si="4"/>
        <v>0</v>
      </c>
      <c r="P128" s="138">
        <v>123.0</v>
      </c>
      <c r="Q128" s="112" t="str">
        <f t="shared" si="22"/>
        <v/>
      </c>
      <c r="R128" s="112" t="str">
        <f t="shared" si="23"/>
        <v/>
      </c>
      <c r="S128" s="112">
        <f t="shared" si="5"/>
        <v>0</v>
      </c>
      <c r="T128" s="112">
        <f t="shared" si="6"/>
        <v>0</v>
      </c>
      <c r="U128" s="112" t="str">
        <f t="shared" si="24"/>
        <v/>
      </c>
      <c r="V128" s="112" t="str">
        <f t="shared" si="7"/>
        <v/>
      </c>
      <c r="W128" s="112">
        <v>0.0</v>
      </c>
      <c r="X128" s="112">
        <f t="shared" si="8"/>
        <v>0</v>
      </c>
      <c r="Y128" s="140" t="str">
        <f t="shared" si="9"/>
        <v/>
      </c>
      <c r="AA128" s="141">
        <v>123.0</v>
      </c>
      <c r="AB128" s="112" t="str">
        <f t="shared" si="10"/>
        <v/>
      </c>
      <c r="AC128" s="142">
        <f t="shared" si="11"/>
        <v>0</v>
      </c>
      <c r="AD128" s="112" t="str">
        <f t="shared" si="12"/>
        <v/>
      </c>
      <c r="AE128" s="112" t="str">
        <f t="shared" si="13"/>
        <v/>
      </c>
      <c r="AF128" s="112" t="str">
        <f t="shared" si="25"/>
        <v/>
      </c>
      <c r="AG128" s="112" t="str">
        <f t="shared" si="26"/>
        <v/>
      </c>
      <c r="AH128" s="112" t="str">
        <f t="shared" si="27"/>
        <v/>
      </c>
      <c r="AI128" s="143" t="str">
        <f t="shared" si="28"/>
        <v/>
      </c>
      <c r="AK128" s="141">
        <v>123.0</v>
      </c>
      <c r="AL128" s="112" t="str">
        <f t="shared" si="14"/>
        <v/>
      </c>
      <c r="AM128" s="112" t="str">
        <f t="shared" si="15"/>
        <v/>
      </c>
      <c r="AN128" s="112" t="str">
        <f t="shared" si="16"/>
        <v/>
      </c>
      <c r="AO128" s="112" t="str">
        <f t="shared" si="17"/>
        <v/>
      </c>
      <c r="AP128" s="112" t="str">
        <f t="shared" si="18"/>
        <v/>
      </c>
      <c r="AQ128" s="112" t="str">
        <f t="shared" ref="AQ128:AT128" si="163">IF($AK128&lt;=$F$18,$AL128*AM128,)</f>
        <v/>
      </c>
      <c r="AR128" s="112" t="str">
        <f t="shared" si="163"/>
        <v/>
      </c>
      <c r="AS128" s="112" t="str">
        <f t="shared" si="163"/>
        <v/>
      </c>
      <c r="AT128" s="112" t="str">
        <f t="shared" si="163"/>
        <v/>
      </c>
      <c r="AU128" s="112"/>
      <c r="AV128" s="112"/>
      <c r="AW128" s="112"/>
      <c r="AX128" s="112"/>
      <c r="AY128" s="143"/>
    </row>
    <row r="129" ht="15.75" customHeight="1">
      <c r="E129" s="112"/>
      <c r="F129" s="111"/>
      <c r="G129" s="112"/>
      <c r="H129" s="112"/>
      <c r="I129" s="138">
        <v>124.0</v>
      </c>
      <c r="J129" s="112" t="str">
        <f t="shared" si="66"/>
        <v/>
      </c>
      <c r="K129" s="112">
        <f t="shared" si="20"/>
        <v>0</v>
      </c>
      <c r="L129" s="112" t="str">
        <f t="shared" si="21"/>
        <v/>
      </c>
      <c r="M129" s="112" t="str">
        <f t="shared" si="2"/>
        <v/>
      </c>
      <c r="N129" s="112" t="str">
        <f t="shared" si="3"/>
        <v/>
      </c>
      <c r="O129" s="139">
        <f t="shared" si="4"/>
        <v>0</v>
      </c>
      <c r="P129" s="138">
        <v>124.0</v>
      </c>
      <c r="Q129" s="112" t="str">
        <f t="shared" si="22"/>
        <v/>
      </c>
      <c r="R129" s="112" t="str">
        <f t="shared" si="23"/>
        <v/>
      </c>
      <c r="S129" s="112">
        <f t="shared" si="5"/>
        <v>0</v>
      </c>
      <c r="T129" s="112">
        <f t="shared" si="6"/>
        <v>0</v>
      </c>
      <c r="U129" s="112" t="str">
        <f t="shared" si="24"/>
        <v/>
      </c>
      <c r="V129" s="112" t="str">
        <f t="shared" si="7"/>
        <v/>
      </c>
      <c r="W129" s="112">
        <v>0.0</v>
      </c>
      <c r="X129" s="112">
        <f t="shared" si="8"/>
        <v>0</v>
      </c>
      <c r="Y129" s="140" t="str">
        <f t="shared" si="9"/>
        <v/>
      </c>
      <c r="AA129" s="141">
        <v>124.0</v>
      </c>
      <c r="AB129" s="112" t="str">
        <f t="shared" si="10"/>
        <v/>
      </c>
      <c r="AC129" s="142">
        <f t="shared" si="11"/>
        <v>0</v>
      </c>
      <c r="AD129" s="112" t="str">
        <f t="shared" si="12"/>
        <v/>
      </c>
      <c r="AE129" s="112" t="str">
        <f t="shared" si="13"/>
        <v/>
      </c>
      <c r="AF129" s="112" t="str">
        <f t="shared" si="25"/>
        <v/>
      </c>
      <c r="AG129" s="112" t="str">
        <f t="shared" si="26"/>
        <v/>
      </c>
      <c r="AH129" s="112" t="str">
        <f t="shared" si="27"/>
        <v/>
      </c>
      <c r="AI129" s="143" t="str">
        <f t="shared" si="28"/>
        <v/>
      </c>
      <c r="AK129" s="141">
        <v>124.0</v>
      </c>
      <c r="AL129" s="112" t="str">
        <f t="shared" si="14"/>
        <v/>
      </c>
      <c r="AM129" s="112" t="str">
        <f t="shared" si="15"/>
        <v/>
      </c>
      <c r="AN129" s="112" t="str">
        <f t="shared" si="16"/>
        <v/>
      </c>
      <c r="AO129" s="112" t="str">
        <f t="shared" si="17"/>
        <v/>
      </c>
      <c r="AP129" s="112" t="str">
        <f t="shared" si="18"/>
        <v/>
      </c>
      <c r="AQ129" s="112" t="str">
        <f t="shared" ref="AQ129:AT129" si="164">IF($AK129&lt;=$F$18,$AL129*AM129,)</f>
        <v/>
      </c>
      <c r="AR129" s="112" t="str">
        <f t="shared" si="164"/>
        <v/>
      </c>
      <c r="AS129" s="112" t="str">
        <f t="shared" si="164"/>
        <v/>
      </c>
      <c r="AT129" s="112" t="str">
        <f t="shared" si="164"/>
        <v/>
      </c>
      <c r="AU129" s="112"/>
      <c r="AV129" s="112"/>
      <c r="AW129" s="112"/>
      <c r="AX129" s="112"/>
      <c r="AY129" s="143"/>
    </row>
    <row r="130" ht="15.75" customHeight="1">
      <c r="C130" s="239" t="s">
        <v>175</v>
      </c>
      <c r="D130" s="239" t="s">
        <v>176</v>
      </c>
      <c r="E130" s="240" t="s">
        <v>177</v>
      </c>
      <c r="F130" s="239" t="s">
        <v>178</v>
      </c>
      <c r="G130" s="112"/>
      <c r="H130" s="112"/>
      <c r="I130" s="138">
        <v>125.0</v>
      </c>
      <c r="J130" s="112" t="str">
        <f t="shared" si="66"/>
        <v/>
      </c>
      <c r="K130" s="112">
        <f t="shared" si="20"/>
        <v>0</v>
      </c>
      <c r="L130" s="112" t="str">
        <f t="shared" si="21"/>
        <v/>
      </c>
      <c r="M130" s="112" t="str">
        <f t="shared" si="2"/>
        <v/>
      </c>
      <c r="N130" s="112" t="str">
        <f t="shared" si="3"/>
        <v/>
      </c>
      <c r="O130" s="139">
        <f t="shared" si="4"/>
        <v>0</v>
      </c>
      <c r="P130" s="138">
        <v>125.0</v>
      </c>
      <c r="Q130" s="112" t="str">
        <f t="shared" si="22"/>
        <v/>
      </c>
      <c r="R130" s="112" t="str">
        <f t="shared" si="23"/>
        <v/>
      </c>
      <c r="S130" s="112">
        <f t="shared" si="5"/>
        <v>0</v>
      </c>
      <c r="T130" s="112">
        <f t="shared" si="6"/>
        <v>0</v>
      </c>
      <c r="U130" s="112" t="str">
        <f t="shared" si="24"/>
        <v/>
      </c>
      <c r="V130" s="112" t="str">
        <f t="shared" si="7"/>
        <v/>
      </c>
      <c r="W130" s="112">
        <v>0.0</v>
      </c>
      <c r="X130" s="112">
        <f t="shared" si="8"/>
        <v>0</v>
      </c>
      <c r="Y130" s="140" t="str">
        <f t="shared" si="9"/>
        <v/>
      </c>
      <c r="AA130" s="141">
        <v>125.0</v>
      </c>
      <c r="AB130" s="112" t="str">
        <f t="shared" si="10"/>
        <v/>
      </c>
      <c r="AC130" s="142">
        <f t="shared" si="11"/>
        <v>0</v>
      </c>
      <c r="AD130" s="112" t="str">
        <f t="shared" si="12"/>
        <v/>
      </c>
      <c r="AE130" s="112" t="str">
        <f t="shared" si="13"/>
        <v/>
      </c>
      <c r="AF130" s="112" t="str">
        <f t="shared" si="25"/>
        <v/>
      </c>
      <c r="AG130" s="112" t="str">
        <f t="shared" si="26"/>
        <v/>
      </c>
      <c r="AH130" s="112" t="str">
        <f t="shared" si="27"/>
        <v/>
      </c>
      <c r="AI130" s="143" t="str">
        <f t="shared" si="28"/>
        <v/>
      </c>
      <c r="AK130" s="141">
        <v>125.0</v>
      </c>
      <c r="AL130" s="112" t="str">
        <f t="shared" si="14"/>
        <v/>
      </c>
      <c r="AM130" s="112" t="str">
        <f t="shared" si="15"/>
        <v/>
      </c>
      <c r="AN130" s="112" t="str">
        <f t="shared" si="16"/>
        <v/>
      </c>
      <c r="AO130" s="112" t="str">
        <f t="shared" si="17"/>
        <v/>
      </c>
      <c r="AP130" s="112" t="str">
        <f t="shared" si="18"/>
        <v/>
      </c>
      <c r="AQ130" s="112" t="str">
        <f t="shared" ref="AQ130:AT130" si="165">IF($AK130&lt;=$F$18,$AL130*AM130,)</f>
        <v/>
      </c>
      <c r="AR130" s="112" t="str">
        <f t="shared" si="165"/>
        <v/>
      </c>
      <c r="AS130" s="112" t="str">
        <f t="shared" si="165"/>
        <v/>
      </c>
      <c r="AT130" s="112" t="str">
        <f t="shared" si="165"/>
        <v/>
      </c>
      <c r="AU130" s="112"/>
      <c r="AV130" s="112"/>
      <c r="AW130" s="112"/>
      <c r="AX130" s="112"/>
      <c r="AY130" s="143"/>
    </row>
    <row r="131" ht="15.75" customHeight="1">
      <c r="C131" s="241" t="s">
        <v>179</v>
      </c>
      <c r="D131" s="242">
        <v>0.62</v>
      </c>
      <c r="E131" s="240" t="s">
        <v>158</v>
      </c>
      <c r="F131" s="239">
        <f>IF(OR('Pin Maritime'!$E131="Feuillus",'Pin Maritime'!$E131="Peupliers"),1.56,1.3)</f>
        <v>1.56</v>
      </c>
      <c r="G131" s="112"/>
      <c r="H131" s="112"/>
      <c r="I131" s="138">
        <v>126.0</v>
      </c>
      <c r="J131" s="112" t="str">
        <f t="shared" si="66"/>
        <v/>
      </c>
      <c r="K131" s="112">
        <f t="shared" si="20"/>
        <v>0</v>
      </c>
      <c r="L131" s="112" t="str">
        <f t="shared" si="21"/>
        <v/>
      </c>
      <c r="M131" s="112" t="str">
        <f t="shared" si="2"/>
        <v/>
      </c>
      <c r="N131" s="112" t="str">
        <f t="shared" si="3"/>
        <v/>
      </c>
      <c r="O131" s="139">
        <f t="shared" si="4"/>
        <v>0</v>
      </c>
      <c r="P131" s="138">
        <v>126.0</v>
      </c>
      <c r="Q131" s="112" t="str">
        <f t="shared" si="22"/>
        <v/>
      </c>
      <c r="R131" s="112" t="str">
        <f t="shared" si="23"/>
        <v/>
      </c>
      <c r="S131" s="112">
        <f t="shared" si="5"/>
        <v>0</v>
      </c>
      <c r="T131" s="112">
        <f t="shared" si="6"/>
        <v>0</v>
      </c>
      <c r="U131" s="112" t="str">
        <f t="shared" si="24"/>
        <v/>
      </c>
      <c r="V131" s="112" t="str">
        <f t="shared" si="7"/>
        <v/>
      </c>
      <c r="W131" s="112">
        <v>0.0</v>
      </c>
      <c r="X131" s="112">
        <f t="shared" si="8"/>
        <v>0</v>
      </c>
      <c r="Y131" s="140" t="str">
        <f t="shared" si="9"/>
        <v/>
      </c>
      <c r="AA131" s="141">
        <v>126.0</v>
      </c>
      <c r="AB131" s="112" t="str">
        <f t="shared" si="10"/>
        <v/>
      </c>
      <c r="AC131" s="142">
        <f t="shared" si="11"/>
        <v>0</v>
      </c>
      <c r="AD131" s="112" t="str">
        <f t="shared" si="12"/>
        <v/>
      </c>
      <c r="AE131" s="112" t="str">
        <f t="shared" si="13"/>
        <v/>
      </c>
      <c r="AF131" s="112" t="str">
        <f t="shared" si="25"/>
        <v/>
      </c>
      <c r="AG131" s="112" t="str">
        <f t="shared" si="26"/>
        <v/>
      </c>
      <c r="AH131" s="112" t="str">
        <f t="shared" si="27"/>
        <v/>
      </c>
      <c r="AI131" s="143" t="str">
        <f t="shared" si="28"/>
        <v/>
      </c>
      <c r="AK131" s="141">
        <v>126.0</v>
      </c>
      <c r="AL131" s="112" t="str">
        <f t="shared" si="14"/>
        <v/>
      </c>
      <c r="AM131" s="112" t="str">
        <f t="shared" si="15"/>
        <v/>
      </c>
      <c r="AN131" s="112" t="str">
        <f t="shared" si="16"/>
        <v/>
      </c>
      <c r="AO131" s="112" t="str">
        <f t="shared" si="17"/>
        <v/>
      </c>
      <c r="AP131" s="112" t="str">
        <f t="shared" si="18"/>
        <v/>
      </c>
      <c r="AQ131" s="112" t="str">
        <f t="shared" ref="AQ131:AT131" si="166">IF($AK131&lt;=$F$18,$AL131*AM131,)</f>
        <v/>
      </c>
      <c r="AR131" s="112" t="str">
        <f t="shared" si="166"/>
        <v/>
      </c>
      <c r="AS131" s="112" t="str">
        <f t="shared" si="166"/>
        <v/>
      </c>
      <c r="AT131" s="112" t="str">
        <f t="shared" si="166"/>
        <v/>
      </c>
      <c r="AU131" s="112"/>
      <c r="AV131" s="112"/>
      <c r="AW131" s="112"/>
      <c r="AX131" s="112"/>
      <c r="AY131" s="143"/>
    </row>
    <row r="132" ht="15.75" customHeight="1">
      <c r="C132" s="241" t="s">
        <v>180</v>
      </c>
      <c r="D132" s="242">
        <v>0.64</v>
      </c>
      <c r="E132" s="240" t="s">
        <v>158</v>
      </c>
      <c r="F132" s="239">
        <f>IF(OR('Pin Maritime'!$E132="Feuillus",'Pin Maritime'!$E132="Peupliers"),1.56,1.3)</f>
        <v>1.56</v>
      </c>
      <c r="G132" s="112"/>
      <c r="H132" s="112"/>
      <c r="I132" s="138">
        <v>127.0</v>
      </c>
      <c r="J132" s="112" t="str">
        <f t="shared" si="66"/>
        <v/>
      </c>
      <c r="K132" s="112">
        <f t="shared" si="20"/>
        <v>0</v>
      </c>
      <c r="L132" s="112" t="str">
        <f t="shared" si="21"/>
        <v/>
      </c>
      <c r="M132" s="112" t="str">
        <f t="shared" si="2"/>
        <v/>
      </c>
      <c r="N132" s="112" t="str">
        <f t="shared" si="3"/>
        <v/>
      </c>
      <c r="O132" s="139">
        <f t="shared" si="4"/>
        <v>0</v>
      </c>
      <c r="P132" s="138">
        <v>127.0</v>
      </c>
      <c r="Q132" s="112" t="str">
        <f t="shared" si="22"/>
        <v/>
      </c>
      <c r="R132" s="112" t="str">
        <f t="shared" si="23"/>
        <v/>
      </c>
      <c r="S132" s="112">
        <f t="shared" si="5"/>
        <v>0</v>
      </c>
      <c r="T132" s="112">
        <f t="shared" si="6"/>
        <v>0</v>
      </c>
      <c r="U132" s="112" t="str">
        <f t="shared" si="24"/>
        <v/>
      </c>
      <c r="V132" s="112" t="str">
        <f t="shared" si="7"/>
        <v/>
      </c>
      <c r="W132" s="112">
        <v>0.0</v>
      </c>
      <c r="X132" s="112">
        <f t="shared" si="8"/>
        <v>0</v>
      </c>
      <c r="Y132" s="140" t="str">
        <f t="shared" si="9"/>
        <v/>
      </c>
      <c r="AA132" s="141">
        <v>127.0</v>
      </c>
      <c r="AB132" s="112" t="str">
        <f t="shared" si="10"/>
        <v/>
      </c>
      <c r="AC132" s="142">
        <f t="shared" si="11"/>
        <v>0</v>
      </c>
      <c r="AD132" s="112" t="str">
        <f t="shared" si="12"/>
        <v/>
      </c>
      <c r="AE132" s="112" t="str">
        <f t="shared" si="13"/>
        <v/>
      </c>
      <c r="AF132" s="112" t="str">
        <f t="shared" si="25"/>
        <v/>
      </c>
      <c r="AG132" s="112" t="str">
        <f t="shared" si="26"/>
        <v/>
      </c>
      <c r="AH132" s="112" t="str">
        <f t="shared" si="27"/>
        <v/>
      </c>
      <c r="AI132" s="143" t="str">
        <f t="shared" si="28"/>
        <v/>
      </c>
      <c r="AK132" s="141">
        <v>127.0</v>
      </c>
      <c r="AL132" s="112" t="str">
        <f t="shared" si="14"/>
        <v/>
      </c>
      <c r="AM132" s="112" t="str">
        <f t="shared" si="15"/>
        <v/>
      </c>
      <c r="AN132" s="112" t="str">
        <f t="shared" si="16"/>
        <v/>
      </c>
      <c r="AO132" s="112" t="str">
        <f t="shared" si="17"/>
        <v/>
      </c>
      <c r="AP132" s="112" t="str">
        <f t="shared" si="18"/>
        <v/>
      </c>
      <c r="AQ132" s="112" t="str">
        <f t="shared" ref="AQ132:AT132" si="167">IF($AK132&lt;=$F$18,$AL132*AM132,)</f>
        <v/>
      </c>
      <c r="AR132" s="112" t="str">
        <f t="shared" si="167"/>
        <v/>
      </c>
      <c r="AS132" s="112" t="str">
        <f t="shared" si="167"/>
        <v/>
      </c>
      <c r="AT132" s="112" t="str">
        <f t="shared" si="167"/>
        <v/>
      </c>
      <c r="AU132" s="112"/>
      <c r="AV132" s="112"/>
      <c r="AW132" s="112"/>
      <c r="AX132" s="112"/>
      <c r="AY132" s="143"/>
    </row>
    <row r="133" ht="15.75" customHeight="1">
      <c r="C133" s="241" t="s">
        <v>181</v>
      </c>
      <c r="D133" s="242">
        <v>0.42</v>
      </c>
      <c r="E133" s="240" t="s">
        <v>158</v>
      </c>
      <c r="F133" s="239">
        <f>IF(OR('Pin Maritime'!$E133="Feuillus",'Pin Maritime'!$E133="Peupliers"),1.56,1.3)</f>
        <v>1.56</v>
      </c>
      <c r="G133" s="112"/>
      <c r="H133" s="112"/>
      <c r="I133" s="138">
        <v>128.0</v>
      </c>
      <c r="J133" s="112" t="str">
        <f t="shared" si="66"/>
        <v/>
      </c>
      <c r="K133" s="112">
        <f t="shared" si="20"/>
        <v>0</v>
      </c>
      <c r="L133" s="112" t="str">
        <f t="shared" si="21"/>
        <v/>
      </c>
      <c r="M133" s="112" t="str">
        <f t="shared" si="2"/>
        <v/>
      </c>
      <c r="N133" s="112" t="str">
        <f t="shared" si="3"/>
        <v/>
      </c>
      <c r="O133" s="139">
        <f t="shared" si="4"/>
        <v>0</v>
      </c>
      <c r="P133" s="138">
        <v>128.0</v>
      </c>
      <c r="Q133" s="112" t="str">
        <f t="shared" si="22"/>
        <v/>
      </c>
      <c r="R133" s="112" t="str">
        <f t="shared" si="23"/>
        <v/>
      </c>
      <c r="S133" s="112">
        <f t="shared" si="5"/>
        <v>0</v>
      </c>
      <c r="T133" s="112">
        <f t="shared" si="6"/>
        <v>0</v>
      </c>
      <c r="U133" s="112" t="str">
        <f t="shared" si="24"/>
        <v/>
      </c>
      <c r="V133" s="112" t="str">
        <f t="shared" si="7"/>
        <v/>
      </c>
      <c r="W133" s="112">
        <v>0.0</v>
      </c>
      <c r="X133" s="112">
        <f t="shared" si="8"/>
        <v>0</v>
      </c>
      <c r="Y133" s="140" t="str">
        <f t="shared" si="9"/>
        <v/>
      </c>
      <c r="AA133" s="141">
        <v>128.0</v>
      </c>
      <c r="AB133" s="112" t="str">
        <f t="shared" si="10"/>
        <v/>
      </c>
      <c r="AC133" s="142">
        <f t="shared" si="11"/>
        <v>0</v>
      </c>
      <c r="AD133" s="112" t="str">
        <f t="shared" si="12"/>
        <v/>
      </c>
      <c r="AE133" s="112" t="str">
        <f t="shared" si="13"/>
        <v/>
      </c>
      <c r="AF133" s="112" t="str">
        <f t="shared" si="25"/>
        <v/>
      </c>
      <c r="AG133" s="112" t="str">
        <f t="shared" si="26"/>
        <v/>
      </c>
      <c r="AH133" s="112" t="str">
        <f t="shared" si="27"/>
        <v/>
      </c>
      <c r="AI133" s="143" t="str">
        <f t="shared" si="28"/>
        <v/>
      </c>
      <c r="AK133" s="141">
        <v>128.0</v>
      </c>
      <c r="AL133" s="112" t="str">
        <f t="shared" si="14"/>
        <v/>
      </c>
      <c r="AM133" s="112" t="str">
        <f t="shared" si="15"/>
        <v/>
      </c>
      <c r="AN133" s="112" t="str">
        <f t="shared" si="16"/>
        <v/>
      </c>
      <c r="AO133" s="112" t="str">
        <f t="shared" si="17"/>
        <v/>
      </c>
      <c r="AP133" s="112" t="str">
        <f t="shared" si="18"/>
        <v/>
      </c>
      <c r="AQ133" s="112" t="str">
        <f t="shared" ref="AQ133:AT133" si="168">IF($AK133&lt;=$F$18,$AL133*AM133,)</f>
        <v/>
      </c>
      <c r="AR133" s="112" t="str">
        <f t="shared" si="168"/>
        <v/>
      </c>
      <c r="AS133" s="112" t="str">
        <f t="shared" si="168"/>
        <v/>
      </c>
      <c r="AT133" s="112" t="str">
        <f t="shared" si="168"/>
        <v/>
      </c>
      <c r="AU133" s="112"/>
      <c r="AV133" s="112"/>
      <c r="AW133" s="112"/>
      <c r="AX133" s="112"/>
      <c r="AY133" s="143"/>
    </row>
    <row r="134" ht="15.75" customHeight="1">
      <c r="C134" s="241" t="s">
        <v>182</v>
      </c>
      <c r="D134" s="242">
        <v>0.42</v>
      </c>
      <c r="E134" s="240" t="s">
        <v>158</v>
      </c>
      <c r="F134" s="239">
        <f>IF(OR('Pin Maritime'!$E134="Feuillus",'Pin Maritime'!$E134="Peupliers"),1.56,1.3)</f>
        <v>1.56</v>
      </c>
      <c r="G134" s="112"/>
      <c r="H134" s="112"/>
      <c r="I134" s="138">
        <v>129.0</v>
      </c>
      <c r="J134" s="112" t="str">
        <f t="shared" si="66"/>
        <v/>
      </c>
      <c r="K134" s="112">
        <f t="shared" si="20"/>
        <v>0</v>
      </c>
      <c r="L134" s="112" t="str">
        <f t="shared" si="21"/>
        <v/>
      </c>
      <c r="M134" s="112" t="str">
        <f t="shared" si="2"/>
        <v/>
      </c>
      <c r="N134" s="112" t="str">
        <f t="shared" si="3"/>
        <v/>
      </c>
      <c r="O134" s="139">
        <f t="shared" si="4"/>
        <v>0</v>
      </c>
      <c r="P134" s="138">
        <v>129.0</v>
      </c>
      <c r="Q134" s="112" t="str">
        <f t="shared" si="22"/>
        <v/>
      </c>
      <c r="R134" s="112" t="str">
        <f t="shared" si="23"/>
        <v/>
      </c>
      <c r="S134" s="112">
        <f t="shared" si="5"/>
        <v>0</v>
      </c>
      <c r="T134" s="112">
        <f t="shared" si="6"/>
        <v>0</v>
      </c>
      <c r="U134" s="112" t="str">
        <f t="shared" si="24"/>
        <v/>
      </c>
      <c r="V134" s="112" t="str">
        <f t="shared" si="7"/>
        <v/>
      </c>
      <c r="W134" s="112">
        <v>0.0</v>
      </c>
      <c r="X134" s="112">
        <f t="shared" si="8"/>
        <v>0</v>
      </c>
      <c r="Y134" s="140" t="str">
        <f t="shared" si="9"/>
        <v/>
      </c>
      <c r="AA134" s="141">
        <v>129.0</v>
      </c>
      <c r="AB134" s="112" t="str">
        <f t="shared" si="10"/>
        <v/>
      </c>
      <c r="AC134" s="142">
        <f t="shared" si="11"/>
        <v>0</v>
      </c>
      <c r="AD134" s="112" t="str">
        <f t="shared" si="12"/>
        <v/>
      </c>
      <c r="AE134" s="112" t="str">
        <f t="shared" si="13"/>
        <v/>
      </c>
      <c r="AF134" s="112" t="str">
        <f t="shared" si="25"/>
        <v/>
      </c>
      <c r="AG134" s="112" t="str">
        <f t="shared" si="26"/>
        <v/>
      </c>
      <c r="AH134" s="112" t="str">
        <f t="shared" si="27"/>
        <v/>
      </c>
      <c r="AI134" s="143" t="str">
        <f t="shared" si="28"/>
        <v/>
      </c>
      <c r="AK134" s="141">
        <v>129.0</v>
      </c>
      <c r="AL134" s="112" t="str">
        <f t="shared" si="14"/>
        <v/>
      </c>
      <c r="AM134" s="112" t="str">
        <f t="shared" si="15"/>
        <v/>
      </c>
      <c r="AN134" s="112" t="str">
        <f t="shared" si="16"/>
        <v/>
      </c>
      <c r="AO134" s="112" t="str">
        <f t="shared" si="17"/>
        <v/>
      </c>
      <c r="AP134" s="112" t="str">
        <f t="shared" si="18"/>
        <v/>
      </c>
      <c r="AQ134" s="112" t="str">
        <f t="shared" ref="AQ134:AT134" si="169">IF($AK134&lt;=$F$18,$AL134*AM134,)</f>
        <v/>
      </c>
      <c r="AR134" s="112" t="str">
        <f t="shared" si="169"/>
        <v/>
      </c>
      <c r="AS134" s="112" t="str">
        <f t="shared" si="169"/>
        <v/>
      </c>
      <c r="AT134" s="112" t="str">
        <f t="shared" si="169"/>
        <v/>
      </c>
      <c r="AU134" s="112"/>
      <c r="AV134" s="112"/>
      <c r="AW134" s="112"/>
      <c r="AX134" s="112"/>
      <c r="AY134" s="143"/>
    </row>
    <row r="135" ht="15.75" customHeight="1">
      <c r="C135" s="241" t="s">
        <v>183</v>
      </c>
      <c r="D135" s="242">
        <v>0.52</v>
      </c>
      <c r="E135" s="240" t="s">
        <v>158</v>
      </c>
      <c r="F135" s="239">
        <f>IF(OR('Pin Maritime'!$E135="Feuillus",'Pin Maritime'!$E135="Peupliers"),1.56,1.3)</f>
        <v>1.56</v>
      </c>
      <c r="G135" s="112"/>
      <c r="H135" s="112"/>
      <c r="I135" s="138">
        <v>130.0</v>
      </c>
      <c r="J135" s="112" t="str">
        <f t="shared" si="66"/>
        <v/>
      </c>
      <c r="K135" s="112">
        <f t="shared" si="20"/>
        <v>0</v>
      </c>
      <c r="L135" s="112" t="str">
        <f t="shared" si="21"/>
        <v/>
      </c>
      <c r="M135" s="112" t="str">
        <f t="shared" si="2"/>
        <v/>
      </c>
      <c r="N135" s="112" t="str">
        <f t="shared" si="3"/>
        <v/>
      </c>
      <c r="O135" s="139">
        <f t="shared" si="4"/>
        <v>0</v>
      </c>
      <c r="P135" s="138">
        <v>130.0</v>
      </c>
      <c r="Q135" s="112" t="str">
        <f t="shared" si="22"/>
        <v/>
      </c>
      <c r="R135" s="112" t="str">
        <f t="shared" si="23"/>
        <v/>
      </c>
      <c r="S135" s="112">
        <f t="shared" si="5"/>
        <v>0</v>
      </c>
      <c r="T135" s="112">
        <f t="shared" si="6"/>
        <v>0</v>
      </c>
      <c r="U135" s="112" t="str">
        <f t="shared" si="24"/>
        <v/>
      </c>
      <c r="V135" s="112" t="str">
        <f t="shared" si="7"/>
        <v/>
      </c>
      <c r="W135" s="112">
        <v>0.0</v>
      </c>
      <c r="X135" s="112">
        <f t="shared" si="8"/>
        <v>0</v>
      </c>
      <c r="Y135" s="140" t="str">
        <f t="shared" si="9"/>
        <v/>
      </c>
      <c r="AA135" s="141">
        <v>130.0</v>
      </c>
      <c r="AB135" s="112" t="str">
        <f t="shared" si="10"/>
        <v/>
      </c>
      <c r="AC135" s="142">
        <f t="shared" si="11"/>
        <v>0</v>
      </c>
      <c r="AD135" s="112" t="str">
        <f t="shared" si="12"/>
        <v/>
      </c>
      <c r="AE135" s="112" t="str">
        <f t="shared" si="13"/>
        <v/>
      </c>
      <c r="AF135" s="112" t="str">
        <f t="shared" si="25"/>
        <v/>
      </c>
      <c r="AG135" s="112" t="str">
        <f t="shared" si="26"/>
        <v/>
      </c>
      <c r="AH135" s="112" t="str">
        <f t="shared" si="27"/>
        <v/>
      </c>
      <c r="AI135" s="143" t="str">
        <f t="shared" si="28"/>
        <v/>
      </c>
      <c r="AK135" s="141">
        <v>130.0</v>
      </c>
      <c r="AL135" s="112" t="str">
        <f t="shared" si="14"/>
        <v/>
      </c>
      <c r="AM135" s="112" t="str">
        <f t="shared" si="15"/>
        <v/>
      </c>
      <c r="AN135" s="112" t="str">
        <f t="shared" si="16"/>
        <v/>
      </c>
      <c r="AO135" s="112" t="str">
        <f t="shared" si="17"/>
        <v/>
      </c>
      <c r="AP135" s="112" t="str">
        <f t="shared" si="18"/>
        <v/>
      </c>
      <c r="AQ135" s="112" t="str">
        <f t="shared" ref="AQ135:AT135" si="170">IF($AK135&lt;=$F$18,$AL135*AM135,)</f>
        <v/>
      </c>
      <c r="AR135" s="112" t="str">
        <f t="shared" si="170"/>
        <v/>
      </c>
      <c r="AS135" s="112" t="str">
        <f t="shared" si="170"/>
        <v/>
      </c>
      <c r="AT135" s="112" t="str">
        <f t="shared" si="170"/>
        <v/>
      </c>
      <c r="AU135" s="112"/>
      <c r="AV135" s="112"/>
      <c r="AW135" s="112"/>
      <c r="AX135" s="112"/>
      <c r="AY135" s="143"/>
    </row>
    <row r="136" ht="15.75" customHeight="1">
      <c r="C136" s="241" t="s">
        <v>184</v>
      </c>
      <c r="D136" s="242">
        <v>0.36</v>
      </c>
      <c r="E136" s="240" t="s">
        <v>162</v>
      </c>
      <c r="F136" s="239">
        <f>IF(OR('Pin Maritime'!$E136="Feuillus",'Pin Maritime'!$E136="Peupliers"),1.56,1.3)</f>
        <v>1.3</v>
      </c>
      <c r="G136" s="112"/>
      <c r="H136" s="112"/>
      <c r="I136" s="138">
        <v>131.0</v>
      </c>
      <c r="J136" s="112" t="str">
        <f t="shared" si="66"/>
        <v/>
      </c>
      <c r="K136" s="112">
        <f t="shared" si="20"/>
        <v>0</v>
      </c>
      <c r="L136" s="112" t="str">
        <f t="shared" si="21"/>
        <v/>
      </c>
      <c r="M136" s="112" t="str">
        <f t="shared" si="2"/>
        <v/>
      </c>
      <c r="N136" s="112" t="str">
        <f t="shared" si="3"/>
        <v/>
      </c>
      <c r="O136" s="139">
        <f t="shared" si="4"/>
        <v>0</v>
      </c>
      <c r="P136" s="138">
        <v>131.0</v>
      </c>
      <c r="Q136" s="112" t="str">
        <f t="shared" si="22"/>
        <v/>
      </c>
      <c r="R136" s="112" t="str">
        <f t="shared" si="23"/>
        <v/>
      </c>
      <c r="S136" s="112">
        <f t="shared" si="5"/>
        <v>0</v>
      </c>
      <c r="T136" s="112">
        <f t="shared" si="6"/>
        <v>0</v>
      </c>
      <c r="U136" s="112" t="str">
        <f t="shared" si="24"/>
        <v/>
      </c>
      <c r="V136" s="112" t="str">
        <f t="shared" si="7"/>
        <v/>
      </c>
      <c r="W136" s="112">
        <v>0.0</v>
      </c>
      <c r="X136" s="112">
        <f t="shared" si="8"/>
        <v>0</v>
      </c>
      <c r="Y136" s="140" t="str">
        <f t="shared" si="9"/>
        <v/>
      </c>
      <c r="AA136" s="141">
        <v>131.0</v>
      </c>
      <c r="AB136" s="112" t="str">
        <f t="shared" si="10"/>
        <v/>
      </c>
      <c r="AC136" s="142">
        <f t="shared" si="11"/>
        <v>0</v>
      </c>
      <c r="AD136" s="112" t="str">
        <f t="shared" si="12"/>
        <v/>
      </c>
      <c r="AE136" s="112" t="str">
        <f t="shared" si="13"/>
        <v/>
      </c>
      <c r="AF136" s="112" t="str">
        <f t="shared" si="25"/>
        <v/>
      </c>
      <c r="AG136" s="112" t="str">
        <f t="shared" si="26"/>
        <v/>
      </c>
      <c r="AH136" s="112" t="str">
        <f t="shared" si="27"/>
        <v/>
      </c>
      <c r="AI136" s="143" t="str">
        <f t="shared" si="28"/>
        <v/>
      </c>
      <c r="AK136" s="141">
        <v>131.0</v>
      </c>
      <c r="AL136" s="112" t="str">
        <f t="shared" si="14"/>
        <v/>
      </c>
      <c r="AM136" s="112" t="str">
        <f t="shared" si="15"/>
        <v/>
      </c>
      <c r="AN136" s="112" t="str">
        <f t="shared" si="16"/>
        <v/>
      </c>
      <c r="AO136" s="112" t="str">
        <f t="shared" si="17"/>
        <v/>
      </c>
      <c r="AP136" s="112" t="str">
        <f t="shared" si="18"/>
        <v/>
      </c>
      <c r="AQ136" s="112" t="str">
        <f t="shared" ref="AQ136:AT136" si="171">IF($AK136&lt;=$F$18,$AL136*AM136,)</f>
        <v/>
      </c>
      <c r="AR136" s="112" t="str">
        <f t="shared" si="171"/>
        <v/>
      </c>
      <c r="AS136" s="112" t="str">
        <f t="shared" si="171"/>
        <v/>
      </c>
      <c r="AT136" s="112" t="str">
        <f t="shared" si="171"/>
        <v/>
      </c>
      <c r="AU136" s="112"/>
      <c r="AV136" s="112"/>
      <c r="AW136" s="112"/>
      <c r="AX136" s="112"/>
      <c r="AY136" s="143"/>
    </row>
    <row r="137" ht="15.75" customHeight="1">
      <c r="C137" s="241" t="s">
        <v>185</v>
      </c>
      <c r="D137" s="242">
        <v>0.61</v>
      </c>
      <c r="E137" s="240" t="s">
        <v>158</v>
      </c>
      <c r="F137" s="239">
        <f>IF(OR('Pin Maritime'!$E137="Feuillus",'Pin Maritime'!$E137="Peupliers"),1.56,1.3)</f>
        <v>1.56</v>
      </c>
      <c r="G137" s="112"/>
      <c r="H137" s="112"/>
      <c r="I137" s="138">
        <v>132.0</v>
      </c>
      <c r="J137" s="112" t="str">
        <f t="shared" si="66"/>
        <v/>
      </c>
      <c r="K137" s="112">
        <f t="shared" si="20"/>
        <v>0</v>
      </c>
      <c r="L137" s="112" t="str">
        <f t="shared" si="21"/>
        <v/>
      </c>
      <c r="M137" s="112" t="str">
        <f t="shared" si="2"/>
        <v/>
      </c>
      <c r="N137" s="112" t="str">
        <f t="shared" si="3"/>
        <v/>
      </c>
      <c r="O137" s="139">
        <f t="shared" si="4"/>
        <v>0</v>
      </c>
      <c r="P137" s="138">
        <v>132.0</v>
      </c>
      <c r="Q137" s="112" t="str">
        <f t="shared" si="22"/>
        <v/>
      </c>
      <c r="R137" s="112" t="str">
        <f t="shared" si="23"/>
        <v/>
      </c>
      <c r="S137" s="112">
        <f t="shared" si="5"/>
        <v>0</v>
      </c>
      <c r="T137" s="112">
        <f t="shared" si="6"/>
        <v>0</v>
      </c>
      <c r="U137" s="112" t="str">
        <f t="shared" si="24"/>
        <v/>
      </c>
      <c r="V137" s="112" t="str">
        <f t="shared" si="7"/>
        <v/>
      </c>
      <c r="W137" s="112">
        <v>0.0</v>
      </c>
      <c r="X137" s="112">
        <f t="shared" si="8"/>
        <v>0</v>
      </c>
      <c r="Y137" s="140" t="str">
        <f t="shared" si="9"/>
        <v/>
      </c>
      <c r="AA137" s="141">
        <v>132.0</v>
      </c>
      <c r="AB137" s="112" t="str">
        <f t="shared" si="10"/>
        <v/>
      </c>
      <c r="AC137" s="142">
        <f t="shared" si="11"/>
        <v>0</v>
      </c>
      <c r="AD137" s="112" t="str">
        <f t="shared" si="12"/>
        <v/>
      </c>
      <c r="AE137" s="112" t="str">
        <f t="shared" si="13"/>
        <v/>
      </c>
      <c r="AF137" s="112" t="str">
        <f t="shared" si="25"/>
        <v/>
      </c>
      <c r="AG137" s="112" t="str">
        <f t="shared" si="26"/>
        <v/>
      </c>
      <c r="AH137" s="112" t="str">
        <f t="shared" si="27"/>
        <v/>
      </c>
      <c r="AI137" s="143" t="str">
        <f t="shared" si="28"/>
        <v/>
      </c>
      <c r="AK137" s="141">
        <v>132.0</v>
      </c>
      <c r="AL137" s="112" t="str">
        <f t="shared" si="14"/>
        <v/>
      </c>
      <c r="AM137" s="112" t="str">
        <f t="shared" si="15"/>
        <v/>
      </c>
      <c r="AN137" s="112" t="str">
        <f t="shared" si="16"/>
        <v/>
      </c>
      <c r="AO137" s="112" t="str">
        <f t="shared" si="17"/>
        <v/>
      </c>
      <c r="AP137" s="112" t="str">
        <f t="shared" si="18"/>
        <v/>
      </c>
      <c r="AQ137" s="112" t="str">
        <f t="shared" ref="AQ137:AT137" si="172">IF($AK137&lt;=$F$18,$AL137*AM137,)</f>
        <v/>
      </c>
      <c r="AR137" s="112" t="str">
        <f t="shared" si="172"/>
        <v/>
      </c>
      <c r="AS137" s="112" t="str">
        <f t="shared" si="172"/>
        <v/>
      </c>
      <c r="AT137" s="112" t="str">
        <f t="shared" si="172"/>
        <v/>
      </c>
      <c r="AU137" s="112"/>
      <c r="AV137" s="112"/>
      <c r="AW137" s="112"/>
      <c r="AX137" s="112"/>
      <c r="AY137" s="143"/>
    </row>
    <row r="138" ht="15.75" customHeight="1">
      <c r="C138" s="241" t="s">
        <v>186</v>
      </c>
      <c r="D138" s="242">
        <v>0.66</v>
      </c>
      <c r="E138" s="240" t="s">
        <v>158</v>
      </c>
      <c r="F138" s="239">
        <f>IF(OR('Pin Maritime'!$E138="Feuillus",'Pin Maritime'!$E138="Peupliers"),1.56,1.3)</f>
        <v>1.56</v>
      </c>
      <c r="G138" s="112"/>
      <c r="H138" s="112"/>
      <c r="I138" s="138">
        <v>133.0</v>
      </c>
      <c r="J138" s="112" t="str">
        <f t="shared" si="66"/>
        <v/>
      </c>
      <c r="K138" s="112">
        <f t="shared" si="20"/>
        <v>0</v>
      </c>
      <c r="L138" s="112" t="str">
        <f t="shared" si="21"/>
        <v/>
      </c>
      <c r="M138" s="112" t="str">
        <f t="shared" si="2"/>
        <v/>
      </c>
      <c r="N138" s="112" t="str">
        <f t="shared" si="3"/>
        <v/>
      </c>
      <c r="O138" s="139">
        <f t="shared" si="4"/>
        <v>0</v>
      </c>
      <c r="P138" s="138">
        <v>133.0</v>
      </c>
      <c r="Q138" s="112" t="str">
        <f t="shared" si="22"/>
        <v/>
      </c>
      <c r="R138" s="112" t="str">
        <f t="shared" si="23"/>
        <v/>
      </c>
      <c r="S138" s="112">
        <f t="shared" si="5"/>
        <v>0</v>
      </c>
      <c r="T138" s="112">
        <f t="shared" si="6"/>
        <v>0</v>
      </c>
      <c r="U138" s="112" t="str">
        <f t="shared" si="24"/>
        <v/>
      </c>
      <c r="V138" s="112" t="str">
        <f t="shared" si="7"/>
        <v/>
      </c>
      <c r="W138" s="112">
        <v>0.0</v>
      </c>
      <c r="X138" s="112">
        <f t="shared" si="8"/>
        <v>0</v>
      </c>
      <c r="Y138" s="140" t="str">
        <f t="shared" si="9"/>
        <v/>
      </c>
      <c r="AA138" s="141">
        <v>133.0</v>
      </c>
      <c r="AB138" s="112" t="str">
        <f t="shared" si="10"/>
        <v/>
      </c>
      <c r="AC138" s="142">
        <f t="shared" si="11"/>
        <v>0</v>
      </c>
      <c r="AD138" s="112" t="str">
        <f t="shared" si="12"/>
        <v/>
      </c>
      <c r="AE138" s="112" t="str">
        <f t="shared" si="13"/>
        <v/>
      </c>
      <c r="AF138" s="112" t="str">
        <f t="shared" si="25"/>
        <v/>
      </c>
      <c r="AG138" s="112" t="str">
        <f t="shared" si="26"/>
        <v/>
      </c>
      <c r="AH138" s="112" t="str">
        <f t="shared" si="27"/>
        <v/>
      </c>
      <c r="AI138" s="143" t="str">
        <f t="shared" si="28"/>
        <v/>
      </c>
      <c r="AK138" s="141">
        <v>133.0</v>
      </c>
      <c r="AL138" s="112" t="str">
        <f t="shared" si="14"/>
        <v/>
      </c>
      <c r="AM138" s="112" t="str">
        <f t="shared" si="15"/>
        <v/>
      </c>
      <c r="AN138" s="112" t="str">
        <f t="shared" si="16"/>
        <v/>
      </c>
      <c r="AO138" s="112" t="str">
        <f t="shared" si="17"/>
        <v/>
      </c>
      <c r="AP138" s="112" t="str">
        <f t="shared" si="18"/>
        <v/>
      </c>
      <c r="AQ138" s="112" t="str">
        <f t="shared" ref="AQ138:AT138" si="173">IF($AK138&lt;=$F$18,$AL138*AM138,)</f>
        <v/>
      </c>
      <c r="AR138" s="112" t="str">
        <f t="shared" si="173"/>
        <v/>
      </c>
      <c r="AS138" s="112" t="str">
        <f t="shared" si="173"/>
        <v/>
      </c>
      <c r="AT138" s="112" t="str">
        <f t="shared" si="173"/>
        <v/>
      </c>
      <c r="AU138" s="112"/>
      <c r="AV138" s="112"/>
      <c r="AW138" s="112"/>
      <c r="AX138" s="112"/>
      <c r="AY138" s="143"/>
    </row>
    <row r="139" ht="15.75" customHeight="1">
      <c r="C139" s="243" t="s">
        <v>187</v>
      </c>
      <c r="D139" s="244">
        <v>0.47</v>
      </c>
      <c r="E139" s="240" t="s">
        <v>158</v>
      </c>
      <c r="F139" s="239">
        <f>IF(OR('Pin Maritime'!$E139="Feuillus",'Pin Maritime'!$E139="Peupliers"),1.56,1.3)</f>
        <v>1.56</v>
      </c>
      <c r="G139" s="112"/>
      <c r="H139" s="112"/>
      <c r="I139" s="138">
        <v>134.0</v>
      </c>
      <c r="J139" s="112" t="str">
        <f t="shared" si="66"/>
        <v/>
      </c>
      <c r="K139" s="112">
        <f t="shared" si="20"/>
        <v>0</v>
      </c>
      <c r="L139" s="112" t="str">
        <f t="shared" si="21"/>
        <v/>
      </c>
      <c r="M139" s="112" t="str">
        <f t="shared" si="2"/>
        <v/>
      </c>
      <c r="N139" s="112" t="str">
        <f t="shared" si="3"/>
        <v/>
      </c>
      <c r="O139" s="139">
        <f t="shared" si="4"/>
        <v>0</v>
      </c>
      <c r="P139" s="138">
        <v>134.0</v>
      </c>
      <c r="Q139" s="112" t="str">
        <f t="shared" si="22"/>
        <v/>
      </c>
      <c r="R139" s="112" t="str">
        <f t="shared" si="23"/>
        <v/>
      </c>
      <c r="S139" s="112">
        <f t="shared" si="5"/>
        <v>0</v>
      </c>
      <c r="T139" s="112">
        <f t="shared" si="6"/>
        <v>0</v>
      </c>
      <c r="U139" s="112" t="str">
        <f t="shared" si="24"/>
        <v/>
      </c>
      <c r="V139" s="112" t="str">
        <f t="shared" si="7"/>
        <v/>
      </c>
      <c r="W139" s="112">
        <v>0.0</v>
      </c>
      <c r="X139" s="112">
        <f t="shared" si="8"/>
        <v>0</v>
      </c>
      <c r="Y139" s="140" t="str">
        <f t="shared" si="9"/>
        <v/>
      </c>
      <c r="AA139" s="141">
        <v>134.0</v>
      </c>
      <c r="AB139" s="112" t="str">
        <f t="shared" si="10"/>
        <v/>
      </c>
      <c r="AC139" s="142">
        <f t="shared" si="11"/>
        <v>0</v>
      </c>
      <c r="AD139" s="112" t="str">
        <f t="shared" si="12"/>
        <v/>
      </c>
      <c r="AE139" s="112" t="str">
        <f t="shared" si="13"/>
        <v/>
      </c>
      <c r="AF139" s="112" t="str">
        <f t="shared" si="25"/>
        <v/>
      </c>
      <c r="AG139" s="112" t="str">
        <f t="shared" si="26"/>
        <v/>
      </c>
      <c r="AH139" s="112" t="str">
        <f t="shared" si="27"/>
        <v/>
      </c>
      <c r="AI139" s="143" t="str">
        <f t="shared" si="28"/>
        <v/>
      </c>
      <c r="AK139" s="141">
        <v>134.0</v>
      </c>
      <c r="AL139" s="112" t="str">
        <f t="shared" si="14"/>
        <v/>
      </c>
      <c r="AM139" s="112" t="str">
        <f t="shared" si="15"/>
        <v/>
      </c>
      <c r="AN139" s="112" t="str">
        <f t="shared" si="16"/>
        <v/>
      </c>
      <c r="AO139" s="112" t="str">
        <f t="shared" si="17"/>
        <v/>
      </c>
      <c r="AP139" s="112" t="str">
        <f t="shared" si="18"/>
        <v/>
      </c>
      <c r="AQ139" s="112" t="str">
        <f t="shared" ref="AQ139:AT139" si="174">IF($AK139&lt;=$F$18,$AL139*AM139,)</f>
        <v/>
      </c>
      <c r="AR139" s="112" t="str">
        <f t="shared" si="174"/>
        <v/>
      </c>
      <c r="AS139" s="112" t="str">
        <f t="shared" si="174"/>
        <v/>
      </c>
      <c r="AT139" s="112" t="str">
        <f t="shared" si="174"/>
        <v/>
      </c>
      <c r="AU139" s="112"/>
      <c r="AV139" s="112"/>
      <c r="AW139" s="112"/>
      <c r="AX139" s="112"/>
      <c r="AY139" s="143"/>
    </row>
    <row r="140" ht="15.75" customHeight="1">
      <c r="C140" s="241" t="s">
        <v>188</v>
      </c>
      <c r="D140" s="242">
        <v>0.67</v>
      </c>
      <c r="E140" s="240" t="s">
        <v>158</v>
      </c>
      <c r="F140" s="239">
        <f>IF(OR('Pin Maritime'!$E140="Feuillus",'Pin Maritime'!$E140="Peupliers"),1.56,1.3)</f>
        <v>1.56</v>
      </c>
      <c r="G140" s="112"/>
      <c r="H140" s="112"/>
      <c r="I140" s="138">
        <v>135.0</v>
      </c>
      <c r="J140" s="112" t="str">
        <f t="shared" si="66"/>
        <v/>
      </c>
      <c r="K140" s="112">
        <f t="shared" si="20"/>
        <v>0</v>
      </c>
      <c r="L140" s="112" t="str">
        <f t="shared" si="21"/>
        <v/>
      </c>
      <c r="M140" s="112" t="str">
        <f t="shared" si="2"/>
        <v/>
      </c>
      <c r="N140" s="112" t="str">
        <f t="shared" si="3"/>
        <v/>
      </c>
      <c r="O140" s="139">
        <f t="shared" si="4"/>
        <v>0</v>
      </c>
      <c r="P140" s="138">
        <v>135.0</v>
      </c>
      <c r="Q140" s="112" t="str">
        <f t="shared" si="22"/>
        <v/>
      </c>
      <c r="R140" s="112" t="str">
        <f t="shared" si="23"/>
        <v/>
      </c>
      <c r="S140" s="112">
        <f t="shared" si="5"/>
        <v>0</v>
      </c>
      <c r="T140" s="112">
        <f t="shared" si="6"/>
        <v>0</v>
      </c>
      <c r="U140" s="112" t="str">
        <f t="shared" si="24"/>
        <v/>
      </c>
      <c r="V140" s="112" t="str">
        <f t="shared" si="7"/>
        <v/>
      </c>
      <c r="W140" s="112">
        <v>0.0</v>
      </c>
      <c r="X140" s="112">
        <f t="shared" si="8"/>
        <v>0</v>
      </c>
      <c r="Y140" s="140" t="str">
        <f t="shared" si="9"/>
        <v/>
      </c>
      <c r="AA140" s="141">
        <v>135.0</v>
      </c>
      <c r="AB140" s="112" t="str">
        <f t="shared" si="10"/>
        <v/>
      </c>
      <c r="AC140" s="142">
        <f t="shared" si="11"/>
        <v>0</v>
      </c>
      <c r="AD140" s="112" t="str">
        <f t="shared" si="12"/>
        <v/>
      </c>
      <c r="AE140" s="112" t="str">
        <f t="shared" si="13"/>
        <v/>
      </c>
      <c r="AF140" s="112" t="str">
        <f t="shared" si="25"/>
        <v/>
      </c>
      <c r="AG140" s="112" t="str">
        <f t="shared" si="26"/>
        <v/>
      </c>
      <c r="AH140" s="112" t="str">
        <f t="shared" si="27"/>
        <v/>
      </c>
      <c r="AI140" s="143" t="str">
        <f t="shared" si="28"/>
        <v/>
      </c>
      <c r="AK140" s="141">
        <v>135.0</v>
      </c>
      <c r="AL140" s="112" t="str">
        <f t="shared" si="14"/>
        <v/>
      </c>
      <c r="AM140" s="112" t="str">
        <f t="shared" si="15"/>
        <v/>
      </c>
      <c r="AN140" s="112" t="str">
        <f t="shared" si="16"/>
        <v/>
      </c>
      <c r="AO140" s="112" t="str">
        <f t="shared" si="17"/>
        <v/>
      </c>
      <c r="AP140" s="112" t="str">
        <f t="shared" si="18"/>
        <v/>
      </c>
      <c r="AQ140" s="112" t="str">
        <f t="shared" ref="AQ140:AT140" si="175">IF($AK140&lt;=$F$18,$AL140*AM140,)</f>
        <v/>
      </c>
      <c r="AR140" s="112" t="str">
        <f t="shared" si="175"/>
        <v/>
      </c>
      <c r="AS140" s="112" t="str">
        <f t="shared" si="175"/>
        <v/>
      </c>
      <c r="AT140" s="112" t="str">
        <f t="shared" si="175"/>
        <v/>
      </c>
      <c r="AU140" s="112"/>
      <c r="AV140" s="112"/>
      <c r="AW140" s="112"/>
      <c r="AX140" s="112"/>
      <c r="AY140" s="143"/>
    </row>
    <row r="141" ht="15.75" customHeight="1">
      <c r="C141" s="241" t="s">
        <v>189</v>
      </c>
      <c r="D141" s="242">
        <v>0.7</v>
      </c>
      <c r="E141" s="240" t="s">
        <v>158</v>
      </c>
      <c r="F141" s="239">
        <f>IF(OR('Pin Maritime'!$E141="Feuillus",'Pin Maritime'!$E141="Peupliers"),1.56,1.3)</f>
        <v>1.56</v>
      </c>
      <c r="G141" s="112"/>
      <c r="H141" s="112"/>
      <c r="I141" s="138">
        <v>136.0</v>
      </c>
      <c r="J141" s="112" t="str">
        <f t="shared" si="66"/>
        <v/>
      </c>
      <c r="K141" s="112">
        <f t="shared" si="20"/>
        <v>0</v>
      </c>
      <c r="L141" s="112" t="str">
        <f t="shared" si="21"/>
        <v/>
      </c>
      <c r="M141" s="112" t="str">
        <f t="shared" si="2"/>
        <v/>
      </c>
      <c r="N141" s="112" t="str">
        <f t="shared" si="3"/>
        <v/>
      </c>
      <c r="O141" s="139">
        <f t="shared" si="4"/>
        <v>0</v>
      </c>
      <c r="P141" s="138">
        <v>136.0</v>
      </c>
      <c r="Q141" s="112" t="str">
        <f t="shared" si="22"/>
        <v/>
      </c>
      <c r="R141" s="112" t="str">
        <f t="shared" si="23"/>
        <v/>
      </c>
      <c r="S141" s="112">
        <f t="shared" si="5"/>
        <v>0</v>
      </c>
      <c r="T141" s="112">
        <f t="shared" si="6"/>
        <v>0</v>
      </c>
      <c r="U141" s="112" t="str">
        <f t="shared" si="24"/>
        <v/>
      </c>
      <c r="V141" s="112" t="str">
        <f t="shared" si="7"/>
        <v/>
      </c>
      <c r="W141" s="112">
        <v>0.0</v>
      </c>
      <c r="X141" s="112">
        <f t="shared" si="8"/>
        <v>0</v>
      </c>
      <c r="Y141" s="140" t="str">
        <f t="shared" si="9"/>
        <v/>
      </c>
      <c r="AA141" s="141">
        <v>136.0</v>
      </c>
      <c r="AB141" s="112" t="str">
        <f t="shared" si="10"/>
        <v/>
      </c>
      <c r="AC141" s="142">
        <f t="shared" si="11"/>
        <v>0</v>
      </c>
      <c r="AD141" s="112" t="str">
        <f t="shared" si="12"/>
        <v/>
      </c>
      <c r="AE141" s="112" t="str">
        <f t="shared" si="13"/>
        <v/>
      </c>
      <c r="AF141" s="112" t="str">
        <f t="shared" si="25"/>
        <v/>
      </c>
      <c r="AG141" s="112" t="str">
        <f t="shared" si="26"/>
        <v/>
      </c>
      <c r="AH141" s="112" t="str">
        <f t="shared" si="27"/>
        <v/>
      </c>
      <c r="AI141" s="143" t="str">
        <f t="shared" si="28"/>
        <v/>
      </c>
      <c r="AK141" s="141">
        <v>136.0</v>
      </c>
      <c r="AL141" s="112" t="str">
        <f t="shared" si="14"/>
        <v/>
      </c>
      <c r="AM141" s="112" t="str">
        <f t="shared" si="15"/>
        <v/>
      </c>
      <c r="AN141" s="112" t="str">
        <f t="shared" si="16"/>
        <v/>
      </c>
      <c r="AO141" s="112" t="str">
        <f t="shared" si="17"/>
        <v/>
      </c>
      <c r="AP141" s="112" t="str">
        <f t="shared" si="18"/>
        <v/>
      </c>
      <c r="AQ141" s="112" t="str">
        <f t="shared" ref="AQ141:AT141" si="176">IF($AK141&lt;=$F$18,$AL141*AM141,)</f>
        <v/>
      </c>
      <c r="AR141" s="112" t="str">
        <f t="shared" si="176"/>
        <v/>
      </c>
      <c r="AS141" s="112" t="str">
        <f t="shared" si="176"/>
        <v/>
      </c>
      <c r="AT141" s="112" t="str">
        <f t="shared" si="176"/>
        <v/>
      </c>
      <c r="AU141" s="112"/>
      <c r="AV141" s="112"/>
      <c r="AW141" s="112"/>
      <c r="AX141" s="112"/>
      <c r="AY141" s="143"/>
    </row>
    <row r="142" ht="15.75" customHeight="1">
      <c r="C142" s="241" t="s">
        <v>190</v>
      </c>
      <c r="D142" s="242">
        <v>0.54</v>
      </c>
      <c r="E142" s="240" t="s">
        <v>158</v>
      </c>
      <c r="F142" s="239">
        <f>IF(OR('Pin Maritime'!$E142="Feuillus",'Pin Maritime'!$E142="Peupliers"),1.56,1.3)</f>
        <v>1.56</v>
      </c>
      <c r="G142" s="112"/>
      <c r="H142" s="112"/>
      <c r="I142" s="138">
        <v>137.0</v>
      </c>
      <c r="J142" s="112" t="str">
        <f t="shared" si="66"/>
        <v/>
      </c>
      <c r="K142" s="112">
        <f t="shared" si="20"/>
        <v>0</v>
      </c>
      <c r="L142" s="112" t="str">
        <f t="shared" si="21"/>
        <v/>
      </c>
      <c r="M142" s="112" t="str">
        <f t="shared" si="2"/>
        <v/>
      </c>
      <c r="N142" s="112" t="str">
        <f t="shared" si="3"/>
        <v/>
      </c>
      <c r="O142" s="139">
        <f t="shared" si="4"/>
        <v>0</v>
      </c>
      <c r="P142" s="138">
        <v>137.0</v>
      </c>
      <c r="Q142" s="112" t="str">
        <f t="shared" si="22"/>
        <v/>
      </c>
      <c r="R142" s="112" t="str">
        <f t="shared" si="23"/>
        <v/>
      </c>
      <c r="S142" s="112">
        <f t="shared" si="5"/>
        <v>0</v>
      </c>
      <c r="T142" s="112">
        <f t="shared" si="6"/>
        <v>0</v>
      </c>
      <c r="U142" s="112" t="str">
        <f t="shared" si="24"/>
        <v/>
      </c>
      <c r="V142" s="112" t="str">
        <f t="shared" si="7"/>
        <v/>
      </c>
      <c r="W142" s="112">
        <v>0.0</v>
      </c>
      <c r="X142" s="112">
        <f t="shared" si="8"/>
        <v>0</v>
      </c>
      <c r="Y142" s="140" t="str">
        <f t="shared" si="9"/>
        <v/>
      </c>
      <c r="AA142" s="141">
        <v>137.0</v>
      </c>
      <c r="AB142" s="112" t="str">
        <f t="shared" si="10"/>
        <v/>
      </c>
      <c r="AC142" s="142">
        <f t="shared" si="11"/>
        <v>0</v>
      </c>
      <c r="AD142" s="112" t="str">
        <f t="shared" si="12"/>
        <v/>
      </c>
      <c r="AE142" s="112" t="str">
        <f t="shared" si="13"/>
        <v/>
      </c>
      <c r="AF142" s="112" t="str">
        <f t="shared" si="25"/>
        <v/>
      </c>
      <c r="AG142" s="112" t="str">
        <f t="shared" si="26"/>
        <v/>
      </c>
      <c r="AH142" s="112" t="str">
        <f t="shared" si="27"/>
        <v/>
      </c>
      <c r="AI142" s="143" t="str">
        <f t="shared" si="28"/>
        <v/>
      </c>
      <c r="AK142" s="141">
        <v>137.0</v>
      </c>
      <c r="AL142" s="112" t="str">
        <f t="shared" si="14"/>
        <v/>
      </c>
      <c r="AM142" s="112" t="str">
        <f t="shared" si="15"/>
        <v/>
      </c>
      <c r="AN142" s="112" t="str">
        <f t="shared" si="16"/>
        <v/>
      </c>
      <c r="AO142" s="112" t="str">
        <f t="shared" si="17"/>
        <v/>
      </c>
      <c r="AP142" s="112" t="str">
        <f t="shared" si="18"/>
        <v/>
      </c>
      <c r="AQ142" s="112" t="str">
        <f t="shared" ref="AQ142:AT142" si="177">IF($AK142&lt;=$F$18,$AL142*AM142,)</f>
        <v/>
      </c>
      <c r="AR142" s="112" t="str">
        <f t="shared" si="177"/>
        <v/>
      </c>
      <c r="AS142" s="112" t="str">
        <f t="shared" si="177"/>
        <v/>
      </c>
      <c r="AT142" s="112" t="str">
        <f t="shared" si="177"/>
        <v/>
      </c>
      <c r="AU142" s="112"/>
      <c r="AV142" s="112"/>
      <c r="AW142" s="112"/>
      <c r="AX142" s="112"/>
      <c r="AY142" s="143"/>
    </row>
    <row r="143" ht="15.75" customHeight="1">
      <c r="C143" s="241" t="s">
        <v>191</v>
      </c>
      <c r="D143" s="242">
        <v>0.65</v>
      </c>
      <c r="E143" s="240" t="s">
        <v>158</v>
      </c>
      <c r="F143" s="239">
        <f>IF(OR('Pin Maritime'!$E143="Feuillus",'Pin Maritime'!$E143="Peupliers"),1.56,1.3)</f>
        <v>1.56</v>
      </c>
      <c r="G143" s="112"/>
      <c r="H143" s="112"/>
      <c r="I143" s="138">
        <v>138.0</v>
      </c>
      <c r="J143" s="112" t="str">
        <f t="shared" si="66"/>
        <v/>
      </c>
      <c r="K143" s="112">
        <f t="shared" si="20"/>
        <v>0</v>
      </c>
      <c r="L143" s="112" t="str">
        <f t="shared" si="21"/>
        <v/>
      </c>
      <c r="M143" s="112" t="str">
        <f t="shared" si="2"/>
        <v/>
      </c>
      <c r="N143" s="112" t="str">
        <f t="shared" si="3"/>
        <v/>
      </c>
      <c r="O143" s="139">
        <f t="shared" si="4"/>
        <v>0</v>
      </c>
      <c r="P143" s="138">
        <v>138.0</v>
      </c>
      <c r="Q143" s="112" t="str">
        <f t="shared" si="22"/>
        <v/>
      </c>
      <c r="R143" s="112" t="str">
        <f t="shared" si="23"/>
        <v/>
      </c>
      <c r="S143" s="112">
        <f t="shared" si="5"/>
        <v>0</v>
      </c>
      <c r="T143" s="112">
        <f t="shared" si="6"/>
        <v>0</v>
      </c>
      <c r="U143" s="112" t="str">
        <f t="shared" si="24"/>
        <v/>
      </c>
      <c r="V143" s="112" t="str">
        <f t="shared" si="7"/>
        <v/>
      </c>
      <c r="W143" s="112">
        <v>0.0</v>
      </c>
      <c r="X143" s="112">
        <f t="shared" si="8"/>
        <v>0</v>
      </c>
      <c r="Y143" s="140" t="str">
        <f t="shared" si="9"/>
        <v/>
      </c>
      <c r="AA143" s="141">
        <v>138.0</v>
      </c>
      <c r="AB143" s="112" t="str">
        <f t="shared" si="10"/>
        <v/>
      </c>
      <c r="AC143" s="142">
        <f t="shared" si="11"/>
        <v>0</v>
      </c>
      <c r="AD143" s="112" t="str">
        <f t="shared" si="12"/>
        <v/>
      </c>
      <c r="AE143" s="112" t="str">
        <f t="shared" si="13"/>
        <v/>
      </c>
      <c r="AF143" s="112" t="str">
        <f t="shared" si="25"/>
        <v/>
      </c>
      <c r="AG143" s="112" t="str">
        <f t="shared" si="26"/>
        <v/>
      </c>
      <c r="AH143" s="112" t="str">
        <f t="shared" si="27"/>
        <v/>
      </c>
      <c r="AI143" s="143" t="str">
        <f t="shared" si="28"/>
        <v/>
      </c>
      <c r="AK143" s="141">
        <v>138.0</v>
      </c>
      <c r="AL143" s="112" t="str">
        <f t="shared" si="14"/>
        <v/>
      </c>
      <c r="AM143" s="112" t="str">
        <f t="shared" si="15"/>
        <v/>
      </c>
      <c r="AN143" s="112" t="str">
        <f t="shared" si="16"/>
        <v/>
      </c>
      <c r="AO143" s="112" t="str">
        <f t="shared" si="17"/>
        <v/>
      </c>
      <c r="AP143" s="112" t="str">
        <f t="shared" si="18"/>
        <v/>
      </c>
      <c r="AQ143" s="112" t="str">
        <f t="shared" ref="AQ143:AT143" si="178">IF($AK143&lt;=$F$18,$AL143*AM143,)</f>
        <v/>
      </c>
      <c r="AR143" s="112" t="str">
        <f t="shared" si="178"/>
        <v/>
      </c>
      <c r="AS143" s="112" t="str">
        <f t="shared" si="178"/>
        <v/>
      </c>
      <c r="AT143" s="112" t="str">
        <f t="shared" si="178"/>
        <v/>
      </c>
      <c r="AU143" s="112"/>
      <c r="AV143" s="112"/>
      <c r="AW143" s="112"/>
      <c r="AX143" s="112"/>
      <c r="AY143" s="143"/>
    </row>
    <row r="144" ht="15.75" customHeight="1">
      <c r="C144" s="241" t="s">
        <v>192</v>
      </c>
      <c r="D144" s="242">
        <v>0.56</v>
      </c>
      <c r="E144" s="240" t="s">
        <v>158</v>
      </c>
      <c r="F144" s="239">
        <f>IF(OR('Pin Maritime'!$E144="Feuillus",'Pin Maritime'!$E144="Peupliers"),1.56,1.3)</f>
        <v>1.56</v>
      </c>
      <c r="G144" s="112"/>
      <c r="H144" s="112"/>
      <c r="I144" s="138">
        <v>139.0</v>
      </c>
      <c r="J144" s="112" t="str">
        <f t="shared" si="66"/>
        <v/>
      </c>
      <c r="K144" s="112">
        <f t="shared" si="20"/>
        <v>0</v>
      </c>
      <c r="L144" s="112" t="str">
        <f t="shared" si="21"/>
        <v/>
      </c>
      <c r="M144" s="112" t="str">
        <f t="shared" si="2"/>
        <v/>
      </c>
      <c r="N144" s="112" t="str">
        <f t="shared" si="3"/>
        <v/>
      </c>
      <c r="O144" s="139">
        <f t="shared" si="4"/>
        <v>0</v>
      </c>
      <c r="P144" s="138">
        <v>139.0</v>
      </c>
      <c r="Q144" s="112" t="str">
        <f t="shared" si="22"/>
        <v/>
      </c>
      <c r="R144" s="112" t="str">
        <f t="shared" si="23"/>
        <v/>
      </c>
      <c r="S144" s="112">
        <f t="shared" si="5"/>
        <v>0</v>
      </c>
      <c r="T144" s="112">
        <f t="shared" si="6"/>
        <v>0</v>
      </c>
      <c r="U144" s="112" t="str">
        <f t="shared" si="24"/>
        <v/>
      </c>
      <c r="V144" s="112" t="str">
        <f t="shared" si="7"/>
        <v/>
      </c>
      <c r="W144" s="112">
        <v>0.0</v>
      </c>
      <c r="X144" s="112">
        <f t="shared" si="8"/>
        <v>0</v>
      </c>
      <c r="Y144" s="140" t="str">
        <f t="shared" si="9"/>
        <v/>
      </c>
      <c r="AA144" s="141">
        <v>139.0</v>
      </c>
      <c r="AB144" s="112" t="str">
        <f t="shared" si="10"/>
        <v/>
      </c>
      <c r="AC144" s="142">
        <f t="shared" si="11"/>
        <v>0</v>
      </c>
      <c r="AD144" s="112" t="str">
        <f t="shared" si="12"/>
        <v/>
      </c>
      <c r="AE144" s="112" t="str">
        <f t="shared" si="13"/>
        <v/>
      </c>
      <c r="AF144" s="112" t="str">
        <f t="shared" si="25"/>
        <v/>
      </c>
      <c r="AG144" s="112" t="str">
        <f t="shared" si="26"/>
        <v/>
      </c>
      <c r="AH144" s="112" t="str">
        <f t="shared" si="27"/>
        <v/>
      </c>
      <c r="AI144" s="143" t="str">
        <f t="shared" si="28"/>
        <v/>
      </c>
      <c r="AK144" s="141">
        <v>139.0</v>
      </c>
      <c r="AL144" s="112" t="str">
        <f t="shared" si="14"/>
        <v/>
      </c>
      <c r="AM144" s="112" t="str">
        <f t="shared" si="15"/>
        <v/>
      </c>
      <c r="AN144" s="112" t="str">
        <f t="shared" si="16"/>
        <v/>
      </c>
      <c r="AO144" s="112" t="str">
        <f t="shared" si="17"/>
        <v/>
      </c>
      <c r="AP144" s="112" t="str">
        <f t="shared" si="18"/>
        <v/>
      </c>
      <c r="AQ144" s="112" t="str">
        <f t="shared" ref="AQ144:AT144" si="179">IF($AK144&lt;=$F$18,$AL144*AM144,)</f>
        <v/>
      </c>
      <c r="AR144" s="112" t="str">
        <f t="shared" si="179"/>
        <v/>
      </c>
      <c r="AS144" s="112" t="str">
        <f t="shared" si="179"/>
        <v/>
      </c>
      <c r="AT144" s="112" t="str">
        <f t="shared" si="179"/>
        <v/>
      </c>
      <c r="AU144" s="112"/>
      <c r="AV144" s="112"/>
      <c r="AW144" s="112"/>
      <c r="AX144" s="112"/>
      <c r="AY144" s="143"/>
    </row>
    <row r="145" ht="15.75" customHeight="1">
      <c r="C145" s="241" t="s">
        <v>193</v>
      </c>
      <c r="D145" s="245">
        <v>0.579</v>
      </c>
      <c r="E145" s="240" t="s">
        <v>158</v>
      </c>
      <c r="F145" s="239">
        <f>IF(OR('Pin Maritime'!$E145="Feuillus",'Pin Maritime'!$E145="Peupliers"),1.56,1.3)</f>
        <v>1.56</v>
      </c>
      <c r="G145" s="112"/>
      <c r="H145" s="112"/>
      <c r="I145" s="138">
        <v>140.0</v>
      </c>
      <c r="J145" s="112" t="str">
        <f t="shared" si="66"/>
        <v/>
      </c>
      <c r="K145" s="112">
        <f t="shared" si="20"/>
        <v>0</v>
      </c>
      <c r="L145" s="112" t="str">
        <f t="shared" si="21"/>
        <v/>
      </c>
      <c r="M145" s="112" t="str">
        <f t="shared" si="2"/>
        <v/>
      </c>
      <c r="N145" s="112" t="str">
        <f t="shared" si="3"/>
        <v/>
      </c>
      <c r="O145" s="139">
        <f t="shared" si="4"/>
        <v>0</v>
      </c>
      <c r="P145" s="138">
        <v>140.0</v>
      </c>
      <c r="Q145" s="112" t="str">
        <f t="shared" si="22"/>
        <v/>
      </c>
      <c r="R145" s="112" t="str">
        <f t="shared" si="23"/>
        <v/>
      </c>
      <c r="S145" s="112">
        <f t="shared" si="5"/>
        <v>0</v>
      </c>
      <c r="T145" s="112">
        <f t="shared" si="6"/>
        <v>0</v>
      </c>
      <c r="U145" s="112" t="str">
        <f t="shared" si="24"/>
        <v/>
      </c>
      <c r="V145" s="112" t="str">
        <f t="shared" si="7"/>
        <v/>
      </c>
      <c r="W145" s="112">
        <v>0.0</v>
      </c>
      <c r="X145" s="112">
        <f t="shared" si="8"/>
        <v>0</v>
      </c>
      <c r="Y145" s="140" t="str">
        <f t="shared" si="9"/>
        <v/>
      </c>
      <c r="AA145" s="141">
        <v>140.0</v>
      </c>
      <c r="AB145" s="112" t="str">
        <f t="shared" si="10"/>
        <v/>
      </c>
      <c r="AC145" s="142">
        <f t="shared" si="11"/>
        <v>0</v>
      </c>
      <c r="AD145" s="112" t="str">
        <f t="shared" si="12"/>
        <v/>
      </c>
      <c r="AE145" s="112" t="str">
        <f t="shared" si="13"/>
        <v/>
      </c>
      <c r="AF145" s="112" t="str">
        <f t="shared" si="25"/>
        <v/>
      </c>
      <c r="AG145" s="112" t="str">
        <f t="shared" si="26"/>
        <v/>
      </c>
      <c r="AH145" s="112" t="str">
        <f t="shared" si="27"/>
        <v/>
      </c>
      <c r="AI145" s="143" t="str">
        <f t="shared" si="28"/>
        <v/>
      </c>
      <c r="AK145" s="141">
        <v>140.0</v>
      </c>
      <c r="AL145" s="112" t="str">
        <f t="shared" si="14"/>
        <v/>
      </c>
      <c r="AM145" s="112" t="str">
        <f t="shared" si="15"/>
        <v/>
      </c>
      <c r="AN145" s="112" t="str">
        <f t="shared" si="16"/>
        <v/>
      </c>
      <c r="AO145" s="112" t="str">
        <f t="shared" si="17"/>
        <v/>
      </c>
      <c r="AP145" s="112" t="str">
        <f t="shared" si="18"/>
        <v/>
      </c>
      <c r="AQ145" s="112" t="str">
        <f t="shared" ref="AQ145:AT145" si="180">IF($AK145&lt;=$F$18,$AL145*AM145,)</f>
        <v/>
      </c>
      <c r="AR145" s="112" t="str">
        <f t="shared" si="180"/>
        <v/>
      </c>
      <c r="AS145" s="112" t="str">
        <f t="shared" si="180"/>
        <v/>
      </c>
      <c r="AT145" s="112" t="str">
        <f t="shared" si="180"/>
        <v/>
      </c>
      <c r="AU145" s="112"/>
      <c r="AV145" s="112"/>
      <c r="AW145" s="112"/>
      <c r="AX145" s="112"/>
      <c r="AY145" s="143"/>
    </row>
    <row r="146" ht="15.75" customHeight="1">
      <c r="C146" s="241" t="s">
        <v>194</v>
      </c>
      <c r="D146" s="242">
        <v>0.64</v>
      </c>
      <c r="E146" s="240" t="s">
        <v>158</v>
      </c>
      <c r="F146" s="239">
        <f>IF(OR('Pin Maritime'!$E146="Feuillus",'Pin Maritime'!$E146="Peupliers"),1.56,1.3)</f>
        <v>1.56</v>
      </c>
      <c r="G146" s="112"/>
      <c r="H146" s="112"/>
      <c r="I146" s="138">
        <v>141.0</v>
      </c>
      <c r="J146" s="112" t="str">
        <f t="shared" si="66"/>
        <v/>
      </c>
      <c r="K146" s="112">
        <f t="shared" si="20"/>
        <v>0</v>
      </c>
      <c r="L146" s="112" t="str">
        <f t="shared" si="21"/>
        <v/>
      </c>
      <c r="M146" s="112" t="str">
        <f t="shared" si="2"/>
        <v/>
      </c>
      <c r="N146" s="112" t="str">
        <f t="shared" si="3"/>
        <v/>
      </c>
      <c r="O146" s="139">
        <f t="shared" si="4"/>
        <v>0</v>
      </c>
      <c r="P146" s="138">
        <v>141.0</v>
      </c>
      <c r="Q146" s="112" t="str">
        <f t="shared" si="22"/>
        <v/>
      </c>
      <c r="R146" s="112" t="str">
        <f t="shared" si="23"/>
        <v/>
      </c>
      <c r="S146" s="112">
        <f t="shared" si="5"/>
        <v>0</v>
      </c>
      <c r="T146" s="112">
        <f t="shared" si="6"/>
        <v>0</v>
      </c>
      <c r="U146" s="112" t="str">
        <f t="shared" si="24"/>
        <v/>
      </c>
      <c r="V146" s="112" t="str">
        <f t="shared" si="7"/>
        <v/>
      </c>
      <c r="W146" s="112">
        <v>0.0</v>
      </c>
      <c r="X146" s="112">
        <f t="shared" si="8"/>
        <v>0</v>
      </c>
      <c r="Y146" s="140" t="str">
        <f t="shared" si="9"/>
        <v/>
      </c>
      <c r="AA146" s="141">
        <v>141.0</v>
      </c>
      <c r="AB146" s="112" t="str">
        <f t="shared" si="10"/>
        <v/>
      </c>
      <c r="AC146" s="142">
        <f t="shared" si="11"/>
        <v>0</v>
      </c>
      <c r="AD146" s="112" t="str">
        <f t="shared" si="12"/>
        <v/>
      </c>
      <c r="AE146" s="112" t="str">
        <f t="shared" si="13"/>
        <v/>
      </c>
      <c r="AF146" s="112" t="str">
        <f t="shared" si="25"/>
        <v/>
      </c>
      <c r="AG146" s="112" t="str">
        <f t="shared" si="26"/>
        <v/>
      </c>
      <c r="AH146" s="112" t="str">
        <f t="shared" si="27"/>
        <v/>
      </c>
      <c r="AI146" s="143" t="str">
        <f t="shared" si="28"/>
        <v/>
      </c>
      <c r="AK146" s="141">
        <v>141.0</v>
      </c>
      <c r="AL146" s="112" t="str">
        <f t="shared" si="14"/>
        <v/>
      </c>
      <c r="AM146" s="112" t="str">
        <f t="shared" si="15"/>
        <v/>
      </c>
      <c r="AN146" s="112" t="str">
        <f t="shared" si="16"/>
        <v/>
      </c>
      <c r="AO146" s="112" t="str">
        <f t="shared" si="17"/>
        <v/>
      </c>
      <c r="AP146" s="112" t="str">
        <f t="shared" si="18"/>
        <v/>
      </c>
      <c r="AQ146" s="112" t="str">
        <f t="shared" ref="AQ146:AT146" si="181">IF($AK146&lt;=$F$18,$AL146*AM146,)</f>
        <v/>
      </c>
      <c r="AR146" s="112" t="str">
        <f t="shared" si="181"/>
        <v/>
      </c>
      <c r="AS146" s="112" t="str">
        <f t="shared" si="181"/>
        <v/>
      </c>
      <c r="AT146" s="112" t="str">
        <f t="shared" si="181"/>
        <v/>
      </c>
      <c r="AU146" s="112"/>
      <c r="AV146" s="112"/>
      <c r="AW146" s="112"/>
      <c r="AX146" s="112"/>
      <c r="AY146" s="143"/>
    </row>
    <row r="147" ht="15.75" customHeight="1">
      <c r="C147" s="241" t="s">
        <v>195</v>
      </c>
      <c r="D147" s="242">
        <v>0.73</v>
      </c>
      <c r="E147" s="240" t="s">
        <v>158</v>
      </c>
      <c r="F147" s="239">
        <f>IF(OR('Pin Maritime'!$E147="Feuillus",'Pin Maritime'!$E147="Peupliers"),1.56,1.3)</f>
        <v>1.56</v>
      </c>
      <c r="G147" s="112"/>
      <c r="H147" s="112"/>
      <c r="I147" s="138">
        <v>142.0</v>
      </c>
      <c r="J147" s="112" t="str">
        <f t="shared" si="66"/>
        <v/>
      </c>
      <c r="K147" s="112">
        <f t="shared" si="20"/>
        <v>0</v>
      </c>
      <c r="L147" s="112" t="str">
        <f t="shared" si="21"/>
        <v/>
      </c>
      <c r="M147" s="112" t="str">
        <f t="shared" si="2"/>
        <v/>
      </c>
      <c r="N147" s="112" t="str">
        <f t="shared" si="3"/>
        <v/>
      </c>
      <c r="O147" s="139">
        <f t="shared" si="4"/>
        <v>0</v>
      </c>
      <c r="P147" s="138">
        <v>142.0</v>
      </c>
      <c r="Q147" s="112" t="str">
        <f t="shared" si="22"/>
        <v/>
      </c>
      <c r="R147" s="112" t="str">
        <f t="shared" si="23"/>
        <v/>
      </c>
      <c r="S147" s="112">
        <f t="shared" si="5"/>
        <v>0</v>
      </c>
      <c r="T147" s="112">
        <f t="shared" si="6"/>
        <v>0</v>
      </c>
      <c r="U147" s="112" t="str">
        <f t="shared" si="24"/>
        <v/>
      </c>
      <c r="V147" s="112" t="str">
        <f t="shared" si="7"/>
        <v/>
      </c>
      <c r="W147" s="112">
        <v>0.0</v>
      </c>
      <c r="X147" s="112">
        <f t="shared" si="8"/>
        <v>0</v>
      </c>
      <c r="Y147" s="140" t="str">
        <f t="shared" si="9"/>
        <v/>
      </c>
      <c r="AA147" s="141">
        <v>142.0</v>
      </c>
      <c r="AB147" s="112" t="str">
        <f t="shared" si="10"/>
        <v/>
      </c>
      <c r="AC147" s="142">
        <f t="shared" si="11"/>
        <v>0</v>
      </c>
      <c r="AD147" s="112" t="str">
        <f t="shared" si="12"/>
        <v/>
      </c>
      <c r="AE147" s="112" t="str">
        <f t="shared" si="13"/>
        <v/>
      </c>
      <c r="AF147" s="112" t="str">
        <f t="shared" si="25"/>
        <v/>
      </c>
      <c r="AG147" s="112" t="str">
        <f t="shared" si="26"/>
        <v/>
      </c>
      <c r="AH147" s="112" t="str">
        <f t="shared" si="27"/>
        <v/>
      </c>
      <c r="AI147" s="143" t="str">
        <f t="shared" si="28"/>
        <v/>
      </c>
      <c r="AK147" s="141">
        <v>142.0</v>
      </c>
      <c r="AL147" s="112" t="str">
        <f t="shared" si="14"/>
        <v/>
      </c>
      <c r="AM147" s="112" t="str">
        <f t="shared" si="15"/>
        <v/>
      </c>
      <c r="AN147" s="112" t="str">
        <f t="shared" si="16"/>
        <v/>
      </c>
      <c r="AO147" s="112" t="str">
        <f t="shared" si="17"/>
        <v/>
      </c>
      <c r="AP147" s="112" t="str">
        <f t="shared" si="18"/>
        <v/>
      </c>
      <c r="AQ147" s="112" t="str">
        <f t="shared" ref="AQ147:AT147" si="182">IF($AK147&lt;=$F$18,$AL147*AM147,)</f>
        <v/>
      </c>
      <c r="AR147" s="112" t="str">
        <f t="shared" si="182"/>
        <v/>
      </c>
      <c r="AS147" s="112" t="str">
        <f t="shared" si="182"/>
        <v/>
      </c>
      <c r="AT147" s="112" t="str">
        <f t="shared" si="182"/>
        <v/>
      </c>
      <c r="AU147" s="112"/>
      <c r="AV147" s="112"/>
      <c r="AW147" s="112"/>
      <c r="AX147" s="112"/>
      <c r="AY147" s="143"/>
    </row>
    <row r="148" ht="15.75" customHeight="1">
      <c r="C148" s="241" t="s">
        <v>196</v>
      </c>
      <c r="D148" s="242">
        <v>0.56</v>
      </c>
      <c r="E148" s="240" t="s">
        <v>158</v>
      </c>
      <c r="F148" s="239">
        <f>IF(OR('Pin Maritime'!$E148="Feuillus",'Pin Maritime'!$E148="Peupliers"),1.56,1.3)</f>
        <v>1.56</v>
      </c>
      <c r="G148" s="112"/>
      <c r="H148" s="112"/>
      <c r="I148" s="138">
        <v>143.0</v>
      </c>
      <c r="J148" s="112" t="str">
        <f t="shared" si="66"/>
        <v/>
      </c>
      <c r="K148" s="112">
        <f t="shared" si="20"/>
        <v>0</v>
      </c>
      <c r="L148" s="112" t="str">
        <f t="shared" si="21"/>
        <v/>
      </c>
      <c r="M148" s="112" t="str">
        <f t="shared" si="2"/>
        <v/>
      </c>
      <c r="N148" s="112" t="str">
        <f t="shared" si="3"/>
        <v/>
      </c>
      <c r="O148" s="139">
        <f t="shared" si="4"/>
        <v>0</v>
      </c>
      <c r="P148" s="138">
        <v>143.0</v>
      </c>
      <c r="Q148" s="112" t="str">
        <f t="shared" si="22"/>
        <v/>
      </c>
      <c r="R148" s="112" t="str">
        <f t="shared" si="23"/>
        <v/>
      </c>
      <c r="S148" s="112">
        <f t="shared" si="5"/>
        <v>0</v>
      </c>
      <c r="T148" s="112">
        <f t="shared" si="6"/>
        <v>0</v>
      </c>
      <c r="U148" s="112" t="str">
        <f t="shared" si="24"/>
        <v/>
      </c>
      <c r="V148" s="112" t="str">
        <f t="shared" si="7"/>
        <v/>
      </c>
      <c r="W148" s="112">
        <v>0.0</v>
      </c>
      <c r="X148" s="112">
        <f t="shared" si="8"/>
        <v>0</v>
      </c>
      <c r="Y148" s="140" t="str">
        <f t="shared" si="9"/>
        <v/>
      </c>
      <c r="AA148" s="141">
        <v>143.0</v>
      </c>
      <c r="AB148" s="112" t="str">
        <f t="shared" si="10"/>
        <v/>
      </c>
      <c r="AC148" s="142">
        <f t="shared" si="11"/>
        <v>0</v>
      </c>
      <c r="AD148" s="112" t="str">
        <f t="shared" si="12"/>
        <v/>
      </c>
      <c r="AE148" s="112" t="str">
        <f t="shared" si="13"/>
        <v/>
      </c>
      <c r="AF148" s="112" t="str">
        <f t="shared" si="25"/>
        <v/>
      </c>
      <c r="AG148" s="112" t="str">
        <f t="shared" si="26"/>
        <v/>
      </c>
      <c r="AH148" s="112" t="str">
        <f t="shared" si="27"/>
        <v/>
      </c>
      <c r="AI148" s="143" t="str">
        <f t="shared" si="28"/>
        <v/>
      </c>
      <c r="AK148" s="141">
        <v>143.0</v>
      </c>
      <c r="AL148" s="112" t="str">
        <f t="shared" si="14"/>
        <v/>
      </c>
      <c r="AM148" s="112" t="str">
        <f t="shared" si="15"/>
        <v/>
      </c>
      <c r="AN148" s="112" t="str">
        <f t="shared" si="16"/>
        <v/>
      </c>
      <c r="AO148" s="112" t="str">
        <f t="shared" si="17"/>
        <v/>
      </c>
      <c r="AP148" s="112" t="str">
        <f t="shared" si="18"/>
        <v/>
      </c>
      <c r="AQ148" s="112" t="str">
        <f t="shared" ref="AQ148:AT148" si="183">IF($AK148&lt;=$F$18,$AL148*AM148,)</f>
        <v/>
      </c>
      <c r="AR148" s="112" t="str">
        <f t="shared" si="183"/>
        <v/>
      </c>
      <c r="AS148" s="112" t="str">
        <f t="shared" si="183"/>
        <v/>
      </c>
      <c r="AT148" s="112" t="str">
        <f t="shared" si="183"/>
        <v/>
      </c>
      <c r="AU148" s="112"/>
      <c r="AV148" s="112"/>
      <c r="AW148" s="112"/>
      <c r="AX148" s="112"/>
      <c r="AY148" s="143"/>
    </row>
    <row r="149" ht="15.75" customHeight="1">
      <c r="C149" s="241" t="s">
        <v>197</v>
      </c>
      <c r="D149" s="242">
        <v>0.74</v>
      </c>
      <c r="E149" s="240" t="s">
        <v>158</v>
      </c>
      <c r="F149" s="239">
        <f>IF(OR('Pin Maritime'!$E149="Feuillus",'Pin Maritime'!$E149="Peupliers"),1.56,1.3)</f>
        <v>1.56</v>
      </c>
      <c r="G149" s="112"/>
      <c r="H149" s="112"/>
      <c r="I149" s="138">
        <v>144.0</v>
      </c>
      <c r="J149" s="112" t="str">
        <f t="shared" si="66"/>
        <v/>
      </c>
      <c r="K149" s="112">
        <f t="shared" si="20"/>
        <v>0</v>
      </c>
      <c r="L149" s="112" t="str">
        <f t="shared" si="21"/>
        <v/>
      </c>
      <c r="M149" s="112" t="str">
        <f t="shared" si="2"/>
        <v/>
      </c>
      <c r="N149" s="112" t="str">
        <f t="shared" si="3"/>
        <v/>
      </c>
      <c r="O149" s="139">
        <f t="shared" si="4"/>
        <v>0</v>
      </c>
      <c r="P149" s="138">
        <v>144.0</v>
      </c>
      <c r="Q149" s="112" t="str">
        <f t="shared" si="22"/>
        <v/>
      </c>
      <c r="R149" s="112" t="str">
        <f t="shared" si="23"/>
        <v/>
      </c>
      <c r="S149" s="112">
        <f t="shared" si="5"/>
        <v>0</v>
      </c>
      <c r="T149" s="112">
        <f t="shared" si="6"/>
        <v>0</v>
      </c>
      <c r="U149" s="112" t="str">
        <f t="shared" si="24"/>
        <v/>
      </c>
      <c r="V149" s="112" t="str">
        <f t="shared" si="7"/>
        <v/>
      </c>
      <c r="W149" s="112">
        <v>0.0</v>
      </c>
      <c r="X149" s="112">
        <f t="shared" si="8"/>
        <v>0</v>
      </c>
      <c r="Y149" s="140" t="str">
        <f t="shared" si="9"/>
        <v/>
      </c>
      <c r="AA149" s="141">
        <v>144.0</v>
      </c>
      <c r="AB149" s="112" t="str">
        <f t="shared" si="10"/>
        <v/>
      </c>
      <c r="AC149" s="142">
        <f t="shared" si="11"/>
        <v>0</v>
      </c>
      <c r="AD149" s="112" t="str">
        <f t="shared" si="12"/>
        <v/>
      </c>
      <c r="AE149" s="112" t="str">
        <f t="shared" si="13"/>
        <v/>
      </c>
      <c r="AF149" s="112" t="str">
        <f t="shared" si="25"/>
        <v/>
      </c>
      <c r="AG149" s="112" t="str">
        <f t="shared" si="26"/>
        <v/>
      </c>
      <c r="AH149" s="112" t="str">
        <f t="shared" si="27"/>
        <v/>
      </c>
      <c r="AI149" s="143" t="str">
        <f t="shared" si="28"/>
        <v/>
      </c>
      <c r="AK149" s="141">
        <v>144.0</v>
      </c>
      <c r="AL149" s="112" t="str">
        <f t="shared" si="14"/>
        <v/>
      </c>
      <c r="AM149" s="112" t="str">
        <f t="shared" si="15"/>
        <v/>
      </c>
      <c r="AN149" s="112" t="str">
        <f t="shared" si="16"/>
        <v/>
      </c>
      <c r="AO149" s="112" t="str">
        <f t="shared" si="17"/>
        <v/>
      </c>
      <c r="AP149" s="112" t="str">
        <f t="shared" si="18"/>
        <v/>
      </c>
      <c r="AQ149" s="112" t="str">
        <f t="shared" ref="AQ149:AT149" si="184">IF($AK149&lt;=$F$18,$AL149*AM149,)</f>
        <v/>
      </c>
      <c r="AR149" s="112" t="str">
        <f t="shared" si="184"/>
        <v/>
      </c>
      <c r="AS149" s="112" t="str">
        <f t="shared" si="184"/>
        <v/>
      </c>
      <c r="AT149" s="112" t="str">
        <f t="shared" si="184"/>
        <v/>
      </c>
      <c r="AU149" s="112"/>
      <c r="AV149" s="112"/>
      <c r="AW149" s="112"/>
      <c r="AX149" s="112"/>
      <c r="AY149" s="143"/>
    </row>
    <row r="150" ht="15.75" customHeight="1">
      <c r="C150" s="241" t="s">
        <v>198</v>
      </c>
      <c r="D150" s="242">
        <v>0.4</v>
      </c>
      <c r="E150" s="240" t="s">
        <v>162</v>
      </c>
      <c r="F150" s="239">
        <f>IF(OR('Pin Maritime'!$E150="Feuillus",'Pin Maritime'!$E150="Peupliers"),1.56,1.3)</f>
        <v>1.3</v>
      </c>
      <c r="G150" s="112"/>
      <c r="H150" s="112"/>
      <c r="I150" s="138">
        <v>145.0</v>
      </c>
      <c r="J150" s="112" t="str">
        <f t="shared" si="66"/>
        <v/>
      </c>
      <c r="K150" s="112">
        <f t="shared" si="20"/>
        <v>0</v>
      </c>
      <c r="L150" s="112" t="str">
        <f t="shared" si="21"/>
        <v/>
      </c>
      <c r="M150" s="112" t="str">
        <f t="shared" si="2"/>
        <v/>
      </c>
      <c r="N150" s="112" t="str">
        <f t="shared" si="3"/>
        <v/>
      </c>
      <c r="O150" s="139">
        <f t="shared" si="4"/>
        <v>0</v>
      </c>
      <c r="P150" s="138">
        <v>145.0</v>
      </c>
      <c r="Q150" s="112" t="str">
        <f t="shared" si="22"/>
        <v/>
      </c>
      <c r="R150" s="112" t="str">
        <f t="shared" si="23"/>
        <v/>
      </c>
      <c r="S150" s="112">
        <f t="shared" si="5"/>
        <v>0</v>
      </c>
      <c r="T150" s="112">
        <f t="shared" si="6"/>
        <v>0</v>
      </c>
      <c r="U150" s="112" t="str">
        <f t="shared" si="24"/>
        <v/>
      </c>
      <c r="V150" s="112" t="str">
        <f t="shared" si="7"/>
        <v/>
      </c>
      <c r="W150" s="112">
        <v>0.0</v>
      </c>
      <c r="X150" s="112">
        <f t="shared" si="8"/>
        <v>0</v>
      </c>
      <c r="Y150" s="140" t="str">
        <f t="shared" si="9"/>
        <v/>
      </c>
      <c r="AA150" s="141">
        <v>145.0</v>
      </c>
      <c r="AB150" s="112" t="str">
        <f t="shared" si="10"/>
        <v/>
      </c>
      <c r="AC150" s="142">
        <f t="shared" si="11"/>
        <v>0</v>
      </c>
      <c r="AD150" s="112" t="str">
        <f t="shared" si="12"/>
        <v/>
      </c>
      <c r="AE150" s="112" t="str">
        <f t="shared" si="13"/>
        <v/>
      </c>
      <c r="AF150" s="112" t="str">
        <f t="shared" si="25"/>
        <v/>
      </c>
      <c r="AG150" s="112" t="str">
        <f t="shared" si="26"/>
        <v/>
      </c>
      <c r="AH150" s="112" t="str">
        <f t="shared" si="27"/>
        <v/>
      </c>
      <c r="AI150" s="143" t="str">
        <f t="shared" si="28"/>
        <v/>
      </c>
      <c r="AK150" s="141">
        <v>145.0</v>
      </c>
      <c r="AL150" s="112" t="str">
        <f t="shared" si="14"/>
        <v/>
      </c>
      <c r="AM150" s="112" t="str">
        <f t="shared" si="15"/>
        <v/>
      </c>
      <c r="AN150" s="112" t="str">
        <f t="shared" si="16"/>
        <v/>
      </c>
      <c r="AO150" s="112" t="str">
        <f t="shared" si="17"/>
        <v/>
      </c>
      <c r="AP150" s="112" t="str">
        <f t="shared" si="18"/>
        <v/>
      </c>
      <c r="AQ150" s="112" t="str">
        <f t="shared" ref="AQ150:AT150" si="185">IF($AK150&lt;=$F$18,$AL150*AM150,)</f>
        <v/>
      </c>
      <c r="AR150" s="112" t="str">
        <f t="shared" si="185"/>
        <v/>
      </c>
      <c r="AS150" s="112" t="str">
        <f t="shared" si="185"/>
        <v/>
      </c>
      <c r="AT150" s="112" t="str">
        <f t="shared" si="185"/>
        <v/>
      </c>
      <c r="AU150" s="112"/>
      <c r="AV150" s="112"/>
      <c r="AW150" s="112"/>
      <c r="AX150" s="112"/>
      <c r="AY150" s="143"/>
    </row>
    <row r="151" ht="15.75" customHeight="1">
      <c r="C151" s="241" t="s">
        <v>199</v>
      </c>
      <c r="D151" s="242">
        <v>0.6</v>
      </c>
      <c r="E151" s="240" t="s">
        <v>158</v>
      </c>
      <c r="F151" s="239">
        <f>IF(OR('Pin Maritime'!$E151="Feuillus",'Pin Maritime'!$E151="Peupliers"),1.56,1.3)</f>
        <v>1.56</v>
      </c>
      <c r="G151" s="112"/>
      <c r="H151" s="112"/>
      <c r="I151" s="138">
        <v>146.0</v>
      </c>
      <c r="J151" s="112" t="str">
        <f t="shared" si="66"/>
        <v/>
      </c>
      <c r="K151" s="112">
        <f t="shared" si="20"/>
        <v>0</v>
      </c>
      <c r="L151" s="112" t="str">
        <f t="shared" si="21"/>
        <v/>
      </c>
      <c r="M151" s="112" t="str">
        <f t="shared" si="2"/>
        <v/>
      </c>
      <c r="N151" s="112" t="str">
        <f t="shared" si="3"/>
        <v/>
      </c>
      <c r="O151" s="139">
        <f t="shared" si="4"/>
        <v>0</v>
      </c>
      <c r="P151" s="138">
        <v>146.0</v>
      </c>
      <c r="Q151" s="112" t="str">
        <f t="shared" si="22"/>
        <v/>
      </c>
      <c r="R151" s="112" t="str">
        <f t="shared" si="23"/>
        <v/>
      </c>
      <c r="S151" s="112">
        <f t="shared" si="5"/>
        <v>0</v>
      </c>
      <c r="T151" s="112">
        <f t="shared" si="6"/>
        <v>0</v>
      </c>
      <c r="U151" s="112" t="str">
        <f t="shared" si="24"/>
        <v/>
      </c>
      <c r="V151" s="112" t="str">
        <f t="shared" si="7"/>
        <v/>
      </c>
      <c r="W151" s="112">
        <v>0.0</v>
      </c>
      <c r="X151" s="112">
        <f t="shared" si="8"/>
        <v>0</v>
      </c>
      <c r="Y151" s="140" t="str">
        <f t="shared" si="9"/>
        <v/>
      </c>
      <c r="AA151" s="141">
        <v>146.0</v>
      </c>
      <c r="AB151" s="112" t="str">
        <f t="shared" si="10"/>
        <v/>
      </c>
      <c r="AC151" s="142">
        <f t="shared" si="11"/>
        <v>0</v>
      </c>
      <c r="AD151" s="112" t="str">
        <f t="shared" si="12"/>
        <v/>
      </c>
      <c r="AE151" s="112" t="str">
        <f t="shared" si="13"/>
        <v/>
      </c>
      <c r="AF151" s="112" t="str">
        <f t="shared" si="25"/>
        <v/>
      </c>
      <c r="AG151" s="112" t="str">
        <f t="shared" si="26"/>
        <v/>
      </c>
      <c r="AH151" s="112" t="str">
        <f t="shared" si="27"/>
        <v/>
      </c>
      <c r="AI151" s="143" t="str">
        <f t="shared" si="28"/>
        <v/>
      </c>
      <c r="AK151" s="141">
        <v>146.0</v>
      </c>
      <c r="AL151" s="112" t="str">
        <f t="shared" si="14"/>
        <v/>
      </c>
      <c r="AM151" s="112" t="str">
        <f t="shared" si="15"/>
        <v/>
      </c>
      <c r="AN151" s="112" t="str">
        <f t="shared" si="16"/>
        <v/>
      </c>
      <c r="AO151" s="112" t="str">
        <f t="shared" si="17"/>
        <v/>
      </c>
      <c r="AP151" s="112" t="str">
        <f t="shared" si="18"/>
        <v/>
      </c>
      <c r="AQ151" s="112" t="str">
        <f t="shared" ref="AQ151:AT151" si="186">IF($AK151&lt;=$F$18,$AL151*AM151,)</f>
        <v/>
      </c>
      <c r="AR151" s="112" t="str">
        <f t="shared" si="186"/>
        <v/>
      </c>
      <c r="AS151" s="112" t="str">
        <f t="shared" si="186"/>
        <v/>
      </c>
      <c r="AT151" s="112" t="str">
        <f t="shared" si="186"/>
        <v/>
      </c>
      <c r="AU151" s="112"/>
      <c r="AV151" s="112"/>
      <c r="AW151" s="112"/>
      <c r="AX151" s="112"/>
      <c r="AY151" s="143"/>
    </row>
    <row r="152" ht="15.75" customHeight="1">
      <c r="C152" s="241" t="s">
        <v>200</v>
      </c>
      <c r="D152" s="242">
        <v>0.43</v>
      </c>
      <c r="E152" s="240" t="s">
        <v>162</v>
      </c>
      <c r="F152" s="239">
        <f>IF(OR('Pin Maritime'!$E152="Feuillus",'Pin Maritime'!$E152="Peupliers"),1.56,1.3)</f>
        <v>1.3</v>
      </c>
      <c r="G152" s="112"/>
      <c r="H152" s="112"/>
      <c r="I152" s="138">
        <v>147.0</v>
      </c>
      <c r="J152" s="112" t="str">
        <f t="shared" si="66"/>
        <v/>
      </c>
      <c r="K152" s="112">
        <f t="shared" si="20"/>
        <v>0</v>
      </c>
      <c r="L152" s="112" t="str">
        <f t="shared" si="21"/>
        <v/>
      </c>
      <c r="M152" s="112" t="str">
        <f t="shared" si="2"/>
        <v/>
      </c>
      <c r="N152" s="112" t="str">
        <f t="shared" si="3"/>
        <v/>
      </c>
      <c r="O152" s="139">
        <f t="shared" si="4"/>
        <v>0</v>
      </c>
      <c r="P152" s="138">
        <v>147.0</v>
      </c>
      <c r="Q152" s="112" t="str">
        <f t="shared" si="22"/>
        <v/>
      </c>
      <c r="R152" s="112" t="str">
        <f t="shared" si="23"/>
        <v/>
      </c>
      <c r="S152" s="112">
        <f t="shared" si="5"/>
        <v>0</v>
      </c>
      <c r="T152" s="112">
        <f t="shared" si="6"/>
        <v>0</v>
      </c>
      <c r="U152" s="112" t="str">
        <f t="shared" si="24"/>
        <v/>
      </c>
      <c r="V152" s="112" t="str">
        <f t="shared" si="7"/>
        <v/>
      </c>
      <c r="W152" s="112">
        <v>0.0</v>
      </c>
      <c r="X152" s="112">
        <f t="shared" si="8"/>
        <v>0</v>
      </c>
      <c r="Y152" s="140" t="str">
        <f t="shared" si="9"/>
        <v/>
      </c>
      <c r="AA152" s="141">
        <v>147.0</v>
      </c>
      <c r="AB152" s="112" t="str">
        <f t="shared" si="10"/>
        <v/>
      </c>
      <c r="AC152" s="142">
        <f t="shared" si="11"/>
        <v>0</v>
      </c>
      <c r="AD152" s="112" t="str">
        <f t="shared" si="12"/>
        <v/>
      </c>
      <c r="AE152" s="112" t="str">
        <f t="shared" si="13"/>
        <v/>
      </c>
      <c r="AF152" s="112" t="str">
        <f t="shared" si="25"/>
        <v/>
      </c>
      <c r="AG152" s="112" t="str">
        <f t="shared" si="26"/>
        <v/>
      </c>
      <c r="AH152" s="112" t="str">
        <f t="shared" si="27"/>
        <v/>
      </c>
      <c r="AI152" s="143" t="str">
        <f t="shared" si="28"/>
        <v/>
      </c>
      <c r="AK152" s="141">
        <v>147.0</v>
      </c>
      <c r="AL152" s="112" t="str">
        <f t="shared" si="14"/>
        <v/>
      </c>
      <c r="AM152" s="112" t="str">
        <f t="shared" si="15"/>
        <v/>
      </c>
      <c r="AN152" s="112" t="str">
        <f t="shared" si="16"/>
        <v/>
      </c>
      <c r="AO152" s="112" t="str">
        <f t="shared" si="17"/>
        <v/>
      </c>
      <c r="AP152" s="112" t="str">
        <f t="shared" si="18"/>
        <v/>
      </c>
      <c r="AQ152" s="112" t="str">
        <f t="shared" ref="AQ152:AT152" si="187">IF($AK152&lt;=$F$18,$AL152*AM152,)</f>
        <v/>
      </c>
      <c r="AR152" s="112" t="str">
        <f t="shared" si="187"/>
        <v/>
      </c>
      <c r="AS152" s="112" t="str">
        <f t="shared" si="187"/>
        <v/>
      </c>
      <c r="AT152" s="112" t="str">
        <f t="shared" si="187"/>
        <v/>
      </c>
      <c r="AU152" s="112"/>
      <c r="AV152" s="112"/>
      <c r="AW152" s="112"/>
      <c r="AX152" s="112"/>
      <c r="AY152" s="143"/>
    </row>
    <row r="153" ht="15.75" customHeight="1">
      <c r="C153" s="241" t="s">
        <v>201</v>
      </c>
      <c r="D153" s="242">
        <v>0.37</v>
      </c>
      <c r="E153" s="240" t="s">
        <v>162</v>
      </c>
      <c r="F153" s="239">
        <f>IF(OR('Pin Maritime'!$E153="Feuillus",'Pin Maritime'!$E153="Peupliers"),1.56,1.3)</f>
        <v>1.3</v>
      </c>
      <c r="G153" s="112"/>
      <c r="H153" s="112"/>
      <c r="I153" s="138">
        <v>148.0</v>
      </c>
      <c r="J153" s="112" t="str">
        <f t="shared" si="66"/>
        <v/>
      </c>
      <c r="K153" s="112">
        <f t="shared" si="20"/>
        <v>0</v>
      </c>
      <c r="L153" s="112" t="str">
        <f t="shared" si="21"/>
        <v/>
      </c>
      <c r="M153" s="112" t="str">
        <f t="shared" si="2"/>
        <v/>
      </c>
      <c r="N153" s="112" t="str">
        <f t="shared" si="3"/>
        <v/>
      </c>
      <c r="O153" s="139">
        <f t="shared" si="4"/>
        <v>0</v>
      </c>
      <c r="P153" s="138">
        <v>148.0</v>
      </c>
      <c r="Q153" s="112" t="str">
        <f t="shared" si="22"/>
        <v/>
      </c>
      <c r="R153" s="112" t="str">
        <f t="shared" si="23"/>
        <v/>
      </c>
      <c r="S153" s="112">
        <f t="shared" si="5"/>
        <v>0</v>
      </c>
      <c r="T153" s="112">
        <f t="shared" si="6"/>
        <v>0</v>
      </c>
      <c r="U153" s="112" t="str">
        <f t="shared" si="24"/>
        <v/>
      </c>
      <c r="V153" s="112" t="str">
        <f t="shared" si="7"/>
        <v/>
      </c>
      <c r="W153" s="112">
        <v>0.0</v>
      </c>
      <c r="X153" s="112">
        <f t="shared" si="8"/>
        <v>0</v>
      </c>
      <c r="Y153" s="140" t="str">
        <f t="shared" si="9"/>
        <v/>
      </c>
      <c r="AA153" s="141">
        <v>148.0</v>
      </c>
      <c r="AB153" s="112" t="str">
        <f t="shared" si="10"/>
        <v/>
      </c>
      <c r="AC153" s="142">
        <f t="shared" si="11"/>
        <v>0</v>
      </c>
      <c r="AD153" s="112" t="str">
        <f t="shared" si="12"/>
        <v/>
      </c>
      <c r="AE153" s="112" t="str">
        <f t="shared" si="13"/>
        <v/>
      </c>
      <c r="AF153" s="112" t="str">
        <f t="shared" si="25"/>
        <v/>
      </c>
      <c r="AG153" s="112" t="str">
        <f t="shared" si="26"/>
        <v/>
      </c>
      <c r="AH153" s="112" t="str">
        <f t="shared" si="27"/>
        <v/>
      </c>
      <c r="AI153" s="143" t="str">
        <f t="shared" si="28"/>
        <v/>
      </c>
      <c r="AK153" s="141">
        <v>148.0</v>
      </c>
      <c r="AL153" s="112" t="str">
        <f t="shared" si="14"/>
        <v/>
      </c>
      <c r="AM153" s="112" t="str">
        <f t="shared" si="15"/>
        <v/>
      </c>
      <c r="AN153" s="112" t="str">
        <f t="shared" si="16"/>
        <v/>
      </c>
      <c r="AO153" s="112" t="str">
        <f t="shared" si="17"/>
        <v/>
      </c>
      <c r="AP153" s="112" t="str">
        <f t="shared" si="18"/>
        <v/>
      </c>
      <c r="AQ153" s="112" t="str">
        <f t="shared" ref="AQ153:AT153" si="188">IF($AK153&lt;=$F$18,$AL153*AM153,)</f>
        <v/>
      </c>
      <c r="AR153" s="112" t="str">
        <f t="shared" si="188"/>
        <v/>
      </c>
      <c r="AS153" s="112" t="str">
        <f t="shared" si="188"/>
        <v/>
      </c>
      <c r="AT153" s="112" t="str">
        <f t="shared" si="188"/>
        <v/>
      </c>
      <c r="AU153" s="112"/>
      <c r="AV153" s="112"/>
      <c r="AW153" s="112"/>
      <c r="AX153" s="112"/>
      <c r="AY153" s="143"/>
    </row>
    <row r="154" ht="15.75" customHeight="1">
      <c r="C154" s="241" t="s">
        <v>202</v>
      </c>
      <c r="D154" s="242">
        <v>0.36</v>
      </c>
      <c r="E154" s="240" t="s">
        <v>162</v>
      </c>
      <c r="F154" s="239">
        <f>IF(OR('Pin Maritime'!$E154="Feuillus",'Pin Maritime'!$E154="Peupliers"),1.56,1.3)</f>
        <v>1.3</v>
      </c>
      <c r="G154" s="112"/>
      <c r="H154" s="112"/>
      <c r="I154" s="138">
        <v>149.0</v>
      </c>
      <c r="J154" s="112" t="str">
        <f t="shared" si="66"/>
        <v/>
      </c>
      <c r="K154" s="112">
        <f t="shared" si="20"/>
        <v>0</v>
      </c>
      <c r="L154" s="112" t="str">
        <f t="shared" si="21"/>
        <v/>
      </c>
      <c r="M154" s="112" t="str">
        <f t="shared" si="2"/>
        <v/>
      </c>
      <c r="N154" s="112" t="str">
        <f t="shared" si="3"/>
        <v/>
      </c>
      <c r="O154" s="139">
        <f t="shared" si="4"/>
        <v>0</v>
      </c>
      <c r="P154" s="138">
        <v>149.0</v>
      </c>
      <c r="Q154" s="112" t="str">
        <f t="shared" si="22"/>
        <v/>
      </c>
      <c r="R154" s="112" t="str">
        <f t="shared" si="23"/>
        <v/>
      </c>
      <c r="S154" s="112">
        <f t="shared" si="5"/>
        <v>0</v>
      </c>
      <c r="T154" s="112">
        <f t="shared" si="6"/>
        <v>0</v>
      </c>
      <c r="U154" s="112" t="str">
        <f t="shared" si="24"/>
        <v/>
      </c>
      <c r="V154" s="112" t="str">
        <f t="shared" si="7"/>
        <v/>
      </c>
      <c r="W154" s="112">
        <v>0.0</v>
      </c>
      <c r="X154" s="112">
        <f t="shared" si="8"/>
        <v>0</v>
      </c>
      <c r="Y154" s="140" t="str">
        <f t="shared" si="9"/>
        <v/>
      </c>
      <c r="AA154" s="141">
        <v>149.0</v>
      </c>
      <c r="AB154" s="112" t="str">
        <f t="shared" si="10"/>
        <v/>
      </c>
      <c r="AC154" s="142">
        <f t="shared" si="11"/>
        <v>0</v>
      </c>
      <c r="AD154" s="112" t="str">
        <f t="shared" si="12"/>
        <v/>
      </c>
      <c r="AE154" s="112" t="str">
        <f t="shared" si="13"/>
        <v/>
      </c>
      <c r="AF154" s="112" t="str">
        <f t="shared" si="25"/>
        <v/>
      </c>
      <c r="AG154" s="112" t="str">
        <f t="shared" si="26"/>
        <v/>
      </c>
      <c r="AH154" s="112" t="str">
        <f t="shared" si="27"/>
        <v/>
      </c>
      <c r="AI154" s="143" t="str">
        <f t="shared" si="28"/>
        <v/>
      </c>
      <c r="AK154" s="141">
        <v>149.0</v>
      </c>
      <c r="AL154" s="112" t="str">
        <f t="shared" si="14"/>
        <v/>
      </c>
      <c r="AM154" s="112" t="str">
        <f t="shared" si="15"/>
        <v/>
      </c>
      <c r="AN154" s="112" t="str">
        <f t="shared" si="16"/>
        <v/>
      </c>
      <c r="AO154" s="112" t="str">
        <f t="shared" si="17"/>
        <v/>
      </c>
      <c r="AP154" s="112" t="str">
        <f t="shared" si="18"/>
        <v/>
      </c>
      <c r="AQ154" s="112" t="str">
        <f t="shared" ref="AQ154:AT154" si="189">IF($AK154&lt;=$F$18,$AL154*AM154,)</f>
        <v/>
      </c>
      <c r="AR154" s="112" t="str">
        <f t="shared" si="189"/>
        <v/>
      </c>
      <c r="AS154" s="112" t="str">
        <f t="shared" si="189"/>
        <v/>
      </c>
      <c r="AT154" s="112" t="str">
        <f t="shared" si="189"/>
        <v/>
      </c>
      <c r="AU154" s="112"/>
      <c r="AV154" s="112"/>
      <c r="AW154" s="112"/>
      <c r="AX154" s="112"/>
      <c r="AY154" s="143"/>
    </row>
    <row r="155" ht="15.75" customHeight="1">
      <c r="C155" s="241" t="s">
        <v>203</v>
      </c>
      <c r="D155" s="242">
        <v>0.51</v>
      </c>
      <c r="E155" s="240" t="s">
        <v>158</v>
      </c>
      <c r="F155" s="239">
        <f>IF(OR('Pin Maritime'!$E155="Feuillus",'Pin Maritime'!$E155="Peupliers"),1.56,1.3)</f>
        <v>1.56</v>
      </c>
      <c r="G155" s="112"/>
      <c r="H155" s="112"/>
      <c r="I155" s="138">
        <v>150.0</v>
      </c>
      <c r="J155" s="112" t="str">
        <f t="shared" si="66"/>
        <v/>
      </c>
      <c r="K155" s="112">
        <f t="shared" si="20"/>
        <v>0</v>
      </c>
      <c r="L155" s="112" t="str">
        <f t="shared" si="21"/>
        <v/>
      </c>
      <c r="M155" s="112" t="str">
        <f t="shared" si="2"/>
        <v/>
      </c>
      <c r="N155" s="112" t="str">
        <f t="shared" si="3"/>
        <v/>
      </c>
      <c r="O155" s="139">
        <f t="shared" si="4"/>
        <v>0</v>
      </c>
      <c r="P155" s="138">
        <v>150.0</v>
      </c>
      <c r="Q155" s="112" t="str">
        <f t="shared" si="22"/>
        <v/>
      </c>
      <c r="R155" s="112" t="str">
        <f t="shared" si="23"/>
        <v/>
      </c>
      <c r="S155" s="112">
        <f t="shared" si="5"/>
        <v>0</v>
      </c>
      <c r="T155" s="112">
        <f t="shared" si="6"/>
        <v>0</v>
      </c>
      <c r="U155" s="112" t="str">
        <f t="shared" si="24"/>
        <v/>
      </c>
      <c r="V155" s="112" t="str">
        <f t="shared" si="7"/>
        <v/>
      </c>
      <c r="W155" s="112">
        <v>0.0</v>
      </c>
      <c r="X155" s="112">
        <f t="shared" si="8"/>
        <v>0</v>
      </c>
      <c r="Y155" s="140" t="str">
        <f t="shared" si="9"/>
        <v/>
      </c>
      <c r="AA155" s="141">
        <v>150.0</v>
      </c>
      <c r="AB155" s="112" t="str">
        <f t="shared" si="10"/>
        <v/>
      </c>
      <c r="AC155" s="142">
        <f t="shared" si="11"/>
        <v>0</v>
      </c>
      <c r="AD155" s="112" t="str">
        <f t="shared" si="12"/>
        <v/>
      </c>
      <c r="AE155" s="112" t="str">
        <f t="shared" si="13"/>
        <v/>
      </c>
      <c r="AF155" s="112" t="str">
        <f t="shared" si="25"/>
        <v/>
      </c>
      <c r="AG155" s="112" t="str">
        <f t="shared" si="26"/>
        <v/>
      </c>
      <c r="AH155" s="112" t="str">
        <f t="shared" si="27"/>
        <v/>
      </c>
      <c r="AI155" s="143" t="str">
        <f t="shared" si="28"/>
        <v/>
      </c>
      <c r="AK155" s="141">
        <v>150.0</v>
      </c>
      <c r="AL155" s="112" t="str">
        <f t="shared" si="14"/>
        <v/>
      </c>
      <c r="AM155" s="112" t="str">
        <f t="shared" si="15"/>
        <v/>
      </c>
      <c r="AN155" s="112" t="str">
        <f t="shared" si="16"/>
        <v/>
      </c>
      <c r="AO155" s="112" t="str">
        <f t="shared" si="17"/>
        <v/>
      </c>
      <c r="AP155" s="112" t="str">
        <f t="shared" si="18"/>
        <v/>
      </c>
      <c r="AQ155" s="112" t="str">
        <f t="shared" ref="AQ155:AT155" si="190">IF($AK155&lt;=$F$18,$AL155*AM155,)</f>
        <v/>
      </c>
      <c r="AR155" s="112" t="str">
        <f t="shared" si="190"/>
        <v/>
      </c>
      <c r="AS155" s="112" t="str">
        <f t="shared" si="190"/>
        <v/>
      </c>
      <c r="AT155" s="112" t="str">
        <f t="shared" si="190"/>
        <v/>
      </c>
      <c r="AU155" s="112"/>
      <c r="AV155" s="112"/>
      <c r="AW155" s="112"/>
      <c r="AX155" s="112"/>
      <c r="AY155" s="143"/>
    </row>
    <row r="156" ht="15.75" customHeight="1">
      <c r="C156" s="241" t="s">
        <v>204</v>
      </c>
      <c r="D156" s="242">
        <v>0.56</v>
      </c>
      <c r="E156" s="240" t="s">
        <v>158</v>
      </c>
      <c r="F156" s="239">
        <f>IF(OR('Pin Maritime'!$E156="Feuillus",'Pin Maritime'!$E156="Peupliers"),1.56,1.3)</f>
        <v>1.56</v>
      </c>
      <c r="G156" s="112"/>
      <c r="H156" s="112"/>
      <c r="I156" s="138">
        <v>151.0</v>
      </c>
      <c r="J156" s="112" t="str">
        <f t="shared" si="66"/>
        <v/>
      </c>
      <c r="K156" s="112">
        <f t="shared" si="20"/>
        <v>0</v>
      </c>
      <c r="L156" s="112" t="str">
        <f t="shared" si="21"/>
        <v/>
      </c>
      <c r="M156" s="112" t="str">
        <f t="shared" si="2"/>
        <v/>
      </c>
      <c r="N156" s="112" t="str">
        <f t="shared" si="3"/>
        <v/>
      </c>
      <c r="O156" s="139">
        <f t="shared" si="4"/>
        <v>0</v>
      </c>
      <c r="P156" s="138">
        <v>151.0</v>
      </c>
      <c r="Q156" s="112" t="str">
        <f t="shared" si="22"/>
        <v/>
      </c>
      <c r="R156" s="112" t="str">
        <f t="shared" si="23"/>
        <v/>
      </c>
      <c r="S156" s="112">
        <f t="shared" si="5"/>
        <v>0</v>
      </c>
      <c r="T156" s="112">
        <f t="shared" si="6"/>
        <v>0</v>
      </c>
      <c r="U156" s="112" t="str">
        <f t="shared" si="24"/>
        <v/>
      </c>
      <c r="V156" s="112" t="str">
        <f t="shared" si="7"/>
        <v/>
      </c>
      <c r="W156" s="112">
        <v>0.0</v>
      </c>
      <c r="X156" s="112">
        <f t="shared" si="8"/>
        <v>0</v>
      </c>
      <c r="Y156" s="140" t="str">
        <f t="shared" si="9"/>
        <v/>
      </c>
      <c r="AA156" s="141">
        <v>151.0</v>
      </c>
      <c r="AB156" s="112" t="str">
        <f t="shared" si="10"/>
        <v/>
      </c>
      <c r="AC156" s="142">
        <f t="shared" si="11"/>
        <v>0</v>
      </c>
      <c r="AD156" s="112" t="str">
        <f t="shared" si="12"/>
        <v/>
      </c>
      <c r="AE156" s="112" t="str">
        <f t="shared" si="13"/>
        <v/>
      </c>
      <c r="AF156" s="112" t="str">
        <f t="shared" si="25"/>
        <v/>
      </c>
      <c r="AG156" s="112" t="str">
        <f t="shared" si="26"/>
        <v/>
      </c>
      <c r="AH156" s="112" t="str">
        <f t="shared" si="27"/>
        <v/>
      </c>
      <c r="AI156" s="143" t="str">
        <f t="shared" si="28"/>
        <v/>
      </c>
      <c r="AK156" s="141">
        <v>151.0</v>
      </c>
      <c r="AL156" s="112" t="str">
        <f t="shared" si="14"/>
        <v/>
      </c>
      <c r="AM156" s="112" t="str">
        <f t="shared" si="15"/>
        <v/>
      </c>
      <c r="AN156" s="112" t="str">
        <f t="shared" si="16"/>
        <v/>
      </c>
      <c r="AO156" s="112" t="str">
        <f t="shared" si="17"/>
        <v/>
      </c>
      <c r="AP156" s="112" t="str">
        <f t="shared" si="18"/>
        <v/>
      </c>
      <c r="AQ156" s="112" t="str">
        <f t="shared" ref="AQ156:AT156" si="191">IF($AK156&lt;=$F$18,$AL156*AM156,)</f>
        <v/>
      </c>
      <c r="AR156" s="112" t="str">
        <f t="shared" si="191"/>
        <v/>
      </c>
      <c r="AS156" s="112" t="str">
        <f t="shared" si="191"/>
        <v/>
      </c>
      <c r="AT156" s="112" t="str">
        <f t="shared" si="191"/>
        <v/>
      </c>
      <c r="AU156" s="112"/>
      <c r="AV156" s="112"/>
      <c r="AW156" s="112"/>
      <c r="AX156" s="112"/>
      <c r="AY156" s="143"/>
    </row>
    <row r="157" ht="15.75" customHeight="1">
      <c r="C157" s="241" t="s">
        <v>205</v>
      </c>
      <c r="D157" s="242">
        <v>0.56</v>
      </c>
      <c r="E157" s="240" t="s">
        <v>158</v>
      </c>
      <c r="F157" s="239">
        <f>IF(OR('Pin Maritime'!$E157="Feuillus",'Pin Maritime'!$E157="Peupliers"),1.56,1.3)</f>
        <v>1.56</v>
      </c>
      <c r="G157" s="112"/>
      <c r="H157" s="112"/>
      <c r="I157" s="138">
        <v>152.0</v>
      </c>
      <c r="J157" s="112" t="str">
        <f t="shared" si="66"/>
        <v/>
      </c>
      <c r="K157" s="112">
        <f t="shared" si="20"/>
        <v>0</v>
      </c>
      <c r="L157" s="112" t="str">
        <f t="shared" si="21"/>
        <v/>
      </c>
      <c r="M157" s="112" t="str">
        <f t="shared" si="2"/>
        <v/>
      </c>
      <c r="N157" s="112" t="str">
        <f t="shared" si="3"/>
        <v/>
      </c>
      <c r="O157" s="139">
        <f t="shared" si="4"/>
        <v>0</v>
      </c>
      <c r="P157" s="138">
        <v>152.0</v>
      </c>
      <c r="Q157" s="112" t="str">
        <f t="shared" si="22"/>
        <v/>
      </c>
      <c r="R157" s="112" t="str">
        <f t="shared" si="23"/>
        <v/>
      </c>
      <c r="S157" s="112">
        <f t="shared" si="5"/>
        <v>0</v>
      </c>
      <c r="T157" s="112">
        <f t="shared" si="6"/>
        <v>0</v>
      </c>
      <c r="U157" s="112" t="str">
        <f t="shared" si="24"/>
        <v/>
      </c>
      <c r="V157" s="112" t="str">
        <f t="shared" si="7"/>
        <v/>
      </c>
      <c r="W157" s="112">
        <v>0.0</v>
      </c>
      <c r="X157" s="112">
        <f t="shared" si="8"/>
        <v>0</v>
      </c>
      <c r="Y157" s="140" t="str">
        <f t="shared" si="9"/>
        <v/>
      </c>
      <c r="AA157" s="141">
        <v>152.0</v>
      </c>
      <c r="AB157" s="112" t="str">
        <f t="shared" si="10"/>
        <v/>
      </c>
      <c r="AC157" s="142">
        <f t="shared" si="11"/>
        <v>0</v>
      </c>
      <c r="AD157" s="112" t="str">
        <f t="shared" si="12"/>
        <v/>
      </c>
      <c r="AE157" s="112" t="str">
        <f t="shared" si="13"/>
        <v/>
      </c>
      <c r="AF157" s="112" t="str">
        <f t="shared" si="25"/>
        <v/>
      </c>
      <c r="AG157" s="112" t="str">
        <f t="shared" si="26"/>
        <v/>
      </c>
      <c r="AH157" s="112" t="str">
        <f t="shared" si="27"/>
        <v/>
      </c>
      <c r="AI157" s="143" t="str">
        <f t="shared" si="28"/>
        <v/>
      </c>
      <c r="AK157" s="141">
        <v>152.0</v>
      </c>
      <c r="AL157" s="112" t="str">
        <f t="shared" si="14"/>
        <v/>
      </c>
      <c r="AM157" s="112" t="str">
        <f t="shared" si="15"/>
        <v/>
      </c>
      <c r="AN157" s="112" t="str">
        <f t="shared" si="16"/>
        <v/>
      </c>
      <c r="AO157" s="112" t="str">
        <f t="shared" si="17"/>
        <v/>
      </c>
      <c r="AP157" s="112" t="str">
        <f t="shared" si="18"/>
        <v/>
      </c>
      <c r="AQ157" s="112" t="str">
        <f t="shared" ref="AQ157:AT157" si="192">IF($AK157&lt;=$F$18,$AL157*AM157,)</f>
        <v/>
      </c>
      <c r="AR157" s="112" t="str">
        <f t="shared" si="192"/>
        <v/>
      </c>
      <c r="AS157" s="112" t="str">
        <f t="shared" si="192"/>
        <v/>
      </c>
      <c r="AT157" s="112" t="str">
        <f t="shared" si="192"/>
        <v/>
      </c>
      <c r="AU157" s="112"/>
      <c r="AV157" s="112"/>
      <c r="AW157" s="112"/>
      <c r="AX157" s="112"/>
      <c r="AY157" s="143"/>
    </row>
    <row r="158" ht="15.75" customHeight="1">
      <c r="C158" s="241" t="s">
        <v>206</v>
      </c>
      <c r="D158" s="242">
        <v>0.48</v>
      </c>
      <c r="E158" s="240" t="s">
        <v>158</v>
      </c>
      <c r="F158" s="239">
        <f>IF(OR('Pin Maritime'!$E158="Feuillus",'Pin Maritime'!$E158="Peupliers"),1.56,1.3)</f>
        <v>1.56</v>
      </c>
      <c r="G158" s="112"/>
      <c r="H158" s="112"/>
      <c r="I158" s="138">
        <v>153.0</v>
      </c>
      <c r="J158" s="112" t="str">
        <f t="shared" si="66"/>
        <v/>
      </c>
      <c r="K158" s="112">
        <f t="shared" si="20"/>
        <v>0</v>
      </c>
      <c r="L158" s="112" t="str">
        <f t="shared" si="21"/>
        <v/>
      </c>
      <c r="M158" s="112" t="str">
        <f t="shared" si="2"/>
        <v/>
      </c>
      <c r="N158" s="112" t="str">
        <f t="shared" si="3"/>
        <v/>
      </c>
      <c r="O158" s="139">
        <f t="shared" si="4"/>
        <v>0</v>
      </c>
      <c r="P158" s="138">
        <v>153.0</v>
      </c>
      <c r="Q158" s="112" t="str">
        <f t="shared" si="22"/>
        <v/>
      </c>
      <c r="R158" s="112" t="str">
        <f t="shared" si="23"/>
        <v/>
      </c>
      <c r="S158" s="112">
        <f t="shared" si="5"/>
        <v>0</v>
      </c>
      <c r="T158" s="112">
        <f t="shared" si="6"/>
        <v>0</v>
      </c>
      <c r="U158" s="112" t="str">
        <f t="shared" si="24"/>
        <v/>
      </c>
      <c r="V158" s="112" t="str">
        <f t="shared" si="7"/>
        <v/>
      </c>
      <c r="W158" s="112">
        <v>0.0</v>
      </c>
      <c r="X158" s="112">
        <f t="shared" si="8"/>
        <v>0</v>
      </c>
      <c r="Y158" s="140" t="str">
        <f t="shared" si="9"/>
        <v/>
      </c>
      <c r="AA158" s="141">
        <v>153.0</v>
      </c>
      <c r="AB158" s="112" t="str">
        <f t="shared" si="10"/>
        <v/>
      </c>
      <c r="AC158" s="142">
        <f t="shared" si="11"/>
        <v>0</v>
      </c>
      <c r="AD158" s="112" t="str">
        <f t="shared" si="12"/>
        <v/>
      </c>
      <c r="AE158" s="112" t="str">
        <f t="shared" si="13"/>
        <v/>
      </c>
      <c r="AF158" s="112" t="str">
        <f t="shared" si="25"/>
        <v/>
      </c>
      <c r="AG158" s="112" t="str">
        <f t="shared" si="26"/>
        <v/>
      </c>
      <c r="AH158" s="112" t="str">
        <f t="shared" si="27"/>
        <v/>
      </c>
      <c r="AI158" s="143" t="str">
        <f t="shared" si="28"/>
        <v/>
      </c>
      <c r="AK158" s="141">
        <v>153.0</v>
      </c>
      <c r="AL158" s="112" t="str">
        <f t="shared" si="14"/>
        <v/>
      </c>
      <c r="AM158" s="112" t="str">
        <f t="shared" si="15"/>
        <v/>
      </c>
      <c r="AN158" s="112" t="str">
        <f t="shared" si="16"/>
        <v/>
      </c>
      <c r="AO158" s="112" t="str">
        <f t="shared" si="17"/>
        <v/>
      </c>
      <c r="AP158" s="112" t="str">
        <f t="shared" si="18"/>
        <v/>
      </c>
      <c r="AQ158" s="112" t="str">
        <f t="shared" ref="AQ158:AT158" si="193">IF($AK158&lt;=$F$18,$AL158*AM158,)</f>
        <v/>
      </c>
      <c r="AR158" s="112" t="str">
        <f t="shared" si="193"/>
        <v/>
      </c>
      <c r="AS158" s="112" t="str">
        <f t="shared" si="193"/>
        <v/>
      </c>
      <c r="AT158" s="112" t="str">
        <f t="shared" si="193"/>
        <v/>
      </c>
      <c r="AU158" s="112"/>
      <c r="AV158" s="112"/>
      <c r="AW158" s="112"/>
      <c r="AX158" s="112"/>
      <c r="AY158" s="143"/>
    </row>
    <row r="159" ht="15.75" customHeight="1">
      <c r="C159" s="241" t="s">
        <v>207</v>
      </c>
      <c r="D159" s="242">
        <v>0.55</v>
      </c>
      <c r="E159" s="240" t="s">
        <v>158</v>
      </c>
      <c r="F159" s="239">
        <f>IF(OR('Pin Maritime'!$E159="Feuillus",'Pin Maritime'!$E159="Peupliers"),1.56,1.3)</f>
        <v>1.56</v>
      </c>
      <c r="G159" s="112"/>
      <c r="H159" s="112"/>
      <c r="I159" s="138">
        <v>154.0</v>
      </c>
      <c r="J159" s="112" t="str">
        <f t="shared" si="66"/>
        <v/>
      </c>
      <c r="K159" s="112">
        <f t="shared" si="20"/>
        <v>0</v>
      </c>
      <c r="L159" s="112" t="str">
        <f t="shared" si="21"/>
        <v/>
      </c>
      <c r="M159" s="112" t="str">
        <f t="shared" si="2"/>
        <v/>
      </c>
      <c r="N159" s="112" t="str">
        <f t="shared" si="3"/>
        <v/>
      </c>
      <c r="O159" s="139">
        <f t="shared" si="4"/>
        <v>0</v>
      </c>
      <c r="P159" s="138">
        <v>154.0</v>
      </c>
      <c r="Q159" s="112" t="str">
        <f t="shared" si="22"/>
        <v/>
      </c>
      <c r="R159" s="112" t="str">
        <f t="shared" si="23"/>
        <v/>
      </c>
      <c r="S159" s="112">
        <f t="shared" si="5"/>
        <v>0</v>
      </c>
      <c r="T159" s="112">
        <f t="shared" si="6"/>
        <v>0</v>
      </c>
      <c r="U159" s="112" t="str">
        <f t="shared" si="24"/>
        <v/>
      </c>
      <c r="V159" s="112" t="str">
        <f t="shared" si="7"/>
        <v/>
      </c>
      <c r="W159" s="112">
        <v>0.0</v>
      </c>
      <c r="X159" s="112">
        <f t="shared" si="8"/>
        <v>0</v>
      </c>
      <c r="Y159" s="140" t="str">
        <f t="shared" si="9"/>
        <v/>
      </c>
      <c r="AA159" s="141">
        <v>154.0</v>
      </c>
      <c r="AB159" s="112" t="str">
        <f t="shared" si="10"/>
        <v/>
      </c>
      <c r="AC159" s="142">
        <f t="shared" si="11"/>
        <v>0</v>
      </c>
      <c r="AD159" s="112" t="str">
        <f t="shared" si="12"/>
        <v/>
      </c>
      <c r="AE159" s="112" t="str">
        <f t="shared" si="13"/>
        <v/>
      </c>
      <c r="AF159" s="112" t="str">
        <f t="shared" si="25"/>
        <v/>
      </c>
      <c r="AG159" s="112" t="str">
        <f t="shared" si="26"/>
        <v/>
      </c>
      <c r="AH159" s="112" t="str">
        <f t="shared" si="27"/>
        <v/>
      </c>
      <c r="AI159" s="143" t="str">
        <f t="shared" si="28"/>
        <v/>
      </c>
      <c r="AK159" s="141">
        <v>154.0</v>
      </c>
      <c r="AL159" s="112" t="str">
        <f t="shared" si="14"/>
        <v/>
      </c>
      <c r="AM159" s="112" t="str">
        <f t="shared" si="15"/>
        <v/>
      </c>
      <c r="AN159" s="112" t="str">
        <f t="shared" si="16"/>
        <v/>
      </c>
      <c r="AO159" s="112" t="str">
        <f t="shared" si="17"/>
        <v/>
      </c>
      <c r="AP159" s="112" t="str">
        <f t="shared" si="18"/>
        <v/>
      </c>
      <c r="AQ159" s="112" t="str">
        <f t="shared" ref="AQ159:AT159" si="194">IF($AK159&lt;=$F$18,$AL159*AM159,)</f>
        <v/>
      </c>
      <c r="AR159" s="112" t="str">
        <f t="shared" si="194"/>
        <v/>
      </c>
      <c r="AS159" s="112" t="str">
        <f t="shared" si="194"/>
        <v/>
      </c>
      <c r="AT159" s="112" t="str">
        <f t="shared" si="194"/>
        <v/>
      </c>
      <c r="AU159" s="112"/>
      <c r="AV159" s="112"/>
      <c r="AW159" s="112"/>
      <c r="AX159" s="112"/>
      <c r="AY159" s="143"/>
    </row>
    <row r="160" ht="15.75" customHeight="1">
      <c r="C160" s="241" t="s">
        <v>208</v>
      </c>
      <c r="D160" s="242">
        <v>0.56</v>
      </c>
      <c r="E160" s="240" t="s">
        <v>158</v>
      </c>
      <c r="F160" s="239">
        <f>IF(OR('Pin Maritime'!$E160="Feuillus",'Pin Maritime'!$E160="Peupliers"),1.56,1.3)</f>
        <v>1.56</v>
      </c>
      <c r="G160" s="112"/>
      <c r="H160" s="112"/>
      <c r="I160" s="138">
        <v>155.0</v>
      </c>
      <c r="J160" s="112" t="str">
        <f t="shared" si="66"/>
        <v/>
      </c>
      <c r="K160" s="112">
        <f t="shared" si="20"/>
        <v>0</v>
      </c>
      <c r="L160" s="112" t="str">
        <f t="shared" si="21"/>
        <v/>
      </c>
      <c r="M160" s="112" t="str">
        <f t="shared" si="2"/>
        <v/>
      </c>
      <c r="N160" s="112" t="str">
        <f t="shared" si="3"/>
        <v/>
      </c>
      <c r="O160" s="139">
        <f t="shared" si="4"/>
        <v>0</v>
      </c>
      <c r="P160" s="138">
        <v>155.0</v>
      </c>
      <c r="Q160" s="112" t="str">
        <f t="shared" si="22"/>
        <v/>
      </c>
      <c r="R160" s="112" t="str">
        <f t="shared" si="23"/>
        <v/>
      </c>
      <c r="S160" s="112">
        <f t="shared" si="5"/>
        <v>0</v>
      </c>
      <c r="T160" s="112">
        <f t="shared" si="6"/>
        <v>0</v>
      </c>
      <c r="U160" s="112" t="str">
        <f t="shared" si="24"/>
        <v/>
      </c>
      <c r="V160" s="112" t="str">
        <f t="shared" si="7"/>
        <v/>
      </c>
      <c r="W160" s="112">
        <v>0.0</v>
      </c>
      <c r="X160" s="112">
        <f t="shared" si="8"/>
        <v>0</v>
      </c>
      <c r="Y160" s="140" t="str">
        <f t="shared" si="9"/>
        <v/>
      </c>
      <c r="AA160" s="141">
        <v>155.0</v>
      </c>
      <c r="AB160" s="112" t="str">
        <f t="shared" si="10"/>
        <v/>
      </c>
      <c r="AC160" s="142">
        <f t="shared" si="11"/>
        <v>0</v>
      </c>
      <c r="AD160" s="112" t="str">
        <f t="shared" si="12"/>
        <v/>
      </c>
      <c r="AE160" s="112" t="str">
        <f t="shared" si="13"/>
        <v/>
      </c>
      <c r="AF160" s="112" t="str">
        <f t="shared" si="25"/>
        <v/>
      </c>
      <c r="AG160" s="112" t="str">
        <f t="shared" si="26"/>
        <v/>
      </c>
      <c r="AH160" s="112" t="str">
        <f t="shared" si="27"/>
        <v/>
      </c>
      <c r="AI160" s="143" t="str">
        <f t="shared" si="28"/>
        <v/>
      </c>
      <c r="AK160" s="141">
        <v>155.0</v>
      </c>
      <c r="AL160" s="112" t="str">
        <f t="shared" si="14"/>
        <v/>
      </c>
      <c r="AM160" s="112" t="str">
        <f t="shared" si="15"/>
        <v/>
      </c>
      <c r="AN160" s="112" t="str">
        <f t="shared" si="16"/>
        <v/>
      </c>
      <c r="AO160" s="112" t="str">
        <f t="shared" si="17"/>
        <v/>
      </c>
      <c r="AP160" s="112" t="str">
        <f t="shared" si="18"/>
        <v/>
      </c>
      <c r="AQ160" s="112" t="str">
        <f t="shared" ref="AQ160:AT160" si="195">IF($AK160&lt;=$F$18,$AL160*AM160,)</f>
        <v/>
      </c>
      <c r="AR160" s="112" t="str">
        <f t="shared" si="195"/>
        <v/>
      </c>
      <c r="AS160" s="112" t="str">
        <f t="shared" si="195"/>
        <v/>
      </c>
      <c r="AT160" s="112" t="str">
        <f t="shared" si="195"/>
        <v/>
      </c>
      <c r="AU160" s="112"/>
      <c r="AV160" s="112"/>
      <c r="AW160" s="112"/>
      <c r="AX160" s="112"/>
      <c r="AY160" s="143"/>
    </row>
    <row r="161" ht="15.75" customHeight="1">
      <c r="C161" s="241" t="s">
        <v>209</v>
      </c>
      <c r="D161" s="242">
        <v>0.58</v>
      </c>
      <c r="E161" s="240" t="s">
        <v>158</v>
      </c>
      <c r="F161" s="239">
        <f>IF(OR('Pin Maritime'!$E161="Feuillus",'Pin Maritime'!$E161="Peupliers"),1.56,1.3)</f>
        <v>1.56</v>
      </c>
      <c r="G161" s="112"/>
      <c r="H161" s="112"/>
      <c r="I161" s="138">
        <v>156.0</v>
      </c>
      <c r="J161" s="112" t="str">
        <f t="shared" si="66"/>
        <v/>
      </c>
      <c r="K161" s="112">
        <f t="shared" si="20"/>
        <v>0</v>
      </c>
      <c r="L161" s="112" t="str">
        <f t="shared" si="21"/>
        <v/>
      </c>
      <c r="M161" s="112" t="str">
        <f t="shared" si="2"/>
        <v/>
      </c>
      <c r="N161" s="112" t="str">
        <f t="shared" si="3"/>
        <v/>
      </c>
      <c r="O161" s="139">
        <f t="shared" si="4"/>
        <v>0</v>
      </c>
      <c r="P161" s="138">
        <v>156.0</v>
      </c>
      <c r="Q161" s="112" t="str">
        <f t="shared" si="22"/>
        <v/>
      </c>
      <c r="R161" s="112" t="str">
        <f t="shared" si="23"/>
        <v/>
      </c>
      <c r="S161" s="112">
        <f t="shared" si="5"/>
        <v>0</v>
      </c>
      <c r="T161" s="112">
        <f t="shared" si="6"/>
        <v>0</v>
      </c>
      <c r="U161" s="112" t="str">
        <f t="shared" si="24"/>
        <v/>
      </c>
      <c r="V161" s="112" t="str">
        <f t="shared" si="7"/>
        <v/>
      </c>
      <c r="W161" s="112">
        <v>0.0</v>
      </c>
      <c r="X161" s="112">
        <f t="shared" si="8"/>
        <v>0</v>
      </c>
      <c r="Y161" s="140" t="str">
        <f t="shared" si="9"/>
        <v/>
      </c>
      <c r="AA161" s="141">
        <v>156.0</v>
      </c>
      <c r="AB161" s="112" t="str">
        <f t="shared" si="10"/>
        <v/>
      </c>
      <c r="AC161" s="142">
        <f t="shared" si="11"/>
        <v>0</v>
      </c>
      <c r="AD161" s="112" t="str">
        <f t="shared" si="12"/>
        <v/>
      </c>
      <c r="AE161" s="112" t="str">
        <f t="shared" si="13"/>
        <v/>
      </c>
      <c r="AF161" s="112" t="str">
        <f t="shared" si="25"/>
        <v/>
      </c>
      <c r="AG161" s="112" t="str">
        <f t="shared" si="26"/>
        <v/>
      </c>
      <c r="AH161" s="112" t="str">
        <f t="shared" si="27"/>
        <v/>
      </c>
      <c r="AI161" s="143" t="str">
        <f t="shared" si="28"/>
        <v/>
      </c>
      <c r="AK161" s="141">
        <v>156.0</v>
      </c>
      <c r="AL161" s="112" t="str">
        <f t="shared" si="14"/>
        <v/>
      </c>
      <c r="AM161" s="112" t="str">
        <f t="shared" si="15"/>
        <v/>
      </c>
      <c r="AN161" s="112" t="str">
        <f t="shared" si="16"/>
        <v/>
      </c>
      <c r="AO161" s="112" t="str">
        <f t="shared" si="17"/>
        <v/>
      </c>
      <c r="AP161" s="112" t="str">
        <f t="shared" si="18"/>
        <v/>
      </c>
      <c r="AQ161" s="112" t="str">
        <f t="shared" ref="AQ161:AT161" si="196">IF($AK161&lt;=$F$18,$AL161*AM161,)</f>
        <v/>
      </c>
      <c r="AR161" s="112" t="str">
        <f t="shared" si="196"/>
        <v/>
      </c>
      <c r="AS161" s="112" t="str">
        <f t="shared" si="196"/>
        <v/>
      </c>
      <c r="AT161" s="112" t="str">
        <f t="shared" si="196"/>
        <v/>
      </c>
      <c r="AU161" s="112"/>
      <c r="AV161" s="112"/>
      <c r="AW161" s="112"/>
      <c r="AX161" s="112"/>
      <c r="AY161" s="143"/>
    </row>
    <row r="162" ht="15.75" customHeight="1">
      <c r="C162" s="241" t="s">
        <v>210</v>
      </c>
      <c r="D162" s="242">
        <v>0.58</v>
      </c>
      <c r="E162" s="240" t="s">
        <v>162</v>
      </c>
      <c r="F162" s="239">
        <f>IF(OR('Pin Maritime'!$E162="Feuillus",'Pin Maritime'!$E162="Peupliers"),1.56,1.3)</f>
        <v>1.3</v>
      </c>
      <c r="G162" s="112"/>
      <c r="H162" s="112"/>
      <c r="I162" s="138">
        <v>157.0</v>
      </c>
      <c r="J162" s="112" t="str">
        <f t="shared" si="66"/>
        <v/>
      </c>
      <c r="K162" s="112">
        <f t="shared" si="20"/>
        <v>0</v>
      </c>
      <c r="L162" s="112" t="str">
        <f t="shared" si="21"/>
        <v/>
      </c>
      <c r="M162" s="112" t="str">
        <f t="shared" si="2"/>
        <v/>
      </c>
      <c r="N162" s="112" t="str">
        <f t="shared" si="3"/>
        <v/>
      </c>
      <c r="O162" s="139">
        <f t="shared" si="4"/>
        <v>0</v>
      </c>
      <c r="P162" s="138">
        <v>157.0</v>
      </c>
      <c r="Q162" s="112" t="str">
        <f t="shared" si="22"/>
        <v/>
      </c>
      <c r="R162" s="112" t="str">
        <f t="shared" si="23"/>
        <v/>
      </c>
      <c r="S162" s="112">
        <f t="shared" si="5"/>
        <v>0</v>
      </c>
      <c r="T162" s="112">
        <f t="shared" si="6"/>
        <v>0</v>
      </c>
      <c r="U162" s="112" t="str">
        <f t="shared" si="24"/>
        <v/>
      </c>
      <c r="V162" s="112" t="str">
        <f t="shared" si="7"/>
        <v/>
      </c>
      <c r="W162" s="112">
        <v>0.0</v>
      </c>
      <c r="X162" s="112">
        <f t="shared" si="8"/>
        <v>0</v>
      </c>
      <c r="Y162" s="140" t="str">
        <f t="shared" si="9"/>
        <v/>
      </c>
      <c r="AA162" s="141">
        <v>157.0</v>
      </c>
      <c r="AB162" s="112" t="str">
        <f t="shared" si="10"/>
        <v/>
      </c>
      <c r="AC162" s="142">
        <f t="shared" si="11"/>
        <v>0</v>
      </c>
      <c r="AD162" s="112" t="str">
        <f t="shared" si="12"/>
        <v/>
      </c>
      <c r="AE162" s="112" t="str">
        <f t="shared" si="13"/>
        <v/>
      </c>
      <c r="AF162" s="112" t="str">
        <f t="shared" si="25"/>
        <v/>
      </c>
      <c r="AG162" s="112" t="str">
        <f t="shared" si="26"/>
        <v/>
      </c>
      <c r="AH162" s="112" t="str">
        <f t="shared" si="27"/>
        <v/>
      </c>
      <c r="AI162" s="143" t="str">
        <f t="shared" si="28"/>
        <v/>
      </c>
      <c r="AK162" s="141">
        <v>157.0</v>
      </c>
      <c r="AL162" s="112" t="str">
        <f t="shared" si="14"/>
        <v/>
      </c>
      <c r="AM162" s="112" t="str">
        <f t="shared" si="15"/>
        <v/>
      </c>
      <c r="AN162" s="112" t="str">
        <f t="shared" si="16"/>
        <v/>
      </c>
      <c r="AO162" s="112" t="str">
        <f t="shared" si="17"/>
        <v/>
      </c>
      <c r="AP162" s="112" t="str">
        <f t="shared" si="18"/>
        <v/>
      </c>
      <c r="AQ162" s="112" t="str">
        <f t="shared" ref="AQ162:AT162" si="197">IF($AK162&lt;=$F$18,$AL162*AM162,)</f>
        <v/>
      </c>
      <c r="AR162" s="112" t="str">
        <f t="shared" si="197"/>
        <v/>
      </c>
      <c r="AS162" s="112" t="str">
        <f t="shared" si="197"/>
        <v/>
      </c>
      <c r="AT162" s="112" t="str">
        <f t="shared" si="197"/>
        <v/>
      </c>
      <c r="AU162" s="112"/>
      <c r="AV162" s="112"/>
      <c r="AW162" s="112"/>
      <c r="AX162" s="112"/>
      <c r="AY162" s="143"/>
    </row>
    <row r="163" ht="15.75" customHeight="1">
      <c r="C163" s="241" t="s">
        <v>211</v>
      </c>
      <c r="D163" s="242">
        <v>0.48</v>
      </c>
      <c r="E163" s="240" t="s">
        <v>162</v>
      </c>
      <c r="F163" s="239">
        <f>IF(OR('Pin Maritime'!$E163="Feuillus",'Pin Maritime'!$E163="Peupliers"),1.56,1.3)</f>
        <v>1.3</v>
      </c>
      <c r="G163" s="112"/>
      <c r="H163" s="112"/>
      <c r="I163" s="138">
        <v>158.0</v>
      </c>
      <c r="J163" s="112" t="str">
        <f t="shared" si="66"/>
        <v/>
      </c>
      <c r="K163" s="112">
        <f t="shared" si="20"/>
        <v>0</v>
      </c>
      <c r="L163" s="112" t="str">
        <f t="shared" si="21"/>
        <v/>
      </c>
      <c r="M163" s="112" t="str">
        <f t="shared" si="2"/>
        <v/>
      </c>
      <c r="N163" s="112" t="str">
        <f t="shared" si="3"/>
        <v/>
      </c>
      <c r="O163" s="139">
        <f t="shared" si="4"/>
        <v>0</v>
      </c>
      <c r="P163" s="138">
        <v>158.0</v>
      </c>
      <c r="Q163" s="112" t="str">
        <f t="shared" si="22"/>
        <v/>
      </c>
      <c r="R163" s="112" t="str">
        <f t="shared" si="23"/>
        <v/>
      </c>
      <c r="S163" s="112">
        <f t="shared" si="5"/>
        <v>0</v>
      </c>
      <c r="T163" s="112">
        <f t="shared" si="6"/>
        <v>0</v>
      </c>
      <c r="U163" s="112" t="str">
        <f t="shared" si="24"/>
        <v/>
      </c>
      <c r="V163" s="112" t="str">
        <f t="shared" si="7"/>
        <v/>
      </c>
      <c r="W163" s="112">
        <v>0.0</v>
      </c>
      <c r="X163" s="112">
        <f t="shared" si="8"/>
        <v>0</v>
      </c>
      <c r="Y163" s="140" t="str">
        <f t="shared" si="9"/>
        <v/>
      </c>
      <c r="AA163" s="141">
        <v>158.0</v>
      </c>
      <c r="AB163" s="112" t="str">
        <f t="shared" si="10"/>
        <v/>
      </c>
      <c r="AC163" s="142">
        <f t="shared" si="11"/>
        <v>0</v>
      </c>
      <c r="AD163" s="112" t="str">
        <f t="shared" si="12"/>
        <v/>
      </c>
      <c r="AE163" s="112" t="str">
        <f t="shared" si="13"/>
        <v/>
      </c>
      <c r="AF163" s="112" t="str">
        <f t="shared" si="25"/>
        <v/>
      </c>
      <c r="AG163" s="112" t="str">
        <f t="shared" si="26"/>
        <v/>
      </c>
      <c r="AH163" s="112" t="str">
        <f t="shared" si="27"/>
        <v/>
      </c>
      <c r="AI163" s="143" t="str">
        <f t="shared" si="28"/>
        <v/>
      </c>
      <c r="AK163" s="141">
        <v>158.0</v>
      </c>
      <c r="AL163" s="112" t="str">
        <f t="shared" si="14"/>
        <v/>
      </c>
      <c r="AM163" s="112" t="str">
        <f t="shared" si="15"/>
        <v/>
      </c>
      <c r="AN163" s="112" t="str">
        <f t="shared" si="16"/>
        <v/>
      </c>
      <c r="AO163" s="112" t="str">
        <f t="shared" si="17"/>
        <v/>
      </c>
      <c r="AP163" s="112" t="str">
        <f t="shared" si="18"/>
        <v/>
      </c>
      <c r="AQ163" s="112" t="str">
        <f t="shared" ref="AQ163:AT163" si="198">IF($AK163&lt;=$F$18,$AL163*AM163,)</f>
        <v/>
      </c>
      <c r="AR163" s="112" t="str">
        <f t="shared" si="198"/>
        <v/>
      </c>
      <c r="AS163" s="112" t="str">
        <f t="shared" si="198"/>
        <v/>
      </c>
      <c r="AT163" s="112" t="str">
        <f t="shared" si="198"/>
        <v/>
      </c>
      <c r="AU163" s="112"/>
      <c r="AV163" s="112"/>
      <c r="AW163" s="112"/>
      <c r="AX163" s="112"/>
      <c r="AY163" s="143"/>
    </row>
    <row r="164" ht="15.75" customHeight="1">
      <c r="C164" s="241" t="s">
        <v>212</v>
      </c>
      <c r="D164" s="242">
        <v>0.42</v>
      </c>
      <c r="E164" s="240" t="s">
        <v>162</v>
      </c>
      <c r="F164" s="239">
        <f>IF(OR('Pin Maritime'!$E164="Feuillus",'Pin Maritime'!$E164="Peupliers"),1.56,1.3)</f>
        <v>1.3</v>
      </c>
      <c r="G164" s="112"/>
      <c r="H164" s="112"/>
      <c r="I164" s="138">
        <v>159.0</v>
      </c>
      <c r="J164" s="112" t="str">
        <f t="shared" si="66"/>
        <v/>
      </c>
      <c r="K164" s="112">
        <f t="shared" si="20"/>
        <v>0</v>
      </c>
      <c r="L164" s="112" t="str">
        <f t="shared" si="21"/>
        <v/>
      </c>
      <c r="M164" s="112" t="str">
        <f t="shared" si="2"/>
        <v/>
      </c>
      <c r="N164" s="112" t="str">
        <f t="shared" si="3"/>
        <v/>
      </c>
      <c r="O164" s="139">
        <f t="shared" si="4"/>
        <v>0</v>
      </c>
      <c r="P164" s="138">
        <v>159.0</v>
      </c>
      <c r="Q164" s="112" t="str">
        <f t="shared" si="22"/>
        <v/>
      </c>
      <c r="R164" s="112" t="str">
        <f t="shared" si="23"/>
        <v/>
      </c>
      <c r="S164" s="112">
        <f t="shared" si="5"/>
        <v>0</v>
      </c>
      <c r="T164" s="112">
        <f t="shared" si="6"/>
        <v>0</v>
      </c>
      <c r="U164" s="112" t="str">
        <f t="shared" si="24"/>
        <v/>
      </c>
      <c r="V164" s="112" t="str">
        <f t="shared" si="7"/>
        <v/>
      </c>
      <c r="W164" s="112">
        <v>0.0</v>
      </c>
      <c r="X164" s="112">
        <f t="shared" si="8"/>
        <v>0</v>
      </c>
      <c r="Y164" s="140" t="str">
        <f t="shared" si="9"/>
        <v/>
      </c>
      <c r="AA164" s="141">
        <v>159.0</v>
      </c>
      <c r="AB164" s="112" t="str">
        <f t="shared" si="10"/>
        <v/>
      </c>
      <c r="AC164" s="142">
        <f t="shared" si="11"/>
        <v>0</v>
      </c>
      <c r="AD164" s="112" t="str">
        <f t="shared" si="12"/>
        <v/>
      </c>
      <c r="AE164" s="112" t="str">
        <f t="shared" si="13"/>
        <v/>
      </c>
      <c r="AF164" s="112" t="str">
        <f t="shared" si="25"/>
        <v/>
      </c>
      <c r="AG164" s="112" t="str">
        <f t="shared" si="26"/>
        <v/>
      </c>
      <c r="AH164" s="112" t="str">
        <f t="shared" si="27"/>
        <v/>
      </c>
      <c r="AI164" s="143" t="str">
        <f t="shared" si="28"/>
        <v/>
      </c>
      <c r="AK164" s="141">
        <v>159.0</v>
      </c>
      <c r="AL164" s="112" t="str">
        <f t="shared" si="14"/>
        <v/>
      </c>
      <c r="AM164" s="112" t="str">
        <f t="shared" si="15"/>
        <v/>
      </c>
      <c r="AN164" s="112" t="str">
        <f t="shared" si="16"/>
        <v/>
      </c>
      <c r="AO164" s="112" t="str">
        <f t="shared" si="17"/>
        <v/>
      </c>
      <c r="AP164" s="112" t="str">
        <f t="shared" si="18"/>
        <v/>
      </c>
      <c r="AQ164" s="112" t="str">
        <f t="shared" ref="AQ164:AT164" si="199">IF($AK164&lt;=$F$18,$AL164*AM164,)</f>
        <v/>
      </c>
      <c r="AR164" s="112" t="str">
        <f t="shared" si="199"/>
        <v/>
      </c>
      <c r="AS164" s="112" t="str">
        <f t="shared" si="199"/>
        <v/>
      </c>
      <c r="AT164" s="112" t="str">
        <f t="shared" si="199"/>
        <v/>
      </c>
      <c r="AU164" s="112"/>
      <c r="AV164" s="112"/>
      <c r="AW164" s="112"/>
      <c r="AX164" s="112"/>
      <c r="AY164" s="143"/>
    </row>
    <row r="165" ht="15.75" customHeight="1">
      <c r="C165" s="241" t="s">
        <v>213</v>
      </c>
      <c r="D165" s="242">
        <v>0.5</v>
      </c>
      <c r="E165" s="240" t="s">
        <v>158</v>
      </c>
      <c r="F165" s="239">
        <f>IF(OR('Pin Maritime'!$E165="Feuillus",'Pin Maritime'!$E165="Peupliers"),1.56,1.3)</f>
        <v>1.56</v>
      </c>
      <c r="G165" s="112"/>
      <c r="H165" s="112"/>
      <c r="I165" s="138">
        <v>160.0</v>
      </c>
      <c r="J165" s="112" t="str">
        <f t="shared" si="66"/>
        <v/>
      </c>
      <c r="K165" s="112">
        <f t="shared" si="20"/>
        <v>0</v>
      </c>
      <c r="L165" s="112" t="str">
        <f t="shared" si="21"/>
        <v/>
      </c>
      <c r="M165" s="112" t="str">
        <f t="shared" si="2"/>
        <v/>
      </c>
      <c r="N165" s="112" t="str">
        <f t="shared" si="3"/>
        <v/>
      </c>
      <c r="O165" s="139">
        <f t="shared" si="4"/>
        <v>0</v>
      </c>
      <c r="P165" s="138">
        <v>160.0</v>
      </c>
      <c r="Q165" s="112" t="str">
        <f t="shared" si="22"/>
        <v/>
      </c>
      <c r="R165" s="112" t="str">
        <f t="shared" si="23"/>
        <v/>
      </c>
      <c r="S165" s="112">
        <f t="shared" si="5"/>
        <v>0</v>
      </c>
      <c r="T165" s="112">
        <f t="shared" si="6"/>
        <v>0</v>
      </c>
      <c r="U165" s="112" t="str">
        <f t="shared" si="24"/>
        <v/>
      </c>
      <c r="V165" s="112" t="str">
        <f t="shared" si="7"/>
        <v/>
      </c>
      <c r="W165" s="112">
        <v>0.0</v>
      </c>
      <c r="X165" s="112">
        <f t="shared" si="8"/>
        <v>0</v>
      </c>
      <c r="Y165" s="140" t="str">
        <f t="shared" si="9"/>
        <v/>
      </c>
      <c r="AA165" s="141">
        <v>160.0</v>
      </c>
      <c r="AB165" s="112" t="str">
        <f t="shared" si="10"/>
        <v/>
      </c>
      <c r="AC165" s="142">
        <f t="shared" si="11"/>
        <v>0</v>
      </c>
      <c r="AD165" s="112" t="str">
        <f t="shared" si="12"/>
        <v/>
      </c>
      <c r="AE165" s="112" t="str">
        <f t="shared" si="13"/>
        <v/>
      </c>
      <c r="AF165" s="112" t="str">
        <f t="shared" si="25"/>
        <v/>
      </c>
      <c r="AG165" s="112" t="str">
        <f t="shared" si="26"/>
        <v/>
      </c>
      <c r="AH165" s="112" t="str">
        <f t="shared" si="27"/>
        <v/>
      </c>
      <c r="AI165" s="143" t="str">
        <f t="shared" si="28"/>
        <v/>
      </c>
      <c r="AK165" s="141">
        <v>160.0</v>
      </c>
      <c r="AL165" s="112" t="str">
        <f t="shared" si="14"/>
        <v/>
      </c>
      <c r="AM165" s="112" t="str">
        <f t="shared" si="15"/>
        <v/>
      </c>
      <c r="AN165" s="112" t="str">
        <f t="shared" si="16"/>
        <v/>
      </c>
      <c r="AO165" s="112" t="str">
        <f t="shared" si="17"/>
        <v/>
      </c>
      <c r="AP165" s="112" t="str">
        <f t="shared" si="18"/>
        <v/>
      </c>
      <c r="AQ165" s="112" t="str">
        <f t="shared" ref="AQ165:AT165" si="200">IF($AK165&lt;=$F$18,$AL165*AM165,)</f>
        <v/>
      </c>
      <c r="AR165" s="112" t="str">
        <f t="shared" si="200"/>
        <v/>
      </c>
      <c r="AS165" s="112" t="str">
        <f t="shared" si="200"/>
        <v/>
      </c>
      <c r="AT165" s="112" t="str">
        <f t="shared" si="200"/>
        <v/>
      </c>
      <c r="AU165" s="112"/>
      <c r="AV165" s="112"/>
      <c r="AW165" s="112"/>
      <c r="AX165" s="112"/>
      <c r="AY165" s="143"/>
    </row>
    <row r="166" ht="15.75" customHeight="1">
      <c r="C166" s="241" t="s">
        <v>214</v>
      </c>
      <c r="D166" s="242">
        <v>0.55</v>
      </c>
      <c r="E166" s="240" t="s">
        <v>158</v>
      </c>
      <c r="F166" s="239">
        <f>IF(OR('Pin Maritime'!$E166="Feuillus",'Pin Maritime'!$E166="Peupliers"),1.56,1.3)</f>
        <v>1.56</v>
      </c>
      <c r="G166" s="112"/>
      <c r="H166" s="112"/>
      <c r="I166" s="138">
        <v>161.0</v>
      </c>
      <c r="J166" s="112" t="str">
        <f t="shared" si="66"/>
        <v/>
      </c>
      <c r="K166" s="112">
        <f t="shared" si="20"/>
        <v>0</v>
      </c>
      <c r="L166" s="112" t="str">
        <f t="shared" si="21"/>
        <v/>
      </c>
      <c r="M166" s="112" t="str">
        <f t="shared" si="2"/>
        <v/>
      </c>
      <c r="N166" s="112" t="str">
        <f t="shared" si="3"/>
        <v/>
      </c>
      <c r="O166" s="139">
        <f t="shared" si="4"/>
        <v>0</v>
      </c>
      <c r="P166" s="138">
        <v>161.0</v>
      </c>
      <c r="Q166" s="112" t="str">
        <f t="shared" si="22"/>
        <v/>
      </c>
      <c r="R166" s="112" t="str">
        <f t="shared" si="23"/>
        <v/>
      </c>
      <c r="S166" s="112">
        <f t="shared" si="5"/>
        <v>0</v>
      </c>
      <c r="T166" s="112">
        <f t="shared" si="6"/>
        <v>0</v>
      </c>
      <c r="U166" s="112" t="str">
        <f t="shared" si="24"/>
        <v/>
      </c>
      <c r="V166" s="112" t="str">
        <f t="shared" si="7"/>
        <v/>
      </c>
      <c r="W166" s="112">
        <v>0.0</v>
      </c>
      <c r="X166" s="112">
        <f t="shared" si="8"/>
        <v>0</v>
      </c>
      <c r="Y166" s="140" t="str">
        <f t="shared" si="9"/>
        <v/>
      </c>
      <c r="AA166" s="141">
        <v>161.0</v>
      </c>
      <c r="AB166" s="112" t="str">
        <f t="shared" si="10"/>
        <v/>
      </c>
      <c r="AC166" s="142">
        <f t="shared" si="11"/>
        <v>0</v>
      </c>
      <c r="AD166" s="112" t="str">
        <f t="shared" si="12"/>
        <v/>
      </c>
      <c r="AE166" s="112" t="str">
        <f t="shared" si="13"/>
        <v/>
      </c>
      <c r="AF166" s="112" t="str">
        <f t="shared" si="25"/>
        <v/>
      </c>
      <c r="AG166" s="112" t="str">
        <f t="shared" si="26"/>
        <v/>
      </c>
      <c r="AH166" s="112" t="str">
        <f t="shared" si="27"/>
        <v/>
      </c>
      <c r="AI166" s="143" t="str">
        <f t="shared" si="28"/>
        <v/>
      </c>
      <c r="AK166" s="141">
        <v>161.0</v>
      </c>
      <c r="AL166" s="112" t="str">
        <f t="shared" si="14"/>
        <v/>
      </c>
      <c r="AM166" s="112" t="str">
        <f t="shared" si="15"/>
        <v/>
      </c>
      <c r="AN166" s="112" t="str">
        <f t="shared" si="16"/>
        <v/>
      </c>
      <c r="AO166" s="112" t="str">
        <f t="shared" si="17"/>
        <v/>
      </c>
      <c r="AP166" s="112" t="str">
        <f t="shared" si="18"/>
        <v/>
      </c>
      <c r="AQ166" s="112" t="str">
        <f t="shared" ref="AQ166:AT166" si="201">IF($AK166&lt;=$F$18,$AL166*AM166,)</f>
        <v/>
      </c>
      <c r="AR166" s="112" t="str">
        <f t="shared" si="201"/>
        <v/>
      </c>
      <c r="AS166" s="112" t="str">
        <f t="shared" si="201"/>
        <v/>
      </c>
      <c r="AT166" s="112" t="str">
        <f t="shared" si="201"/>
        <v/>
      </c>
      <c r="AU166" s="112"/>
      <c r="AV166" s="112"/>
      <c r="AW166" s="112"/>
      <c r="AX166" s="112"/>
      <c r="AY166" s="143"/>
    </row>
    <row r="167" ht="15.75" customHeight="1">
      <c r="C167" s="241" t="s">
        <v>215</v>
      </c>
      <c r="D167" s="242">
        <v>0.53</v>
      </c>
      <c r="E167" s="240" t="s">
        <v>158</v>
      </c>
      <c r="F167" s="239">
        <f>IF(OR('Pin Maritime'!$E167="Feuillus",'Pin Maritime'!$E167="Peupliers"),1.56,1.3)</f>
        <v>1.56</v>
      </c>
      <c r="G167" s="112"/>
      <c r="H167" s="112"/>
      <c r="I167" s="138">
        <v>162.0</v>
      </c>
      <c r="J167" s="112" t="str">
        <f t="shared" si="66"/>
        <v/>
      </c>
      <c r="K167" s="112">
        <f t="shared" si="20"/>
        <v>0</v>
      </c>
      <c r="L167" s="112" t="str">
        <f t="shared" si="21"/>
        <v/>
      </c>
      <c r="M167" s="112" t="str">
        <f t="shared" si="2"/>
        <v/>
      </c>
      <c r="N167" s="112" t="str">
        <f t="shared" si="3"/>
        <v/>
      </c>
      <c r="O167" s="139">
        <f t="shared" si="4"/>
        <v>0</v>
      </c>
      <c r="P167" s="138">
        <v>162.0</v>
      </c>
      <c r="Q167" s="112" t="str">
        <f t="shared" si="22"/>
        <v/>
      </c>
      <c r="R167" s="112" t="str">
        <f t="shared" si="23"/>
        <v/>
      </c>
      <c r="S167" s="112">
        <f t="shared" si="5"/>
        <v>0</v>
      </c>
      <c r="T167" s="112">
        <f t="shared" si="6"/>
        <v>0</v>
      </c>
      <c r="U167" s="112" t="str">
        <f t="shared" si="24"/>
        <v/>
      </c>
      <c r="V167" s="112" t="str">
        <f t="shared" si="7"/>
        <v/>
      </c>
      <c r="W167" s="112">
        <v>0.0</v>
      </c>
      <c r="X167" s="112">
        <f t="shared" si="8"/>
        <v>0</v>
      </c>
      <c r="Y167" s="140" t="str">
        <f t="shared" si="9"/>
        <v/>
      </c>
      <c r="AA167" s="141">
        <v>162.0</v>
      </c>
      <c r="AB167" s="112" t="str">
        <f t="shared" si="10"/>
        <v/>
      </c>
      <c r="AC167" s="142">
        <f t="shared" si="11"/>
        <v>0</v>
      </c>
      <c r="AD167" s="112" t="str">
        <f t="shared" si="12"/>
        <v/>
      </c>
      <c r="AE167" s="112" t="str">
        <f t="shared" si="13"/>
        <v/>
      </c>
      <c r="AF167" s="112" t="str">
        <f t="shared" si="25"/>
        <v/>
      </c>
      <c r="AG167" s="112" t="str">
        <f t="shared" si="26"/>
        <v/>
      </c>
      <c r="AH167" s="112" t="str">
        <f t="shared" si="27"/>
        <v/>
      </c>
      <c r="AI167" s="143" t="str">
        <f t="shared" si="28"/>
        <v/>
      </c>
      <c r="AK167" s="141">
        <v>162.0</v>
      </c>
      <c r="AL167" s="112" t="str">
        <f t="shared" si="14"/>
        <v/>
      </c>
      <c r="AM167" s="112" t="str">
        <f t="shared" si="15"/>
        <v/>
      </c>
      <c r="AN167" s="112" t="str">
        <f t="shared" si="16"/>
        <v/>
      </c>
      <c r="AO167" s="112" t="str">
        <f t="shared" si="17"/>
        <v/>
      </c>
      <c r="AP167" s="112" t="str">
        <f t="shared" si="18"/>
        <v/>
      </c>
      <c r="AQ167" s="112" t="str">
        <f t="shared" ref="AQ167:AT167" si="202">IF($AK167&lt;=$F$18,$AL167*AM167,)</f>
        <v/>
      </c>
      <c r="AR167" s="112" t="str">
        <f t="shared" si="202"/>
        <v/>
      </c>
      <c r="AS167" s="112" t="str">
        <f t="shared" si="202"/>
        <v/>
      </c>
      <c r="AT167" s="112" t="str">
        <f t="shared" si="202"/>
        <v/>
      </c>
      <c r="AU167" s="112"/>
      <c r="AV167" s="112"/>
      <c r="AW167" s="112"/>
      <c r="AX167" s="112"/>
      <c r="AY167" s="143"/>
    </row>
    <row r="168" ht="15.75" customHeight="1">
      <c r="C168" s="241" t="s">
        <v>216</v>
      </c>
      <c r="D168" s="242">
        <v>0.52</v>
      </c>
      <c r="E168" s="240" t="s">
        <v>158</v>
      </c>
      <c r="F168" s="239">
        <f>IF(OR('Pin Maritime'!$E168="Feuillus",'Pin Maritime'!$E168="Peupliers"),1.56,1.3)</f>
        <v>1.56</v>
      </c>
      <c r="G168" s="112"/>
      <c r="H168" s="112"/>
      <c r="I168" s="138">
        <v>163.0</v>
      </c>
      <c r="J168" s="112" t="str">
        <f t="shared" si="66"/>
        <v/>
      </c>
      <c r="K168" s="112">
        <f t="shared" si="20"/>
        <v>0</v>
      </c>
      <c r="L168" s="112" t="str">
        <f t="shared" si="21"/>
        <v/>
      </c>
      <c r="M168" s="112" t="str">
        <f t="shared" si="2"/>
        <v/>
      </c>
      <c r="N168" s="112" t="str">
        <f t="shared" si="3"/>
        <v/>
      </c>
      <c r="O168" s="139">
        <f t="shared" si="4"/>
        <v>0</v>
      </c>
      <c r="P168" s="138">
        <v>163.0</v>
      </c>
      <c r="Q168" s="112" t="str">
        <f t="shared" si="22"/>
        <v/>
      </c>
      <c r="R168" s="112" t="str">
        <f t="shared" si="23"/>
        <v/>
      </c>
      <c r="S168" s="112">
        <f t="shared" si="5"/>
        <v>0</v>
      </c>
      <c r="T168" s="112">
        <f t="shared" si="6"/>
        <v>0</v>
      </c>
      <c r="U168" s="112" t="str">
        <f t="shared" si="24"/>
        <v/>
      </c>
      <c r="V168" s="112" t="str">
        <f t="shared" si="7"/>
        <v/>
      </c>
      <c r="W168" s="112">
        <v>0.0</v>
      </c>
      <c r="X168" s="112">
        <f t="shared" si="8"/>
        <v>0</v>
      </c>
      <c r="Y168" s="140" t="str">
        <f t="shared" si="9"/>
        <v/>
      </c>
      <c r="AA168" s="141">
        <v>163.0</v>
      </c>
      <c r="AB168" s="112" t="str">
        <f t="shared" si="10"/>
        <v/>
      </c>
      <c r="AC168" s="142">
        <f t="shared" si="11"/>
        <v>0</v>
      </c>
      <c r="AD168" s="112" t="str">
        <f t="shared" si="12"/>
        <v/>
      </c>
      <c r="AE168" s="112" t="str">
        <f t="shared" si="13"/>
        <v/>
      </c>
      <c r="AF168" s="112" t="str">
        <f t="shared" si="25"/>
        <v/>
      </c>
      <c r="AG168" s="112" t="str">
        <f t="shared" si="26"/>
        <v/>
      </c>
      <c r="AH168" s="112" t="str">
        <f t="shared" si="27"/>
        <v/>
      </c>
      <c r="AI168" s="143" t="str">
        <f t="shared" si="28"/>
        <v/>
      </c>
      <c r="AK168" s="141">
        <v>163.0</v>
      </c>
      <c r="AL168" s="112" t="str">
        <f t="shared" si="14"/>
        <v/>
      </c>
      <c r="AM168" s="112" t="str">
        <f t="shared" si="15"/>
        <v/>
      </c>
      <c r="AN168" s="112" t="str">
        <f t="shared" si="16"/>
        <v/>
      </c>
      <c r="AO168" s="112" t="str">
        <f t="shared" si="17"/>
        <v/>
      </c>
      <c r="AP168" s="112" t="str">
        <f t="shared" si="18"/>
        <v/>
      </c>
      <c r="AQ168" s="112" t="str">
        <f t="shared" ref="AQ168:AT168" si="203">IF($AK168&lt;=$F$18,$AL168*AM168,)</f>
        <v/>
      </c>
      <c r="AR168" s="112" t="str">
        <f t="shared" si="203"/>
        <v/>
      </c>
      <c r="AS168" s="112" t="str">
        <f t="shared" si="203"/>
        <v/>
      </c>
      <c r="AT168" s="112" t="str">
        <f t="shared" si="203"/>
        <v/>
      </c>
      <c r="AU168" s="112"/>
      <c r="AV168" s="112"/>
      <c r="AW168" s="112"/>
      <c r="AX168" s="112"/>
      <c r="AY168" s="143"/>
    </row>
    <row r="169" ht="15.75" customHeight="1">
      <c r="C169" s="241" t="s">
        <v>217</v>
      </c>
      <c r="D169" s="242">
        <v>0.52</v>
      </c>
      <c r="E169" s="240" t="s">
        <v>158</v>
      </c>
      <c r="F169" s="239">
        <f>IF(OR('Pin Maritime'!$E169="Feuillus",'Pin Maritime'!$E169="Peupliers"),1.56,1.3)</f>
        <v>1.56</v>
      </c>
      <c r="G169" s="112"/>
      <c r="H169" s="112"/>
      <c r="I169" s="138">
        <v>164.0</v>
      </c>
      <c r="J169" s="112" t="str">
        <f t="shared" si="66"/>
        <v/>
      </c>
      <c r="K169" s="112">
        <f t="shared" si="20"/>
        <v>0</v>
      </c>
      <c r="L169" s="112" t="str">
        <f t="shared" si="21"/>
        <v/>
      </c>
      <c r="M169" s="112" t="str">
        <f t="shared" si="2"/>
        <v/>
      </c>
      <c r="N169" s="112" t="str">
        <f t="shared" si="3"/>
        <v/>
      </c>
      <c r="O169" s="139">
        <f t="shared" si="4"/>
        <v>0</v>
      </c>
      <c r="P169" s="138">
        <v>164.0</v>
      </c>
      <c r="Q169" s="112" t="str">
        <f t="shared" si="22"/>
        <v/>
      </c>
      <c r="R169" s="112" t="str">
        <f t="shared" si="23"/>
        <v/>
      </c>
      <c r="S169" s="112">
        <f t="shared" si="5"/>
        <v>0</v>
      </c>
      <c r="T169" s="112">
        <f t="shared" si="6"/>
        <v>0</v>
      </c>
      <c r="U169" s="112" t="str">
        <f t="shared" si="24"/>
        <v/>
      </c>
      <c r="V169" s="112" t="str">
        <f t="shared" si="7"/>
        <v/>
      </c>
      <c r="W169" s="112">
        <v>0.0</v>
      </c>
      <c r="X169" s="112">
        <f t="shared" si="8"/>
        <v>0</v>
      </c>
      <c r="Y169" s="140" t="str">
        <f t="shared" si="9"/>
        <v/>
      </c>
      <c r="AA169" s="141">
        <v>164.0</v>
      </c>
      <c r="AB169" s="112" t="str">
        <f t="shared" si="10"/>
        <v/>
      </c>
      <c r="AC169" s="142">
        <f t="shared" si="11"/>
        <v>0</v>
      </c>
      <c r="AD169" s="112" t="str">
        <f t="shared" si="12"/>
        <v/>
      </c>
      <c r="AE169" s="112" t="str">
        <f t="shared" si="13"/>
        <v/>
      </c>
      <c r="AF169" s="112" t="str">
        <f t="shared" si="25"/>
        <v/>
      </c>
      <c r="AG169" s="112" t="str">
        <f t="shared" si="26"/>
        <v/>
      </c>
      <c r="AH169" s="112" t="str">
        <f t="shared" si="27"/>
        <v/>
      </c>
      <c r="AI169" s="143" t="str">
        <f t="shared" si="28"/>
        <v/>
      </c>
      <c r="AK169" s="141">
        <v>164.0</v>
      </c>
      <c r="AL169" s="112" t="str">
        <f t="shared" si="14"/>
        <v/>
      </c>
      <c r="AM169" s="112" t="str">
        <f t="shared" si="15"/>
        <v/>
      </c>
      <c r="AN169" s="112" t="str">
        <f t="shared" si="16"/>
        <v/>
      </c>
      <c r="AO169" s="112" t="str">
        <f t="shared" si="17"/>
        <v/>
      </c>
      <c r="AP169" s="112" t="str">
        <f t="shared" si="18"/>
        <v/>
      </c>
      <c r="AQ169" s="112" t="str">
        <f t="shared" ref="AQ169:AT169" si="204">IF($AK169&lt;=$F$18,$AL169*AM169,)</f>
        <v/>
      </c>
      <c r="AR169" s="112" t="str">
        <f t="shared" si="204"/>
        <v/>
      </c>
      <c r="AS169" s="112" t="str">
        <f t="shared" si="204"/>
        <v/>
      </c>
      <c r="AT169" s="112" t="str">
        <f t="shared" si="204"/>
        <v/>
      </c>
      <c r="AU169" s="112"/>
      <c r="AV169" s="112"/>
      <c r="AW169" s="112"/>
      <c r="AX169" s="112"/>
      <c r="AY169" s="143"/>
    </row>
    <row r="170" ht="15.75" customHeight="1">
      <c r="C170" s="241" t="s">
        <v>218</v>
      </c>
      <c r="D170" s="242">
        <v>0.75</v>
      </c>
      <c r="E170" s="240" t="s">
        <v>158</v>
      </c>
      <c r="F170" s="239">
        <f>IF(OR('Pin Maritime'!$E170="Feuillus",'Pin Maritime'!$E170="Peupliers"),1.56,1.3)</f>
        <v>1.56</v>
      </c>
      <c r="G170" s="112"/>
      <c r="H170" s="112"/>
      <c r="I170" s="138">
        <v>165.0</v>
      </c>
      <c r="J170" s="112" t="str">
        <f t="shared" si="66"/>
        <v/>
      </c>
      <c r="K170" s="112">
        <f t="shared" si="20"/>
        <v>0</v>
      </c>
      <c r="L170" s="112" t="str">
        <f t="shared" si="21"/>
        <v/>
      </c>
      <c r="M170" s="112" t="str">
        <f t="shared" si="2"/>
        <v/>
      </c>
      <c r="N170" s="112" t="str">
        <f t="shared" si="3"/>
        <v/>
      </c>
      <c r="O170" s="139">
        <f t="shared" si="4"/>
        <v>0</v>
      </c>
      <c r="P170" s="138">
        <v>165.0</v>
      </c>
      <c r="Q170" s="112" t="str">
        <f t="shared" si="22"/>
        <v/>
      </c>
      <c r="R170" s="112" t="str">
        <f t="shared" si="23"/>
        <v/>
      </c>
      <c r="S170" s="112">
        <f t="shared" si="5"/>
        <v>0</v>
      </c>
      <c r="T170" s="112">
        <f t="shared" si="6"/>
        <v>0</v>
      </c>
      <c r="U170" s="112" t="str">
        <f t="shared" si="24"/>
        <v/>
      </c>
      <c r="V170" s="112" t="str">
        <f t="shared" si="7"/>
        <v/>
      </c>
      <c r="W170" s="112">
        <v>0.0</v>
      </c>
      <c r="X170" s="112">
        <f t="shared" si="8"/>
        <v>0</v>
      </c>
      <c r="Y170" s="140" t="str">
        <f t="shared" si="9"/>
        <v/>
      </c>
      <c r="AA170" s="141">
        <v>165.0</v>
      </c>
      <c r="AB170" s="112" t="str">
        <f t="shared" si="10"/>
        <v/>
      </c>
      <c r="AC170" s="142">
        <f t="shared" si="11"/>
        <v>0</v>
      </c>
      <c r="AD170" s="112" t="str">
        <f t="shared" si="12"/>
        <v/>
      </c>
      <c r="AE170" s="112" t="str">
        <f t="shared" si="13"/>
        <v/>
      </c>
      <c r="AF170" s="112" t="str">
        <f t="shared" si="25"/>
        <v/>
      </c>
      <c r="AG170" s="112" t="str">
        <f t="shared" si="26"/>
        <v/>
      </c>
      <c r="AH170" s="112" t="str">
        <f t="shared" si="27"/>
        <v/>
      </c>
      <c r="AI170" s="143" t="str">
        <f t="shared" si="28"/>
        <v/>
      </c>
      <c r="AK170" s="141">
        <v>165.0</v>
      </c>
      <c r="AL170" s="112" t="str">
        <f t="shared" si="14"/>
        <v/>
      </c>
      <c r="AM170" s="112" t="str">
        <f t="shared" si="15"/>
        <v/>
      </c>
      <c r="AN170" s="112" t="str">
        <f t="shared" si="16"/>
        <v/>
      </c>
      <c r="AO170" s="112" t="str">
        <f t="shared" si="17"/>
        <v/>
      </c>
      <c r="AP170" s="112" t="str">
        <f t="shared" si="18"/>
        <v/>
      </c>
      <c r="AQ170" s="112" t="str">
        <f t="shared" ref="AQ170:AT170" si="205">IF($AK170&lt;=$F$18,$AL170*AM170,)</f>
        <v/>
      </c>
      <c r="AR170" s="112" t="str">
        <f t="shared" si="205"/>
        <v/>
      </c>
      <c r="AS170" s="112" t="str">
        <f t="shared" si="205"/>
        <v/>
      </c>
      <c r="AT170" s="112" t="str">
        <f t="shared" si="205"/>
        <v/>
      </c>
      <c r="AU170" s="112"/>
      <c r="AV170" s="112"/>
      <c r="AW170" s="112"/>
      <c r="AX170" s="112"/>
      <c r="AY170" s="143"/>
    </row>
    <row r="171" ht="15.75" customHeight="1">
      <c r="C171" s="241" t="s">
        <v>219</v>
      </c>
      <c r="D171" s="242">
        <v>0.52</v>
      </c>
      <c r="E171" s="240" t="s">
        <v>158</v>
      </c>
      <c r="F171" s="239">
        <f>IF(OR('Pin Maritime'!$E171="Feuillus",'Pin Maritime'!$E171="Peupliers"),1.56,1.3)</f>
        <v>1.56</v>
      </c>
      <c r="G171" s="112"/>
      <c r="H171" s="112"/>
      <c r="I171" s="138">
        <v>166.0</v>
      </c>
      <c r="J171" s="112" t="str">
        <f t="shared" si="66"/>
        <v/>
      </c>
      <c r="K171" s="112">
        <f t="shared" si="20"/>
        <v>0</v>
      </c>
      <c r="L171" s="112" t="str">
        <f t="shared" si="21"/>
        <v/>
      </c>
      <c r="M171" s="112" t="str">
        <f t="shared" si="2"/>
        <v/>
      </c>
      <c r="N171" s="112" t="str">
        <f t="shared" si="3"/>
        <v/>
      </c>
      <c r="O171" s="139">
        <f t="shared" si="4"/>
        <v>0</v>
      </c>
      <c r="P171" s="138">
        <v>166.0</v>
      </c>
      <c r="Q171" s="112" t="str">
        <f t="shared" si="22"/>
        <v/>
      </c>
      <c r="R171" s="112" t="str">
        <f t="shared" si="23"/>
        <v/>
      </c>
      <c r="S171" s="112">
        <f t="shared" si="5"/>
        <v>0</v>
      </c>
      <c r="T171" s="112">
        <f t="shared" si="6"/>
        <v>0</v>
      </c>
      <c r="U171" s="112" t="str">
        <f t="shared" si="24"/>
        <v/>
      </c>
      <c r="V171" s="112" t="str">
        <f t="shared" si="7"/>
        <v/>
      </c>
      <c r="W171" s="112">
        <v>0.0</v>
      </c>
      <c r="X171" s="112">
        <f t="shared" si="8"/>
        <v>0</v>
      </c>
      <c r="Y171" s="140" t="str">
        <f t="shared" si="9"/>
        <v/>
      </c>
      <c r="AA171" s="141">
        <v>166.0</v>
      </c>
      <c r="AB171" s="112" t="str">
        <f t="shared" si="10"/>
        <v/>
      </c>
      <c r="AC171" s="142">
        <f t="shared" si="11"/>
        <v>0</v>
      </c>
      <c r="AD171" s="112" t="str">
        <f t="shared" si="12"/>
        <v/>
      </c>
      <c r="AE171" s="112" t="str">
        <f t="shared" si="13"/>
        <v/>
      </c>
      <c r="AF171" s="112" t="str">
        <f t="shared" si="25"/>
        <v/>
      </c>
      <c r="AG171" s="112" t="str">
        <f t="shared" si="26"/>
        <v/>
      </c>
      <c r="AH171" s="112" t="str">
        <f t="shared" si="27"/>
        <v/>
      </c>
      <c r="AI171" s="143" t="str">
        <f t="shared" si="28"/>
        <v/>
      </c>
      <c r="AK171" s="141">
        <v>166.0</v>
      </c>
      <c r="AL171" s="112" t="str">
        <f t="shared" si="14"/>
        <v/>
      </c>
      <c r="AM171" s="112" t="str">
        <f t="shared" si="15"/>
        <v/>
      </c>
      <c r="AN171" s="112" t="str">
        <f t="shared" si="16"/>
        <v/>
      </c>
      <c r="AO171" s="112" t="str">
        <f t="shared" si="17"/>
        <v/>
      </c>
      <c r="AP171" s="112" t="str">
        <f t="shared" si="18"/>
        <v/>
      </c>
      <c r="AQ171" s="112" t="str">
        <f t="shared" ref="AQ171:AT171" si="206">IF($AK171&lt;=$F$18,$AL171*AM171,)</f>
        <v/>
      </c>
      <c r="AR171" s="112" t="str">
        <f t="shared" si="206"/>
        <v/>
      </c>
      <c r="AS171" s="112" t="str">
        <f t="shared" si="206"/>
        <v/>
      </c>
      <c r="AT171" s="112" t="str">
        <f t="shared" si="206"/>
        <v/>
      </c>
      <c r="AU171" s="112"/>
      <c r="AV171" s="112"/>
      <c r="AW171" s="112"/>
      <c r="AX171" s="112"/>
      <c r="AY171" s="143"/>
    </row>
    <row r="172" ht="15.75" customHeight="1">
      <c r="C172" s="241" t="s">
        <v>220</v>
      </c>
      <c r="D172" s="242">
        <v>0.35</v>
      </c>
      <c r="E172" s="240" t="s">
        <v>159</v>
      </c>
      <c r="F172" s="239">
        <f>IF(OR('Pin Maritime'!$E172="Feuillus",'Pin Maritime'!$E172="Peupliers"),1.56,1.3)</f>
        <v>1.56</v>
      </c>
      <c r="G172" s="112"/>
      <c r="H172" s="112"/>
      <c r="I172" s="138">
        <v>167.0</v>
      </c>
      <c r="J172" s="112" t="str">
        <f t="shared" si="66"/>
        <v/>
      </c>
      <c r="K172" s="112">
        <f t="shared" si="20"/>
        <v>0</v>
      </c>
      <c r="L172" s="112" t="str">
        <f t="shared" si="21"/>
        <v/>
      </c>
      <c r="M172" s="112" t="str">
        <f t="shared" si="2"/>
        <v/>
      </c>
      <c r="N172" s="112" t="str">
        <f t="shared" si="3"/>
        <v/>
      </c>
      <c r="O172" s="139">
        <f t="shared" si="4"/>
        <v>0</v>
      </c>
      <c r="P172" s="138">
        <v>167.0</v>
      </c>
      <c r="Q172" s="112" t="str">
        <f t="shared" si="22"/>
        <v/>
      </c>
      <c r="R172" s="112" t="str">
        <f t="shared" si="23"/>
        <v/>
      </c>
      <c r="S172" s="112">
        <f t="shared" si="5"/>
        <v>0</v>
      </c>
      <c r="T172" s="112">
        <f t="shared" si="6"/>
        <v>0</v>
      </c>
      <c r="U172" s="112" t="str">
        <f t="shared" si="24"/>
        <v/>
      </c>
      <c r="V172" s="112" t="str">
        <f t="shared" si="7"/>
        <v/>
      </c>
      <c r="W172" s="112">
        <v>0.0</v>
      </c>
      <c r="X172" s="112">
        <f t="shared" si="8"/>
        <v>0</v>
      </c>
      <c r="Y172" s="140" t="str">
        <f t="shared" si="9"/>
        <v/>
      </c>
      <c r="AA172" s="141">
        <v>167.0</v>
      </c>
      <c r="AB172" s="112" t="str">
        <f t="shared" si="10"/>
        <v/>
      </c>
      <c r="AC172" s="142">
        <f t="shared" si="11"/>
        <v>0</v>
      </c>
      <c r="AD172" s="112" t="str">
        <f t="shared" si="12"/>
        <v/>
      </c>
      <c r="AE172" s="112" t="str">
        <f t="shared" si="13"/>
        <v/>
      </c>
      <c r="AF172" s="112" t="str">
        <f t="shared" si="25"/>
        <v/>
      </c>
      <c r="AG172" s="112" t="str">
        <f t="shared" si="26"/>
        <v/>
      </c>
      <c r="AH172" s="112" t="str">
        <f t="shared" si="27"/>
        <v/>
      </c>
      <c r="AI172" s="143" t="str">
        <f t="shared" si="28"/>
        <v/>
      </c>
      <c r="AK172" s="141">
        <v>167.0</v>
      </c>
      <c r="AL172" s="112" t="str">
        <f t="shared" si="14"/>
        <v/>
      </c>
      <c r="AM172" s="112" t="str">
        <f t="shared" si="15"/>
        <v/>
      </c>
      <c r="AN172" s="112" t="str">
        <f t="shared" si="16"/>
        <v/>
      </c>
      <c r="AO172" s="112" t="str">
        <f t="shared" si="17"/>
        <v/>
      </c>
      <c r="AP172" s="112" t="str">
        <f t="shared" si="18"/>
        <v/>
      </c>
      <c r="AQ172" s="112" t="str">
        <f t="shared" ref="AQ172:AT172" si="207">IF($AK172&lt;=$F$18,$AL172*AM172,)</f>
        <v/>
      </c>
      <c r="AR172" s="112" t="str">
        <f t="shared" si="207"/>
        <v/>
      </c>
      <c r="AS172" s="112" t="str">
        <f t="shared" si="207"/>
        <v/>
      </c>
      <c r="AT172" s="112" t="str">
        <f t="shared" si="207"/>
        <v/>
      </c>
      <c r="AU172" s="112"/>
      <c r="AV172" s="112"/>
      <c r="AW172" s="112"/>
      <c r="AX172" s="112"/>
      <c r="AY172" s="143"/>
    </row>
    <row r="173" ht="15.75" customHeight="1">
      <c r="C173" s="241" t="s">
        <v>221</v>
      </c>
      <c r="D173" s="242">
        <v>0.37</v>
      </c>
      <c r="E173" s="240" t="s">
        <v>158</v>
      </c>
      <c r="F173" s="239">
        <f>IF(OR('Pin Maritime'!$E173="Feuillus",'Pin Maritime'!$E173="Peupliers"),1.56,1.3)</f>
        <v>1.56</v>
      </c>
      <c r="G173" s="112"/>
      <c r="H173" s="112"/>
      <c r="I173" s="138">
        <v>168.0</v>
      </c>
      <c r="J173" s="112" t="str">
        <f t="shared" si="66"/>
        <v/>
      </c>
      <c r="K173" s="112">
        <f t="shared" si="20"/>
        <v>0</v>
      </c>
      <c r="L173" s="112" t="str">
        <f t="shared" si="21"/>
        <v/>
      </c>
      <c r="M173" s="112" t="str">
        <f t="shared" si="2"/>
        <v/>
      </c>
      <c r="N173" s="112" t="str">
        <f t="shared" si="3"/>
        <v/>
      </c>
      <c r="O173" s="139">
        <f t="shared" si="4"/>
        <v>0</v>
      </c>
      <c r="P173" s="138">
        <v>168.0</v>
      </c>
      <c r="Q173" s="112" t="str">
        <f t="shared" si="22"/>
        <v/>
      </c>
      <c r="R173" s="112" t="str">
        <f t="shared" si="23"/>
        <v/>
      </c>
      <c r="S173" s="112">
        <f t="shared" si="5"/>
        <v>0</v>
      </c>
      <c r="T173" s="112">
        <f t="shared" si="6"/>
        <v>0</v>
      </c>
      <c r="U173" s="112" t="str">
        <f t="shared" si="24"/>
        <v/>
      </c>
      <c r="V173" s="112" t="str">
        <f t="shared" si="7"/>
        <v/>
      </c>
      <c r="W173" s="112">
        <v>0.0</v>
      </c>
      <c r="X173" s="112">
        <f t="shared" si="8"/>
        <v>0</v>
      </c>
      <c r="Y173" s="140" t="str">
        <f t="shared" si="9"/>
        <v/>
      </c>
      <c r="AA173" s="141">
        <v>168.0</v>
      </c>
      <c r="AB173" s="112" t="str">
        <f t="shared" si="10"/>
        <v/>
      </c>
      <c r="AC173" s="142">
        <f t="shared" si="11"/>
        <v>0</v>
      </c>
      <c r="AD173" s="112" t="str">
        <f t="shared" si="12"/>
        <v/>
      </c>
      <c r="AE173" s="112" t="str">
        <f t="shared" si="13"/>
        <v/>
      </c>
      <c r="AF173" s="112" t="str">
        <f t="shared" si="25"/>
        <v/>
      </c>
      <c r="AG173" s="112" t="str">
        <f t="shared" si="26"/>
        <v/>
      </c>
      <c r="AH173" s="112" t="str">
        <f t="shared" si="27"/>
        <v/>
      </c>
      <c r="AI173" s="143" t="str">
        <f t="shared" si="28"/>
        <v/>
      </c>
      <c r="AK173" s="141">
        <v>168.0</v>
      </c>
      <c r="AL173" s="112" t="str">
        <f t="shared" si="14"/>
        <v/>
      </c>
      <c r="AM173" s="112" t="str">
        <f t="shared" si="15"/>
        <v/>
      </c>
      <c r="AN173" s="112" t="str">
        <f t="shared" si="16"/>
        <v/>
      </c>
      <c r="AO173" s="112" t="str">
        <f t="shared" si="17"/>
        <v/>
      </c>
      <c r="AP173" s="112" t="str">
        <f t="shared" si="18"/>
        <v/>
      </c>
      <c r="AQ173" s="112" t="str">
        <f t="shared" ref="AQ173:AT173" si="208">IF($AK173&lt;=$F$18,$AL173*AM173,)</f>
        <v/>
      </c>
      <c r="AR173" s="112" t="str">
        <f t="shared" si="208"/>
        <v/>
      </c>
      <c r="AS173" s="112" t="str">
        <f t="shared" si="208"/>
        <v/>
      </c>
      <c r="AT173" s="112" t="str">
        <f t="shared" si="208"/>
        <v/>
      </c>
      <c r="AU173" s="112"/>
      <c r="AV173" s="112"/>
      <c r="AW173" s="112"/>
      <c r="AX173" s="112"/>
      <c r="AY173" s="143"/>
    </row>
    <row r="174" ht="15.75" customHeight="1">
      <c r="C174" s="241" t="s">
        <v>222</v>
      </c>
      <c r="D174" s="242">
        <v>0.45</v>
      </c>
      <c r="E174" s="240" t="s">
        <v>162</v>
      </c>
      <c r="F174" s="239">
        <f>IF(OR('Pin Maritime'!$E174="Feuillus",'Pin Maritime'!$E174="Peupliers"),1.56,1.3)</f>
        <v>1.3</v>
      </c>
      <c r="G174" s="112"/>
      <c r="H174" s="112"/>
      <c r="I174" s="138">
        <v>169.0</v>
      </c>
      <c r="J174" s="112" t="str">
        <f t="shared" si="66"/>
        <v/>
      </c>
      <c r="K174" s="112">
        <f t="shared" si="20"/>
        <v>0</v>
      </c>
      <c r="L174" s="112" t="str">
        <f t="shared" si="21"/>
        <v/>
      </c>
      <c r="M174" s="112" t="str">
        <f t="shared" si="2"/>
        <v/>
      </c>
      <c r="N174" s="112" t="str">
        <f t="shared" si="3"/>
        <v/>
      </c>
      <c r="O174" s="139">
        <f t="shared" si="4"/>
        <v>0</v>
      </c>
      <c r="P174" s="138">
        <v>169.0</v>
      </c>
      <c r="Q174" s="112" t="str">
        <f t="shared" si="22"/>
        <v/>
      </c>
      <c r="R174" s="112" t="str">
        <f t="shared" si="23"/>
        <v/>
      </c>
      <c r="S174" s="112">
        <f t="shared" si="5"/>
        <v>0</v>
      </c>
      <c r="T174" s="112">
        <f t="shared" si="6"/>
        <v>0</v>
      </c>
      <c r="U174" s="112" t="str">
        <f t="shared" si="24"/>
        <v/>
      </c>
      <c r="V174" s="112" t="str">
        <f t="shared" si="7"/>
        <v/>
      </c>
      <c r="W174" s="112">
        <v>0.0</v>
      </c>
      <c r="X174" s="112">
        <f t="shared" si="8"/>
        <v>0</v>
      </c>
      <c r="Y174" s="140" t="str">
        <f t="shared" si="9"/>
        <v/>
      </c>
      <c r="AA174" s="141">
        <v>169.0</v>
      </c>
      <c r="AB174" s="112" t="str">
        <f t="shared" si="10"/>
        <v/>
      </c>
      <c r="AC174" s="142">
        <f t="shared" si="11"/>
        <v>0</v>
      </c>
      <c r="AD174" s="112" t="str">
        <f t="shared" si="12"/>
        <v/>
      </c>
      <c r="AE174" s="112" t="str">
        <f t="shared" si="13"/>
        <v/>
      </c>
      <c r="AF174" s="112" t="str">
        <f t="shared" si="25"/>
        <v/>
      </c>
      <c r="AG174" s="112" t="str">
        <f t="shared" si="26"/>
        <v/>
      </c>
      <c r="AH174" s="112" t="str">
        <f t="shared" si="27"/>
        <v/>
      </c>
      <c r="AI174" s="143" t="str">
        <f t="shared" si="28"/>
        <v/>
      </c>
      <c r="AK174" s="141">
        <v>169.0</v>
      </c>
      <c r="AL174" s="112" t="str">
        <f t="shared" si="14"/>
        <v/>
      </c>
      <c r="AM174" s="112" t="str">
        <f t="shared" si="15"/>
        <v/>
      </c>
      <c r="AN174" s="112" t="str">
        <f t="shared" si="16"/>
        <v/>
      </c>
      <c r="AO174" s="112" t="str">
        <f t="shared" si="17"/>
        <v/>
      </c>
      <c r="AP174" s="112" t="str">
        <f t="shared" si="18"/>
        <v/>
      </c>
      <c r="AQ174" s="112" t="str">
        <f t="shared" ref="AQ174:AT174" si="209">IF($AK174&lt;=$F$18,$AL174*AM174,)</f>
        <v/>
      </c>
      <c r="AR174" s="112" t="str">
        <f t="shared" si="209"/>
        <v/>
      </c>
      <c r="AS174" s="112" t="str">
        <f t="shared" si="209"/>
        <v/>
      </c>
      <c r="AT174" s="112" t="str">
        <f t="shared" si="209"/>
        <v/>
      </c>
      <c r="AU174" s="112"/>
      <c r="AV174" s="112"/>
      <c r="AW174" s="112"/>
      <c r="AX174" s="112"/>
      <c r="AY174" s="143"/>
    </row>
    <row r="175" ht="15.75" customHeight="1">
      <c r="C175" s="241" t="s">
        <v>223</v>
      </c>
      <c r="D175" s="242">
        <v>0.39</v>
      </c>
      <c r="E175" s="240" t="s">
        <v>162</v>
      </c>
      <c r="F175" s="239">
        <f>IF(OR('Pin Maritime'!$E175="Feuillus",'Pin Maritime'!$E175="Peupliers"),1.56,1.3)</f>
        <v>1.3</v>
      </c>
      <c r="G175" s="112"/>
      <c r="H175" s="112"/>
      <c r="I175" s="138">
        <v>170.0</v>
      </c>
      <c r="J175" s="112" t="str">
        <f t="shared" si="66"/>
        <v/>
      </c>
      <c r="K175" s="112">
        <f t="shared" si="20"/>
        <v>0</v>
      </c>
      <c r="L175" s="112" t="str">
        <f t="shared" si="21"/>
        <v/>
      </c>
      <c r="M175" s="112" t="str">
        <f t="shared" si="2"/>
        <v/>
      </c>
      <c r="N175" s="112" t="str">
        <f t="shared" si="3"/>
        <v/>
      </c>
      <c r="O175" s="139">
        <f t="shared" si="4"/>
        <v>0</v>
      </c>
      <c r="P175" s="138">
        <v>170.0</v>
      </c>
      <c r="Q175" s="112" t="str">
        <f t="shared" si="22"/>
        <v/>
      </c>
      <c r="R175" s="112" t="str">
        <f t="shared" si="23"/>
        <v/>
      </c>
      <c r="S175" s="112">
        <f t="shared" si="5"/>
        <v>0</v>
      </c>
      <c r="T175" s="112">
        <f t="shared" si="6"/>
        <v>0</v>
      </c>
      <c r="U175" s="112" t="str">
        <f t="shared" si="24"/>
        <v/>
      </c>
      <c r="V175" s="112" t="str">
        <f t="shared" si="7"/>
        <v/>
      </c>
      <c r="W175" s="112">
        <v>0.0</v>
      </c>
      <c r="X175" s="112">
        <f t="shared" si="8"/>
        <v>0</v>
      </c>
      <c r="Y175" s="140" t="str">
        <f t="shared" si="9"/>
        <v/>
      </c>
      <c r="AA175" s="141">
        <v>170.0</v>
      </c>
      <c r="AB175" s="112" t="str">
        <f t="shared" si="10"/>
        <v/>
      </c>
      <c r="AC175" s="142">
        <f t="shared" si="11"/>
        <v>0</v>
      </c>
      <c r="AD175" s="112" t="str">
        <f t="shared" si="12"/>
        <v/>
      </c>
      <c r="AE175" s="112" t="str">
        <f t="shared" si="13"/>
        <v/>
      </c>
      <c r="AF175" s="112" t="str">
        <f t="shared" si="25"/>
        <v/>
      </c>
      <c r="AG175" s="112" t="str">
        <f t="shared" si="26"/>
        <v/>
      </c>
      <c r="AH175" s="112" t="str">
        <f t="shared" si="27"/>
        <v/>
      </c>
      <c r="AI175" s="143" t="str">
        <f t="shared" si="28"/>
        <v/>
      </c>
      <c r="AK175" s="141">
        <v>170.0</v>
      </c>
      <c r="AL175" s="112" t="str">
        <f t="shared" si="14"/>
        <v/>
      </c>
      <c r="AM175" s="112" t="str">
        <f t="shared" si="15"/>
        <v/>
      </c>
      <c r="AN175" s="112" t="str">
        <f t="shared" si="16"/>
        <v/>
      </c>
      <c r="AO175" s="112" t="str">
        <f t="shared" si="17"/>
        <v/>
      </c>
      <c r="AP175" s="112" t="str">
        <f t="shared" si="18"/>
        <v/>
      </c>
      <c r="AQ175" s="112" t="str">
        <f t="shared" ref="AQ175:AT175" si="210">IF($AK175&lt;=$F$18,$AL175*AM175,)</f>
        <v/>
      </c>
      <c r="AR175" s="112" t="str">
        <f t="shared" si="210"/>
        <v/>
      </c>
      <c r="AS175" s="112" t="str">
        <f t="shared" si="210"/>
        <v/>
      </c>
      <c r="AT175" s="112" t="str">
        <f t="shared" si="210"/>
        <v/>
      </c>
      <c r="AU175" s="112"/>
      <c r="AV175" s="112"/>
      <c r="AW175" s="112"/>
      <c r="AX175" s="112"/>
      <c r="AY175" s="143"/>
    </row>
    <row r="176" ht="15.75" customHeight="1">
      <c r="C176" s="241" t="s">
        <v>224</v>
      </c>
      <c r="D176" s="242">
        <v>0.44</v>
      </c>
      <c r="E176" s="240" t="s">
        <v>162</v>
      </c>
      <c r="F176" s="239">
        <f>IF(OR('Pin Maritime'!$E176="Feuillus",'Pin Maritime'!$E176="Peupliers"),1.56,1.3)</f>
        <v>1.3</v>
      </c>
      <c r="G176" s="112"/>
      <c r="H176" s="112"/>
      <c r="I176" s="138">
        <v>171.0</v>
      </c>
      <c r="J176" s="112" t="str">
        <f t="shared" si="66"/>
        <v/>
      </c>
      <c r="K176" s="112">
        <f t="shared" si="20"/>
        <v>0</v>
      </c>
      <c r="L176" s="112" t="str">
        <f t="shared" si="21"/>
        <v/>
      </c>
      <c r="M176" s="112" t="str">
        <f t="shared" si="2"/>
        <v/>
      </c>
      <c r="N176" s="112" t="str">
        <f t="shared" si="3"/>
        <v/>
      </c>
      <c r="O176" s="139">
        <f t="shared" si="4"/>
        <v>0</v>
      </c>
      <c r="P176" s="138">
        <v>171.0</v>
      </c>
      <c r="Q176" s="112" t="str">
        <f t="shared" si="22"/>
        <v/>
      </c>
      <c r="R176" s="112" t="str">
        <f t="shared" si="23"/>
        <v/>
      </c>
      <c r="S176" s="112">
        <f t="shared" si="5"/>
        <v>0</v>
      </c>
      <c r="T176" s="112">
        <f t="shared" si="6"/>
        <v>0</v>
      </c>
      <c r="U176" s="112" t="str">
        <f t="shared" si="24"/>
        <v/>
      </c>
      <c r="V176" s="112" t="str">
        <f t="shared" si="7"/>
        <v/>
      </c>
      <c r="W176" s="112">
        <v>0.0</v>
      </c>
      <c r="X176" s="112">
        <f t="shared" si="8"/>
        <v>0</v>
      </c>
      <c r="Y176" s="140" t="str">
        <f t="shared" si="9"/>
        <v/>
      </c>
      <c r="AA176" s="141">
        <v>171.0</v>
      </c>
      <c r="AB176" s="112" t="str">
        <f t="shared" si="10"/>
        <v/>
      </c>
      <c r="AC176" s="142">
        <f t="shared" si="11"/>
        <v>0</v>
      </c>
      <c r="AD176" s="112" t="str">
        <f t="shared" si="12"/>
        <v/>
      </c>
      <c r="AE176" s="112" t="str">
        <f t="shared" si="13"/>
        <v/>
      </c>
      <c r="AF176" s="112" t="str">
        <f t="shared" si="25"/>
        <v/>
      </c>
      <c r="AG176" s="112" t="str">
        <f t="shared" si="26"/>
        <v/>
      </c>
      <c r="AH176" s="112" t="str">
        <f t="shared" si="27"/>
        <v/>
      </c>
      <c r="AI176" s="143" t="str">
        <f t="shared" si="28"/>
        <v/>
      </c>
      <c r="AK176" s="141">
        <v>171.0</v>
      </c>
      <c r="AL176" s="112" t="str">
        <f t="shared" si="14"/>
        <v/>
      </c>
      <c r="AM176" s="112" t="str">
        <f t="shared" si="15"/>
        <v/>
      </c>
      <c r="AN176" s="112" t="str">
        <f t="shared" si="16"/>
        <v/>
      </c>
      <c r="AO176" s="112" t="str">
        <f t="shared" si="17"/>
        <v/>
      </c>
      <c r="AP176" s="112" t="str">
        <f t="shared" si="18"/>
        <v/>
      </c>
      <c r="AQ176" s="112" t="str">
        <f t="shared" ref="AQ176:AT176" si="211">IF($AK176&lt;=$F$18,$AL176*AM176,)</f>
        <v/>
      </c>
      <c r="AR176" s="112" t="str">
        <f t="shared" si="211"/>
        <v/>
      </c>
      <c r="AS176" s="112" t="str">
        <f t="shared" si="211"/>
        <v/>
      </c>
      <c r="AT176" s="112" t="str">
        <f t="shared" si="211"/>
        <v/>
      </c>
      <c r="AU176" s="112"/>
      <c r="AV176" s="112"/>
      <c r="AW176" s="112"/>
      <c r="AX176" s="112"/>
      <c r="AY176" s="143"/>
    </row>
    <row r="177" ht="15.75" customHeight="1">
      <c r="C177" s="241" t="s">
        <v>225</v>
      </c>
      <c r="D177" s="242">
        <v>0.46</v>
      </c>
      <c r="E177" s="240" t="s">
        <v>162</v>
      </c>
      <c r="F177" s="239">
        <f>IF(OR('Pin Maritime'!$E177="Feuillus",'Pin Maritime'!$E177="Peupliers"),1.56,1.3)</f>
        <v>1.3</v>
      </c>
      <c r="G177" s="112"/>
      <c r="H177" s="112"/>
      <c r="I177" s="138">
        <v>172.0</v>
      </c>
      <c r="J177" s="112" t="str">
        <f t="shared" si="66"/>
        <v/>
      </c>
      <c r="K177" s="112">
        <f t="shared" si="20"/>
        <v>0</v>
      </c>
      <c r="L177" s="112" t="str">
        <f t="shared" si="21"/>
        <v/>
      </c>
      <c r="M177" s="112" t="str">
        <f t="shared" si="2"/>
        <v/>
      </c>
      <c r="N177" s="112" t="str">
        <f t="shared" si="3"/>
        <v/>
      </c>
      <c r="O177" s="139">
        <f t="shared" si="4"/>
        <v>0</v>
      </c>
      <c r="P177" s="138">
        <v>172.0</v>
      </c>
      <c r="Q177" s="112" t="str">
        <f t="shared" si="22"/>
        <v/>
      </c>
      <c r="R177" s="112" t="str">
        <f t="shared" si="23"/>
        <v/>
      </c>
      <c r="S177" s="112">
        <f t="shared" si="5"/>
        <v>0</v>
      </c>
      <c r="T177" s="112">
        <f t="shared" si="6"/>
        <v>0</v>
      </c>
      <c r="U177" s="112" t="str">
        <f t="shared" si="24"/>
        <v/>
      </c>
      <c r="V177" s="112" t="str">
        <f t="shared" si="7"/>
        <v/>
      </c>
      <c r="W177" s="112">
        <v>0.0</v>
      </c>
      <c r="X177" s="112">
        <f t="shared" si="8"/>
        <v>0</v>
      </c>
      <c r="Y177" s="140" t="str">
        <f t="shared" si="9"/>
        <v/>
      </c>
      <c r="AA177" s="141">
        <v>172.0</v>
      </c>
      <c r="AB177" s="112" t="str">
        <f t="shared" si="10"/>
        <v/>
      </c>
      <c r="AC177" s="142">
        <f t="shared" si="11"/>
        <v>0</v>
      </c>
      <c r="AD177" s="112" t="str">
        <f t="shared" si="12"/>
        <v/>
      </c>
      <c r="AE177" s="112" t="str">
        <f t="shared" si="13"/>
        <v/>
      </c>
      <c r="AF177" s="112" t="str">
        <f t="shared" si="25"/>
        <v/>
      </c>
      <c r="AG177" s="112" t="str">
        <f t="shared" si="26"/>
        <v/>
      </c>
      <c r="AH177" s="112" t="str">
        <f t="shared" si="27"/>
        <v/>
      </c>
      <c r="AI177" s="143" t="str">
        <f t="shared" si="28"/>
        <v/>
      </c>
      <c r="AK177" s="141">
        <v>172.0</v>
      </c>
      <c r="AL177" s="112" t="str">
        <f t="shared" si="14"/>
        <v/>
      </c>
      <c r="AM177" s="112" t="str">
        <f t="shared" si="15"/>
        <v/>
      </c>
      <c r="AN177" s="112" t="str">
        <f t="shared" si="16"/>
        <v/>
      </c>
      <c r="AO177" s="112" t="str">
        <f t="shared" si="17"/>
        <v/>
      </c>
      <c r="AP177" s="112" t="str">
        <f t="shared" si="18"/>
        <v/>
      </c>
      <c r="AQ177" s="112" t="str">
        <f t="shared" ref="AQ177:AT177" si="212">IF($AK177&lt;=$F$18,$AL177*AM177,)</f>
        <v/>
      </c>
      <c r="AR177" s="112" t="str">
        <f t="shared" si="212"/>
        <v/>
      </c>
      <c r="AS177" s="112" t="str">
        <f t="shared" si="212"/>
        <v/>
      </c>
      <c r="AT177" s="112" t="str">
        <f t="shared" si="212"/>
        <v/>
      </c>
      <c r="AU177" s="112"/>
      <c r="AV177" s="112"/>
      <c r="AW177" s="112"/>
      <c r="AX177" s="112"/>
      <c r="AY177" s="143"/>
    </row>
    <row r="178" ht="15.75" customHeight="1">
      <c r="C178" s="241" t="s">
        <v>134</v>
      </c>
      <c r="D178" s="242">
        <v>0.46</v>
      </c>
      <c r="E178" s="240" t="s">
        <v>160</v>
      </c>
      <c r="F178" s="239">
        <f>IF(OR('Pin Maritime'!$E178="Feuillus",'Pin Maritime'!$E178="Peupliers"),1.56,1.3)</f>
        <v>1.3</v>
      </c>
      <c r="G178" s="112"/>
      <c r="H178" s="112"/>
      <c r="I178" s="138">
        <v>173.0</v>
      </c>
      <c r="J178" s="112" t="str">
        <f t="shared" si="66"/>
        <v/>
      </c>
      <c r="K178" s="112">
        <f t="shared" si="20"/>
        <v>0</v>
      </c>
      <c r="L178" s="112" t="str">
        <f t="shared" si="21"/>
        <v/>
      </c>
      <c r="M178" s="112" t="str">
        <f t="shared" si="2"/>
        <v/>
      </c>
      <c r="N178" s="112" t="str">
        <f t="shared" si="3"/>
        <v/>
      </c>
      <c r="O178" s="139">
        <f t="shared" si="4"/>
        <v>0</v>
      </c>
      <c r="P178" s="138">
        <v>173.0</v>
      </c>
      <c r="Q178" s="112" t="str">
        <f t="shared" si="22"/>
        <v/>
      </c>
      <c r="R178" s="112" t="str">
        <f t="shared" si="23"/>
        <v/>
      </c>
      <c r="S178" s="112">
        <f t="shared" si="5"/>
        <v>0</v>
      </c>
      <c r="T178" s="112">
        <f t="shared" si="6"/>
        <v>0</v>
      </c>
      <c r="U178" s="112" t="str">
        <f t="shared" si="24"/>
        <v/>
      </c>
      <c r="V178" s="112" t="str">
        <f t="shared" si="7"/>
        <v/>
      </c>
      <c r="W178" s="112">
        <v>0.0</v>
      </c>
      <c r="X178" s="112">
        <f t="shared" si="8"/>
        <v>0</v>
      </c>
      <c r="Y178" s="140" t="str">
        <f t="shared" si="9"/>
        <v/>
      </c>
      <c r="AA178" s="141">
        <v>173.0</v>
      </c>
      <c r="AB178" s="112" t="str">
        <f t="shared" si="10"/>
        <v/>
      </c>
      <c r="AC178" s="142">
        <f t="shared" si="11"/>
        <v>0</v>
      </c>
      <c r="AD178" s="112" t="str">
        <f t="shared" si="12"/>
        <v/>
      </c>
      <c r="AE178" s="112" t="str">
        <f t="shared" si="13"/>
        <v/>
      </c>
      <c r="AF178" s="112" t="str">
        <f t="shared" si="25"/>
        <v/>
      </c>
      <c r="AG178" s="112" t="str">
        <f t="shared" si="26"/>
        <v/>
      </c>
      <c r="AH178" s="112" t="str">
        <f t="shared" si="27"/>
        <v/>
      </c>
      <c r="AI178" s="143" t="str">
        <f t="shared" si="28"/>
        <v/>
      </c>
      <c r="AK178" s="141">
        <v>173.0</v>
      </c>
      <c r="AL178" s="112" t="str">
        <f t="shared" si="14"/>
        <v/>
      </c>
      <c r="AM178" s="112" t="str">
        <f t="shared" si="15"/>
        <v/>
      </c>
      <c r="AN178" s="112" t="str">
        <f t="shared" si="16"/>
        <v/>
      </c>
      <c r="AO178" s="112" t="str">
        <f t="shared" si="17"/>
        <v/>
      </c>
      <c r="AP178" s="112" t="str">
        <f t="shared" si="18"/>
        <v/>
      </c>
      <c r="AQ178" s="112" t="str">
        <f t="shared" ref="AQ178:AT178" si="213">IF($AK178&lt;=$F$18,$AL178*AM178,)</f>
        <v/>
      </c>
      <c r="AR178" s="112" t="str">
        <f t="shared" si="213"/>
        <v/>
      </c>
      <c r="AS178" s="112" t="str">
        <f t="shared" si="213"/>
        <v/>
      </c>
      <c r="AT178" s="112" t="str">
        <f t="shared" si="213"/>
        <v/>
      </c>
      <c r="AU178" s="112"/>
      <c r="AV178" s="112"/>
      <c r="AW178" s="112"/>
      <c r="AX178" s="112"/>
      <c r="AY178" s="143"/>
    </row>
    <row r="179" ht="15.75" customHeight="1">
      <c r="C179" s="241" t="s">
        <v>226</v>
      </c>
      <c r="D179" s="242">
        <v>0.44</v>
      </c>
      <c r="E179" s="240" t="s">
        <v>162</v>
      </c>
      <c r="F179" s="239">
        <f>IF(OR('Pin Maritime'!$E179="Feuillus",'Pin Maritime'!$E179="Peupliers"),1.56,1.3)</f>
        <v>1.3</v>
      </c>
      <c r="G179" s="112"/>
      <c r="H179" s="112"/>
      <c r="I179" s="138">
        <v>174.0</v>
      </c>
      <c r="J179" s="112" t="str">
        <f t="shared" si="66"/>
        <v/>
      </c>
      <c r="K179" s="112">
        <f t="shared" si="20"/>
        <v>0</v>
      </c>
      <c r="L179" s="112" t="str">
        <f t="shared" si="21"/>
        <v/>
      </c>
      <c r="M179" s="112" t="str">
        <f t="shared" si="2"/>
        <v/>
      </c>
      <c r="N179" s="112" t="str">
        <f t="shared" si="3"/>
        <v/>
      </c>
      <c r="O179" s="139">
        <f t="shared" si="4"/>
        <v>0</v>
      </c>
      <c r="P179" s="138">
        <v>174.0</v>
      </c>
      <c r="Q179" s="112" t="str">
        <f t="shared" si="22"/>
        <v/>
      </c>
      <c r="R179" s="112" t="str">
        <f t="shared" si="23"/>
        <v/>
      </c>
      <c r="S179" s="112">
        <f t="shared" si="5"/>
        <v>0</v>
      </c>
      <c r="T179" s="112">
        <f t="shared" si="6"/>
        <v>0</v>
      </c>
      <c r="U179" s="112" t="str">
        <f t="shared" si="24"/>
        <v/>
      </c>
      <c r="V179" s="112" t="str">
        <f t="shared" si="7"/>
        <v/>
      </c>
      <c r="W179" s="112">
        <v>0.0</v>
      </c>
      <c r="X179" s="112">
        <f t="shared" si="8"/>
        <v>0</v>
      </c>
      <c r="Y179" s="140" t="str">
        <f t="shared" si="9"/>
        <v/>
      </c>
      <c r="AA179" s="141">
        <v>174.0</v>
      </c>
      <c r="AB179" s="112" t="str">
        <f t="shared" si="10"/>
        <v/>
      </c>
      <c r="AC179" s="142">
        <f t="shared" si="11"/>
        <v>0</v>
      </c>
      <c r="AD179" s="112" t="str">
        <f t="shared" si="12"/>
        <v/>
      </c>
      <c r="AE179" s="112" t="str">
        <f t="shared" si="13"/>
        <v/>
      </c>
      <c r="AF179" s="112" t="str">
        <f t="shared" si="25"/>
        <v/>
      </c>
      <c r="AG179" s="112" t="str">
        <f t="shared" si="26"/>
        <v/>
      </c>
      <c r="AH179" s="112" t="str">
        <f t="shared" si="27"/>
        <v/>
      </c>
      <c r="AI179" s="143" t="str">
        <f t="shared" si="28"/>
        <v/>
      </c>
      <c r="AK179" s="141">
        <v>174.0</v>
      </c>
      <c r="AL179" s="112" t="str">
        <f t="shared" si="14"/>
        <v/>
      </c>
      <c r="AM179" s="112" t="str">
        <f t="shared" si="15"/>
        <v/>
      </c>
      <c r="AN179" s="112" t="str">
        <f t="shared" si="16"/>
        <v/>
      </c>
      <c r="AO179" s="112" t="str">
        <f t="shared" si="17"/>
        <v/>
      </c>
      <c r="AP179" s="112" t="str">
        <f t="shared" si="18"/>
        <v/>
      </c>
      <c r="AQ179" s="112" t="str">
        <f t="shared" ref="AQ179:AT179" si="214">IF($AK179&lt;=$F$18,$AL179*AM179,)</f>
        <v/>
      </c>
      <c r="AR179" s="112" t="str">
        <f t="shared" si="214"/>
        <v/>
      </c>
      <c r="AS179" s="112" t="str">
        <f t="shared" si="214"/>
        <v/>
      </c>
      <c r="AT179" s="112" t="str">
        <f t="shared" si="214"/>
        <v/>
      </c>
      <c r="AU179" s="112"/>
      <c r="AV179" s="112"/>
      <c r="AW179" s="112"/>
      <c r="AX179" s="112"/>
      <c r="AY179" s="143"/>
    </row>
    <row r="180" ht="15.75" customHeight="1">
      <c r="C180" s="241" t="s">
        <v>227</v>
      </c>
      <c r="D180" s="242">
        <v>0.46</v>
      </c>
      <c r="E180" s="240" t="s">
        <v>162</v>
      </c>
      <c r="F180" s="239">
        <f>IF(OR('Pin Maritime'!$E180="Feuillus",'Pin Maritime'!$E180="Peupliers"),1.56,1.3)</f>
        <v>1.3</v>
      </c>
      <c r="G180" s="112"/>
      <c r="H180" s="112"/>
      <c r="I180" s="138">
        <v>175.0</v>
      </c>
      <c r="J180" s="112" t="str">
        <f t="shared" si="66"/>
        <v/>
      </c>
      <c r="K180" s="112">
        <f t="shared" si="20"/>
        <v>0</v>
      </c>
      <c r="L180" s="112" t="str">
        <f t="shared" si="21"/>
        <v/>
      </c>
      <c r="M180" s="112" t="str">
        <f t="shared" si="2"/>
        <v/>
      </c>
      <c r="N180" s="112" t="str">
        <f t="shared" si="3"/>
        <v/>
      </c>
      <c r="O180" s="139">
        <f t="shared" si="4"/>
        <v>0</v>
      </c>
      <c r="P180" s="138">
        <v>175.0</v>
      </c>
      <c r="Q180" s="112" t="str">
        <f t="shared" si="22"/>
        <v/>
      </c>
      <c r="R180" s="112" t="str">
        <f t="shared" si="23"/>
        <v/>
      </c>
      <c r="S180" s="112">
        <f t="shared" si="5"/>
        <v>0</v>
      </c>
      <c r="T180" s="112">
        <f t="shared" si="6"/>
        <v>0</v>
      </c>
      <c r="U180" s="112" t="str">
        <f t="shared" si="24"/>
        <v/>
      </c>
      <c r="V180" s="112" t="str">
        <f t="shared" si="7"/>
        <v/>
      </c>
      <c r="W180" s="112">
        <v>0.0</v>
      </c>
      <c r="X180" s="112">
        <f t="shared" si="8"/>
        <v>0</v>
      </c>
      <c r="Y180" s="140" t="str">
        <f t="shared" si="9"/>
        <v/>
      </c>
      <c r="AA180" s="141">
        <v>175.0</v>
      </c>
      <c r="AB180" s="112" t="str">
        <f t="shared" si="10"/>
        <v/>
      </c>
      <c r="AC180" s="142">
        <f t="shared" si="11"/>
        <v>0</v>
      </c>
      <c r="AD180" s="112" t="str">
        <f t="shared" si="12"/>
        <v/>
      </c>
      <c r="AE180" s="112" t="str">
        <f t="shared" si="13"/>
        <v/>
      </c>
      <c r="AF180" s="112" t="str">
        <f t="shared" si="25"/>
        <v/>
      </c>
      <c r="AG180" s="112" t="str">
        <f t="shared" si="26"/>
        <v/>
      </c>
      <c r="AH180" s="112" t="str">
        <f t="shared" si="27"/>
        <v/>
      </c>
      <c r="AI180" s="143" t="str">
        <f t="shared" si="28"/>
        <v/>
      </c>
      <c r="AK180" s="141">
        <v>175.0</v>
      </c>
      <c r="AL180" s="112" t="str">
        <f t="shared" si="14"/>
        <v/>
      </c>
      <c r="AM180" s="112" t="str">
        <f t="shared" si="15"/>
        <v/>
      </c>
      <c r="AN180" s="112" t="str">
        <f t="shared" si="16"/>
        <v/>
      </c>
      <c r="AO180" s="112" t="str">
        <f t="shared" si="17"/>
        <v/>
      </c>
      <c r="AP180" s="112" t="str">
        <f t="shared" si="18"/>
        <v/>
      </c>
      <c r="AQ180" s="112" t="str">
        <f t="shared" ref="AQ180:AT180" si="215">IF($AK180&lt;=$F$18,$AL180*AM180,)</f>
        <v/>
      </c>
      <c r="AR180" s="112" t="str">
        <f t="shared" si="215"/>
        <v/>
      </c>
      <c r="AS180" s="112" t="str">
        <f t="shared" si="215"/>
        <v/>
      </c>
      <c r="AT180" s="112" t="str">
        <f t="shared" si="215"/>
        <v/>
      </c>
      <c r="AU180" s="112"/>
      <c r="AV180" s="112"/>
      <c r="AW180" s="112"/>
      <c r="AX180" s="112"/>
      <c r="AY180" s="143"/>
    </row>
    <row r="181" ht="15.75" customHeight="1">
      <c r="C181" s="241" t="s">
        <v>228</v>
      </c>
      <c r="D181" s="242">
        <v>0.48</v>
      </c>
      <c r="E181" s="240" t="s">
        <v>162</v>
      </c>
      <c r="F181" s="239">
        <f>IF(OR('Pin Maritime'!$E181="Feuillus",'Pin Maritime'!$E181="Peupliers"),1.56,1.3)</f>
        <v>1.3</v>
      </c>
      <c r="G181" s="112"/>
      <c r="H181" s="112"/>
      <c r="I181" s="138">
        <v>176.0</v>
      </c>
      <c r="J181" s="112" t="str">
        <f t="shared" si="66"/>
        <v/>
      </c>
      <c r="K181" s="112">
        <f t="shared" si="20"/>
        <v>0</v>
      </c>
      <c r="L181" s="112" t="str">
        <f t="shared" si="21"/>
        <v/>
      </c>
      <c r="M181" s="112" t="str">
        <f t="shared" si="2"/>
        <v/>
      </c>
      <c r="N181" s="112" t="str">
        <f t="shared" si="3"/>
        <v/>
      </c>
      <c r="O181" s="139">
        <f t="shared" si="4"/>
        <v>0</v>
      </c>
      <c r="P181" s="138">
        <v>176.0</v>
      </c>
      <c r="Q181" s="112" t="str">
        <f t="shared" si="22"/>
        <v/>
      </c>
      <c r="R181" s="112" t="str">
        <f t="shared" si="23"/>
        <v/>
      </c>
      <c r="S181" s="112">
        <f t="shared" si="5"/>
        <v>0</v>
      </c>
      <c r="T181" s="112">
        <f t="shared" si="6"/>
        <v>0</v>
      </c>
      <c r="U181" s="112" t="str">
        <f t="shared" si="24"/>
        <v/>
      </c>
      <c r="V181" s="112" t="str">
        <f t="shared" si="7"/>
        <v/>
      </c>
      <c r="W181" s="112">
        <v>0.0</v>
      </c>
      <c r="X181" s="112">
        <f t="shared" si="8"/>
        <v>0</v>
      </c>
      <c r="Y181" s="140" t="str">
        <f t="shared" si="9"/>
        <v/>
      </c>
      <c r="AA181" s="141">
        <v>176.0</v>
      </c>
      <c r="AB181" s="112" t="str">
        <f t="shared" si="10"/>
        <v/>
      </c>
      <c r="AC181" s="142">
        <f t="shared" si="11"/>
        <v>0</v>
      </c>
      <c r="AD181" s="112" t="str">
        <f t="shared" si="12"/>
        <v/>
      </c>
      <c r="AE181" s="112" t="str">
        <f t="shared" si="13"/>
        <v/>
      </c>
      <c r="AF181" s="112" t="str">
        <f t="shared" si="25"/>
        <v/>
      </c>
      <c r="AG181" s="112" t="str">
        <f t="shared" si="26"/>
        <v/>
      </c>
      <c r="AH181" s="112" t="str">
        <f t="shared" si="27"/>
        <v/>
      </c>
      <c r="AI181" s="143" t="str">
        <f t="shared" si="28"/>
        <v/>
      </c>
      <c r="AK181" s="141">
        <v>176.0</v>
      </c>
      <c r="AL181" s="112" t="str">
        <f t="shared" si="14"/>
        <v/>
      </c>
      <c r="AM181" s="112" t="str">
        <f t="shared" si="15"/>
        <v/>
      </c>
      <c r="AN181" s="112" t="str">
        <f t="shared" si="16"/>
        <v/>
      </c>
      <c r="AO181" s="112" t="str">
        <f t="shared" si="17"/>
        <v/>
      </c>
      <c r="AP181" s="112" t="str">
        <f t="shared" si="18"/>
        <v/>
      </c>
      <c r="AQ181" s="112" t="str">
        <f t="shared" ref="AQ181:AT181" si="216">IF($AK181&lt;=$F$18,$AL181*AM181,)</f>
        <v/>
      </c>
      <c r="AR181" s="112" t="str">
        <f t="shared" si="216"/>
        <v/>
      </c>
      <c r="AS181" s="112" t="str">
        <f t="shared" si="216"/>
        <v/>
      </c>
      <c r="AT181" s="112" t="str">
        <f t="shared" si="216"/>
        <v/>
      </c>
      <c r="AU181" s="112"/>
      <c r="AV181" s="112"/>
      <c r="AW181" s="112"/>
      <c r="AX181" s="112"/>
      <c r="AY181" s="143"/>
    </row>
    <row r="182" ht="15.75" customHeight="1">
      <c r="C182" s="241" t="s">
        <v>229</v>
      </c>
      <c r="D182" s="242">
        <v>0.44</v>
      </c>
      <c r="E182" s="240" t="s">
        <v>162</v>
      </c>
      <c r="F182" s="239">
        <f>IF(OR('Pin Maritime'!$E182="Feuillus",'Pin Maritime'!$E182="Peupliers"),1.56,1.3)</f>
        <v>1.3</v>
      </c>
      <c r="G182" s="112"/>
      <c r="H182" s="112"/>
      <c r="I182" s="138">
        <v>177.0</v>
      </c>
      <c r="J182" s="112" t="str">
        <f t="shared" si="66"/>
        <v/>
      </c>
      <c r="K182" s="112">
        <f t="shared" si="20"/>
        <v>0</v>
      </c>
      <c r="L182" s="112" t="str">
        <f t="shared" si="21"/>
        <v/>
      </c>
      <c r="M182" s="112" t="str">
        <f t="shared" si="2"/>
        <v/>
      </c>
      <c r="N182" s="112" t="str">
        <f t="shared" si="3"/>
        <v/>
      </c>
      <c r="O182" s="139">
        <f t="shared" si="4"/>
        <v>0</v>
      </c>
      <c r="P182" s="138">
        <v>177.0</v>
      </c>
      <c r="Q182" s="112" t="str">
        <f t="shared" si="22"/>
        <v/>
      </c>
      <c r="R182" s="112" t="str">
        <f t="shared" si="23"/>
        <v/>
      </c>
      <c r="S182" s="112">
        <f t="shared" si="5"/>
        <v>0</v>
      </c>
      <c r="T182" s="112">
        <f t="shared" si="6"/>
        <v>0</v>
      </c>
      <c r="U182" s="112" t="str">
        <f t="shared" si="24"/>
        <v/>
      </c>
      <c r="V182" s="112" t="str">
        <f t="shared" si="7"/>
        <v/>
      </c>
      <c r="W182" s="112">
        <v>0.0</v>
      </c>
      <c r="X182" s="112">
        <f t="shared" si="8"/>
        <v>0</v>
      </c>
      <c r="Y182" s="140" t="str">
        <f t="shared" si="9"/>
        <v/>
      </c>
      <c r="AA182" s="141">
        <v>177.0</v>
      </c>
      <c r="AB182" s="112" t="str">
        <f t="shared" si="10"/>
        <v/>
      </c>
      <c r="AC182" s="142">
        <f t="shared" si="11"/>
        <v>0</v>
      </c>
      <c r="AD182" s="112" t="str">
        <f t="shared" si="12"/>
        <v/>
      </c>
      <c r="AE182" s="112" t="str">
        <f t="shared" si="13"/>
        <v/>
      </c>
      <c r="AF182" s="112" t="str">
        <f t="shared" si="25"/>
        <v/>
      </c>
      <c r="AG182" s="112" t="str">
        <f t="shared" si="26"/>
        <v/>
      </c>
      <c r="AH182" s="112" t="str">
        <f t="shared" si="27"/>
        <v/>
      </c>
      <c r="AI182" s="143" t="str">
        <f t="shared" si="28"/>
        <v/>
      </c>
      <c r="AK182" s="141">
        <v>177.0</v>
      </c>
      <c r="AL182" s="112" t="str">
        <f t="shared" si="14"/>
        <v/>
      </c>
      <c r="AM182" s="112" t="str">
        <f t="shared" si="15"/>
        <v/>
      </c>
      <c r="AN182" s="112" t="str">
        <f t="shared" si="16"/>
        <v/>
      </c>
      <c r="AO182" s="112" t="str">
        <f t="shared" si="17"/>
        <v/>
      </c>
      <c r="AP182" s="112" t="str">
        <f t="shared" si="18"/>
        <v/>
      </c>
      <c r="AQ182" s="112" t="str">
        <f t="shared" ref="AQ182:AT182" si="217">IF($AK182&lt;=$F$18,$AL182*AM182,)</f>
        <v/>
      </c>
      <c r="AR182" s="112" t="str">
        <f t="shared" si="217"/>
        <v/>
      </c>
      <c r="AS182" s="112" t="str">
        <f t="shared" si="217"/>
        <v/>
      </c>
      <c r="AT182" s="112" t="str">
        <f t="shared" si="217"/>
        <v/>
      </c>
      <c r="AU182" s="112"/>
      <c r="AV182" s="112"/>
      <c r="AW182" s="112"/>
      <c r="AX182" s="112"/>
      <c r="AY182" s="143"/>
    </row>
    <row r="183" ht="15.75" customHeight="1">
      <c r="C183" s="241" t="s">
        <v>230</v>
      </c>
      <c r="D183" s="242">
        <v>0.34</v>
      </c>
      <c r="E183" s="240" t="s">
        <v>162</v>
      </c>
      <c r="F183" s="239">
        <f>IF(OR('Pin Maritime'!$E183="Feuillus",'Pin Maritime'!$E183="Peupliers"),1.56,1.3)</f>
        <v>1.3</v>
      </c>
      <c r="G183" s="112"/>
      <c r="H183" s="112"/>
      <c r="I183" s="138">
        <v>178.0</v>
      </c>
      <c r="J183" s="112" t="str">
        <f t="shared" si="66"/>
        <v/>
      </c>
      <c r="K183" s="112">
        <f t="shared" si="20"/>
        <v>0</v>
      </c>
      <c r="L183" s="112" t="str">
        <f t="shared" si="21"/>
        <v/>
      </c>
      <c r="M183" s="112" t="str">
        <f t="shared" si="2"/>
        <v/>
      </c>
      <c r="N183" s="112" t="str">
        <f t="shared" si="3"/>
        <v/>
      </c>
      <c r="O183" s="139">
        <f t="shared" si="4"/>
        <v>0</v>
      </c>
      <c r="P183" s="138">
        <v>178.0</v>
      </c>
      <c r="Q183" s="112" t="str">
        <f t="shared" si="22"/>
        <v/>
      </c>
      <c r="R183" s="112" t="str">
        <f t="shared" si="23"/>
        <v/>
      </c>
      <c r="S183" s="112">
        <f t="shared" si="5"/>
        <v>0</v>
      </c>
      <c r="T183" s="112">
        <f t="shared" si="6"/>
        <v>0</v>
      </c>
      <c r="U183" s="112" t="str">
        <f t="shared" si="24"/>
        <v/>
      </c>
      <c r="V183" s="112" t="str">
        <f t="shared" si="7"/>
        <v/>
      </c>
      <c r="W183" s="112">
        <v>0.0</v>
      </c>
      <c r="X183" s="112">
        <f t="shared" si="8"/>
        <v>0</v>
      </c>
      <c r="Y183" s="140" t="str">
        <f t="shared" si="9"/>
        <v/>
      </c>
      <c r="AA183" s="141">
        <v>178.0</v>
      </c>
      <c r="AB183" s="112" t="str">
        <f t="shared" si="10"/>
        <v/>
      </c>
      <c r="AC183" s="142">
        <f t="shared" si="11"/>
        <v>0</v>
      </c>
      <c r="AD183" s="112" t="str">
        <f t="shared" si="12"/>
        <v/>
      </c>
      <c r="AE183" s="112" t="str">
        <f t="shared" si="13"/>
        <v/>
      </c>
      <c r="AF183" s="112" t="str">
        <f t="shared" si="25"/>
        <v/>
      </c>
      <c r="AG183" s="112" t="str">
        <f t="shared" si="26"/>
        <v/>
      </c>
      <c r="AH183" s="112" t="str">
        <f t="shared" si="27"/>
        <v/>
      </c>
      <c r="AI183" s="143" t="str">
        <f t="shared" si="28"/>
        <v/>
      </c>
      <c r="AK183" s="141">
        <v>178.0</v>
      </c>
      <c r="AL183" s="112" t="str">
        <f t="shared" si="14"/>
        <v/>
      </c>
      <c r="AM183" s="112" t="str">
        <f t="shared" si="15"/>
        <v/>
      </c>
      <c r="AN183" s="112" t="str">
        <f t="shared" si="16"/>
        <v/>
      </c>
      <c r="AO183" s="112" t="str">
        <f t="shared" si="17"/>
        <v/>
      </c>
      <c r="AP183" s="112" t="str">
        <f t="shared" si="18"/>
        <v/>
      </c>
      <c r="AQ183" s="112" t="str">
        <f t="shared" ref="AQ183:AT183" si="218">IF($AK183&lt;=$F$18,$AL183*AM183,)</f>
        <v/>
      </c>
      <c r="AR183" s="112" t="str">
        <f t="shared" si="218"/>
        <v/>
      </c>
      <c r="AS183" s="112" t="str">
        <f t="shared" si="218"/>
        <v/>
      </c>
      <c r="AT183" s="112" t="str">
        <f t="shared" si="218"/>
        <v/>
      </c>
      <c r="AU183" s="112"/>
      <c r="AV183" s="112"/>
      <c r="AW183" s="112"/>
      <c r="AX183" s="112"/>
      <c r="AY183" s="143"/>
    </row>
    <row r="184" ht="15.75" customHeight="1">
      <c r="C184" s="241" t="s">
        <v>231</v>
      </c>
      <c r="D184" s="242">
        <v>0.5</v>
      </c>
      <c r="E184" s="240" t="s">
        <v>158</v>
      </c>
      <c r="F184" s="239">
        <f>IF(OR('Pin Maritime'!$E184="Feuillus",'Pin Maritime'!$E184="Peupliers"),1.56,1.3)</f>
        <v>1.56</v>
      </c>
      <c r="G184" s="112"/>
      <c r="H184" s="112"/>
      <c r="I184" s="138">
        <v>179.0</v>
      </c>
      <c r="J184" s="112" t="str">
        <f t="shared" si="66"/>
        <v/>
      </c>
      <c r="K184" s="112">
        <f t="shared" si="20"/>
        <v>0</v>
      </c>
      <c r="L184" s="112" t="str">
        <f t="shared" si="21"/>
        <v/>
      </c>
      <c r="M184" s="112" t="str">
        <f t="shared" si="2"/>
        <v/>
      </c>
      <c r="N184" s="112" t="str">
        <f t="shared" si="3"/>
        <v/>
      </c>
      <c r="O184" s="139">
        <f t="shared" si="4"/>
        <v>0</v>
      </c>
      <c r="P184" s="138">
        <v>179.0</v>
      </c>
      <c r="Q184" s="112" t="str">
        <f t="shared" si="22"/>
        <v/>
      </c>
      <c r="R184" s="112" t="str">
        <f t="shared" si="23"/>
        <v/>
      </c>
      <c r="S184" s="112">
        <f t="shared" si="5"/>
        <v>0</v>
      </c>
      <c r="T184" s="112">
        <f t="shared" si="6"/>
        <v>0</v>
      </c>
      <c r="U184" s="112" t="str">
        <f t="shared" si="24"/>
        <v/>
      </c>
      <c r="V184" s="112" t="str">
        <f t="shared" si="7"/>
        <v/>
      </c>
      <c r="W184" s="112">
        <v>0.0</v>
      </c>
      <c r="X184" s="112">
        <f t="shared" si="8"/>
        <v>0</v>
      </c>
      <c r="Y184" s="140" t="str">
        <f t="shared" si="9"/>
        <v/>
      </c>
      <c r="AA184" s="141">
        <v>179.0</v>
      </c>
      <c r="AB184" s="112" t="str">
        <f t="shared" si="10"/>
        <v/>
      </c>
      <c r="AC184" s="142">
        <f t="shared" si="11"/>
        <v>0</v>
      </c>
      <c r="AD184" s="112" t="str">
        <f t="shared" si="12"/>
        <v/>
      </c>
      <c r="AE184" s="112" t="str">
        <f t="shared" si="13"/>
        <v/>
      </c>
      <c r="AF184" s="112" t="str">
        <f t="shared" si="25"/>
        <v/>
      </c>
      <c r="AG184" s="112" t="str">
        <f t="shared" si="26"/>
        <v/>
      </c>
      <c r="AH184" s="112" t="str">
        <f t="shared" si="27"/>
        <v/>
      </c>
      <c r="AI184" s="143" t="str">
        <f t="shared" si="28"/>
        <v/>
      </c>
      <c r="AK184" s="141">
        <v>179.0</v>
      </c>
      <c r="AL184" s="112" t="str">
        <f t="shared" si="14"/>
        <v/>
      </c>
      <c r="AM184" s="112" t="str">
        <f t="shared" si="15"/>
        <v/>
      </c>
      <c r="AN184" s="112" t="str">
        <f t="shared" si="16"/>
        <v/>
      </c>
      <c r="AO184" s="112" t="str">
        <f t="shared" si="17"/>
        <v/>
      </c>
      <c r="AP184" s="112" t="str">
        <f t="shared" si="18"/>
        <v/>
      </c>
      <c r="AQ184" s="112" t="str">
        <f t="shared" ref="AQ184:AT184" si="219">IF($AK184&lt;=$F$18,$AL184*AM184,)</f>
        <v/>
      </c>
      <c r="AR184" s="112" t="str">
        <f t="shared" si="219"/>
        <v/>
      </c>
      <c r="AS184" s="112" t="str">
        <f t="shared" si="219"/>
        <v/>
      </c>
      <c r="AT184" s="112" t="str">
        <f t="shared" si="219"/>
        <v/>
      </c>
      <c r="AU184" s="112"/>
      <c r="AV184" s="112"/>
      <c r="AW184" s="112"/>
      <c r="AX184" s="112"/>
      <c r="AY184" s="143"/>
    </row>
    <row r="185" ht="15.75" customHeight="1">
      <c r="C185" s="241" t="s">
        <v>232</v>
      </c>
      <c r="D185" s="242">
        <v>0.58</v>
      </c>
      <c r="E185" s="240" t="s">
        <v>158</v>
      </c>
      <c r="F185" s="239">
        <f>IF(OR('Pin Maritime'!$E185="Feuillus",'Pin Maritime'!$E185="Peupliers"),1.56,1.3)</f>
        <v>1.56</v>
      </c>
      <c r="G185" s="112"/>
      <c r="H185" s="112"/>
      <c r="I185" s="138">
        <v>180.0</v>
      </c>
      <c r="J185" s="112" t="str">
        <f t="shared" si="66"/>
        <v/>
      </c>
      <c r="K185" s="112">
        <f t="shared" si="20"/>
        <v>0</v>
      </c>
      <c r="L185" s="112" t="str">
        <f t="shared" si="21"/>
        <v/>
      </c>
      <c r="M185" s="112" t="str">
        <f t="shared" si="2"/>
        <v/>
      </c>
      <c r="N185" s="112" t="str">
        <f t="shared" si="3"/>
        <v/>
      </c>
      <c r="O185" s="139">
        <f t="shared" si="4"/>
        <v>0</v>
      </c>
      <c r="P185" s="138">
        <v>180.0</v>
      </c>
      <c r="Q185" s="112" t="str">
        <f t="shared" si="22"/>
        <v/>
      </c>
      <c r="R185" s="112" t="str">
        <f t="shared" si="23"/>
        <v/>
      </c>
      <c r="S185" s="112">
        <f t="shared" si="5"/>
        <v>0</v>
      </c>
      <c r="T185" s="112">
        <f t="shared" si="6"/>
        <v>0</v>
      </c>
      <c r="U185" s="112" t="str">
        <f t="shared" si="24"/>
        <v/>
      </c>
      <c r="V185" s="112" t="str">
        <f t="shared" si="7"/>
        <v/>
      </c>
      <c r="W185" s="112">
        <v>0.0</v>
      </c>
      <c r="X185" s="112">
        <f t="shared" si="8"/>
        <v>0</v>
      </c>
      <c r="Y185" s="140" t="str">
        <f t="shared" si="9"/>
        <v/>
      </c>
      <c r="AA185" s="141">
        <v>180.0</v>
      </c>
      <c r="AB185" s="112" t="str">
        <f t="shared" si="10"/>
        <v/>
      </c>
      <c r="AC185" s="142">
        <f t="shared" si="11"/>
        <v>0</v>
      </c>
      <c r="AD185" s="112" t="str">
        <f t="shared" si="12"/>
        <v/>
      </c>
      <c r="AE185" s="112" t="str">
        <f t="shared" si="13"/>
        <v/>
      </c>
      <c r="AF185" s="112" t="str">
        <f t="shared" si="25"/>
        <v/>
      </c>
      <c r="AG185" s="112" t="str">
        <f t="shared" si="26"/>
        <v/>
      </c>
      <c r="AH185" s="112" t="str">
        <f t="shared" si="27"/>
        <v/>
      </c>
      <c r="AI185" s="143" t="str">
        <f t="shared" si="28"/>
        <v/>
      </c>
      <c r="AK185" s="141">
        <v>180.0</v>
      </c>
      <c r="AL185" s="112" t="str">
        <f t="shared" si="14"/>
        <v/>
      </c>
      <c r="AM185" s="112" t="str">
        <f t="shared" si="15"/>
        <v/>
      </c>
      <c r="AN185" s="112" t="str">
        <f t="shared" si="16"/>
        <v/>
      </c>
      <c r="AO185" s="112" t="str">
        <f t="shared" si="17"/>
        <v/>
      </c>
      <c r="AP185" s="112" t="str">
        <f t="shared" si="18"/>
        <v/>
      </c>
      <c r="AQ185" s="112" t="str">
        <f t="shared" ref="AQ185:AT185" si="220">IF($AK185&lt;=$F$18,$AL185*AM185,)</f>
        <v/>
      </c>
      <c r="AR185" s="112" t="str">
        <f t="shared" si="220"/>
        <v/>
      </c>
      <c r="AS185" s="112" t="str">
        <f t="shared" si="220"/>
        <v/>
      </c>
      <c r="AT185" s="112" t="str">
        <f t="shared" si="220"/>
        <v/>
      </c>
      <c r="AU185" s="112"/>
      <c r="AV185" s="112"/>
      <c r="AW185" s="112"/>
      <c r="AX185" s="112"/>
      <c r="AY185" s="143"/>
    </row>
    <row r="186" ht="15.75" customHeight="1">
      <c r="C186" s="241" t="s">
        <v>233</v>
      </c>
      <c r="D186" s="242">
        <v>0.37</v>
      </c>
      <c r="E186" s="240" t="s">
        <v>162</v>
      </c>
      <c r="F186" s="239">
        <f>IF(OR('Pin Maritime'!$E186="Feuillus",'Pin Maritime'!$E186="Peupliers"),1.56,1.3)</f>
        <v>1.3</v>
      </c>
      <c r="G186" s="112"/>
      <c r="H186" s="112"/>
      <c r="I186" s="138">
        <v>181.0</v>
      </c>
      <c r="J186" s="112" t="str">
        <f t="shared" si="66"/>
        <v/>
      </c>
      <c r="K186" s="112">
        <f t="shared" si="20"/>
        <v>0</v>
      </c>
      <c r="L186" s="112" t="str">
        <f t="shared" si="21"/>
        <v/>
      </c>
      <c r="M186" s="112" t="str">
        <f t="shared" si="2"/>
        <v/>
      </c>
      <c r="N186" s="112" t="str">
        <f t="shared" si="3"/>
        <v/>
      </c>
      <c r="O186" s="139">
        <f t="shared" si="4"/>
        <v>0</v>
      </c>
      <c r="P186" s="138">
        <v>181.0</v>
      </c>
      <c r="Q186" s="112" t="str">
        <f t="shared" si="22"/>
        <v/>
      </c>
      <c r="R186" s="112" t="str">
        <f t="shared" si="23"/>
        <v/>
      </c>
      <c r="S186" s="112">
        <f t="shared" si="5"/>
        <v>0</v>
      </c>
      <c r="T186" s="112">
        <f t="shared" si="6"/>
        <v>0</v>
      </c>
      <c r="U186" s="112" t="str">
        <f t="shared" si="24"/>
        <v/>
      </c>
      <c r="V186" s="112" t="str">
        <f t="shared" si="7"/>
        <v/>
      </c>
      <c r="W186" s="112">
        <v>0.0</v>
      </c>
      <c r="X186" s="112">
        <f t="shared" si="8"/>
        <v>0</v>
      </c>
      <c r="Y186" s="140" t="str">
        <f t="shared" si="9"/>
        <v/>
      </c>
      <c r="AA186" s="141">
        <v>181.0</v>
      </c>
      <c r="AB186" s="112" t="str">
        <f t="shared" si="10"/>
        <v/>
      </c>
      <c r="AC186" s="142">
        <f t="shared" si="11"/>
        <v>0</v>
      </c>
      <c r="AD186" s="112" t="str">
        <f t="shared" si="12"/>
        <v/>
      </c>
      <c r="AE186" s="112" t="str">
        <f t="shared" si="13"/>
        <v/>
      </c>
      <c r="AF186" s="112" t="str">
        <f t="shared" si="25"/>
        <v/>
      </c>
      <c r="AG186" s="112" t="str">
        <f t="shared" si="26"/>
        <v/>
      </c>
      <c r="AH186" s="112" t="str">
        <f t="shared" si="27"/>
        <v/>
      </c>
      <c r="AI186" s="143" t="str">
        <f t="shared" si="28"/>
        <v/>
      </c>
      <c r="AK186" s="141">
        <v>181.0</v>
      </c>
      <c r="AL186" s="112" t="str">
        <f t="shared" si="14"/>
        <v/>
      </c>
      <c r="AM186" s="112" t="str">
        <f t="shared" si="15"/>
        <v/>
      </c>
      <c r="AN186" s="112" t="str">
        <f t="shared" si="16"/>
        <v/>
      </c>
      <c r="AO186" s="112" t="str">
        <f t="shared" si="17"/>
        <v/>
      </c>
      <c r="AP186" s="112" t="str">
        <f t="shared" si="18"/>
        <v/>
      </c>
      <c r="AQ186" s="112" t="str">
        <f t="shared" ref="AQ186:AT186" si="221">IF($AK186&lt;=$F$18,$AL186*AM186,)</f>
        <v/>
      </c>
      <c r="AR186" s="112" t="str">
        <f t="shared" si="221"/>
        <v/>
      </c>
      <c r="AS186" s="112" t="str">
        <f t="shared" si="221"/>
        <v/>
      </c>
      <c r="AT186" s="112" t="str">
        <f t="shared" si="221"/>
        <v/>
      </c>
      <c r="AU186" s="112"/>
      <c r="AV186" s="112"/>
      <c r="AW186" s="112"/>
      <c r="AX186" s="112"/>
      <c r="AY186" s="143"/>
    </row>
    <row r="187" ht="15.75" customHeight="1">
      <c r="C187" s="241" t="s">
        <v>234</v>
      </c>
      <c r="D187" s="242">
        <v>0.37</v>
      </c>
      <c r="E187" s="240" t="s">
        <v>162</v>
      </c>
      <c r="F187" s="239">
        <f>IF(OR('Pin Maritime'!$E187="Feuillus",'Pin Maritime'!$E187="Peupliers"),1.56,1.3)</f>
        <v>1.3</v>
      </c>
      <c r="G187" s="112"/>
      <c r="H187" s="112"/>
      <c r="I187" s="138">
        <v>182.0</v>
      </c>
      <c r="J187" s="112" t="str">
        <f t="shared" si="66"/>
        <v/>
      </c>
      <c r="K187" s="112">
        <f t="shared" si="20"/>
        <v>0</v>
      </c>
      <c r="L187" s="112" t="str">
        <f t="shared" si="21"/>
        <v/>
      </c>
      <c r="M187" s="112" t="str">
        <f t="shared" si="2"/>
        <v/>
      </c>
      <c r="N187" s="112" t="str">
        <f t="shared" si="3"/>
        <v/>
      </c>
      <c r="O187" s="139">
        <f t="shared" si="4"/>
        <v>0</v>
      </c>
      <c r="P187" s="138">
        <v>182.0</v>
      </c>
      <c r="Q187" s="112" t="str">
        <f t="shared" si="22"/>
        <v/>
      </c>
      <c r="R187" s="112" t="str">
        <f t="shared" si="23"/>
        <v/>
      </c>
      <c r="S187" s="112">
        <f t="shared" si="5"/>
        <v>0</v>
      </c>
      <c r="T187" s="112">
        <f t="shared" si="6"/>
        <v>0</v>
      </c>
      <c r="U187" s="112" t="str">
        <f t="shared" si="24"/>
        <v/>
      </c>
      <c r="V187" s="112" t="str">
        <f t="shared" si="7"/>
        <v/>
      </c>
      <c r="W187" s="112">
        <v>0.0</v>
      </c>
      <c r="X187" s="112">
        <f t="shared" si="8"/>
        <v>0</v>
      </c>
      <c r="Y187" s="140" t="str">
        <f t="shared" si="9"/>
        <v/>
      </c>
      <c r="AA187" s="141">
        <v>182.0</v>
      </c>
      <c r="AB187" s="112" t="str">
        <f t="shared" si="10"/>
        <v/>
      </c>
      <c r="AC187" s="142">
        <f t="shared" si="11"/>
        <v>0</v>
      </c>
      <c r="AD187" s="112" t="str">
        <f t="shared" si="12"/>
        <v/>
      </c>
      <c r="AE187" s="112" t="str">
        <f t="shared" si="13"/>
        <v/>
      </c>
      <c r="AF187" s="112" t="str">
        <f t="shared" si="25"/>
        <v/>
      </c>
      <c r="AG187" s="112" t="str">
        <f t="shared" si="26"/>
        <v/>
      </c>
      <c r="AH187" s="112" t="str">
        <f t="shared" si="27"/>
        <v/>
      </c>
      <c r="AI187" s="143" t="str">
        <f t="shared" si="28"/>
        <v/>
      </c>
      <c r="AK187" s="141">
        <v>182.0</v>
      </c>
      <c r="AL187" s="112" t="str">
        <f t="shared" si="14"/>
        <v/>
      </c>
      <c r="AM187" s="112" t="str">
        <f t="shared" si="15"/>
        <v/>
      </c>
      <c r="AN187" s="112" t="str">
        <f t="shared" si="16"/>
        <v/>
      </c>
      <c r="AO187" s="112" t="str">
        <f t="shared" si="17"/>
        <v/>
      </c>
      <c r="AP187" s="112" t="str">
        <f t="shared" si="18"/>
        <v/>
      </c>
      <c r="AQ187" s="112" t="str">
        <f t="shared" ref="AQ187:AT187" si="222">IF($AK187&lt;=$F$18,$AL187*AM187,)</f>
        <v/>
      </c>
      <c r="AR187" s="112" t="str">
        <f t="shared" si="222"/>
        <v/>
      </c>
      <c r="AS187" s="112" t="str">
        <f t="shared" si="222"/>
        <v/>
      </c>
      <c r="AT187" s="112" t="str">
        <f t="shared" si="222"/>
        <v/>
      </c>
      <c r="AU187" s="112"/>
      <c r="AV187" s="112"/>
      <c r="AW187" s="112"/>
      <c r="AX187" s="112"/>
      <c r="AY187" s="143"/>
    </row>
    <row r="188" ht="15.75" customHeight="1">
      <c r="C188" s="241" t="s">
        <v>235</v>
      </c>
      <c r="D188" s="242">
        <v>0.38</v>
      </c>
      <c r="E188" s="240" t="s">
        <v>162</v>
      </c>
      <c r="F188" s="239">
        <f>IF(OR('Pin Maritime'!$E188="Feuillus",'Pin Maritime'!$E188="Peupliers"),1.56,1.3)</f>
        <v>1.3</v>
      </c>
      <c r="G188" s="112"/>
      <c r="H188" s="112"/>
      <c r="I188" s="138">
        <v>183.0</v>
      </c>
      <c r="J188" s="112" t="str">
        <f t="shared" si="66"/>
        <v/>
      </c>
      <c r="K188" s="112">
        <f t="shared" si="20"/>
        <v>0</v>
      </c>
      <c r="L188" s="112" t="str">
        <f t="shared" si="21"/>
        <v/>
      </c>
      <c r="M188" s="112" t="str">
        <f t="shared" si="2"/>
        <v/>
      </c>
      <c r="N188" s="112" t="str">
        <f t="shared" si="3"/>
        <v/>
      </c>
      <c r="O188" s="139">
        <f t="shared" si="4"/>
        <v>0</v>
      </c>
      <c r="P188" s="138">
        <v>183.0</v>
      </c>
      <c r="Q188" s="112" t="str">
        <f t="shared" si="22"/>
        <v/>
      </c>
      <c r="R188" s="112" t="str">
        <f t="shared" si="23"/>
        <v/>
      </c>
      <c r="S188" s="112">
        <f t="shared" si="5"/>
        <v>0</v>
      </c>
      <c r="T188" s="112">
        <f t="shared" si="6"/>
        <v>0</v>
      </c>
      <c r="U188" s="112" t="str">
        <f t="shared" si="24"/>
        <v/>
      </c>
      <c r="V188" s="112" t="str">
        <f t="shared" si="7"/>
        <v/>
      </c>
      <c r="W188" s="112">
        <v>0.0</v>
      </c>
      <c r="X188" s="112">
        <f t="shared" si="8"/>
        <v>0</v>
      </c>
      <c r="Y188" s="140" t="str">
        <f t="shared" si="9"/>
        <v/>
      </c>
      <c r="AA188" s="141">
        <v>183.0</v>
      </c>
      <c r="AB188" s="112" t="str">
        <f t="shared" si="10"/>
        <v/>
      </c>
      <c r="AC188" s="142">
        <f t="shared" si="11"/>
        <v>0</v>
      </c>
      <c r="AD188" s="112" t="str">
        <f t="shared" si="12"/>
        <v/>
      </c>
      <c r="AE188" s="112" t="str">
        <f t="shared" si="13"/>
        <v/>
      </c>
      <c r="AF188" s="112" t="str">
        <f t="shared" si="25"/>
        <v/>
      </c>
      <c r="AG188" s="112" t="str">
        <f t="shared" si="26"/>
        <v/>
      </c>
      <c r="AH188" s="112" t="str">
        <f t="shared" si="27"/>
        <v/>
      </c>
      <c r="AI188" s="143" t="str">
        <f t="shared" si="28"/>
        <v/>
      </c>
      <c r="AK188" s="141">
        <v>183.0</v>
      </c>
      <c r="AL188" s="112" t="str">
        <f t="shared" si="14"/>
        <v/>
      </c>
      <c r="AM188" s="112" t="str">
        <f t="shared" si="15"/>
        <v/>
      </c>
      <c r="AN188" s="112" t="str">
        <f t="shared" si="16"/>
        <v/>
      </c>
      <c r="AO188" s="112" t="str">
        <f t="shared" si="17"/>
        <v/>
      </c>
      <c r="AP188" s="112" t="str">
        <f t="shared" si="18"/>
        <v/>
      </c>
      <c r="AQ188" s="112" t="str">
        <f t="shared" ref="AQ188:AT188" si="223">IF($AK188&lt;=$F$18,$AL188*AM188,)</f>
        <v/>
      </c>
      <c r="AR188" s="112" t="str">
        <f t="shared" si="223"/>
        <v/>
      </c>
      <c r="AS188" s="112" t="str">
        <f t="shared" si="223"/>
        <v/>
      </c>
      <c r="AT188" s="112" t="str">
        <f t="shared" si="223"/>
        <v/>
      </c>
      <c r="AU188" s="112"/>
      <c r="AV188" s="112"/>
      <c r="AW188" s="112"/>
      <c r="AX188" s="112"/>
      <c r="AY188" s="143"/>
    </row>
    <row r="189" ht="15.75" customHeight="1">
      <c r="C189" s="241" t="s">
        <v>236</v>
      </c>
      <c r="D189" s="242">
        <v>0.36</v>
      </c>
      <c r="E189" s="240" t="s">
        <v>162</v>
      </c>
      <c r="F189" s="239">
        <f>IF(OR('Pin Maritime'!$E189="Feuillus",'Pin Maritime'!$E189="Peupliers"),1.56,1.3)</f>
        <v>1.3</v>
      </c>
      <c r="G189" s="112"/>
      <c r="H189" s="112"/>
      <c r="I189" s="138">
        <v>184.0</v>
      </c>
      <c r="J189" s="112" t="str">
        <f t="shared" si="66"/>
        <v/>
      </c>
      <c r="K189" s="112">
        <f t="shared" si="20"/>
        <v>0</v>
      </c>
      <c r="L189" s="112" t="str">
        <f t="shared" si="21"/>
        <v/>
      </c>
      <c r="M189" s="112" t="str">
        <f t="shared" si="2"/>
        <v/>
      </c>
      <c r="N189" s="112" t="str">
        <f t="shared" si="3"/>
        <v/>
      </c>
      <c r="O189" s="139">
        <f t="shared" si="4"/>
        <v>0</v>
      </c>
      <c r="P189" s="138">
        <v>184.0</v>
      </c>
      <c r="Q189" s="112" t="str">
        <f t="shared" si="22"/>
        <v/>
      </c>
      <c r="R189" s="112" t="str">
        <f t="shared" si="23"/>
        <v/>
      </c>
      <c r="S189" s="112">
        <f t="shared" si="5"/>
        <v>0</v>
      </c>
      <c r="T189" s="112">
        <f t="shared" si="6"/>
        <v>0</v>
      </c>
      <c r="U189" s="112" t="str">
        <f t="shared" si="24"/>
        <v/>
      </c>
      <c r="V189" s="112" t="str">
        <f t="shared" si="7"/>
        <v/>
      </c>
      <c r="W189" s="112">
        <v>0.0</v>
      </c>
      <c r="X189" s="112">
        <f t="shared" si="8"/>
        <v>0</v>
      </c>
      <c r="Y189" s="140" t="str">
        <f t="shared" si="9"/>
        <v/>
      </c>
      <c r="AA189" s="141">
        <v>184.0</v>
      </c>
      <c r="AB189" s="112" t="str">
        <f t="shared" si="10"/>
        <v/>
      </c>
      <c r="AC189" s="142">
        <f t="shared" si="11"/>
        <v>0</v>
      </c>
      <c r="AD189" s="112" t="str">
        <f t="shared" si="12"/>
        <v/>
      </c>
      <c r="AE189" s="112" t="str">
        <f t="shared" si="13"/>
        <v/>
      </c>
      <c r="AF189" s="112" t="str">
        <f t="shared" si="25"/>
        <v/>
      </c>
      <c r="AG189" s="112" t="str">
        <f t="shared" si="26"/>
        <v/>
      </c>
      <c r="AH189" s="112" t="str">
        <f t="shared" si="27"/>
        <v/>
      </c>
      <c r="AI189" s="143" t="str">
        <f t="shared" si="28"/>
        <v/>
      </c>
      <c r="AK189" s="141">
        <v>184.0</v>
      </c>
      <c r="AL189" s="112" t="str">
        <f t="shared" si="14"/>
        <v/>
      </c>
      <c r="AM189" s="112" t="str">
        <f t="shared" si="15"/>
        <v/>
      </c>
      <c r="AN189" s="112" t="str">
        <f t="shared" si="16"/>
        <v/>
      </c>
      <c r="AO189" s="112" t="str">
        <f t="shared" si="17"/>
        <v/>
      </c>
      <c r="AP189" s="112" t="str">
        <f t="shared" si="18"/>
        <v/>
      </c>
      <c r="AQ189" s="112" t="str">
        <f t="shared" ref="AQ189:AT189" si="224">IF($AK189&lt;=$F$18,$AL189*AM189,)</f>
        <v/>
      </c>
      <c r="AR189" s="112" t="str">
        <f t="shared" si="224"/>
        <v/>
      </c>
      <c r="AS189" s="112" t="str">
        <f t="shared" si="224"/>
        <v/>
      </c>
      <c r="AT189" s="112" t="str">
        <f t="shared" si="224"/>
        <v/>
      </c>
      <c r="AU189" s="112"/>
      <c r="AV189" s="112"/>
      <c r="AW189" s="112"/>
      <c r="AX189" s="112"/>
      <c r="AY189" s="143"/>
    </row>
    <row r="190" ht="15.75" customHeight="1">
      <c r="C190" s="241" t="s">
        <v>237</v>
      </c>
      <c r="D190" s="242">
        <v>0.37</v>
      </c>
      <c r="E190" s="240" t="s">
        <v>158</v>
      </c>
      <c r="F190" s="239">
        <f>IF(OR('Pin Maritime'!$E190="Feuillus",'Pin Maritime'!$E190="Peupliers"),1.56,1.3)</f>
        <v>1.56</v>
      </c>
      <c r="G190" s="112"/>
      <c r="H190" s="112"/>
      <c r="I190" s="138">
        <v>185.0</v>
      </c>
      <c r="J190" s="112" t="str">
        <f t="shared" si="66"/>
        <v/>
      </c>
      <c r="K190" s="112">
        <f t="shared" si="20"/>
        <v>0</v>
      </c>
      <c r="L190" s="112" t="str">
        <f t="shared" si="21"/>
        <v/>
      </c>
      <c r="M190" s="112" t="str">
        <f t="shared" si="2"/>
        <v/>
      </c>
      <c r="N190" s="112" t="str">
        <f t="shared" si="3"/>
        <v/>
      </c>
      <c r="O190" s="139">
        <f t="shared" si="4"/>
        <v>0</v>
      </c>
      <c r="P190" s="138">
        <v>185.0</v>
      </c>
      <c r="Q190" s="112" t="str">
        <f t="shared" si="22"/>
        <v/>
      </c>
      <c r="R190" s="112" t="str">
        <f t="shared" si="23"/>
        <v/>
      </c>
      <c r="S190" s="112">
        <f t="shared" si="5"/>
        <v>0</v>
      </c>
      <c r="T190" s="112">
        <f t="shared" si="6"/>
        <v>0</v>
      </c>
      <c r="U190" s="112" t="str">
        <f t="shared" si="24"/>
        <v/>
      </c>
      <c r="V190" s="112" t="str">
        <f t="shared" si="7"/>
        <v/>
      </c>
      <c r="W190" s="112">
        <v>0.0</v>
      </c>
      <c r="X190" s="112">
        <f t="shared" si="8"/>
        <v>0</v>
      </c>
      <c r="Y190" s="140" t="str">
        <f t="shared" si="9"/>
        <v/>
      </c>
      <c r="AA190" s="141">
        <v>185.0</v>
      </c>
      <c r="AB190" s="112" t="str">
        <f t="shared" si="10"/>
        <v/>
      </c>
      <c r="AC190" s="142">
        <f t="shared" si="11"/>
        <v>0</v>
      </c>
      <c r="AD190" s="112" t="str">
        <f t="shared" si="12"/>
        <v/>
      </c>
      <c r="AE190" s="112" t="str">
        <f t="shared" si="13"/>
        <v/>
      </c>
      <c r="AF190" s="112" t="str">
        <f t="shared" si="25"/>
        <v/>
      </c>
      <c r="AG190" s="112" t="str">
        <f t="shared" si="26"/>
        <v/>
      </c>
      <c r="AH190" s="112" t="str">
        <f t="shared" si="27"/>
        <v/>
      </c>
      <c r="AI190" s="143" t="str">
        <f t="shared" si="28"/>
        <v/>
      </c>
      <c r="AK190" s="141">
        <v>185.0</v>
      </c>
      <c r="AL190" s="112" t="str">
        <f t="shared" si="14"/>
        <v/>
      </c>
      <c r="AM190" s="112" t="str">
        <f t="shared" si="15"/>
        <v/>
      </c>
      <c r="AN190" s="112" t="str">
        <f t="shared" si="16"/>
        <v/>
      </c>
      <c r="AO190" s="112" t="str">
        <f t="shared" si="17"/>
        <v/>
      </c>
      <c r="AP190" s="112" t="str">
        <f t="shared" si="18"/>
        <v/>
      </c>
      <c r="AQ190" s="112" t="str">
        <f t="shared" ref="AQ190:AT190" si="225">IF($AK190&lt;=$F$18,$AL190*AM190,)</f>
        <v/>
      </c>
      <c r="AR190" s="112" t="str">
        <f t="shared" si="225"/>
        <v/>
      </c>
      <c r="AS190" s="112" t="str">
        <f t="shared" si="225"/>
        <v/>
      </c>
      <c r="AT190" s="112" t="str">
        <f t="shared" si="225"/>
        <v/>
      </c>
      <c r="AU190" s="112"/>
      <c r="AV190" s="112"/>
      <c r="AW190" s="112"/>
      <c r="AX190" s="112"/>
      <c r="AY190" s="143"/>
    </row>
    <row r="191" ht="15.75" customHeight="1">
      <c r="C191" s="241" t="s">
        <v>238</v>
      </c>
      <c r="D191" s="242">
        <v>0.53</v>
      </c>
      <c r="E191" s="240" t="s">
        <v>158</v>
      </c>
      <c r="F191" s="239">
        <f>IF(OR('Pin Maritime'!$E191="Feuillus",'Pin Maritime'!$E191="Peupliers"),1.56,1.3)</f>
        <v>1.56</v>
      </c>
      <c r="G191" s="112"/>
      <c r="H191" s="112"/>
      <c r="I191" s="138">
        <v>186.0</v>
      </c>
      <c r="J191" s="112" t="str">
        <f t="shared" si="66"/>
        <v/>
      </c>
      <c r="K191" s="112">
        <f t="shared" si="20"/>
        <v>0</v>
      </c>
      <c r="L191" s="112" t="str">
        <f t="shared" si="21"/>
        <v/>
      </c>
      <c r="M191" s="112" t="str">
        <f t="shared" si="2"/>
        <v/>
      </c>
      <c r="N191" s="112" t="str">
        <f t="shared" si="3"/>
        <v/>
      </c>
      <c r="O191" s="139">
        <f t="shared" si="4"/>
        <v>0</v>
      </c>
      <c r="P191" s="138">
        <v>186.0</v>
      </c>
      <c r="Q191" s="112" t="str">
        <f t="shared" si="22"/>
        <v/>
      </c>
      <c r="R191" s="112" t="str">
        <f t="shared" si="23"/>
        <v/>
      </c>
      <c r="S191" s="112">
        <f t="shared" si="5"/>
        <v>0</v>
      </c>
      <c r="T191" s="112">
        <f t="shared" si="6"/>
        <v>0</v>
      </c>
      <c r="U191" s="112" t="str">
        <f t="shared" si="24"/>
        <v/>
      </c>
      <c r="V191" s="112" t="str">
        <f t="shared" si="7"/>
        <v/>
      </c>
      <c r="W191" s="112">
        <v>0.0</v>
      </c>
      <c r="X191" s="112">
        <f t="shared" si="8"/>
        <v>0</v>
      </c>
      <c r="Y191" s="140" t="str">
        <f t="shared" si="9"/>
        <v/>
      </c>
      <c r="AA191" s="141">
        <v>186.0</v>
      </c>
      <c r="AB191" s="112" t="str">
        <f t="shared" si="10"/>
        <v/>
      </c>
      <c r="AC191" s="142">
        <f t="shared" si="11"/>
        <v>0</v>
      </c>
      <c r="AD191" s="112" t="str">
        <f t="shared" si="12"/>
        <v/>
      </c>
      <c r="AE191" s="112" t="str">
        <f t="shared" si="13"/>
        <v/>
      </c>
      <c r="AF191" s="112" t="str">
        <f t="shared" si="25"/>
        <v/>
      </c>
      <c r="AG191" s="112" t="str">
        <f t="shared" si="26"/>
        <v/>
      </c>
      <c r="AH191" s="112" t="str">
        <f t="shared" si="27"/>
        <v/>
      </c>
      <c r="AI191" s="143" t="str">
        <f t="shared" si="28"/>
        <v/>
      </c>
      <c r="AK191" s="141">
        <v>186.0</v>
      </c>
      <c r="AL191" s="112" t="str">
        <f t="shared" si="14"/>
        <v/>
      </c>
      <c r="AM191" s="112" t="str">
        <f t="shared" si="15"/>
        <v/>
      </c>
      <c r="AN191" s="112" t="str">
        <f t="shared" si="16"/>
        <v/>
      </c>
      <c r="AO191" s="112" t="str">
        <f t="shared" si="17"/>
        <v/>
      </c>
      <c r="AP191" s="112" t="str">
        <f t="shared" si="18"/>
        <v/>
      </c>
      <c r="AQ191" s="112" t="str">
        <f t="shared" ref="AQ191:AT191" si="226">IF($AK191&lt;=$F$18,$AL191*AM191,)</f>
        <v/>
      </c>
      <c r="AR191" s="112" t="str">
        <f t="shared" si="226"/>
        <v/>
      </c>
      <c r="AS191" s="112" t="str">
        <f t="shared" si="226"/>
        <v/>
      </c>
      <c r="AT191" s="112" t="str">
        <f t="shared" si="226"/>
        <v/>
      </c>
      <c r="AU191" s="112"/>
      <c r="AV191" s="112"/>
      <c r="AW191" s="112"/>
      <c r="AX191" s="112"/>
      <c r="AY191" s="143"/>
    </row>
    <row r="192" ht="15.75" customHeight="1">
      <c r="C192" s="241" t="s">
        <v>239</v>
      </c>
      <c r="D192" s="242">
        <v>0.43</v>
      </c>
      <c r="E192" s="240" t="s">
        <v>158</v>
      </c>
      <c r="F192" s="239">
        <f>IF(OR('Pin Maritime'!$E192="Feuillus",'Pin Maritime'!$E192="Peupliers"),1.56,1.3)</f>
        <v>1.56</v>
      </c>
      <c r="G192" s="112"/>
      <c r="H192" s="112"/>
      <c r="I192" s="138">
        <v>187.0</v>
      </c>
      <c r="J192" s="112" t="str">
        <f t="shared" si="66"/>
        <v/>
      </c>
      <c r="K192" s="112">
        <f t="shared" si="20"/>
        <v>0</v>
      </c>
      <c r="L192" s="112" t="str">
        <f t="shared" si="21"/>
        <v/>
      </c>
      <c r="M192" s="112" t="str">
        <f t="shared" si="2"/>
        <v/>
      </c>
      <c r="N192" s="112" t="str">
        <f t="shared" si="3"/>
        <v/>
      </c>
      <c r="O192" s="139">
        <f t="shared" si="4"/>
        <v>0</v>
      </c>
      <c r="P192" s="138">
        <v>187.0</v>
      </c>
      <c r="Q192" s="112" t="str">
        <f t="shared" si="22"/>
        <v/>
      </c>
      <c r="R192" s="112" t="str">
        <f t="shared" si="23"/>
        <v/>
      </c>
      <c r="S192" s="112">
        <f t="shared" si="5"/>
        <v>0</v>
      </c>
      <c r="T192" s="112">
        <f t="shared" si="6"/>
        <v>0</v>
      </c>
      <c r="U192" s="112" t="str">
        <f t="shared" si="24"/>
        <v/>
      </c>
      <c r="V192" s="112" t="str">
        <f t="shared" si="7"/>
        <v/>
      </c>
      <c r="W192" s="112">
        <v>0.0</v>
      </c>
      <c r="X192" s="112">
        <f t="shared" si="8"/>
        <v>0</v>
      </c>
      <c r="Y192" s="140" t="str">
        <f t="shared" si="9"/>
        <v/>
      </c>
      <c r="AA192" s="141">
        <v>187.0</v>
      </c>
      <c r="AB192" s="112" t="str">
        <f t="shared" si="10"/>
        <v/>
      </c>
      <c r="AC192" s="142">
        <f t="shared" si="11"/>
        <v>0</v>
      </c>
      <c r="AD192" s="112" t="str">
        <f t="shared" si="12"/>
        <v/>
      </c>
      <c r="AE192" s="112" t="str">
        <f t="shared" si="13"/>
        <v/>
      </c>
      <c r="AF192" s="112" t="str">
        <f t="shared" si="25"/>
        <v/>
      </c>
      <c r="AG192" s="112" t="str">
        <f t="shared" si="26"/>
        <v/>
      </c>
      <c r="AH192" s="112" t="str">
        <f t="shared" si="27"/>
        <v/>
      </c>
      <c r="AI192" s="143" t="str">
        <f t="shared" si="28"/>
        <v/>
      </c>
      <c r="AK192" s="141">
        <v>187.0</v>
      </c>
      <c r="AL192" s="112" t="str">
        <f t="shared" si="14"/>
        <v/>
      </c>
      <c r="AM192" s="112" t="str">
        <f t="shared" si="15"/>
        <v/>
      </c>
      <c r="AN192" s="112" t="str">
        <f t="shared" si="16"/>
        <v/>
      </c>
      <c r="AO192" s="112" t="str">
        <f t="shared" si="17"/>
        <v/>
      </c>
      <c r="AP192" s="112" t="str">
        <f t="shared" si="18"/>
        <v/>
      </c>
      <c r="AQ192" s="112" t="str">
        <f t="shared" ref="AQ192:AT192" si="227">IF($AK192&lt;=$F$18,$AL192*AM192,)</f>
        <v/>
      </c>
      <c r="AR192" s="112" t="str">
        <f t="shared" si="227"/>
        <v/>
      </c>
      <c r="AS192" s="112" t="str">
        <f t="shared" si="227"/>
        <v/>
      </c>
      <c r="AT192" s="112" t="str">
        <f t="shared" si="227"/>
        <v/>
      </c>
      <c r="AU192" s="112"/>
      <c r="AV192" s="112"/>
      <c r="AW192" s="112"/>
      <c r="AX192" s="112"/>
      <c r="AY192" s="143"/>
    </row>
    <row r="193" ht="15.75" customHeight="1">
      <c r="C193" s="241" t="s">
        <v>240</v>
      </c>
      <c r="D193" s="242">
        <v>0.38</v>
      </c>
      <c r="E193" s="240" t="s">
        <v>158</v>
      </c>
      <c r="F193" s="239">
        <f>IF(OR('Pin Maritime'!$E193="Feuillus",'Pin Maritime'!$E193="Peupliers"),1.56,1.3)</f>
        <v>1.56</v>
      </c>
      <c r="G193" s="112"/>
      <c r="H193" s="112"/>
      <c r="I193" s="138">
        <v>188.0</v>
      </c>
      <c r="J193" s="112" t="str">
        <f t="shared" si="66"/>
        <v/>
      </c>
      <c r="K193" s="112">
        <f t="shared" si="20"/>
        <v>0</v>
      </c>
      <c r="L193" s="112" t="str">
        <f t="shared" si="21"/>
        <v/>
      </c>
      <c r="M193" s="112" t="str">
        <f t="shared" si="2"/>
        <v/>
      </c>
      <c r="N193" s="112" t="str">
        <f t="shared" si="3"/>
        <v/>
      </c>
      <c r="O193" s="139">
        <f t="shared" si="4"/>
        <v>0</v>
      </c>
      <c r="P193" s="138">
        <v>188.0</v>
      </c>
      <c r="Q193" s="112" t="str">
        <f t="shared" si="22"/>
        <v/>
      </c>
      <c r="R193" s="112" t="str">
        <f t="shared" si="23"/>
        <v/>
      </c>
      <c r="S193" s="112">
        <f t="shared" si="5"/>
        <v>0</v>
      </c>
      <c r="T193" s="112">
        <f t="shared" si="6"/>
        <v>0</v>
      </c>
      <c r="U193" s="112" t="str">
        <f t="shared" si="24"/>
        <v/>
      </c>
      <c r="V193" s="112" t="str">
        <f t="shared" si="7"/>
        <v/>
      </c>
      <c r="W193" s="112">
        <v>0.0</v>
      </c>
      <c r="X193" s="112">
        <f t="shared" si="8"/>
        <v>0</v>
      </c>
      <c r="Y193" s="140" t="str">
        <f t="shared" si="9"/>
        <v/>
      </c>
      <c r="AA193" s="141">
        <v>188.0</v>
      </c>
      <c r="AB193" s="112" t="str">
        <f t="shared" si="10"/>
        <v/>
      </c>
      <c r="AC193" s="142">
        <f t="shared" si="11"/>
        <v>0</v>
      </c>
      <c r="AD193" s="112" t="str">
        <f t="shared" si="12"/>
        <v/>
      </c>
      <c r="AE193" s="112" t="str">
        <f t="shared" si="13"/>
        <v/>
      </c>
      <c r="AF193" s="112" t="str">
        <f t="shared" si="25"/>
        <v/>
      </c>
      <c r="AG193" s="112" t="str">
        <f t="shared" si="26"/>
        <v/>
      </c>
      <c r="AH193" s="112" t="str">
        <f t="shared" si="27"/>
        <v/>
      </c>
      <c r="AI193" s="143" t="str">
        <f t="shared" si="28"/>
        <v/>
      </c>
      <c r="AK193" s="141">
        <v>188.0</v>
      </c>
      <c r="AL193" s="112" t="str">
        <f t="shared" si="14"/>
        <v/>
      </c>
      <c r="AM193" s="112" t="str">
        <f t="shared" si="15"/>
        <v/>
      </c>
      <c r="AN193" s="112" t="str">
        <f t="shared" si="16"/>
        <v/>
      </c>
      <c r="AO193" s="112" t="str">
        <f t="shared" si="17"/>
        <v/>
      </c>
      <c r="AP193" s="112" t="str">
        <f t="shared" si="18"/>
        <v/>
      </c>
      <c r="AQ193" s="112" t="str">
        <f t="shared" ref="AQ193:AT193" si="228">IF($AK193&lt;=$F$18,$AL193*AM193,)</f>
        <v/>
      </c>
      <c r="AR193" s="112" t="str">
        <f t="shared" si="228"/>
        <v/>
      </c>
      <c r="AS193" s="112" t="str">
        <f t="shared" si="228"/>
        <v/>
      </c>
      <c r="AT193" s="112" t="str">
        <f t="shared" si="228"/>
        <v/>
      </c>
      <c r="AU193" s="112"/>
      <c r="AV193" s="112"/>
      <c r="AW193" s="112"/>
      <c r="AX193" s="112"/>
      <c r="AY193" s="143"/>
    </row>
    <row r="194" ht="15.75" customHeight="1">
      <c r="C194" s="246" t="s">
        <v>241</v>
      </c>
      <c r="D194" s="239">
        <v>0.42</v>
      </c>
      <c r="E194" s="240" t="s">
        <v>162</v>
      </c>
      <c r="F194" s="239">
        <f>IF(OR('Pin Maritime'!$E194="Feuillus",'Pin Maritime'!$E194="Peupliers"),1.56,1.3)</f>
        <v>1.3</v>
      </c>
      <c r="G194" s="112"/>
      <c r="H194" s="112"/>
      <c r="I194" s="138">
        <v>189.0</v>
      </c>
      <c r="J194" s="112" t="str">
        <f t="shared" si="66"/>
        <v/>
      </c>
      <c r="K194" s="112">
        <f t="shared" si="20"/>
        <v>0</v>
      </c>
      <c r="L194" s="112" t="str">
        <f t="shared" si="21"/>
        <v/>
      </c>
      <c r="M194" s="112" t="str">
        <f t="shared" si="2"/>
        <v/>
      </c>
      <c r="N194" s="112" t="str">
        <f t="shared" si="3"/>
        <v/>
      </c>
      <c r="O194" s="139">
        <f t="shared" si="4"/>
        <v>0</v>
      </c>
      <c r="P194" s="138">
        <v>189.0</v>
      </c>
      <c r="Q194" s="112" t="str">
        <f t="shared" si="22"/>
        <v/>
      </c>
      <c r="R194" s="112" t="str">
        <f t="shared" si="23"/>
        <v/>
      </c>
      <c r="S194" s="112">
        <f t="shared" si="5"/>
        <v>0</v>
      </c>
      <c r="T194" s="112">
        <f t="shared" si="6"/>
        <v>0</v>
      </c>
      <c r="U194" s="112" t="str">
        <f t="shared" si="24"/>
        <v/>
      </c>
      <c r="V194" s="112" t="str">
        <f t="shared" si="7"/>
        <v/>
      </c>
      <c r="W194" s="112">
        <v>0.0</v>
      </c>
      <c r="X194" s="112">
        <f t="shared" si="8"/>
        <v>0</v>
      </c>
      <c r="Y194" s="140" t="str">
        <f t="shared" si="9"/>
        <v/>
      </c>
      <c r="AA194" s="141">
        <v>189.0</v>
      </c>
      <c r="AB194" s="112" t="str">
        <f t="shared" si="10"/>
        <v/>
      </c>
      <c r="AC194" s="142">
        <f t="shared" si="11"/>
        <v>0</v>
      </c>
      <c r="AD194" s="112" t="str">
        <f t="shared" si="12"/>
        <v/>
      </c>
      <c r="AE194" s="112" t="str">
        <f t="shared" si="13"/>
        <v/>
      </c>
      <c r="AF194" s="112" t="str">
        <f t="shared" si="25"/>
        <v/>
      </c>
      <c r="AG194" s="112" t="str">
        <f t="shared" si="26"/>
        <v/>
      </c>
      <c r="AH194" s="112" t="str">
        <f t="shared" si="27"/>
        <v/>
      </c>
      <c r="AI194" s="143" t="str">
        <f t="shared" si="28"/>
        <v/>
      </c>
      <c r="AK194" s="141">
        <v>189.0</v>
      </c>
      <c r="AL194" s="112" t="str">
        <f t="shared" si="14"/>
        <v/>
      </c>
      <c r="AM194" s="112" t="str">
        <f t="shared" si="15"/>
        <v/>
      </c>
      <c r="AN194" s="112" t="str">
        <f t="shared" si="16"/>
        <v/>
      </c>
      <c r="AO194" s="112" t="str">
        <f t="shared" si="17"/>
        <v/>
      </c>
      <c r="AP194" s="112" t="str">
        <f t="shared" si="18"/>
        <v/>
      </c>
      <c r="AQ194" s="112" t="str">
        <f t="shared" ref="AQ194:AT194" si="229">IF($AK194&lt;=$F$18,$AL194*AM194,)</f>
        <v/>
      </c>
      <c r="AR194" s="112" t="str">
        <f t="shared" si="229"/>
        <v/>
      </c>
      <c r="AS194" s="112" t="str">
        <f t="shared" si="229"/>
        <v/>
      </c>
      <c r="AT194" s="112" t="str">
        <f t="shared" si="229"/>
        <v/>
      </c>
      <c r="AU194" s="112"/>
      <c r="AV194" s="112"/>
      <c r="AW194" s="112"/>
      <c r="AX194" s="112"/>
      <c r="AY194" s="143"/>
    </row>
    <row r="195" ht="15.75" customHeight="1">
      <c r="C195" s="246" t="s">
        <v>130</v>
      </c>
      <c r="D195" s="239">
        <v>0.57</v>
      </c>
      <c r="E195" s="240" t="s">
        <v>158</v>
      </c>
      <c r="F195" s="239">
        <f>IF(OR('Pin Maritime'!$E195="Feuillus",'Pin Maritime'!$E195="Peupliers"),1.56,1.3)</f>
        <v>1.56</v>
      </c>
      <c r="G195" s="112"/>
      <c r="H195" s="112"/>
      <c r="I195" s="138">
        <v>190.0</v>
      </c>
      <c r="J195" s="112" t="str">
        <f t="shared" si="66"/>
        <v/>
      </c>
      <c r="K195" s="112">
        <f t="shared" si="20"/>
        <v>0</v>
      </c>
      <c r="L195" s="112" t="str">
        <f t="shared" si="21"/>
        <v/>
      </c>
      <c r="M195" s="112" t="str">
        <f t="shared" si="2"/>
        <v/>
      </c>
      <c r="N195" s="112" t="str">
        <f t="shared" si="3"/>
        <v/>
      </c>
      <c r="O195" s="139">
        <f t="shared" si="4"/>
        <v>0</v>
      </c>
      <c r="P195" s="138">
        <v>190.0</v>
      </c>
      <c r="Q195" s="112" t="str">
        <f t="shared" si="22"/>
        <v/>
      </c>
      <c r="R195" s="112" t="str">
        <f t="shared" si="23"/>
        <v/>
      </c>
      <c r="S195" s="112">
        <f t="shared" si="5"/>
        <v>0</v>
      </c>
      <c r="T195" s="112">
        <f t="shared" si="6"/>
        <v>0</v>
      </c>
      <c r="U195" s="112" t="str">
        <f t="shared" si="24"/>
        <v/>
      </c>
      <c r="V195" s="112" t="str">
        <f t="shared" si="7"/>
        <v/>
      </c>
      <c r="W195" s="112">
        <v>0.0</v>
      </c>
      <c r="X195" s="112">
        <f t="shared" si="8"/>
        <v>0</v>
      </c>
      <c r="Y195" s="140" t="str">
        <f t="shared" si="9"/>
        <v/>
      </c>
      <c r="AA195" s="141">
        <v>190.0</v>
      </c>
      <c r="AB195" s="112" t="str">
        <f t="shared" si="10"/>
        <v/>
      </c>
      <c r="AC195" s="142">
        <f t="shared" si="11"/>
        <v>0</v>
      </c>
      <c r="AD195" s="112" t="str">
        <f t="shared" si="12"/>
        <v/>
      </c>
      <c r="AE195" s="112" t="str">
        <f t="shared" si="13"/>
        <v/>
      </c>
      <c r="AF195" s="112" t="str">
        <f t="shared" si="25"/>
        <v/>
      </c>
      <c r="AG195" s="112" t="str">
        <f t="shared" si="26"/>
        <v/>
      </c>
      <c r="AH195" s="112" t="str">
        <f t="shared" si="27"/>
        <v/>
      </c>
      <c r="AI195" s="143" t="str">
        <f t="shared" si="28"/>
        <v/>
      </c>
      <c r="AK195" s="141">
        <v>190.0</v>
      </c>
      <c r="AL195" s="112" t="str">
        <f t="shared" si="14"/>
        <v/>
      </c>
      <c r="AM195" s="112" t="str">
        <f t="shared" si="15"/>
        <v/>
      </c>
      <c r="AN195" s="112" t="str">
        <f t="shared" si="16"/>
        <v/>
      </c>
      <c r="AO195" s="112" t="str">
        <f t="shared" si="17"/>
        <v/>
      </c>
      <c r="AP195" s="112" t="str">
        <f t="shared" si="18"/>
        <v/>
      </c>
      <c r="AQ195" s="112" t="str">
        <f t="shared" ref="AQ195:AT195" si="230">IF($AK195&lt;=$F$18,$AL195*AM195,)</f>
        <v/>
      </c>
      <c r="AR195" s="112" t="str">
        <f t="shared" si="230"/>
        <v/>
      </c>
      <c r="AS195" s="112" t="str">
        <f t="shared" si="230"/>
        <v/>
      </c>
      <c r="AT195" s="112" t="str">
        <f t="shared" si="230"/>
        <v/>
      </c>
      <c r="AU195" s="112"/>
      <c r="AV195" s="112"/>
      <c r="AW195" s="112"/>
      <c r="AX195" s="112"/>
      <c r="AY195" s="143"/>
    </row>
    <row r="196" ht="15.75" customHeight="1">
      <c r="C196" s="246" t="s">
        <v>242</v>
      </c>
      <c r="D196" s="239">
        <v>0.54</v>
      </c>
      <c r="E196" s="240"/>
      <c r="F196" s="239">
        <f>IF(OR('Pin Maritime'!$E196="Feuillus",'Pin Maritime'!$E196="Peupliers"),1.56,1.3)</f>
        <v>1.3</v>
      </c>
      <c r="G196" s="112"/>
      <c r="H196" s="112"/>
      <c r="I196" s="138">
        <v>191.0</v>
      </c>
      <c r="J196" s="112" t="str">
        <f t="shared" si="66"/>
        <v/>
      </c>
      <c r="K196" s="112">
        <f t="shared" si="20"/>
        <v>0</v>
      </c>
      <c r="L196" s="112" t="str">
        <f t="shared" si="21"/>
        <v/>
      </c>
      <c r="M196" s="112" t="str">
        <f t="shared" si="2"/>
        <v/>
      </c>
      <c r="N196" s="112" t="str">
        <f t="shared" si="3"/>
        <v/>
      </c>
      <c r="O196" s="139">
        <f t="shared" si="4"/>
        <v>0</v>
      </c>
      <c r="P196" s="138">
        <v>191.0</v>
      </c>
      <c r="Q196" s="112" t="str">
        <f t="shared" si="22"/>
        <v/>
      </c>
      <c r="R196" s="112" t="str">
        <f t="shared" si="23"/>
        <v/>
      </c>
      <c r="S196" s="112">
        <f t="shared" si="5"/>
        <v>0</v>
      </c>
      <c r="T196" s="112">
        <f t="shared" si="6"/>
        <v>0</v>
      </c>
      <c r="U196" s="112" t="str">
        <f t="shared" si="24"/>
        <v/>
      </c>
      <c r="V196" s="112" t="str">
        <f t="shared" si="7"/>
        <v/>
      </c>
      <c r="W196" s="112">
        <v>0.0</v>
      </c>
      <c r="X196" s="112">
        <f t="shared" si="8"/>
        <v>0</v>
      </c>
      <c r="Y196" s="140" t="str">
        <f t="shared" si="9"/>
        <v/>
      </c>
      <c r="AA196" s="141">
        <v>191.0</v>
      </c>
      <c r="AB196" s="112" t="str">
        <f t="shared" si="10"/>
        <v/>
      </c>
      <c r="AC196" s="142">
        <f t="shared" si="11"/>
        <v>0</v>
      </c>
      <c r="AD196" s="112" t="str">
        <f t="shared" si="12"/>
        <v/>
      </c>
      <c r="AE196" s="112" t="str">
        <f t="shared" si="13"/>
        <v/>
      </c>
      <c r="AF196" s="112" t="str">
        <f t="shared" si="25"/>
        <v/>
      </c>
      <c r="AG196" s="112" t="str">
        <f t="shared" si="26"/>
        <v/>
      </c>
      <c r="AH196" s="112" t="str">
        <f t="shared" si="27"/>
        <v/>
      </c>
      <c r="AI196" s="143" t="str">
        <f t="shared" si="28"/>
        <v/>
      </c>
      <c r="AK196" s="141">
        <v>191.0</v>
      </c>
      <c r="AL196" s="112" t="str">
        <f t="shared" si="14"/>
        <v/>
      </c>
      <c r="AM196" s="112" t="str">
        <f t="shared" si="15"/>
        <v/>
      </c>
      <c r="AN196" s="112" t="str">
        <f t="shared" si="16"/>
        <v/>
      </c>
      <c r="AO196" s="112" t="str">
        <f t="shared" si="17"/>
        <v/>
      </c>
      <c r="AP196" s="112" t="str">
        <f t="shared" si="18"/>
        <v/>
      </c>
      <c r="AQ196" s="112" t="str">
        <f t="shared" ref="AQ196:AT196" si="231">IF($AK196&lt;=$F$18,$AL196*AM196,)</f>
        <v/>
      </c>
      <c r="AR196" s="112" t="str">
        <f t="shared" si="231"/>
        <v/>
      </c>
      <c r="AS196" s="112" t="str">
        <f t="shared" si="231"/>
        <v/>
      </c>
      <c r="AT196" s="112" t="str">
        <f t="shared" si="231"/>
        <v/>
      </c>
      <c r="AU196" s="112"/>
      <c r="AV196" s="112"/>
      <c r="AW196" s="112"/>
      <c r="AX196" s="112"/>
      <c r="AY196" s="143"/>
    </row>
    <row r="197" ht="15.75" customHeight="1">
      <c r="E197" s="112"/>
      <c r="F197" s="111"/>
      <c r="G197" s="112"/>
      <c r="H197" s="112"/>
      <c r="I197" s="138">
        <v>192.0</v>
      </c>
      <c r="J197" s="112" t="str">
        <f t="shared" si="66"/>
        <v/>
      </c>
      <c r="K197" s="112">
        <f t="shared" si="20"/>
        <v>0</v>
      </c>
      <c r="L197" s="112" t="str">
        <f t="shared" si="21"/>
        <v/>
      </c>
      <c r="M197" s="112" t="str">
        <f t="shared" si="2"/>
        <v/>
      </c>
      <c r="N197" s="112" t="str">
        <f t="shared" si="3"/>
        <v/>
      </c>
      <c r="O197" s="139">
        <f t="shared" si="4"/>
        <v>0</v>
      </c>
      <c r="P197" s="138">
        <v>192.0</v>
      </c>
      <c r="Q197" s="112" t="str">
        <f t="shared" si="22"/>
        <v/>
      </c>
      <c r="R197" s="112" t="str">
        <f t="shared" si="23"/>
        <v/>
      </c>
      <c r="S197" s="112">
        <f t="shared" si="5"/>
        <v>0</v>
      </c>
      <c r="T197" s="112">
        <f t="shared" si="6"/>
        <v>0</v>
      </c>
      <c r="U197" s="112" t="str">
        <f t="shared" si="24"/>
        <v/>
      </c>
      <c r="V197" s="112" t="str">
        <f t="shared" si="7"/>
        <v/>
      </c>
      <c r="W197" s="112">
        <v>0.0</v>
      </c>
      <c r="X197" s="112">
        <f t="shared" si="8"/>
        <v>0</v>
      </c>
      <c r="Y197" s="140" t="str">
        <f t="shared" si="9"/>
        <v/>
      </c>
      <c r="AA197" s="141">
        <v>192.0</v>
      </c>
      <c r="AB197" s="112" t="str">
        <f t="shared" si="10"/>
        <v/>
      </c>
      <c r="AC197" s="142">
        <f t="shared" si="11"/>
        <v>0</v>
      </c>
      <c r="AD197" s="112" t="str">
        <f t="shared" si="12"/>
        <v/>
      </c>
      <c r="AE197" s="112" t="str">
        <f t="shared" si="13"/>
        <v/>
      </c>
      <c r="AF197" s="112" t="str">
        <f t="shared" si="25"/>
        <v/>
      </c>
      <c r="AG197" s="112" t="str">
        <f t="shared" si="26"/>
        <v/>
      </c>
      <c r="AH197" s="112" t="str">
        <f t="shared" si="27"/>
        <v/>
      </c>
      <c r="AI197" s="143" t="str">
        <f t="shared" si="28"/>
        <v/>
      </c>
      <c r="AK197" s="141">
        <v>192.0</v>
      </c>
      <c r="AL197" s="112" t="str">
        <f t="shared" si="14"/>
        <v/>
      </c>
      <c r="AM197" s="112" t="str">
        <f t="shared" si="15"/>
        <v/>
      </c>
      <c r="AN197" s="112" t="str">
        <f t="shared" si="16"/>
        <v/>
      </c>
      <c r="AO197" s="112" t="str">
        <f t="shared" si="17"/>
        <v/>
      </c>
      <c r="AP197" s="112" t="str">
        <f t="shared" si="18"/>
        <v/>
      </c>
      <c r="AQ197" s="112" t="str">
        <f t="shared" ref="AQ197:AT197" si="232">IF($AK197&lt;=$F$18,$AL197*AM197,)</f>
        <v/>
      </c>
      <c r="AR197" s="112" t="str">
        <f t="shared" si="232"/>
        <v/>
      </c>
      <c r="AS197" s="112" t="str">
        <f t="shared" si="232"/>
        <v/>
      </c>
      <c r="AT197" s="112" t="str">
        <f t="shared" si="232"/>
        <v/>
      </c>
      <c r="AU197" s="112"/>
      <c r="AV197" s="112"/>
      <c r="AW197" s="112"/>
      <c r="AX197" s="112"/>
      <c r="AY197" s="143"/>
    </row>
    <row r="198" ht="15.75" customHeight="1">
      <c r="E198" s="112"/>
      <c r="F198" s="111"/>
      <c r="G198" s="112"/>
      <c r="H198" s="112"/>
      <c r="I198" s="138">
        <v>193.0</v>
      </c>
      <c r="J198" s="112" t="str">
        <f t="shared" si="66"/>
        <v/>
      </c>
      <c r="K198" s="112">
        <f t="shared" si="20"/>
        <v>0</v>
      </c>
      <c r="L198" s="112" t="str">
        <f t="shared" si="21"/>
        <v/>
      </c>
      <c r="M198" s="112" t="str">
        <f t="shared" si="2"/>
        <v/>
      </c>
      <c r="N198" s="112" t="str">
        <f t="shared" si="3"/>
        <v/>
      </c>
      <c r="O198" s="139">
        <f t="shared" si="4"/>
        <v>0</v>
      </c>
      <c r="P198" s="138">
        <v>193.0</v>
      </c>
      <c r="Q198" s="112" t="str">
        <f t="shared" si="22"/>
        <v/>
      </c>
      <c r="R198" s="112" t="str">
        <f t="shared" si="23"/>
        <v/>
      </c>
      <c r="S198" s="112">
        <f t="shared" si="5"/>
        <v>0</v>
      </c>
      <c r="T198" s="112">
        <f t="shared" si="6"/>
        <v>0</v>
      </c>
      <c r="U198" s="112" t="str">
        <f t="shared" si="24"/>
        <v/>
      </c>
      <c r="V198" s="112" t="str">
        <f t="shared" si="7"/>
        <v/>
      </c>
      <c r="W198" s="112">
        <v>0.0</v>
      </c>
      <c r="X198" s="112">
        <f t="shared" si="8"/>
        <v>0</v>
      </c>
      <c r="Y198" s="140" t="str">
        <f t="shared" si="9"/>
        <v/>
      </c>
      <c r="AA198" s="141">
        <v>193.0</v>
      </c>
      <c r="AB198" s="112" t="str">
        <f t="shared" si="10"/>
        <v/>
      </c>
      <c r="AC198" s="142">
        <f t="shared" si="11"/>
        <v>0</v>
      </c>
      <c r="AD198" s="112" t="str">
        <f t="shared" si="12"/>
        <v/>
      </c>
      <c r="AE198" s="112" t="str">
        <f t="shared" si="13"/>
        <v/>
      </c>
      <c r="AF198" s="112" t="str">
        <f t="shared" si="25"/>
        <v/>
      </c>
      <c r="AG198" s="112" t="str">
        <f t="shared" si="26"/>
        <v/>
      </c>
      <c r="AH198" s="112" t="str">
        <f t="shared" si="27"/>
        <v/>
      </c>
      <c r="AI198" s="143" t="str">
        <f t="shared" si="28"/>
        <v/>
      </c>
      <c r="AK198" s="141">
        <v>193.0</v>
      </c>
      <c r="AL198" s="112" t="str">
        <f t="shared" si="14"/>
        <v/>
      </c>
      <c r="AM198" s="112" t="str">
        <f t="shared" si="15"/>
        <v/>
      </c>
      <c r="AN198" s="112" t="str">
        <f t="shared" si="16"/>
        <v/>
      </c>
      <c r="AO198" s="112" t="str">
        <f t="shared" si="17"/>
        <v/>
      </c>
      <c r="AP198" s="112" t="str">
        <f t="shared" si="18"/>
        <v/>
      </c>
      <c r="AQ198" s="112" t="str">
        <f t="shared" ref="AQ198:AT198" si="233">IF($AK198&lt;=$F$18,$AL198*AM198,)</f>
        <v/>
      </c>
      <c r="AR198" s="112" t="str">
        <f t="shared" si="233"/>
        <v/>
      </c>
      <c r="AS198" s="112" t="str">
        <f t="shared" si="233"/>
        <v/>
      </c>
      <c r="AT198" s="112" t="str">
        <f t="shared" si="233"/>
        <v/>
      </c>
      <c r="AU198" s="112"/>
      <c r="AV198" s="112"/>
      <c r="AW198" s="112"/>
      <c r="AX198" s="112"/>
      <c r="AY198" s="143"/>
    </row>
    <row r="199" ht="15.75" customHeight="1">
      <c r="E199" s="112"/>
      <c r="F199" s="111"/>
      <c r="G199" s="112"/>
      <c r="H199" s="112"/>
      <c r="I199" s="138">
        <v>194.0</v>
      </c>
      <c r="J199" s="112" t="str">
        <f t="shared" si="66"/>
        <v/>
      </c>
      <c r="K199" s="112">
        <f t="shared" si="20"/>
        <v>0</v>
      </c>
      <c r="L199" s="112" t="str">
        <f t="shared" si="21"/>
        <v/>
      </c>
      <c r="M199" s="112" t="str">
        <f t="shared" si="2"/>
        <v/>
      </c>
      <c r="N199" s="112" t="str">
        <f t="shared" si="3"/>
        <v/>
      </c>
      <c r="O199" s="139">
        <f t="shared" si="4"/>
        <v>0</v>
      </c>
      <c r="P199" s="138">
        <v>194.0</v>
      </c>
      <c r="Q199" s="112" t="str">
        <f t="shared" si="22"/>
        <v/>
      </c>
      <c r="R199" s="112" t="str">
        <f t="shared" si="23"/>
        <v/>
      </c>
      <c r="S199" s="112">
        <f t="shared" si="5"/>
        <v>0</v>
      </c>
      <c r="T199" s="112">
        <f t="shared" si="6"/>
        <v>0</v>
      </c>
      <c r="U199" s="112" t="str">
        <f t="shared" si="24"/>
        <v/>
      </c>
      <c r="V199" s="112" t="str">
        <f t="shared" si="7"/>
        <v/>
      </c>
      <c r="W199" s="112">
        <v>0.0</v>
      </c>
      <c r="X199" s="112">
        <f t="shared" si="8"/>
        <v>0</v>
      </c>
      <c r="Y199" s="140" t="str">
        <f t="shared" si="9"/>
        <v/>
      </c>
      <c r="AA199" s="141">
        <v>194.0</v>
      </c>
      <c r="AB199" s="112" t="str">
        <f t="shared" si="10"/>
        <v/>
      </c>
      <c r="AC199" s="142">
        <f t="shared" si="11"/>
        <v>0</v>
      </c>
      <c r="AD199" s="112" t="str">
        <f t="shared" si="12"/>
        <v/>
      </c>
      <c r="AE199" s="112" t="str">
        <f t="shared" si="13"/>
        <v/>
      </c>
      <c r="AF199" s="112" t="str">
        <f t="shared" si="25"/>
        <v/>
      </c>
      <c r="AG199" s="112" t="str">
        <f t="shared" si="26"/>
        <v/>
      </c>
      <c r="AH199" s="112" t="str">
        <f t="shared" si="27"/>
        <v/>
      </c>
      <c r="AI199" s="143" t="str">
        <f t="shared" si="28"/>
        <v/>
      </c>
      <c r="AK199" s="141">
        <v>194.0</v>
      </c>
      <c r="AL199" s="112" t="str">
        <f t="shared" si="14"/>
        <v/>
      </c>
      <c r="AM199" s="112" t="str">
        <f t="shared" si="15"/>
        <v/>
      </c>
      <c r="AN199" s="112" t="str">
        <f t="shared" si="16"/>
        <v/>
      </c>
      <c r="AO199" s="112" t="str">
        <f t="shared" si="17"/>
        <v/>
      </c>
      <c r="AP199" s="112" t="str">
        <f t="shared" si="18"/>
        <v/>
      </c>
      <c r="AQ199" s="112" t="str">
        <f t="shared" ref="AQ199:AT199" si="234">IF($AK199&lt;=$F$18,$AL199*AM199,)</f>
        <v/>
      </c>
      <c r="AR199" s="112" t="str">
        <f t="shared" si="234"/>
        <v/>
      </c>
      <c r="AS199" s="112" t="str">
        <f t="shared" si="234"/>
        <v/>
      </c>
      <c r="AT199" s="112" t="str">
        <f t="shared" si="234"/>
        <v/>
      </c>
      <c r="AU199" s="112"/>
      <c r="AV199" s="112"/>
      <c r="AW199" s="112"/>
      <c r="AX199" s="112"/>
      <c r="AY199" s="143"/>
    </row>
    <row r="200" ht="15.75" customHeight="1">
      <c r="E200" s="112"/>
      <c r="F200" s="111"/>
      <c r="G200" s="112"/>
      <c r="H200" s="112"/>
      <c r="I200" s="138">
        <v>195.0</v>
      </c>
      <c r="J200" s="112" t="str">
        <f t="shared" si="66"/>
        <v/>
      </c>
      <c r="K200" s="112">
        <f t="shared" si="20"/>
        <v>0</v>
      </c>
      <c r="L200" s="112" t="str">
        <f t="shared" si="21"/>
        <v/>
      </c>
      <c r="M200" s="112" t="str">
        <f t="shared" si="2"/>
        <v/>
      </c>
      <c r="N200" s="112" t="str">
        <f t="shared" si="3"/>
        <v/>
      </c>
      <c r="O200" s="139">
        <f t="shared" si="4"/>
        <v>0</v>
      </c>
      <c r="P200" s="138">
        <v>195.0</v>
      </c>
      <c r="Q200" s="112" t="str">
        <f t="shared" si="22"/>
        <v/>
      </c>
      <c r="R200" s="112" t="str">
        <f t="shared" si="23"/>
        <v/>
      </c>
      <c r="S200" s="112">
        <f t="shared" si="5"/>
        <v>0</v>
      </c>
      <c r="T200" s="112">
        <f t="shared" si="6"/>
        <v>0</v>
      </c>
      <c r="U200" s="112" t="str">
        <f t="shared" si="24"/>
        <v/>
      </c>
      <c r="V200" s="112" t="str">
        <f t="shared" si="7"/>
        <v/>
      </c>
      <c r="W200" s="112">
        <v>0.0</v>
      </c>
      <c r="X200" s="112">
        <f t="shared" si="8"/>
        <v>0</v>
      </c>
      <c r="Y200" s="140" t="str">
        <f t="shared" si="9"/>
        <v/>
      </c>
      <c r="AA200" s="141">
        <v>195.0</v>
      </c>
      <c r="AB200" s="112" t="str">
        <f t="shared" si="10"/>
        <v/>
      </c>
      <c r="AC200" s="142">
        <f t="shared" si="11"/>
        <v>0</v>
      </c>
      <c r="AD200" s="112" t="str">
        <f t="shared" si="12"/>
        <v/>
      </c>
      <c r="AE200" s="112" t="str">
        <f t="shared" si="13"/>
        <v/>
      </c>
      <c r="AF200" s="112" t="str">
        <f t="shared" si="25"/>
        <v/>
      </c>
      <c r="AG200" s="112" t="str">
        <f t="shared" si="26"/>
        <v/>
      </c>
      <c r="AH200" s="112" t="str">
        <f t="shared" si="27"/>
        <v/>
      </c>
      <c r="AI200" s="143" t="str">
        <f t="shared" si="28"/>
        <v/>
      </c>
      <c r="AK200" s="141">
        <v>195.0</v>
      </c>
      <c r="AL200" s="112" t="str">
        <f t="shared" si="14"/>
        <v/>
      </c>
      <c r="AM200" s="112" t="str">
        <f t="shared" si="15"/>
        <v/>
      </c>
      <c r="AN200" s="112" t="str">
        <f t="shared" si="16"/>
        <v/>
      </c>
      <c r="AO200" s="112" t="str">
        <f t="shared" si="17"/>
        <v/>
      </c>
      <c r="AP200" s="112" t="str">
        <f t="shared" si="18"/>
        <v/>
      </c>
      <c r="AQ200" s="112" t="str">
        <f t="shared" ref="AQ200:AT200" si="235">IF($AK200&lt;=$F$18,$AL200*AM200,)</f>
        <v/>
      </c>
      <c r="AR200" s="112" t="str">
        <f t="shared" si="235"/>
        <v/>
      </c>
      <c r="AS200" s="112" t="str">
        <f t="shared" si="235"/>
        <v/>
      </c>
      <c r="AT200" s="112" t="str">
        <f t="shared" si="235"/>
        <v/>
      </c>
      <c r="AU200" s="112"/>
      <c r="AV200" s="112"/>
      <c r="AW200" s="112"/>
      <c r="AX200" s="112"/>
      <c r="AY200" s="143"/>
    </row>
    <row r="201" ht="15.75" customHeight="1">
      <c r="E201" s="112"/>
      <c r="F201" s="111"/>
      <c r="G201" s="112"/>
      <c r="H201" s="112"/>
      <c r="I201" s="138">
        <v>196.0</v>
      </c>
      <c r="J201" s="112" t="str">
        <f t="shared" si="66"/>
        <v/>
      </c>
      <c r="K201" s="112">
        <f t="shared" si="20"/>
        <v>0</v>
      </c>
      <c r="L201" s="112" t="str">
        <f t="shared" si="21"/>
        <v/>
      </c>
      <c r="M201" s="112" t="str">
        <f t="shared" si="2"/>
        <v/>
      </c>
      <c r="N201" s="112" t="str">
        <f t="shared" si="3"/>
        <v/>
      </c>
      <c r="O201" s="139">
        <f t="shared" si="4"/>
        <v>0</v>
      </c>
      <c r="P201" s="138">
        <v>196.0</v>
      </c>
      <c r="Q201" s="112" t="str">
        <f t="shared" si="22"/>
        <v/>
      </c>
      <c r="R201" s="112" t="str">
        <f t="shared" si="23"/>
        <v/>
      </c>
      <c r="S201" s="112">
        <f t="shared" si="5"/>
        <v>0</v>
      </c>
      <c r="T201" s="112">
        <f t="shared" si="6"/>
        <v>0</v>
      </c>
      <c r="U201" s="112" t="str">
        <f t="shared" si="24"/>
        <v/>
      </c>
      <c r="V201" s="112" t="str">
        <f t="shared" si="7"/>
        <v/>
      </c>
      <c r="W201" s="112">
        <v>0.0</v>
      </c>
      <c r="X201" s="112">
        <f t="shared" si="8"/>
        <v>0</v>
      </c>
      <c r="Y201" s="140" t="str">
        <f t="shared" si="9"/>
        <v/>
      </c>
      <c r="AA201" s="141">
        <v>196.0</v>
      </c>
      <c r="AB201" s="112" t="str">
        <f t="shared" si="10"/>
        <v/>
      </c>
      <c r="AC201" s="142">
        <f t="shared" si="11"/>
        <v>0</v>
      </c>
      <c r="AD201" s="112" t="str">
        <f t="shared" si="12"/>
        <v/>
      </c>
      <c r="AE201" s="112" t="str">
        <f t="shared" si="13"/>
        <v/>
      </c>
      <c r="AF201" s="112" t="str">
        <f t="shared" si="25"/>
        <v/>
      </c>
      <c r="AG201" s="112" t="str">
        <f t="shared" si="26"/>
        <v/>
      </c>
      <c r="AH201" s="112" t="str">
        <f t="shared" si="27"/>
        <v/>
      </c>
      <c r="AI201" s="143" t="str">
        <f t="shared" si="28"/>
        <v/>
      </c>
      <c r="AK201" s="141">
        <v>196.0</v>
      </c>
      <c r="AL201" s="112" t="str">
        <f t="shared" si="14"/>
        <v/>
      </c>
      <c r="AM201" s="112" t="str">
        <f t="shared" si="15"/>
        <v/>
      </c>
      <c r="AN201" s="112" t="str">
        <f t="shared" si="16"/>
        <v/>
      </c>
      <c r="AO201" s="112" t="str">
        <f t="shared" si="17"/>
        <v/>
      </c>
      <c r="AP201" s="112" t="str">
        <f t="shared" si="18"/>
        <v/>
      </c>
      <c r="AQ201" s="112" t="str">
        <f t="shared" ref="AQ201:AT201" si="236">IF($AK201&lt;=$F$18,$AL201*AM201,)</f>
        <v/>
      </c>
      <c r="AR201" s="112" t="str">
        <f t="shared" si="236"/>
        <v/>
      </c>
      <c r="AS201" s="112" t="str">
        <f t="shared" si="236"/>
        <v/>
      </c>
      <c r="AT201" s="112" t="str">
        <f t="shared" si="236"/>
        <v/>
      </c>
      <c r="AU201" s="112"/>
      <c r="AV201" s="112"/>
      <c r="AW201" s="112"/>
      <c r="AX201" s="112"/>
      <c r="AY201" s="143"/>
    </row>
    <row r="202" ht="15.75" customHeight="1">
      <c r="E202" s="112"/>
      <c r="F202" s="111"/>
      <c r="G202" s="112"/>
      <c r="H202" s="112"/>
      <c r="I202" s="138">
        <v>197.0</v>
      </c>
      <c r="J202" s="112" t="str">
        <f t="shared" si="66"/>
        <v/>
      </c>
      <c r="K202" s="112">
        <f t="shared" si="20"/>
        <v>0</v>
      </c>
      <c r="L202" s="112" t="str">
        <f t="shared" si="21"/>
        <v/>
      </c>
      <c r="M202" s="112" t="str">
        <f t="shared" si="2"/>
        <v/>
      </c>
      <c r="N202" s="112" t="str">
        <f t="shared" si="3"/>
        <v/>
      </c>
      <c r="O202" s="139">
        <f t="shared" si="4"/>
        <v>0</v>
      </c>
      <c r="P202" s="138">
        <v>197.0</v>
      </c>
      <c r="Q202" s="112" t="str">
        <f t="shared" si="22"/>
        <v/>
      </c>
      <c r="R202" s="112" t="str">
        <f t="shared" si="23"/>
        <v/>
      </c>
      <c r="S202" s="112">
        <f t="shared" si="5"/>
        <v>0</v>
      </c>
      <c r="T202" s="112">
        <f t="shared" si="6"/>
        <v>0</v>
      </c>
      <c r="U202" s="112" t="str">
        <f t="shared" si="24"/>
        <v/>
      </c>
      <c r="V202" s="112" t="str">
        <f t="shared" si="7"/>
        <v/>
      </c>
      <c r="W202" s="112">
        <v>0.0</v>
      </c>
      <c r="X202" s="112">
        <f t="shared" si="8"/>
        <v>0</v>
      </c>
      <c r="Y202" s="140" t="str">
        <f t="shared" si="9"/>
        <v/>
      </c>
      <c r="AA202" s="141">
        <v>197.0</v>
      </c>
      <c r="AB202" s="112" t="str">
        <f t="shared" si="10"/>
        <v/>
      </c>
      <c r="AC202" s="142">
        <f t="shared" si="11"/>
        <v>0</v>
      </c>
      <c r="AD202" s="112" t="str">
        <f t="shared" si="12"/>
        <v/>
      </c>
      <c r="AE202" s="112" t="str">
        <f t="shared" si="13"/>
        <v/>
      </c>
      <c r="AF202" s="112" t="str">
        <f t="shared" si="25"/>
        <v/>
      </c>
      <c r="AG202" s="112" t="str">
        <f t="shared" si="26"/>
        <v/>
      </c>
      <c r="AH202" s="112" t="str">
        <f t="shared" si="27"/>
        <v/>
      </c>
      <c r="AI202" s="143" t="str">
        <f t="shared" si="28"/>
        <v/>
      </c>
      <c r="AK202" s="141">
        <v>197.0</v>
      </c>
      <c r="AL202" s="112" t="str">
        <f t="shared" si="14"/>
        <v/>
      </c>
      <c r="AM202" s="112" t="str">
        <f t="shared" si="15"/>
        <v/>
      </c>
      <c r="AN202" s="112" t="str">
        <f t="shared" si="16"/>
        <v/>
      </c>
      <c r="AO202" s="112" t="str">
        <f t="shared" si="17"/>
        <v/>
      </c>
      <c r="AP202" s="112" t="str">
        <f t="shared" si="18"/>
        <v/>
      </c>
      <c r="AQ202" s="112" t="str">
        <f t="shared" ref="AQ202:AT202" si="237">IF($AK202&lt;=$F$18,$AL202*AM202,)</f>
        <v/>
      </c>
      <c r="AR202" s="112" t="str">
        <f t="shared" si="237"/>
        <v/>
      </c>
      <c r="AS202" s="112" t="str">
        <f t="shared" si="237"/>
        <v/>
      </c>
      <c r="AT202" s="112" t="str">
        <f t="shared" si="237"/>
        <v/>
      </c>
      <c r="AU202" s="112"/>
      <c r="AV202" s="112"/>
      <c r="AW202" s="112"/>
      <c r="AX202" s="112"/>
      <c r="AY202" s="143"/>
    </row>
    <row r="203" ht="15.75" customHeight="1">
      <c r="E203" s="112"/>
      <c r="F203" s="111"/>
      <c r="G203" s="112"/>
      <c r="H203" s="112"/>
      <c r="I203" s="138">
        <v>198.0</v>
      </c>
      <c r="J203" s="112" t="str">
        <f t="shared" si="66"/>
        <v/>
      </c>
      <c r="K203" s="112">
        <f t="shared" si="20"/>
        <v>0</v>
      </c>
      <c r="L203" s="112" t="str">
        <f t="shared" si="21"/>
        <v/>
      </c>
      <c r="M203" s="112" t="str">
        <f t="shared" si="2"/>
        <v/>
      </c>
      <c r="N203" s="112" t="str">
        <f t="shared" si="3"/>
        <v/>
      </c>
      <c r="O203" s="139">
        <f t="shared" si="4"/>
        <v>0</v>
      </c>
      <c r="P203" s="138">
        <v>198.0</v>
      </c>
      <c r="Q203" s="112" t="str">
        <f t="shared" si="22"/>
        <v/>
      </c>
      <c r="R203" s="112" t="str">
        <f t="shared" si="23"/>
        <v/>
      </c>
      <c r="S203" s="112">
        <f t="shared" si="5"/>
        <v>0</v>
      </c>
      <c r="T203" s="112">
        <f t="shared" si="6"/>
        <v>0</v>
      </c>
      <c r="U203" s="112" t="str">
        <f t="shared" si="24"/>
        <v/>
      </c>
      <c r="V203" s="112" t="str">
        <f t="shared" si="7"/>
        <v/>
      </c>
      <c r="W203" s="112">
        <v>0.0</v>
      </c>
      <c r="X203" s="112">
        <f t="shared" si="8"/>
        <v>0</v>
      </c>
      <c r="Y203" s="140" t="str">
        <f t="shared" si="9"/>
        <v/>
      </c>
      <c r="AA203" s="141">
        <v>198.0</v>
      </c>
      <c r="AB203" s="112" t="str">
        <f t="shared" si="10"/>
        <v/>
      </c>
      <c r="AC203" s="142">
        <f t="shared" si="11"/>
        <v>0</v>
      </c>
      <c r="AD203" s="112" t="str">
        <f t="shared" si="12"/>
        <v/>
      </c>
      <c r="AE203" s="112" t="str">
        <f t="shared" si="13"/>
        <v/>
      </c>
      <c r="AF203" s="112" t="str">
        <f t="shared" si="25"/>
        <v/>
      </c>
      <c r="AG203" s="112" t="str">
        <f t="shared" si="26"/>
        <v/>
      </c>
      <c r="AH203" s="112" t="str">
        <f t="shared" si="27"/>
        <v/>
      </c>
      <c r="AI203" s="143" t="str">
        <f t="shared" si="28"/>
        <v/>
      </c>
      <c r="AK203" s="141">
        <v>198.0</v>
      </c>
      <c r="AL203" s="112" t="str">
        <f t="shared" si="14"/>
        <v/>
      </c>
      <c r="AM203" s="112" t="str">
        <f t="shared" si="15"/>
        <v/>
      </c>
      <c r="AN203" s="112" t="str">
        <f t="shared" si="16"/>
        <v/>
      </c>
      <c r="AO203" s="112" t="str">
        <f t="shared" si="17"/>
        <v/>
      </c>
      <c r="AP203" s="112" t="str">
        <f t="shared" si="18"/>
        <v/>
      </c>
      <c r="AQ203" s="112" t="str">
        <f t="shared" ref="AQ203:AT203" si="238">IF($AK203&lt;=$F$18,$AL203*AM203,)</f>
        <v/>
      </c>
      <c r="AR203" s="112" t="str">
        <f t="shared" si="238"/>
        <v/>
      </c>
      <c r="AS203" s="112" t="str">
        <f t="shared" si="238"/>
        <v/>
      </c>
      <c r="AT203" s="112" t="str">
        <f t="shared" si="238"/>
        <v/>
      </c>
      <c r="AU203" s="112"/>
      <c r="AV203" s="112"/>
      <c r="AW203" s="112"/>
      <c r="AX203" s="112"/>
      <c r="AY203" s="143"/>
    </row>
    <row r="204" ht="15.75" customHeight="1">
      <c r="E204" s="112"/>
      <c r="F204" s="111"/>
      <c r="G204" s="112"/>
      <c r="H204" s="112"/>
      <c r="I204" s="138">
        <v>199.0</v>
      </c>
      <c r="J204" s="112" t="str">
        <f t="shared" si="66"/>
        <v/>
      </c>
      <c r="K204" s="112">
        <f t="shared" si="20"/>
        <v>0</v>
      </c>
      <c r="L204" s="112" t="str">
        <f t="shared" si="21"/>
        <v/>
      </c>
      <c r="M204" s="112" t="str">
        <f t="shared" si="2"/>
        <v/>
      </c>
      <c r="N204" s="112" t="str">
        <f t="shared" si="3"/>
        <v/>
      </c>
      <c r="O204" s="139">
        <f t="shared" si="4"/>
        <v>0</v>
      </c>
      <c r="P204" s="138">
        <v>199.0</v>
      </c>
      <c r="Q204" s="112" t="str">
        <f t="shared" si="22"/>
        <v/>
      </c>
      <c r="R204" s="112" t="str">
        <f t="shared" si="23"/>
        <v/>
      </c>
      <c r="S204" s="112">
        <f t="shared" si="5"/>
        <v>0</v>
      </c>
      <c r="T204" s="112">
        <f t="shared" si="6"/>
        <v>0</v>
      </c>
      <c r="U204" s="112" t="str">
        <f t="shared" si="24"/>
        <v/>
      </c>
      <c r="V204" s="112" t="str">
        <f t="shared" si="7"/>
        <v/>
      </c>
      <c r="W204" s="112">
        <v>0.0</v>
      </c>
      <c r="X204" s="112">
        <f t="shared" si="8"/>
        <v>0</v>
      </c>
      <c r="Y204" s="140" t="str">
        <f t="shared" si="9"/>
        <v/>
      </c>
      <c r="AA204" s="141">
        <v>199.0</v>
      </c>
      <c r="AB204" s="112" t="str">
        <f t="shared" si="10"/>
        <v/>
      </c>
      <c r="AC204" s="142">
        <f t="shared" si="11"/>
        <v>0</v>
      </c>
      <c r="AD204" s="112" t="str">
        <f t="shared" si="12"/>
        <v/>
      </c>
      <c r="AE204" s="112" t="str">
        <f t="shared" si="13"/>
        <v/>
      </c>
      <c r="AF204" s="112" t="str">
        <f t="shared" si="25"/>
        <v/>
      </c>
      <c r="AG204" s="112" t="str">
        <f t="shared" si="26"/>
        <v/>
      </c>
      <c r="AH204" s="112" t="str">
        <f t="shared" si="27"/>
        <v/>
      </c>
      <c r="AI204" s="143" t="str">
        <f t="shared" si="28"/>
        <v/>
      </c>
      <c r="AK204" s="141">
        <v>199.0</v>
      </c>
      <c r="AL204" s="112" t="str">
        <f t="shared" si="14"/>
        <v/>
      </c>
      <c r="AM204" s="112" t="str">
        <f t="shared" si="15"/>
        <v/>
      </c>
      <c r="AN204" s="112" t="str">
        <f t="shared" si="16"/>
        <v/>
      </c>
      <c r="AO204" s="112" t="str">
        <f t="shared" si="17"/>
        <v/>
      </c>
      <c r="AP204" s="112" t="str">
        <f t="shared" si="18"/>
        <v/>
      </c>
      <c r="AQ204" s="112" t="str">
        <f t="shared" ref="AQ204:AT204" si="239">IF($AK204&lt;=$F$18,$AL204*AM204,)</f>
        <v/>
      </c>
      <c r="AR204" s="112" t="str">
        <f t="shared" si="239"/>
        <v/>
      </c>
      <c r="AS204" s="112" t="str">
        <f t="shared" si="239"/>
        <v/>
      </c>
      <c r="AT204" s="112" t="str">
        <f t="shared" si="239"/>
        <v/>
      </c>
      <c r="AU204" s="112"/>
      <c r="AV204" s="112"/>
      <c r="AW204" s="112"/>
      <c r="AX204" s="112"/>
      <c r="AY204" s="143"/>
    </row>
    <row r="205" ht="15.75" customHeight="1">
      <c r="E205" s="112"/>
      <c r="F205" s="111"/>
      <c r="G205" s="112"/>
      <c r="H205" s="112"/>
      <c r="I205" s="247">
        <v>200.0</v>
      </c>
      <c r="J205" s="112" t="str">
        <f t="shared" si="66"/>
        <v/>
      </c>
      <c r="K205" s="112">
        <f t="shared" si="20"/>
        <v>0</v>
      </c>
      <c r="L205" s="112" t="str">
        <f t="shared" si="21"/>
        <v/>
      </c>
      <c r="M205" s="112" t="str">
        <f t="shared" si="2"/>
        <v/>
      </c>
      <c r="N205" s="189">
        <f>IF(F208&lt;=$F$18,0,)</f>
        <v>0</v>
      </c>
      <c r="O205" s="139">
        <f t="shared" si="4"/>
        <v>0</v>
      </c>
      <c r="P205" s="247">
        <v>200.0</v>
      </c>
      <c r="Q205" s="189" t="str">
        <f t="shared" si="22"/>
        <v/>
      </c>
      <c r="R205" s="189" t="str">
        <f t="shared" si="23"/>
        <v/>
      </c>
      <c r="S205" s="189">
        <f t="shared" si="5"/>
        <v>0</v>
      </c>
      <c r="T205" s="189">
        <f t="shared" si="6"/>
        <v>0</v>
      </c>
      <c r="U205" s="189" t="str">
        <f t="shared" si="24"/>
        <v/>
      </c>
      <c r="V205" s="189" t="str">
        <f t="shared" si="7"/>
        <v/>
      </c>
      <c r="W205" s="189">
        <v>0.0</v>
      </c>
      <c r="X205" s="248">
        <f t="shared" si="8"/>
        <v>0</v>
      </c>
      <c r="Y205" s="249" t="str">
        <f t="shared" si="9"/>
        <v/>
      </c>
      <c r="AA205" s="250">
        <v>200.0</v>
      </c>
      <c r="AB205" s="190" t="str">
        <f t="shared" si="10"/>
        <v/>
      </c>
      <c r="AC205" s="142">
        <f t="shared" si="11"/>
        <v>0</v>
      </c>
      <c r="AD205" s="189" t="str">
        <f t="shared" si="12"/>
        <v/>
      </c>
      <c r="AE205" s="189" t="str">
        <f t="shared" si="13"/>
        <v/>
      </c>
      <c r="AF205" s="189" t="str">
        <f t="shared" si="25"/>
        <v/>
      </c>
      <c r="AG205" s="189" t="str">
        <f t="shared" si="26"/>
        <v/>
      </c>
      <c r="AH205" s="189" t="str">
        <f t="shared" si="27"/>
        <v/>
      </c>
      <c r="AI205" s="251" t="str">
        <f t="shared" si="28"/>
        <v/>
      </c>
      <c r="AK205" s="250">
        <v>200.0</v>
      </c>
      <c r="AL205" s="190" t="str">
        <f t="shared" si="14"/>
        <v/>
      </c>
      <c r="AM205" s="189" t="str">
        <f t="shared" si="15"/>
        <v/>
      </c>
      <c r="AN205" s="189" t="str">
        <f t="shared" si="16"/>
        <v/>
      </c>
      <c r="AO205" s="189" t="str">
        <f t="shared" si="17"/>
        <v/>
      </c>
      <c r="AP205" s="189" t="str">
        <f t="shared" si="18"/>
        <v/>
      </c>
      <c r="AQ205" s="189" t="str">
        <f t="shared" ref="AQ205:AT205" si="240">IF($AK205&lt;=$F$18,$AL205*AM205,)</f>
        <v/>
      </c>
      <c r="AR205" s="189" t="str">
        <f t="shared" si="240"/>
        <v/>
      </c>
      <c r="AS205" s="189" t="str">
        <f t="shared" si="240"/>
        <v/>
      </c>
      <c r="AT205" s="189" t="str">
        <f t="shared" si="240"/>
        <v/>
      </c>
      <c r="AU205" s="189"/>
      <c r="AV205" s="189"/>
      <c r="AW205" s="189"/>
      <c r="AX205" s="189"/>
      <c r="AY205" s="251"/>
    </row>
    <row r="206" ht="15.75" customHeight="1">
      <c r="E206" s="112"/>
      <c r="F206" s="111"/>
      <c r="G206" s="112"/>
      <c r="H206" s="112"/>
      <c r="I206" s="112"/>
      <c r="J206" s="113"/>
      <c r="K206" s="113"/>
      <c r="AQ206" s="62"/>
      <c r="AR206" s="62"/>
      <c r="AS206" s="62"/>
      <c r="AT206" s="62"/>
    </row>
    <row r="207" ht="15.75" customHeight="1">
      <c r="E207" s="112"/>
      <c r="F207" s="111"/>
      <c r="G207" s="112"/>
      <c r="H207" s="112"/>
      <c r="I207" s="112"/>
      <c r="J207" s="113"/>
      <c r="K207" s="113"/>
      <c r="AQ207" s="62"/>
      <c r="AR207" s="62"/>
      <c r="AS207" s="62"/>
      <c r="AT207" s="62"/>
    </row>
    <row r="208" ht="15.75" customHeight="1">
      <c r="F208" s="111"/>
      <c r="G208" s="112"/>
      <c r="H208" s="112"/>
      <c r="I208" s="112"/>
      <c r="J208" s="113"/>
      <c r="K208" s="113"/>
      <c r="AQ208" s="62"/>
      <c r="AR208" s="62"/>
      <c r="AS208" s="62"/>
      <c r="AT208" s="62"/>
    </row>
    <row r="209" ht="15.75" customHeight="1">
      <c r="F209" s="111"/>
      <c r="G209" s="112"/>
      <c r="H209" s="112"/>
      <c r="I209" s="112"/>
      <c r="J209" s="113"/>
      <c r="K209" s="113"/>
      <c r="AQ209" s="62"/>
      <c r="AR209" s="62"/>
      <c r="AS209" s="62"/>
      <c r="AT209" s="62"/>
    </row>
    <row r="210" ht="15.75" customHeight="1">
      <c r="F210" s="111"/>
      <c r="G210" s="112"/>
      <c r="H210" s="112"/>
      <c r="I210" s="112"/>
      <c r="J210" s="113"/>
      <c r="K210" s="113"/>
      <c r="AQ210" s="62"/>
      <c r="AR210" s="62"/>
      <c r="AS210" s="62"/>
      <c r="AT210" s="62"/>
    </row>
    <row r="211" ht="15.75" customHeight="1">
      <c r="F211" s="111"/>
      <c r="G211" s="112"/>
      <c r="H211" s="112"/>
      <c r="I211" s="112"/>
      <c r="J211" s="113"/>
      <c r="K211" s="113"/>
      <c r="AQ211" s="62"/>
      <c r="AR211" s="62"/>
      <c r="AS211" s="62"/>
      <c r="AT211" s="62"/>
    </row>
    <row r="212" ht="15.75" customHeight="1">
      <c r="F212" s="111"/>
      <c r="G212" s="112"/>
      <c r="H212" s="112"/>
      <c r="I212" s="112"/>
      <c r="J212" s="113"/>
      <c r="K212" s="113"/>
      <c r="AQ212" s="62"/>
      <c r="AR212" s="62"/>
      <c r="AS212" s="62"/>
      <c r="AT212" s="62"/>
    </row>
    <row r="213" ht="15.75" customHeight="1">
      <c r="F213" s="111"/>
      <c r="G213" s="112"/>
      <c r="H213" s="112"/>
      <c r="I213" s="112"/>
      <c r="J213" s="113"/>
      <c r="K213" s="113"/>
      <c r="AQ213" s="62"/>
      <c r="AR213" s="62"/>
      <c r="AS213" s="62"/>
      <c r="AT213" s="62"/>
    </row>
    <row r="214" ht="15.75" customHeight="1">
      <c r="F214" s="111"/>
      <c r="G214" s="112"/>
      <c r="H214" s="112"/>
      <c r="I214" s="112"/>
      <c r="J214" s="113"/>
      <c r="K214" s="113"/>
      <c r="AQ214" s="62"/>
      <c r="AR214" s="62"/>
      <c r="AS214" s="62"/>
      <c r="AT214" s="62"/>
    </row>
    <row r="215" ht="15.75" customHeight="1">
      <c r="F215" s="111"/>
      <c r="G215" s="112"/>
      <c r="H215" s="112"/>
      <c r="I215" s="112"/>
      <c r="J215" s="113"/>
      <c r="K215" s="113"/>
      <c r="AQ215" s="62"/>
      <c r="AR215" s="62"/>
      <c r="AS215" s="62"/>
      <c r="AT215" s="62"/>
    </row>
    <row r="216" ht="15.75" customHeight="1">
      <c r="F216" s="111"/>
      <c r="G216" s="112"/>
      <c r="H216" s="112"/>
      <c r="I216" s="112"/>
      <c r="J216" s="113"/>
      <c r="K216" s="113"/>
      <c r="AQ216" s="62"/>
      <c r="AR216" s="62"/>
      <c r="AS216" s="62"/>
      <c r="AT216" s="62"/>
    </row>
    <row r="217" ht="15.75" customHeight="1">
      <c r="F217" s="111"/>
      <c r="G217" s="112"/>
      <c r="H217" s="112"/>
      <c r="I217" s="112"/>
      <c r="J217" s="113"/>
      <c r="K217" s="113"/>
      <c r="AQ217" s="62"/>
      <c r="AR217" s="62"/>
      <c r="AS217" s="62"/>
      <c r="AT217" s="62"/>
    </row>
    <row r="218" ht="15.75" customHeight="1">
      <c r="F218" s="111"/>
      <c r="G218" s="112"/>
      <c r="H218" s="112"/>
      <c r="I218" s="112"/>
      <c r="J218" s="113"/>
      <c r="K218" s="113"/>
      <c r="AQ218" s="62"/>
      <c r="AR218" s="62"/>
      <c r="AS218" s="62"/>
      <c r="AT218" s="62"/>
    </row>
    <row r="219" ht="15.75" customHeight="1">
      <c r="F219" s="111"/>
      <c r="G219" s="112"/>
      <c r="H219" s="112"/>
      <c r="I219" s="112"/>
      <c r="J219" s="113"/>
      <c r="K219" s="113"/>
      <c r="AQ219" s="62"/>
      <c r="AR219" s="62"/>
      <c r="AS219" s="62"/>
      <c r="AT219" s="62"/>
    </row>
    <row r="220" ht="15.75" customHeight="1">
      <c r="F220" s="111"/>
      <c r="G220" s="112"/>
      <c r="H220" s="112"/>
      <c r="I220" s="112"/>
      <c r="J220" s="113"/>
      <c r="K220" s="113"/>
      <c r="AQ220" s="62"/>
      <c r="AR220" s="62"/>
      <c r="AS220" s="62"/>
      <c r="AT220" s="62"/>
    </row>
    <row r="221" ht="15.75" customHeight="1">
      <c r="F221" s="111"/>
      <c r="G221" s="112"/>
      <c r="H221" s="112"/>
      <c r="I221" s="112"/>
      <c r="J221" s="113"/>
      <c r="K221" s="113"/>
      <c r="AQ221" s="62"/>
      <c r="AR221" s="62"/>
      <c r="AS221" s="62"/>
      <c r="AT221" s="62"/>
    </row>
    <row r="222" ht="15.75" customHeight="1">
      <c r="F222" s="111"/>
      <c r="G222" s="112"/>
      <c r="H222" s="112"/>
      <c r="I222" s="112"/>
      <c r="J222" s="113"/>
      <c r="K222" s="113"/>
      <c r="AQ222" s="62"/>
      <c r="AR222" s="62"/>
      <c r="AS222" s="62"/>
      <c r="AT222" s="62"/>
    </row>
    <row r="223" ht="15.75" customHeight="1">
      <c r="F223" s="111"/>
      <c r="G223" s="112"/>
      <c r="H223" s="112"/>
      <c r="I223" s="112"/>
      <c r="J223" s="113"/>
      <c r="K223" s="113"/>
      <c r="AQ223" s="62"/>
      <c r="AR223" s="62"/>
      <c r="AS223" s="62"/>
      <c r="AT223" s="62"/>
    </row>
    <row r="224" ht="15.75" customHeight="1">
      <c r="F224" s="111"/>
      <c r="G224" s="112"/>
      <c r="H224" s="112"/>
      <c r="I224" s="112"/>
      <c r="J224" s="113"/>
      <c r="K224" s="113"/>
      <c r="AQ224" s="62"/>
      <c r="AR224" s="62"/>
      <c r="AS224" s="62"/>
      <c r="AT224" s="62"/>
    </row>
    <row r="225" ht="15.75" customHeight="1">
      <c r="F225" s="111"/>
      <c r="G225" s="112"/>
      <c r="H225" s="112"/>
      <c r="I225" s="112"/>
      <c r="J225" s="113"/>
      <c r="K225" s="113"/>
      <c r="AQ225" s="62"/>
      <c r="AR225" s="62"/>
      <c r="AS225" s="62"/>
      <c r="AT225" s="62"/>
    </row>
    <row r="226" ht="15.75" customHeight="1">
      <c r="F226" s="111"/>
      <c r="G226" s="112"/>
      <c r="H226" s="112"/>
      <c r="I226" s="112"/>
      <c r="J226" s="113"/>
      <c r="K226" s="113"/>
      <c r="AQ226" s="62"/>
      <c r="AR226" s="62"/>
      <c r="AS226" s="62"/>
      <c r="AT226" s="62"/>
    </row>
    <row r="227" ht="15.75" customHeight="1">
      <c r="F227" s="111"/>
      <c r="G227" s="112"/>
      <c r="H227" s="112"/>
      <c r="I227" s="112"/>
      <c r="J227" s="113"/>
      <c r="K227" s="113"/>
      <c r="AQ227" s="62"/>
      <c r="AR227" s="62"/>
      <c r="AS227" s="62"/>
      <c r="AT227" s="62"/>
    </row>
    <row r="228" ht="15.75" customHeight="1">
      <c r="F228" s="111"/>
      <c r="G228" s="112"/>
      <c r="H228" s="112"/>
      <c r="I228" s="112"/>
      <c r="J228" s="113"/>
      <c r="K228" s="113"/>
      <c r="AQ228" s="62"/>
      <c r="AR228" s="62"/>
      <c r="AS228" s="62"/>
      <c r="AT228" s="62"/>
    </row>
    <row r="229" ht="15.75" customHeight="1">
      <c r="F229" s="111"/>
      <c r="G229" s="112"/>
      <c r="H229" s="112"/>
      <c r="I229" s="112"/>
      <c r="J229" s="113"/>
      <c r="K229" s="113"/>
      <c r="AQ229" s="62"/>
      <c r="AR229" s="62"/>
      <c r="AS229" s="62"/>
      <c r="AT229" s="62"/>
    </row>
    <row r="230" ht="15.75" customHeight="1">
      <c r="F230" s="111"/>
      <c r="G230" s="112"/>
      <c r="H230" s="112"/>
      <c r="I230" s="112"/>
      <c r="J230" s="113"/>
      <c r="K230" s="113"/>
      <c r="AQ230" s="62"/>
      <c r="AR230" s="62"/>
      <c r="AS230" s="62"/>
      <c r="AT230" s="62"/>
    </row>
    <row r="231" ht="15.75" customHeight="1">
      <c r="F231" s="111"/>
      <c r="G231" s="112"/>
      <c r="H231" s="112"/>
      <c r="I231" s="112"/>
      <c r="J231" s="113"/>
      <c r="K231" s="113"/>
      <c r="AQ231" s="62"/>
      <c r="AR231" s="62"/>
      <c r="AS231" s="62"/>
      <c r="AT231" s="62"/>
    </row>
    <row r="232" ht="15.75" customHeight="1">
      <c r="F232" s="111"/>
      <c r="G232" s="112"/>
      <c r="H232" s="112"/>
      <c r="I232" s="112"/>
      <c r="J232" s="113"/>
      <c r="K232" s="113"/>
      <c r="AQ232" s="62"/>
      <c r="AR232" s="62"/>
      <c r="AS232" s="62"/>
      <c r="AT232" s="62"/>
    </row>
    <row r="233" ht="15.75" customHeight="1">
      <c r="F233" s="111"/>
      <c r="G233" s="112"/>
      <c r="H233" s="112"/>
      <c r="I233" s="112"/>
      <c r="J233" s="113"/>
      <c r="K233" s="113"/>
      <c r="AQ233" s="62"/>
      <c r="AR233" s="62"/>
      <c r="AS233" s="62"/>
      <c r="AT233" s="62"/>
    </row>
    <row r="234" ht="15.75" customHeight="1">
      <c r="F234" s="111"/>
      <c r="G234" s="112"/>
      <c r="H234" s="112"/>
      <c r="I234" s="112"/>
      <c r="J234" s="113"/>
      <c r="K234" s="113"/>
      <c r="AQ234" s="62"/>
      <c r="AR234" s="62"/>
      <c r="AS234" s="62"/>
      <c r="AT234" s="62"/>
    </row>
    <row r="235" ht="15.75" customHeight="1">
      <c r="F235" s="111"/>
      <c r="G235" s="112"/>
      <c r="H235" s="112"/>
      <c r="I235" s="112"/>
      <c r="J235" s="113"/>
      <c r="K235" s="113"/>
      <c r="AQ235" s="62"/>
      <c r="AR235" s="62"/>
      <c r="AS235" s="62"/>
      <c r="AT235" s="62"/>
    </row>
    <row r="236" ht="15.75" customHeight="1">
      <c r="F236" s="111"/>
      <c r="G236" s="112"/>
      <c r="H236" s="112"/>
      <c r="I236" s="112"/>
      <c r="J236" s="113"/>
      <c r="K236" s="113"/>
      <c r="AQ236" s="62"/>
      <c r="AR236" s="62"/>
      <c r="AS236" s="62"/>
      <c r="AT236" s="62"/>
    </row>
    <row r="237" ht="15.75" customHeight="1">
      <c r="F237" s="111"/>
      <c r="G237" s="112"/>
      <c r="H237" s="112"/>
      <c r="I237" s="112"/>
      <c r="J237" s="113"/>
      <c r="K237" s="113"/>
      <c r="AQ237" s="62"/>
      <c r="AR237" s="62"/>
      <c r="AS237" s="62"/>
      <c r="AT237" s="62"/>
    </row>
    <row r="238" ht="15.75" customHeight="1">
      <c r="F238" s="111"/>
      <c r="G238" s="112"/>
      <c r="H238" s="112"/>
      <c r="I238" s="112"/>
      <c r="J238" s="113"/>
      <c r="K238" s="113"/>
      <c r="AQ238" s="62"/>
      <c r="AR238" s="62"/>
      <c r="AS238" s="62"/>
      <c r="AT238" s="62"/>
    </row>
    <row r="239" ht="15.75" customHeight="1">
      <c r="F239" s="111"/>
      <c r="G239" s="112"/>
      <c r="H239" s="112"/>
      <c r="I239" s="112"/>
      <c r="J239" s="113"/>
      <c r="K239" s="113"/>
      <c r="AQ239" s="62"/>
      <c r="AR239" s="62"/>
      <c r="AS239" s="62"/>
      <c r="AT239" s="62"/>
    </row>
    <row r="240" ht="15.75" customHeight="1">
      <c r="F240" s="111"/>
      <c r="G240" s="112"/>
      <c r="H240" s="112"/>
      <c r="I240" s="112"/>
      <c r="J240" s="113"/>
      <c r="K240" s="113"/>
      <c r="AQ240" s="62"/>
      <c r="AR240" s="62"/>
      <c r="AS240" s="62"/>
      <c r="AT240" s="62"/>
    </row>
    <row r="241" ht="15.75" customHeight="1">
      <c r="F241" s="111"/>
      <c r="G241" s="112"/>
      <c r="H241" s="112"/>
      <c r="I241" s="112"/>
      <c r="J241" s="113"/>
      <c r="K241" s="113"/>
      <c r="AQ241" s="62"/>
      <c r="AR241" s="62"/>
      <c r="AS241" s="62"/>
      <c r="AT241" s="62"/>
    </row>
    <row r="242" ht="15.75" customHeight="1">
      <c r="F242" s="111"/>
      <c r="G242" s="112"/>
      <c r="H242" s="112"/>
      <c r="I242" s="112"/>
      <c r="J242" s="113"/>
      <c r="K242" s="113"/>
      <c r="AQ242" s="62"/>
      <c r="AR242" s="62"/>
      <c r="AS242" s="62"/>
      <c r="AT242" s="62"/>
    </row>
    <row r="243" ht="15.75" customHeight="1">
      <c r="F243" s="111"/>
      <c r="G243" s="112"/>
      <c r="H243" s="112"/>
      <c r="I243" s="112"/>
      <c r="J243" s="113"/>
      <c r="K243" s="113"/>
      <c r="AQ243" s="62"/>
      <c r="AR243" s="62"/>
      <c r="AS243" s="62"/>
      <c r="AT243" s="62"/>
    </row>
    <row r="244" ht="15.75" customHeight="1">
      <c r="F244" s="111"/>
      <c r="G244" s="112"/>
      <c r="H244" s="112"/>
      <c r="I244" s="112"/>
      <c r="J244" s="113"/>
      <c r="K244" s="113"/>
      <c r="AQ244" s="62"/>
      <c r="AR244" s="62"/>
      <c r="AS244" s="62"/>
      <c r="AT244" s="62"/>
    </row>
    <row r="245" ht="15.75" customHeight="1">
      <c r="F245" s="111"/>
      <c r="G245" s="112"/>
      <c r="H245" s="112"/>
      <c r="I245" s="112"/>
      <c r="J245" s="113"/>
      <c r="K245" s="113"/>
      <c r="AQ245" s="62"/>
      <c r="AR245" s="62"/>
      <c r="AS245" s="62"/>
      <c r="AT245" s="62"/>
    </row>
    <row r="246" ht="15.75" customHeight="1">
      <c r="F246" s="111"/>
      <c r="G246" s="112"/>
      <c r="H246" s="112"/>
      <c r="I246" s="112"/>
      <c r="J246" s="113"/>
      <c r="K246" s="113"/>
      <c r="AQ246" s="62"/>
      <c r="AR246" s="62"/>
      <c r="AS246" s="62"/>
      <c r="AT246" s="62"/>
    </row>
    <row r="247" ht="15.75" customHeight="1">
      <c r="F247" s="111"/>
      <c r="G247" s="112"/>
      <c r="H247" s="112"/>
      <c r="I247" s="112"/>
      <c r="J247" s="113"/>
      <c r="K247" s="113"/>
      <c r="AQ247" s="62"/>
      <c r="AR247" s="62"/>
      <c r="AS247" s="62"/>
      <c r="AT247" s="62"/>
    </row>
    <row r="248" ht="15.75" customHeight="1">
      <c r="F248" s="111"/>
      <c r="G248" s="112"/>
      <c r="H248" s="112"/>
      <c r="I248" s="112"/>
      <c r="J248" s="113"/>
      <c r="K248" s="113"/>
      <c r="AQ248" s="62"/>
      <c r="AR248" s="62"/>
      <c r="AS248" s="62"/>
      <c r="AT248" s="62"/>
    </row>
    <row r="249" ht="15.75" customHeight="1">
      <c r="F249" s="111"/>
      <c r="G249" s="112"/>
      <c r="H249" s="112"/>
      <c r="I249" s="112"/>
      <c r="J249" s="113"/>
      <c r="K249" s="113"/>
      <c r="AQ249" s="62"/>
      <c r="AR249" s="62"/>
      <c r="AS249" s="62"/>
      <c r="AT249" s="62"/>
    </row>
    <row r="250" ht="15.75" customHeight="1">
      <c r="F250" s="111"/>
      <c r="G250" s="112"/>
      <c r="H250" s="112"/>
      <c r="I250" s="112"/>
      <c r="J250" s="113"/>
      <c r="K250" s="113"/>
      <c r="AQ250" s="62"/>
      <c r="AR250" s="62"/>
      <c r="AS250" s="62"/>
      <c r="AT250" s="62"/>
    </row>
    <row r="251" ht="15.75" customHeight="1">
      <c r="F251" s="111"/>
      <c r="G251" s="112"/>
      <c r="H251" s="112"/>
      <c r="I251" s="112"/>
      <c r="J251" s="113"/>
      <c r="K251" s="113"/>
      <c r="AQ251" s="62"/>
      <c r="AR251" s="62"/>
      <c r="AS251" s="62"/>
      <c r="AT251" s="62"/>
    </row>
    <row r="252" ht="15.75" customHeight="1">
      <c r="F252" s="111"/>
      <c r="G252" s="112"/>
      <c r="H252" s="112"/>
      <c r="I252" s="112"/>
      <c r="J252" s="113"/>
      <c r="K252" s="113"/>
      <c r="AQ252" s="62"/>
      <c r="AR252" s="62"/>
      <c r="AS252" s="62"/>
      <c r="AT252" s="62"/>
    </row>
    <row r="253" ht="15.75" customHeight="1">
      <c r="F253" s="111"/>
      <c r="G253" s="112"/>
      <c r="H253" s="112"/>
      <c r="I253" s="112"/>
      <c r="J253" s="113"/>
      <c r="K253" s="113"/>
      <c r="AQ253" s="62"/>
      <c r="AR253" s="62"/>
      <c r="AS253" s="62"/>
      <c r="AT253" s="62"/>
    </row>
    <row r="254" ht="15.75" customHeight="1">
      <c r="F254" s="111"/>
      <c r="G254" s="112"/>
      <c r="H254" s="112"/>
      <c r="I254" s="112"/>
      <c r="J254" s="113"/>
      <c r="K254" s="113"/>
      <c r="AQ254" s="62"/>
      <c r="AR254" s="62"/>
      <c r="AS254" s="62"/>
      <c r="AT254" s="62"/>
    </row>
    <row r="255" ht="15.75" customHeight="1">
      <c r="F255" s="111"/>
      <c r="G255" s="112"/>
      <c r="H255" s="112"/>
      <c r="I255" s="112"/>
      <c r="J255" s="113"/>
      <c r="K255" s="113"/>
      <c r="AQ255" s="62"/>
      <c r="AR255" s="62"/>
      <c r="AS255" s="62"/>
      <c r="AT255" s="62"/>
    </row>
    <row r="256" ht="15.75" customHeight="1">
      <c r="F256" s="111"/>
      <c r="G256" s="112"/>
      <c r="H256" s="112"/>
      <c r="I256" s="112"/>
      <c r="J256" s="113"/>
      <c r="K256" s="113"/>
      <c r="AQ256" s="62"/>
      <c r="AR256" s="62"/>
      <c r="AS256" s="62"/>
      <c r="AT256" s="62"/>
    </row>
    <row r="257" ht="15.75" customHeight="1">
      <c r="F257" s="111"/>
      <c r="G257" s="112"/>
      <c r="H257" s="112"/>
      <c r="I257" s="112"/>
      <c r="J257" s="113"/>
      <c r="K257" s="113"/>
      <c r="AQ257" s="62"/>
      <c r="AR257" s="62"/>
      <c r="AS257" s="62"/>
      <c r="AT257" s="62"/>
    </row>
    <row r="258" ht="15.75" customHeight="1">
      <c r="F258" s="111"/>
      <c r="G258" s="112"/>
      <c r="H258" s="112"/>
      <c r="I258" s="112"/>
      <c r="J258" s="113"/>
      <c r="K258" s="113"/>
      <c r="AQ258" s="62"/>
      <c r="AR258" s="62"/>
      <c r="AS258" s="62"/>
      <c r="AT258" s="62"/>
    </row>
    <row r="259" ht="15.75" customHeight="1">
      <c r="F259" s="111"/>
      <c r="G259" s="112"/>
      <c r="H259" s="112"/>
      <c r="I259" s="112"/>
      <c r="J259" s="113"/>
      <c r="K259" s="113"/>
      <c r="AQ259" s="62"/>
      <c r="AR259" s="62"/>
      <c r="AS259" s="62"/>
      <c r="AT259" s="62"/>
    </row>
    <row r="260" ht="15.75" customHeight="1">
      <c r="F260" s="111"/>
      <c r="G260" s="112"/>
      <c r="H260" s="112"/>
      <c r="I260" s="112"/>
      <c r="J260" s="113"/>
      <c r="K260" s="113"/>
      <c r="AQ260" s="62"/>
      <c r="AR260" s="62"/>
      <c r="AS260" s="62"/>
      <c r="AT260" s="62"/>
    </row>
    <row r="261" ht="15.75" customHeight="1">
      <c r="F261" s="111"/>
      <c r="G261" s="112"/>
      <c r="H261" s="112"/>
      <c r="I261" s="112"/>
      <c r="J261" s="113"/>
      <c r="K261" s="113"/>
      <c r="AQ261" s="62"/>
      <c r="AR261" s="62"/>
      <c r="AS261" s="62"/>
      <c r="AT261" s="62"/>
    </row>
    <row r="262" ht="15.75" customHeight="1">
      <c r="F262" s="111"/>
      <c r="G262" s="112"/>
      <c r="H262" s="112"/>
      <c r="I262" s="112"/>
      <c r="J262" s="113"/>
      <c r="K262" s="113"/>
      <c r="AQ262" s="62"/>
      <c r="AR262" s="62"/>
      <c r="AS262" s="62"/>
      <c r="AT262" s="62"/>
    </row>
    <row r="263" ht="15.75" customHeight="1">
      <c r="F263" s="111"/>
      <c r="G263" s="112"/>
      <c r="H263" s="112"/>
      <c r="I263" s="112"/>
      <c r="J263" s="113"/>
      <c r="K263" s="113"/>
      <c r="AQ263" s="62"/>
      <c r="AR263" s="62"/>
      <c r="AS263" s="62"/>
      <c r="AT263" s="62"/>
    </row>
    <row r="264" ht="15.75" customHeight="1">
      <c r="F264" s="111"/>
      <c r="G264" s="112"/>
      <c r="H264" s="112"/>
      <c r="I264" s="112"/>
      <c r="J264" s="113"/>
      <c r="K264" s="113"/>
      <c r="AQ264" s="62"/>
      <c r="AR264" s="62"/>
      <c r="AS264" s="62"/>
      <c r="AT264" s="62"/>
    </row>
    <row r="265" ht="15.75" customHeight="1">
      <c r="F265" s="111"/>
      <c r="G265" s="112"/>
      <c r="H265" s="112"/>
      <c r="I265" s="112"/>
      <c r="J265" s="113"/>
      <c r="K265" s="113"/>
      <c r="AQ265" s="62"/>
      <c r="AR265" s="62"/>
      <c r="AS265" s="62"/>
      <c r="AT265" s="62"/>
    </row>
    <row r="266" ht="15.75" customHeight="1">
      <c r="F266" s="111"/>
      <c r="G266" s="112"/>
      <c r="H266" s="112"/>
      <c r="I266" s="112"/>
      <c r="J266" s="113"/>
      <c r="K266" s="113"/>
      <c r="AQ266" s="62"/>
      <c r="AR266" s="62"/>
      <c r="AS266" s="62"/>
      <c r="AT266" s="62"/>
    </row>
    <row r="267" ht="15.75" customHeight="1">
      <c r="F267" s="111"/>
      <c r="G267" s="112"/>
      <c r="H267" s="112"/>
      <c r="I267" s="112"/>
      <c r="J267" s="113"/>
      <c r="K267" s="113"/>
      <c r="AQ267" s="62"/>
      <c r="AR267" s="62"/>
      <c r="AS267" s="62"/>
      <c r="AT267" s="62"/>
    </row>
    <row r="268" ht="15.75" customHeight="1">
      <c r="F268" s="111"/>
      <c r="G268" s="112"/>
      <c r="H268" s="112"/>
      <c r="I268" s="112"/>
      <c r="J268" s="113"/>
      <c r="K268" s="113"/>
      <c r="AQ268" s="62"/>
      <c r="AR268" s="62"/>
      <c r="AS268" s="62"/>
      <c r="AT268" s="62"/>
    </row>
    <row r="269" ht="15.75" customHeight="1">
      <c r="F269" s="111"/>
      <c r="G269" s="112"/>
      <c r="H269" s="112"/>
      <c r="I269" s="112"/>
      <c r="J269" s="113"/>
      <c r="K269" s="113"/>
      <c r="AQ269" s="62"/>
      <c r="AR269" s="62"/>
      <c r="AS269" s="62"/>
      <c r="AT269" s="62"/>
    </row>
    <row r="270" ht="15.75" customHeight="1">
      <c r="F270" s="111"/>
      <c r="G270" s="112"/>
      <c r="H270" s="112"/>
      <c r="I270" s="112"/>
      <c r="J270" s="113"/>
      <c r="K270" s="113"/>
      <c r="AQ270" s="62"/>
      <c r="AR270" s="62"/>
      <c r="AS270" s="62"/>
      <c r="AT270" s="62"/>
    </row>
    <row r="271" ht="15.75" customHeight="1">
      <c r="F271" s="111"/>
      <c r="G271" s="112"/>
      <c r="H271" s="112"/>
      <c r="I271" s="112"/>
      <c r="J271" s="113"/>
      <c r="K271" s="113"/>
      <c r="AQ271" s="62"/>
      <c r="AR271" s="62"/>
      <c r="AS271" s="62"/>
      <c r="AT271" s="62"/>
    </row>
    <row r="272" ht="15.75" customHeight="1">
      <c r="F272" s="111"/>
      <c r="G272" s="112"/>
      <c r="H272" s="112"/>
      <c r="I272" s="112"/>
      <c r="J272" s="113"/>
      <c r="K272" s="113"/>
      <c r="AQ272" s="62"/>
      <c r="AR272" s="62"/>
      <c r="AS272" s="62"/>
      <c r="AT272" s="62"/>
    </row>
    <row r="273" ht="15.75" customHeight="1">
      <c r="F273" s="111"/>
      <c r="G273" s="112"/>
      <c r="H273" s="112"/>
      <c r="I273" s="112"/>
      <c r="J273" s="113"/>
      <c r="K273" s="113"/>
      <c r="AQ273" s="62"/>
      <c r="AR273" s="62"/>
      <c r="AS273" s="62"/>
      <c r="AT273" s="62"/>
    </row>
    <row r="274" ht="15.75" customHeight="1">
      <c r="F274" s="111"/>
      <c r="G274" s="112"/>
      <c r="H274" s="112"/>
      <c r="I274" s="112"/>
      <c r="J274" s="113"/>
      <c r="K274" s="113"/>
      <c r="AQ274" s="62"/>
      <c r="AR274" s="62"/>
      <c r="AS274" s="62"/>
      <c r="AT274" s="62"/>
    </row>
    <row r="275" ht="15.75" customHeight="1">
      <c r="F275" s="111"/>
      <c r="G275" s="112"/>
      <c r="H275" s="112"/>
      <c r="I275" s="112"/>
      <c r="J275" s="113"/>
      <c r="K275" s="113"/>
      <c r="AQ275" s="62"/>
      <c r="AR275" s="62"/>
      <c r="AS275" s="62"/>
      <c r="AT275" s="62"/>
    </row>
    <row r="276" ht="15.75" customHeight="1">
      <c r="F276" s="111"/>
      <c r="G276" s="112"/>
      <c r="H276" s="112"/>
      <c r="I276" s="112"/>
      <c r="J276" s="113"/>
      <c r="K276" s="113"/>
      <c r="AQ276" s="62"/>
      <c r="AR276" s="62"/>
      <c r="AS276" s="62"/>
      <c r="AT276" s="62"/>
    </row>
    <row r="277" ht="15.75" customHeight="1">
      <c r="F277" s="111"/>
      <c r="G277" s="112"/>
      <c r="H277" s="112"/>
      <c r="I277" s="112"/>
      <c r="J277" s="113"/>
      <c r="K277" s="113"/>
      <c r="AQ277" s="62"/>
      <c r="AR277" s="62"/>
      <c r="AS277" s="62"/>
      <c r="AT277" s="62"/>
    </row>
    <row r="278" ht="15.75" customHeight="1">
      <c r="F278" s="111"/>
      <c r="G278" s="112"/>
      <c r="H278" s="112"/>
      <c r="I278" s="112"/>
      <c r="J278" s="113"/>
      <c r="K278" s="113"/>
      <c r="AQ278" s="62"/>
      <c r="AR278" s="62"/>
      <c r="AS278" s="62"/>
      <c r="AT278" s="62"/>
    </row>
    <row r="279" ht="15.75" customHeight="1">
      <c r="F279" s="111"/>
      <c r="G279" s="112"/>
      <c r="H279" s="112"/>
      <c r="I279" s="112"/>
      <c r="J279" s="113"/>
      <c r="K279" s="113"/>
      <c r="AQ279" s="62"/>
      <c r="AR279" s="62"/>
      <c r="AS279" s="62"/>
      <c r="AT279" s="62"/>
    </row>
    <row r="280" ht="15.75" customHeight="1">
      <c r="F280" s="111"/>
      <c r="G280" s="112"/>
      <c r="H280" s="112"/>
      <c r="I280" s="112"/>
      <c r="J280" s="113"/>
      <c r="K280" s="113"/>
      <c r="AQ280" s="62"/>
      <c r="AR280" s="62"/>
      <c r="AS280" s="62"/>
      <c r="AT280" s="62"/>
    </row>
    <row r="281" ht="15.75" customHeight="1">
      <c r="F281" s="111"/>
      <c r="G281" s="112"/>
      <c r="H281" s="112"/>
      <c r="I281" s="112"/>
      <c r="J281" s="113"/>
      <c r="K281" s="113"/>
      <c r="AQ281" s="62"/>
      <c r="AR281" s="62"/>
      <c r="AS281" s="62"/>
      <c r="AT281" s="62"/>
    </row>
    <row r="282" ht="15.75" customHeight="1">
      <c r="F282" s="111"/>
      <c r="G282" s="112"/>
      <c r="H282" s="112"/>
      <c r="I282" s="112"/>
      <c r="J282" s="113"/>
      <c r="K282" s="113"/>
      <c r="AQ282" s="62"/>
      <c r="AR282" s="62"/>
      <c r="AS282" s="62"/>
      <c r="AT282" s="62"/>
    </row>
    <row r="283" ht="15.75" customHeight="1">
      <c r="F283" s="111"/>
      <c r="G283" s="112"/>
      <c r="H283" s="112"/>
      <c r="I283" s="112"/>
      <c r="J283" s="113"/>
      <c r="K283" s="113"/>
      <c r="AQ283" s="62"/>
      <c r="AR283" s="62"/>
      <c r="AS283" s="62"/>
      <c r="AT283" s="62"/>
    </row>
    <row r="284" ht="15.75" customHeight="1">
      <c r="F284" s="111"/>
      <c r="G284" s="112"/>
      <c r="H284" s="112"/>
      <c r="I284" s="112"/>
      <c r="J284" s="113"/>
      <c r="K284" s="113"/>
      <c r="AQ284" s="62"/>
      <c r="AR284" s="62"/>
      <c r="AS284" s="62"/>
      <c r="AT284" s="62"/>
    </row>
    <row r="285" ht="15.75" customHeight="1">
      <c r="F285" s="111"/>
      <c r="G285" s="112"/>
      <c r="H285" s="112"/>
      <c r="I285" s="112"/>
      <c r="J285" s="113"/>
      <c r="K285" s="113"/>
      <c r="AQ285" s="62"/>
      <c r="AR285" s="62"/>
      <c r="AS285" s="62"/>
      <c r="AT285" s="62"/>
    </row>
    <row r="286" ht="15.75" customHeight="1">
      <c r="F286" s="111"/>
      <c r="G286" s="112"/>
      <c r="H286" s="112"/>
      <c r="I286" s="112"/>
      <c r="J286" s="113"/>
      <c r="K286" s="113"/>
      <c r="AQ286" s="62"/>
      <c r="AR286" s="62"/>
      <c r="AS286" s="62"/>
      <c r="AT286" s="62"/>
    </row>
    <row r="287" ht="15.75" customHeight="1">
      <c r="F287" s="111"/>
      <c r="G287" s="112"/>
      <c r="H287" s="112"/>
      <c r="I287" s="112"/>
      <c r="J287" s="113"/>
      <c r="K287" s="113"/>
      <c r="AQ287" s="62"/>
      <c r="AR287" s="62"/>
      <c r="AS287" s="62"/>
      <c r="AT287" s="62"/>
    </row>
    <row r="288" ht="15.75" customHeight="1">
      <c r="F288" s="111"/>
      <c r="G288" s="112"/>
      <c r="H288" s="112"/>
      <c r="I288" s="112"/>
      <c r="J288" s="113"/>
      <c r="K288" s="113"/>
      <c r="AQ288" s="62"/>
      <c r="AR288" s="62"/>
      <c r="AS288" s="62"/>
      <c r="AT288" s="62"/>
    </row>
    <row r="289" ht="15.75" customHeight="1">
      <c r="F289" s="111"/>
      <c r="G289" s="112"/>
      <c r="H289" s="112"/>
      <c r="I289" s="112"/>
      <c r="J289" s="113"/>
      <c r="K289" s="113"/>
      <c r="AQ289" s="62"/>
      <c r="AR289" s="62"/>
      <c r="AS289" s="62"/>
      <c r="AT289" s="62"/>
    </row>
    <row r="290" ht="15.75" customHeight="1">
      <c r="F290" s="111"/>
      <c r="G290" s="112"/>
      <c r="H290" s="112"/>
      <c r="I290" s="112"/>
      <c r="J290" s="113"/>
      <c r="K290" s="113"/>
      <c r="AQ290" s="62"/>
      <c r="AR290" s="62"/>
      <c r="AS290" s="62"/>
      <c r="AT290" s="62"/>
    </row>
    <row r="291" ht="15.75" customHeight="1">
      <c r="F291" s="111"/>
      <c r="G291" s="112"/>
      <c r="H291" s="112"/>
      <c r="I291" s="112"/>
      <c r="J291" s="113"/>
      <c r="K291" s="113"/>
      <c r="AQ291" s="62"/>
      <c r="AR291" s="62"/>
      <c r="AS291" s="62"/>
      <c r="AT291" s="62"/>
    </row>
    <row r="292" ht="15.75" customHeight="1">
      <c r="F292" s="111"/>
      <c r="G292" s="112"/>
      <c r="H292" s="112"/>
      <c r="I292" s="112"/>
      <c r="J292" s="113"/>
      <c r="K292" s="113"/>
      <c r="AQ292" s="62"/>
      <c r="AR292" s="62"/>
      <c r="AS292" s="62"/>
      <c r="AT292" s="62"/>
    </row>
    <row r="293" ht="15.75" customHeight="1">
      <c r="F293" s="111"/>
      <c r="G293" s="112"/>
      <c r="H293" s="112"/>
      <c r="I293" s="112"/>
      <c r="J293" s="113"/>
      <c r="K293" s="113"/>
      <c r="AQ293" s="62"/>
      <c r="AR293" s="62"/>
      <c r="AS293" s="62"/>
      <c r="AT293" s="62"/>
    </row>
    <row r="294" ht="15.75" customHeight="1">
      <c r="F294" s="111"/>
      <c r="G294" s="112"/>
      <c r="H294" s="112"/>
      <c r="I294" s="112"/>
      <c r="J294" s="113"/>
      <c r="K294" s="113"/>
      <c r="AQ294" s="62"/>
      <c r="AR294" s="62"/>
      <c r="AS294" s="62"/>
      <c r="AT294" s="62"/>
    </row>
    <row r="295" ht="15.75" customHeight="1">
      <c r="F295" s="111"/>
      <c r="G295" s="112"/>
      <c r="H295" s="112"/>
      <c r="I295" s="112"/>
      <c r="J295" s="113"/>
      <c r="K295" s="113"/>
      <c r="AQ295" s="62"/>
      <c r="AR295" s="62"/>
      <c r="AS295" s="62"/>
      <c r="AT295" s="62"/>
    </row>
    <row r="296" ht="15.75" customHeight="1">
      <c r="F296" s="111"/>
      <c r="G296" s="112"/>
      <c r="H296" s="112"/>
      <c r="I296" s="112"/>
      <c r="J296" s="113"/>
      <c r="K296" s="113"/>
      <c r="AQ296" s="62"/>
      <c r="AR296" s="62"/>
      <c r="AS296" s="62"/>
      <c r="AT296" s="62"/>
    </row>
    <row r="297" ht="15.75" customHeight="1">
      <c r="F297" s="111"/>
      <c r="G297" s="112"/>
      <c r="H297" s="112"/>
      <c r="I297" s="112"/>
      <c r="J297" s="113"/>
      <c r="K297" s="113"/>
      <c r="AQ297" s="62"/>
      <c r="AR297" s="62"/>
      <c r="AS297" s="62"/>
      <c r="AT297" s="62"/>
    </row>
    <row r="298" ht="15.75" customHeight="1">
      <c r="F298" s="111"/>
      <c r="G298" s="112"/>
      <c r="H298" s="112"/>
      <c r="I298" s="112"/>
      <c r="J298" s="113"/>
      <c r="K298" s="113"/>
      <c r="AQ298" s="62"/>
      <c r="AR298" s="62"/>
      <c r="AS298" s="62"/>
      <c r="AT298" s="62"/>
    </row>
    <row r="299" ht="15.75" customHeight="1">
      <c r="F299" s="111"/>
      <c r="G299" s="112"/>
      <c r="H299" s="112"/>
      <c r="I299" s="112"/>
      <c r="J299" s="113"/>
      <c r="K299" s="113"/>
      <c r="AQ299" s="62"/>
      <c r="AR299" s="62"/>
      <c r="AS299" s="62"/>
      <c r="AT299" s="62"/>
    </row>
    <row r="300" ht="15.75" customHeight="1">
      <c r="F300" s="111"/>
      <c r="G300" s="112"/>
      <c r="H300" s="112"/>
      <c r="I300" s="112"/>
      <c r="J300" s="113"/>
      <c r="K300" s="113"/>
      <c r="AQ300" s="62"/>
      <c r="AR300" s="62"/>
      <c r="AS300" s="62"/>
      <c r="AT300" s="62"/>
    </row>
    <row r="301" ht="15.75" customHeight="1">
      <c r="F301" s="111"/>
      <c r="G301" s="112"/>
      <c r="H301" s="112"/>
      <c r="I301" s="112"/>
      <c r="J301" s="113"/>
      <c r="K301" s="113"/>
      <c r="AQ301" s="62"/>
      <c r="AR301" s="62"/>
      <c r="AS301" s="62"/>
      <c r="AT301" s="62"/>
    </row>
    <row r="302" ht="15.75" customHeight="1">
      <c r="F302" s="111"/>
      <c r="G302" s="112"/>
      <c r="H302" s="112"/>
      <c r="I302" s="112"/>
      <c r="J302" s="113"/>
      <c r="K302" s="113"/>
      <c r="AQ302" s="62"/>
      <c r="AR302" s="62"/>
      <c r="AS302" s="62"/>
      <c r="AT302" s="62"/>
    </row>
    <row r="303" ht="15.75" customHeight="1">
      <c r="F303" s="111"/>
      <c r="G303" s="112"/>
      <c r="H303" s="112"/>
      <c r="I303" s="112"/>
      <c r="J303" s="113"/>
      <c r="K303" s="113"/>
      <c r="AQ303" s="62"/>
      <c r="AR303" s="62"/>
      <c r="AS303" s="62"/>
      <c r="AT303" s="62"/>
    </row>
    <row r="304" ht="15.75" customHeight="1">
      <c r="F304" s="111"/>
      <c r="G304" s="112"/>
      <c r="H304" s="112"/>
      <c r="I304" s="112"/>
      <c r="J304" s="113"/>
      <c r="K304" s="113"/>
      <c r="AQ304" s="62"/>
      <c r="AR304" s="62"/>
      <c r="AS304" s="62"/>
      <c r="AT304" s="62"/>
    </row>
    <row r="305" ht="15.75" customHeight="1">
      <c r="F305" s="111"/>
      <c r="G305" s="112"/>
      <c r="H305" s="112"/>
      <c r="I305" s="112"/>
      <c r="J305" s="113"/>
      <c r="K305" s="113"/>
      <c r="AQ305" s="62"/>
      <c r="AR305" s="62"/>
      <c r="AS305" s="62"/>
      <c r="AT305" s="62"/>
    </row>
    <row r="306" ht="15.75" customHeight="1">
      <c r="F306" s="111"/>
      <c r="G306" s="112"/>
      <c r="H306" s="112"/>
      <c r="I306" s="112"/>
      <c r="J306" s="113"/>
      <c r="K306" s="113"/>
      <c r="AQ306" s="62"/>
      <c r="AR306" s="62"/>
      <c r="AS306" s="62"/>
      <c r="AT306" s="62"/>
    </row>
    <row r="307" ht="15.75" customHeight="1">
      <c r="F307" s="111"/>
      <c r="G307" s="112"/>
      <c r="H307" s="112"/>
      <c r="I307" s="112"/>
      <c r="J307" s="113"/>
      <c r="K307" s="113"/>
      <c r="AQ307" s="62"/>
      <c r="AR307" s="62"/>
      <c r="AS307" s="62"/>
      <c r="AT307" s="62"/>
    </row>
    <row r="308" ht="15.75" customHeight="1">
      <c r="F308" s="111"/>
      <c r="G308" s="112"/>
      <c r="H308" s="112"/>
      <c r="I308" s="112"/>
      <c r="J308" s="113"/>
      <c r="K308" s="113"/>
      <c r="AQ308" s="62"/>
      <c r="AR308" s="62"/>
      <c r="AS308" s="62"/>
      <c r="AT308" s="62"/>
    </row>
    <row r="309" ht="15.75" customHeight="1">
      <c r="F309" s="111"/>
      <c r="G309" s="112"/>
      <c r="H309" s="112"/>
      <c r="I309" s="112"/>
      <c r="J309" s="113"/>
      <c r="K309" s="113"/>
      <c r="AQ309" s="62"/>
      <c r="AR309" s="62"/>
      <c r="AS309" s="62"/>
      <c r="AT309" s="62"/>
    </row>
    <row r="310" ht="15.75" customHeight="1">
      <c r="F310" s="111"/>
      <c r="G310" s="112"/>
      <c r="H310" s="112"/>
      <c r="I310" s="112"/>
      <c r="J310" s="113"/>
      <c r="K310" s="113"/>
      <c r="AQ310" s="62"/>
      <c r="AR310" s="62"/>
      <c r="AS310" s="62"/>
      <c r="AT310" s="62"/>
    </row>
    <row r="311" ht="15.75" customHeight="1">
      <c r="F311" s="111"/>
      <c r="G311" s="112"/>
      <c r="H311" s="112"/>
      <c r="I311" s="112"/>
      <c r="J311" s="113"/>
      <c r="K311" s="113"/>
      <c r="AQ311" s="62"/>
      <c r="AR311" s="62"/>
      <c r="AS311" s="62"/>
      <c r="AT311" s="62"/>
    </row>
    <row r="312" ht="15.75" customHeight="1">
      <c r="F312" s="111"/>
      <c r="G312" s="112"/>
      <c r="H312" s="112"/>
      <c r="I312" s="112"/>
      <c r="J312" s="113"/>
      <c r="K312" s="113"/>
      <c r="AQ312" s="62"/>
      <c r="AR312" s="62"/>
      <c r="AS312" s="62"/>
      <c r="AT312" s="62"/>
    </row>
    <row r="313" ht="15.75" customHeight="1">
      <c r="F313" s="111"/>
      <c r="G313" s="112"/>
      <c r="H313" s="112"/>
      <c r="I313" s="112"/>
      <c r="J313" s="113"/>
      <c r="K313" s="113"/>
      <c r="AQ313" s="62"/>
      <c r="AR313" s="62"/>
      <c r="AS313" s="62"/>
      <c r="AT313" s="62"/>
    </row>
    <row r="314" ht="15.75" customHeight="1">
      <c r="F314" s="111"/>
      <c r="G314" s="112"/>
      <c r="H314" s="112"/>
      <c r="I314" s="112"/>
      <c r="J314" s="113"/>
      <c r="K314" s="113"/>
      <c r="AQ314" s="62"/>
      <c r="AR314" s="62"/>
      <c r="AS314" s="62"/>
      <c r="AT314" s="62"/>
    </row>
    <row r="315" ht="15.75" customHeight="1">
      <c r="F315" s="111"/>
      <c r="G315" s="112"/>
      <c r="H315" s="112"/>
      <c r="I315" s="112"/>
      <c r="J315" s="113"/>
      <c r="K315" s="113"/>
      <c r="AQ315" s="62"/>
      <c r="AR315" s="62"/>
      <c r="AS315" s="62"/>
      <c r="AT315" s="62"/>
    </row>
    <row r="316" ht="15.75" customHeight="1">
      <c r="F316" s="111"/>
      <c r="G316" s="112"/>
      <c r="H316" s="112"/>
      <c r="I316" s="112"/>
      <c r="J316" s="113"/>
      <c r="K316" s="113"/>
      <c r="AQ316" s="62"/>
      <c r="AR316" s="62"/>
      <c r="AS316" s="62"/>
      <c r="AT316" s="62"/>
    </row>
    <row r="317" ht="15.75" customHeight="1">
      <c r="F317" s="111"/>
      <c r="G317" s="112"/>
      <c r="H317" s="112"/>
      <c r="I317" s="112"/>
      <c r="J317" s="113"/>
      <c r="K317" s="113"/>
      <c r="AQ317" s="62"/>
      <c r="AR317" s="62"/>
      <c r="AS317" s="62"/>
      <c r="AT317" s="62"/>
    </row>
    <row r="318" ht="15.75" customHeight="1">
      <c r="F318" s="111"/>
      <c r="G318" s="112"/>
      <c r="H318" s="112"/>
      <c r="I318" s="112"/>
      <c r="J318" s="113"/>
      <c r="K318" s="113"/>
      <c r="AQ318" s="62"/>
      <c r="AR318" s="62"/>
      <c r="AS318" s="62"/>
      <c r="AT318" s="62"/>
    </row>
    <row r="319" ht="15.75" customHeight="1">
      <c r="F319" s="111"/>
      <c r="G319" s="112"/>
      <c r="H319" s="112"/>
      <c r="I319" s="112"/>
      <c r="J319" s="113"/>
      <c r="K319" s="113"/>
      <c r="AQ319" s="62"/>
      <c r="AR319" s="62"/>
      <c r="AS319" s="62"/>
      <c r="AT319" s="62"/>
    </row>
    <row r="320" ht="15.75" customHeight="1">
      <c r="F320" s="111"/>
      <c r="G320" s="112"/>
      <c r="H320" s="112"/>
      <c r="I320" s="112"/>
      <c r="J320" s="113"/>
      <c r="K320" s="113"/>
      <c r="AQ320" s="62"/>
      <c r="AR320" s="62"/>
      <c r="AS320" s="62"/>
      <c r="AT320" s="62"/>
    </row>
    <row r="321" ht="15.75" customHeight="1">
      <c r="F321" s="111"/>
      <c r="G321" s="112"/>
      <c r="H321" s="112"/>
      <c r="I321" s="112"/>
      <c r="J321" s="113"/>
      <c r="K321" s="113"/>
      <c r="AQ321" s="62"/>
      <c r="AR321" s="62"/>
      <c r="AS321" s="62"/>
      <c r="AT321" s="62"/>
    </row>
    <row r="322" ht="15.75" customHeight="1">
      <c r="F322" s="111"/>
      <c r="G322" s="112"/>
      <c r="H322" s="112"/>
      <c r="I322" s="112"/>
      <c r="J322" s="113"/>
      <c r="K322" s="113"/>
      <c r="AQ322" s="62"/>
      <c r="AR322" s="62"/>
      <c r="AS322" s="62"/>
      <c r="AT322" s="62"/>
    </row>
    <row r="323" ht="15.75" customHeight="1">
      <c r="F323" s="111"/>
      <c r="G323" s="112"/>
      <c r="H323" s="112"/>
      <c r="I323" s="112"/>
      <c r="J323" s="113"/>
      <c r="K323" s="113"/>
      <c r="AQ323" s="62"/>
      <c r="AR323" s="62"/>
      <c r="AS323" s="62"/>
      <c r="AT323" s="62"/>
    </row>
    <row r="324" ht="15.75" customHeight="1">
      <c r="F324" s="111"/>
      <c r="G324" s="112"/>
      <c r="H324" s="112"/>
      <c r="I324" s="112"/>
      <c r="J324" s="113"/>
      <c r="K324" s="113"/>
      <c r="AQ324" s="62"/>
      <c r="AR324" s="62"/>
      <c r="AS324" s="62"/>
      <c r="AT324" s="62"/>
    </row>
    <row r="325" ht="15.75" customHeight="1">
      <c r="F325" s="111"/>
      <c r="G325" s="112"/>
      <c r="H325" s="112"/>
      <c r="I325" s="112"/>
      <c r="J325" s="113"/>
      <c r="K325" s="113"/>
      <c r="AQ325" s="62"/>
      <c r="AR325" s="62"/>
      <c r="AS325" s="62"/>
      <c r="AT325" s="62"/>
    </row>
    <row r="326" ht="15.75" customHeight="1">
      <c r="F326" s="111"/>
      <c r="G326" s="112"/>
      <c r="H326" s="112"/>
      <c r="I326" s="112"/>
      <c r="J326" s="113"/>
      <c r="K326" s="113"/>
      <c r="AQ326" s="62"/>
      <c r="AR326" s="62"/>
      <c r="AS326" s="62"/>
      <c r="AT326" s="62"/>
    </row>
    <row r="327" ht="15.75" customHeight="1">
      <c r="F327" s="111"/>
      <c r="G327" s="112"/>
      <c r="H327" s="112"/>
      <c r="I327" s="112"/>
      <c r="J327" s="113"/>
      <c r="K327" s="113"/>
      <c r="AQ327" s="62"/>
      <c r="AR327" s="62"/>
      <c r="AS327" s="62"/>
      <c r="AT327" s="62"/>
    </row>
    <row r="328" ht="15.75" customHeight="1">
      <c r="F328" s="111"/>
      <c r="G328" s="112"/>
      <c r="H328" s="112"/>
      <c r="I328" s="112"/>
      <c r="J328" s="113"/>
      <c r="K328" s="113"/>
      <c r="AQ328" s="62"/>
      <c r="AR328" s="62"/>
      <c r="AS328" s="62"/>
      <c r="AT328" s="62"/>
    </row>
    <row r="329" ht="15.75" customHeight="1">
      <c r="F329" s="111"/>
      <c r="G329" s="112"/>
      <c r="H329" s="112"/>
      <c r="I329" s="112"/>
      <c r="J329" s="113"/>
      <c r="K329" s="113"/>
      <c r="AQ329" s="62"/>
      <c r="AR329" s="62"/>
      <c r="AS329" s="62"/>
      <c r="AT329" s="62"/>
    </row>
    <row r="330" ht="15.75" customHeight="1">
      <c r="F330" s="111"/>
      <c r="G330" s="112"/>
      <c r="H330" s="112"/>
      <c r="I330" s="112"/>
      <c r="J330" s="113"/>
      <c r="K330" s="113"/>
      <c r="AQ330" s="62"/>
      <c r="AR330" s="62"/>
      <c r="AS330" s="62"/>
      <c r="AT330" s="62"/>
    </row>
    <row r="331" ht="15.75" customHeight="1">
      <c r="F331" s="111"/>
      <c r="G331" s="112"/>
      <c r="H331" s="112"/>
      <c r="I331" s="112"/>
      <c r="J331" s="113"/>
      <c r="K331" s="113"/>
      <c r="AQ331" s="62"/>
      <c r="AR331" s="62"/>
      <c r="AS331" s="62"/>
      <c r="AT331" s="62"/>
    </row>
    <row r="332" ht="15.75" customHeight="1">
      <c r="F332" s="111"/>
      <c r="G332" s="112"/>
      <c r="H332" s="112"/>
      <c r="I332" s="112"/>
      <c r="J332" s="113"/>
      <c r="K332" s="113"/>
      <c r="AQ332" s="62"/>
      <c r="AR332" s="62"/>
      <c r="AS332" s="62"/>
      <c r="AT332" s="62"/>
    </row>
    <row r="333" ht="15.75" customHeight="1">
      <c r="F333" s="111"/>
      <c r="G333" s="112"/>
      <c r="H333" s="112"/>
      <c r="I333" s="112"/>
      <c r="J333" s="113"/>
      <c r="K333" s="113"/>
      <c r="AQ333" s="62"/>
      <c r="AR333" s="62"/>
      <c r="AS333" s="62"/>
      <c r="AT333" s="62"/>
    </row>
    <row r="334" ht="15.75" customHeight="1">
      <c r="F334" s="111"/>
      <c r="G334" s="112"/>
      <c r="H334" s="112"/>
      <c r="I334" s="112"/>
      <c r="J334" s="113"/>
      <c r="K334" s="113"/>
      <c r="AQ334" s="62"/>
      <c r="AR334" s="62"/>
      <c r="AS334" s="62"/>
      <c r="AT334" s="62"/>
    </row>
    <row r="335" ht="15.75" customHeight="1">
      <c r="F335" s="111"/>
      <c r="G335" s="112"/>
      <c r="H335" s="112"/>
      <c r="I335" s="112"/>
      <c r="J335" s="113"/>
      <c r="K335" s="113"/>
      <c r="AQ335" s="62"/>
      <c r="AR335" s="62"/>
      <c r="AS335" s="62"/>
      <c r="AT335" s="62"/>
    </row>
    <row r="336" ht="15.75" customHeight="1">
      <c r="F336" s="111"/>
      <c r="G336" s="112"/>
      <c r="H336" s="112"/>
      <c r="I336" s="112"/>
      <c r="J336" s="113"/>
      <c r="K336" s="113"/>
      <c r="AQ336" s="62"/>
      <c r="AR336" s="62"/>
      <c r="AS336" s="62"/>
      <c r="AT336" s="62"/>
    </row>
    <row r="337" ht="15.75" customHeight="1">
      <c r="F337" s="111"/>
      <c r="G337" s="112"/>
      <c r="H337" s="112"/>
      <c r="I337" s="112"/>
      <c r="J337" s="113"/>
      <c r="K337" s="113"/>
      <c r="AQ337" s="62"/>
      <c r="AR337" s="62"/>
      <c r="AS337" s="62"/>
      <c r="AT337" s="62"/>
    </row>
    <row r="338" ht="15.75" customHeight="1">
      <c r="F338" s="111"/>
      <c r="G338" s="112"/>
      <c r="H338" s="112"/>
      <c r="I338" s="112"/>
      <c r="J338" s="113"/>
      <c r="K338" s="113"/>
      <c r="AQ338" s="62"/>
      <c r="AR338" s="62"/>
      <c r="AS338" s="62"/>
      <c r="AT338" s="62"/>
    </row>
    <row r="339" ht="15.75" customHeight="1">
      <c r="F339" s="111"/>
      <c r="G339" s="112"/>
      <c r="H339" s="112"/>
      <c r="I339" s="112"/>
      <c r="J339" s="113"/>
      <c r="K339" s="113"/>
      <c r="AQ339" s="62"/>
      <c r="AR339" s="62"/>
      <c r="AS339" s="62"/>
      <c r="AT339" s="62"/>
    </row>
    <row r="340" ht="15.75" customHeight="1">
      <c r="F340" s="111"/>
      <c r="G340" s="112"/>
      <c r="H340" s="112"/>
      <c r="I340" s="112"/>
      <c r="J340" s="113"/>
      <c r="K340" s="113"/>
      <c r="AQ340" s="62"/>
      <c r="AR340" s="62"/>
      <c r="AS340" s="62"/>
      <c r="AT340" s="62"/>
    </row>
    <row r="341" ht="15.75" customHeight="1">
      <c r="F341" s="111"/>
      <c r="G341" s="112"/>
      <c r="H341" s="112"/>
      <c r="I341" s="112"/>
      <c r="J341" s="113"/>
      <c r="K341" s="113"/>
      <c r="AQ341" s="62"/>
      <c r="AR341" s="62"/>
      <c r="AS341" s="62"/>
      <c r="AT341" s="62"/>
    </row>
    <row r="342" ht="15.75" customHeight="1">
      <c r="F342" s="111"/>
      <c r="G342" s="112"/>
      <c r="H342" s="112"/>
      <c r="I342" s="112"/>
      <c r="J342" s="113"/>
      <c r="K342" s="113"/>
      <c r="AQ342" s="62"/>
      <c r="AR342" s="62"/>
      <c r="AS342" s="62"/>
      <c r="AT342" s="62"/>
    </row>
    <row r="343" ht="15.75" customHeight="1">
      <c r="F343" s="111"/>
      <c r="G343" s="112"/>
      <c r="H343" s="112"/>
      <c r="I343" s="112"/>
      <c r="J343" s="113"/>
      <c r="K343" s="113"/>
      <c r="AQ343" s="62"/>
      <c r="AR343" s="62"/>
      <c r="AS343" s="62"/>
      <c r="AT343" s="62"/>
    </row>
    <row r="344" ht="15.75" customHeight="1">
      <c r="F344" s="111"/>
      <c r="G344" s="112"/>
      <c r="H344" s="112"/>
      <c r="I344" s="112"/>
      <c r="J344" s="113"/>
      <c r="K344" s="113"/>
      <c r="AQ344" s="62"/>
      <c r="AR344" s="62"/>
      <c r="AS344" s="62"/>
      <c r="AT344" s="62"/>
    </row>
    <row r="345" ht="15.75" customHeight="1">
      <c r="F345" s="111"/>
      <c r="G345" s="112"/>
      <c r="H345" s="112"/>
      <c r="I345" s="112"/>
      <c r="J345" s="113"/>
      <c r="K345" s="113"/>
      <c r="AQ345" s="62"/>
      <c r="AR345" s="62"/>
      <c r="AS345" s="62"/>
      <c r="AT345" s="62"/>
    </row>
    <row r="346" ht="15.75" customHeight="1">
      <c r="F346" s="111"/>
      <c r="G346" s="112"/>
      <c r="H346" s="112"/>
      <c r="I346" s="112"/>
      <c r="J346" s="113"/>
      <c r="K346" s="113"/>
      <c r="AQ346" s="62"/>
      <c r="AR346" s="62"/>
      <c r="AS346" s="62"/>
      <c r="AT346" s="62"/>
    </row>
    <row r="347" ht="15.75" customHeight="1">
      <c r="F347" s="111"/>
      <c r="G347" s="112"/>
      <c r="H347" s="112"/>
      <c r="I347" s="112"/>
      <c r="J347" s="113"/>
      <c r="K347" s="113"/>
      <c r="AQ347" s="62"/>
      <c r="AR347" s="62"/>
      <c r="AS347" s="62"/>
      <c r="AT347" s="62"/>
    </row>
    <row r="348" ht="15.75" customHeight="1">
      <c r="F348" s="111"/>
      <c r="G348" s="112"/>
      <c r="H348" s="112"/>
      <c r="I348" s="112"/>
      <c r="J348" s="113"/>
      <c r="K348" s="113"/>
      <c r="AQ348" s="62"/>
      <c r="AR348" s="62"/>
      <c r="AS348" s="62"/>
      <c r="AT348" s="62"/>
    </row>
    <row r="349" ht="15.75" customHeight="1">
      <c r="F349" s="111"/>
      <c r="G349" s="112"/>
      <c r="H349" s="112"/>
      <c r="I349" s="112"/>
      <c r="J349" s="113"/>
      <c r="K349" s="113"/>
      <c r="AQ349" s="62"/>
      <c r="AR349" s="62"/>
      <c r="AS349" s="62"/>
      <c r="AT349" s="62"/>
    </row>
    <row r="350" ht="15.75" customHeight="1">
      <c r="F350" s="111"/>
      <c r="G350" s="112"/>
      <c r="H350" s="112"/>
      <c r="I350" s="112"/>
      <c r="J350" s="113"/>
      <c r="K350" s="113"/>
      <c r="AQ350" s="62"/>
      <c r="AR350" s="62"/>
      <c r="AS350" s="62"/>
      <c r="AT350" s="62"/>
    </row>
    <row r="351" ht="15.75" customHeight="1">
      <c r="F351" s="111"/>
      <c r="G351" s="112"/>
      <c r="H351" s="112"/>
      <c r="I351" s="112"/>
      <c r="J351" s="113"/>
      <c r="K351" s="113"/>
      <c r="AQ351" s="62"/>
      <c r="AR351" s="62"/>
      <c r="AS351" s="62"/>
      <c r="AT351" s="62"/>
    </row>
    <row r="352" ht="15.75" customHeight="1">
      <c r="F352" s="111"/>
      <c r="G352" s="112"/>
      <c r="H352" s="112"/>
      <c r="I352" s="112"/>
      <c r="J352" s="113"/>
      <c r="K352" s="113"/>
      <c r="AQ352" s="62"/>
      <c r="AR352" s="62"/>
      <c r="AS352" s="62"/>
      <c r="AT352" s="62"/>
    </row>
    <row r="353" ht="15.75" customHeight="1">
      <c r="F353" s="111"/>
      <c r="G353" s="112"/>
      <c r="H353" s="112"/>
      <c r="I353" s="112"/>
      <c r="J353" s="113"/>
      <c r="K353" s="113"/>
      <c r="AQ353" s="62"/>
      <c r="AR353" s="62"/>
      <c r="AS353" s="62"/>
      <c r="AT353" s="62"/>
    </row>
    <row r="354" ht="15.75" customHeight="1">
      <c r="F354" s="111"/>
      <c r="G354" s="112"/>
      <c r="H354" s="112"/>
      <c r="I354" s="112"/>
      <c r="J354" s="113"/>
      <c r="K354" s="113"/>
      <c r="AQ354" s="62"/>
      <c r="AR354" s="62"/>
      <c r="AS354" s="62"/>
      <c r="AT354" s="62"/>
    </row>
    <row r="355" ht="15.75" customHeight="1">
      <c r="F355" s="111"/>
      <c r="G355" s="112"/>
      <c r="H355" s="112"/>
      <c r="I355" s="112"/>
      <c r="J355" s="113"/>
      <c r="K355" s="113"/>
      <c r="AQ355" s="62"/>
      <c r="AR355" s="62"/>
      <c r="AS355" s="62"/>
      <c r="AT355" s="62"/>
    </row>
    <row r="356" ht="15.75" customHeight="1">
      <c r="F356" s="111"/>
      <c r="G356" s="112"/>
      <c r="H356" s="112"/>
      <c r="I356" s="112"/>
      <c r="J356" s="113"/>
      <c r="K356" s="113"/>
      <c r="AQ356" s="62"/>
      <c r="AR356" s="62"/>
      <c r="AS356" s="62"/>
      <c r="AT356" s="62"/>
    </row>
    <row r="357" ht="15.75" customHeight="1">
      <c r="F357" s="111"/>
      <c r="G357" s="112"/>
      <c r="H357" s="112"/>
      <c r="I357" s="112"/>
      <c r="J357" s="113"/>
      <c r="K357" s="113"/>
      <c r="AQ357" s="62"/>
      <c r="AR357" s="62"/>
      <c r="AS357" s="62"/>
      <c r="AT357" s="62"/>
    </row>
    <row r="358" ht="15.75" customHeight="1">
      <c r="F358" s="111"/>
      <c r="G358" s="112"/>
      <c r="H358" s="112"/>
      <c r="I358" s="112"/>
      <c r="J358" s="113"/>
      <c r="K358" s="113"/>
      <c r="AQ358" s="62"/>
      <c r="AR358" s="62"/>
      <c r="AS358" s="62"/>
      <c r="AT358" s="62"/>
    </row>
    <row r="359" ht="15.75" customHeight="1">
      <c r="F359" s="111"/>
      <c r="G359" s="112"/>
      <c r="H359" s="112"/>
      <c r="I359" s="112"/>
      <c r="J359" s="113"/>
      <c r="K359" s="113"/>
      <c r="AQ359" s="62"/>
      <c r="AR359" s="62"/>
      <c r="AS359" s="62"/>
      <c r="AT359" s="62"/>
    </row>
    <row r="360" ht="15.75" customHeight="1">
      <c r="F360" s="111"/>
      <c r="G360" s="112"/>
      <c r="H360" s="112"/>
      <c r="I360" s="112"/>
      <c r="J360" s="113"/>
      <c r="K360" s="113"/>
      <c r="AQ360" s="62"/>
      <c r="AR360" s="62"/>
      <c r="AS360" s="62"/>
      <c r="AT360" s="62"/>
    </row>
    <row r="361" ht="15.75" customHeight="1">
      <c r="F361" s="111"/>
      <c r="G361" s="112"/>
      <c r="H361" s="112"/>
      <c r="I361" s="112"/>
      <c r="J361" s="113"/>
      <c r="K361" s="113"/>
      <c r="AQ361" s="62"/>
      <c r="AR361" s="62"/>
      <c r="AS361" s="62"/>
      <c r="AT361" s="62"/>
    </row>
    <row r="362" ht="15.75" customHeight="1">
      <c r="F362" s="111"/>
      <c r="G362" s="112"/>
      <c r="H362" s="112"/>
      <c r="I362" s="112"/>
      <c r="J362" s="113"/>
      <c r="K362" s="113"/>
      <c r="AQ362" s="62"/>
      <c r="AR362" s="62"/>
      <c r="AS362" s="62"/>
      <c r="AT362" s="62"/>
    </row>
    <row r="363" ht="15.75" customHeight="1">
      <c r="F363" s="111"/>
      <c r="G363" s="112"/>
      <c r="H363" s="112"/>
      <c r="I363" s="112"/>
      <c r="J363" s="113"/>
      <c r="K363" s="113"/>
      <c r="AQ363" s="62"/>
      <c r="AR363" s="62"/>
      <c r="AS363" s="62"/>
      <c r="AT363" s="62"/>
    </row>
    <row r="364" ht="15.75" customHeight="1">
      <c r="F364" s="111"/>
      <c r="G364" s="112"/>
      <c r="H364" s="112"/>
      <c r="I364" s="112"/>
      <c r="J364" s="113"/>
      <c r="K364" s="113"/>
      <c r="AQ364" s="62"/>
      <c r="AR364" s="62"/>
      <c r="AS364" s="62"/>
      <c r="AT364" s="62"/>
    </row>
    <row r="365" ht="15.75" customHeight="1">
      <c r="F365" s="111"/>
      <c r="G365" s="112"/>
      <c r="H365" s="112"/>
      <c r="I365" s="112"/>
      <c r="J365" s="113"/>
      <c r="K365" s="113"/>
      <c r="AQ365" s="62"/>
      <c r="AR365" s="62"/>
      <c r="AS365" s="62"/>
      <c r="AT365" s="62"/>
    </row>
    <row r="366" ht="15.75" customHeight="1">
      <c r="F366" s="111"/>
      <c r="G366" s="112"/>
      <c r="H366" s="112"/>
      <c r="I366" s="112"/>
      <c r="J366" s="113"/>
      <c r="K366" s="113"/>
      <c r="AQ366" s="62"/>
      <c r="AR366" s="62"/>
      <c r="AS366" s="62"/>
      <c r="AT366" s="62"/>
    </row>
    <row r="367" ht="15.75" customHeight="1">
      <c r="F367" s="111"/>
      <c r="G367" s="112"/>
      <c r="H367" s="112"/>
      <c r="I367" s="112"/>
      <c r="J367" s="113"/>
      <c r="K367" s="113"/>
      <c r="AQ367" s="62"/>
      <c r="AR367" s="62"/>
      <c r="AS367" s="62"/>
      <c r="AT367" s="62"/>
    </row>
    <row r="368" ht="15.75" customHeight="1">
      <c r="F368" s="111"/>
      <c r="G368" s="112"/>
      <c r="H368" s="112"/>
      <c r="I368" s="112"/>
      <c r="J368" s="113"/>
      <c r="K368" s="113"/>
      <c r="AQ368" s="62"/>
      <c r="AR368" s="62"/>
      <c r="AS368" s="62"/>
      <c r="AT368" s="62"/>
    </row>
    <row r="369" ht="15.75" customHeight="1">
      <c r="F369" s="111"/>
      <c r="G369" s="112"/>
      <c r="H369" s="112"/>
      <c r="I369" s="112"/>
      <c r="J369" s="113"/>
      <c r="K369" s="113"/>
      <c r="AQ369" s="62"/>
      <c r="AR369" s="62"/>
      <c r="AS369" s="62"/>
      <c r="AT369" s="62"/>
    </row>
    <row r="370" ht="15.75" customHeight="1">
      <c r="F370" s="111"/>
      <c r="G370" s="112"/>
      <c r="H370" s="112"/>
      <c r="I370" s="112"/>
      <c r="J370" s="113"/>
      <c r="K370" s="113"/>
      <c r="AQ370" s="62"/>
      <c r="AR370" s="62"/>
      <c r="AS370" s="62"/>
      <c r="AT370" s="62"/>
    </row>
    <row r="371" ht="15.75" customHeight="1">
      <c r="F371" s="111"/>
      <c r="G371" s="112"/>
      <c r="H371" s="112"/>
      <c r="I371" s="112"/>
      <c r="J371" s="113"/>
      <c r="K371" s="113"/>
      <c r="AQ371" s="62"/>
      <c r="AR371" s="62"/>
      <c r="AS371" s="62"/>
      <c r="AT371" s="62"/>
    </row>
    <row r="372" ht="15.75" customHeight="1">
      <c r="F372" s="111"/>
      <c r="G372" s="112"/>
      <c r="H372" s="112"/>
      <c r="I372" s="112"/>
      <c r="J372" s="113"/>
      <c r="K372" s="113"/>
      <c r="AQ372" s="62"/>
      <c r="AR372" s="62"/>
      <c r="AS372" s="62"/>
      <c r="AT372" s="62"/>
    </row>
    <row r="373" ht="15.75" customHeight="1">
      <c r="F373" s="111"/>
      <c r="G373" s="112"/>
      <c r="H373" s="112"/>
      <c r="I373" s="112"/>
      <c r="J373" s="113"/>
      <c r="K373" s="113"/>
      <c r="AQ373" s="62"/>
      <c r="AR373" s="62"/>
      <c r="AS373" s="62"/>
      <c r="AT373" s="62"/>
    </row>
    <row r="374" ht="15.75" customHeight="1">
      <c r="F374" s="111"/>
      <c r="G374" s="112"/>
      <c r="H374" s="112"/>
      <c r="I374" s="112"/>
      <c r="J374" s="113"/>
      <c r="K374" s="113"/>
      <c r="AQ374" s="62"/>
      <c r="AR374" s="62"/>
      <c r="AS374" s="62"/>
      <c r="AT374" s="62"/>
    </row>
    <row r="375" ht="15.75" customHeight="1">
      <c r="F375" s="111"/>
      <c r="G375" s="112"/>
      <c r="H375" s="112"/>
      <c r="I375" s="112"/>
      <c r="J375" s="113"/>
      <c r="K375" s="113"/>
      <c r="AQ375" s="62"/>
      <c r="AR375" s="62"/>
      <c r="AS375" s="62"/>
      <c r="AT375" s="62"/>
    </row>
    <row r="376" ht="15.75" customHeight="1">
      <c r="F376" s="111"/>
      <c r="G376" s="112"/>
      <c r="H376" s="112"/>
      <c r="I376" s="112"/>
      <c r="J376" s="113"/>
      <c r="K376" s="113"/>
      <c r="AQ376" s="62"/>
      <c r="AR376" s="62"/>
      <c r="AS376" s="62"/>
      <c r="AT376" s="62"/>
    </row>
    <row r="377" ht="15.75" customHeight="1">
      <c r="F377" s="111"/>
      <c r="G377" s="112"/>
      <c r="H377" s="112"/>
      <c r="I377" s="112"/>
      <c r="J377" s="113"/>
      <c r="K377" s="113"/>
      <c r="AQ377" s="62"/>
      <c r="AR377" s="62"/>
      <c r="AS377" s="62"/>
      <c r="AT377" s="62"/>
    </row>
    <row r="378" ht="15.75" customHeight="1">
      <c r="F378" s="111"/>
      <c r="G378" s="112"/>
      <c r="H378" s="112"/>
      <c r="I378" s="112"/>
      <c r="J378" s="113"/>
      <c r="K378" s="113"/>
      <c r="AQ378" s="62"/>
      <c r="AR378" s="62"/>
      <c r="AS378" s="62"/>
      <c r="AT378" s="62"/>
    </row>
    <row r="379" ht="15.75" customHeight="1">
      <c r="F379" s="111"/>
      <c r="G379" s="112"/>
      <c r="H379" s="112"/>
      <c r="I379" s="112"/>
      <c r="J379" s="113"/>
      <c r="K379" s="113"/>
      <c r="AQ379" s="62"/>
      <c r="AR379" s="62"/>
      <c r="AS379" s="62"/>
      <c r="AT379" s="62"/>
    </row>
    <row r="380" ht="15.75" customHeight="1">
      <c r="F380" s="111"/>
      <c r="G380" s="112"/>
      <c r="H380" s="112"/>
      <c r="I380" s="112"/>
      <c r="J380" s="113"/>
      <c r="K380" s="113"/>
      <c r="AQ380" s="62"/>
      <c r="AR380" s="62"/>
      <c r="AS380" s="62"/>
      <c r="AT380" s="62"/>
    </row>
    <row r="381" ht="15.75" customHeight="1">
      <c r="F381" s="111"/>
      <c r="G381" s="112"/>
      <c r="H381" s="112"/>
      <c r="I381" s="112"/>
      <c r="J381" s="113"/>
      <c r="K381" s="113"/>
      <c r="AQ381" s="62"/>
      <c r="AR381" s="62"/>
      <c r="AS381" s="62"/>
      <c r="AT381" s="62"/>
    </row>
    <row r="382" ht="15.75" customHeight="1">
      <c r="F382" s="111"/>
      <c r="G382" s="112"/>
      <c r="H382" s="112"/>
      <c r="I382" s="112"/>
      <c r="J382" s="113"/>
      <c r="K382" s="113"/>
      <c r="AQ382" s="62"/>
      <c r="AR382" s="62"/>
      <c r="AS382" s="62"/>
      <c r="AT382" s="62"/>
    </row>
    <row r="383" ht="15.75" customHeight="1">
      <c r="F383" s="111"/>
      <c r="G383" s="112"/>
      <c r="H383" s="112"/>
      <c r="I383" s="112"/>
      <c r="J383" s="113"/>
      <c r="K383" s="113"/>
      <c r="AQ383" s="62"/>
      <c r="AR383" s="62"/>
      <c r="AS383" s="62"/>
      <c r="AT383" s="62"/>
    </row>
    <row r="384" ht="15.75" customHeight="1">
      <c r="F384" s="111"/>
      <c r="G384" s="112"/>
      <c r="H384" s="112"/>
      <c r="I384" s="112"/>
      <c r="J384" s="113"/>
      <c r="K384" s="113"/>
      <c r="AQ384" s="62"/>
      <c r="AR384" s="62"/>
      <c r="AS384" s="62"/>
      <c r="AT384" s="62"/>
    </row>
    <row r="385" ht="15.75" customHeight="1">
      <c r="F385" s="111"/>
      <c r="G385" s="112"/>
      <c r="H385" s="112"/>
      <c r="I385" s="112"/>
      <c r="J385" s="113"/>
      <c r="K385" s="113"/>
      <c r="AQ385" s="62"/>
      <c r="AR385" s="62"/>
      <c r="AS385" s="62"/>
      <c r="AT385" s="62"/>
    </row>
    <row r="386" ht="15.75" customHeight="1">
      <c r="F386" s="111"/>
      <c r="G386" s="112"/>
      <c r="H386" s="112"/>
      <c r="I386" s="112"/>
      <c r="J386" s="113"/>
      <c r="K386" s="113"/>
      <c r="AQ386" s="62"/>
      <c r="AR386" s="62"/>
      <c r="AS386" s="62"/>
      <c r="AT386" s="62"/>
    </row>
    <row r="387" ht="15.75" customHeight="1">
      <c r="F387" s="111"/>
      <c r="G387" s="112"/>
      <c r="H387" s="112"/>
      <c r="I387" s="112"/>
      <c r="J387" s="113"/>
      <c r="K387" s="113"/>
      <c r="AQ387" s="62"/>
      <c r="AR387" s="62"/>
      <c r="AS387" s="62"/>
      <c r="AT387" s="62"/>
    </row>
    <row r="388" ht="15.75" customHeight="1">
      <c r="F388" s="111"/>
      <c r="G388" s="112"/>
      <c r="H388" s="112"/>
      <c r="I388" s="112"/>
      <c r="J388" s="113"/>
      <c r="K388" s="113"/>
      <c r="AQ388" s="62"/>
      <c r="AR388" s="62"/>
      <c r="AS388" s="62"/>
      <c r="AT388" s="62"/>
    </row>
    <row r="389" ht="15.75" customHeight="1">
      <c r="F389" s="111"/>
      <c r="G389" s="112"/>
      <c r="H389" s="112"/>
      <c r="I389" s="112"/>
      <c r="J389" s="113"/>
      <c r="K389" s="113"/>
      <c r="AQ389" s="62"/>
      <c r="AR389" s="62"/>
      <c r="AS389" s="62"/>
      <c r="AT389" s="62"/>
    </row>
    <row r="390" ht="15.75" customHeight="1">
      <c r="F390" s="111"/>
      <c r="G390" s="112"/>
      <c r="H390" s="112"/>
      <c r="I390" s="112"/>
      <c r="J390" s="113"/>
      <c r="K390" s="113"/>
      <c r="AQ390" s="62"/>
      <c r="AR390" s="62"/>
      <c r="AS390" s="62"/>
      <c r="AT390" s="62"/>
    </row>
    <row r="391" ht="15.75" customHeight="1">
      <c r="F391" s="111"/>
      <c r="G391" s="112"/>
      <c r="H391" s="112"/>
      <c r="I391" s="112"/>
      <c r="J391" s="113"/>
      <c r="K391" s="113"/>
      <c r="AQ391" s="62"/>
      <c r="AR391" s="62"/>
      <c r="AS391" s="62"/>
      <c r="AT391" s="62"/>
    </row>
    <row r="392" ht="15.75" customHeight="1">
      <c r="F392" s="111"/>
      <c r="G392" s="112"/>
      <c r="H392" s="112"/>
      <c r="I392" s="112"/>
      <c r="J392" s="113"/>
      <c r="K392" s="113"/>
      <c r="AQ392" s="62"/>
      <c r="AR392" s="62"/>
      <c r="AS392" s="62"/>
      <c r="AT392" s="62"/>
    </row>
    <row r="393" ht="15.75" customHeight="1">
      <c r="F393" s="111"/>
      <c r="G393" s="112"/>
      <c r="H393" s="112"/>
      <c r="I393" s="112"/>
      <c r="J393" s="113"/>
      <c r="K393" s="113"/>
      <c r="AQ393" s="62"/>
      <c r="AR393" s="62"/>
      <c r="AS393" s="62"/>
      <c r="AT393" s="62"/>
    </row>
    <row r="394" ht="15.75" customHeight="1">
      <c r="F394" s="111"/>
      <c r="G394" s="112"/>
      <c r="H394" s="112"/>
      <c r="I394" s="112"/>
      <c r="J394" s="113"/>
      <c r="K394" s="113"/>
      <c r="AQ394" s="62"/>
      <c r="AR394" s="62"/>
      <c r="AS394" s="62"/>
      <c r="AT394" s="62"/>
    </row>
    <row r="395" ht="15.75" customHeight="1">
      <c r="F395" s="111"/>
      <c r="G395" s="112"/>
      <c r="H395" s="112"/>
      <c r="I395" s="112"/>
      <c r="J395" s="113"/>
      <c r="K395" s="113"/>
      <c r="AQ395" s="62"/>
      <c r="AR395" s="62"/>
      <c r="AS395" s="62"/>
      <c r="AT395" s="62"/>
    </row>
    <row r="396" ht="15.75" customHeight="1">
      <c r="F396" s="111"/>
      <c r="G396" s="112"/>
      <c r="H396" s="112"/>
      <c r="I396" s="112"/>
      <c r="J396" s="113"/>
      <c r="K396" s="113"/>
      <c r="AQ396" s="62"/>
      <c r="AR396" s="62"/>
      <c r="AS396" s="62"/>
      <c r="AT396" s="62"/>
    </row>
    <row r="397" ht="15.75" customHeight="1">
      <c r="F397" s="111"/>
      <c r="G397" s="112"/>
      <c r="H397" s="112"/>
      <c r="I397" s="112"/>
      <c r="J397" s="113"/>
      <c r="K397" s="113"/>
      <c r="AQ397" s="62"/>
      <c r="AR397" s="62"/>
      <c r="AS397" s="62"/>
      <c r="AT397" s="62"/>
    </row>
    <row r="398" ht="15.75" customHeight="1">
      <c r="F398" s="111"/>
      <c r="G398" s="112"/>
      <c r="H398" s="112"/>
      <c r="I398" s="112"/>
      <c r="J398" s="113"/>
      <c r="K398" s="113"/>
      <c r="AQ398" s="62"/>
      <c r="AR398" s="62"/>
      <c r="AS398" s="62"/>
      <c r="AT398" s="62"/>
    </row>
    <row r="399" ht="15.75" customHeight="1">
      <c r="F399" s="111"/>
      <c r="G399" s="112"/>
      <c r="H399" s="112"/>
      <c r="I399" s="112"/>
      <c r="J399" s="113"/>
      <c r="K399" s="113"/>
      <c r="AQ399" s="62"/>
      <c r="AR399" s="62"/>
      <c r="AS399" s="62"/>
      <c r="AT399" s="62"/>
    </row>
    <row r="400" ht="15.75" customHeight="1">
      <c r="F400" s="111"/>
      <c r="G400" s="112"/>
      <c r="H400" s="112"/>
      <c r="I400" s="112"/>
      <c r="J400" s="113"/>
      <c r="K400" s="113"/>
      <c r="AQ400" s="62"/>
      <c r="AR400" s="62"/>
      <c r="AS400" s="62"/>
      <c r="AT400" s="62"/>
    </row>
    <row r="401" ht="15.75" customHeight="1">
      <c r="F401" s="111"/>
      <c r="G401" s="112"/>
      <c r="H401" s="112"/>
      <c r="I401" s="112"/>
      <c r="J401" s="113"/>
      <c r="K401" s="113"/>
      <c r="AQ401" s="62"/>
      <c r="AR401" s="62"/>
      <c r="AS401" s="62"/>
      <c r="AT401" s="62"/>
    </row>
    <row r="402" ht="15.75" customHeight="1">
      <c r="F402" s="111"/>
      <c r="G402" s="112"/>
      <c r="H402" s="112"/>
      <c r="I402" s="112"/>
      <c r="J402" s="113"/>
      <c r="K402" s="113"/>
      <c r="AQ402" s="62"/>
      <c r="AR402" s="62"/>
      <c r="AS402" s="62"/>
      <c r="AT402" s="62"/>
    </row>
    <row r="403" ht="15.75" customHeight="1">
      <c r="F403" s="111"/>
      <c r="G403" s="112"/>
      <c r="H403" s="112"/>
      <c r="I403" s="112"/>
      <c r="J403" s="113"/>
      <c r="K403" s="113"/>
      <c r="AQ403" s="62"/>
      <c r="AR403" s="62"/>
      <c r="AS403" s="62"/>
      <c r="AT403" s="62"/>
    </row>
    <row r="404" ht="15.75" customHeight="1">
      <c r="F404" s="111"/>
      <c r="G404" s="112"/>
      <c r="H404" s="112"/>
      <c r="I404" s="112"/>
      <c r="J404" s="113"/>
      <c r="K404" s="113"/>
      <c r="AQ404" s="62"/>
      <c r="AR404" s="62"/>
      <c r="AS404" s="62"/>
      <c r="AT404" s="62"/>
    </row>
    <row r="405" ht="15.75" customHeight="1">
      <c r="F405" s="111"/>
      <c r="G405" s="112"/>
      <c r="H405" s="112"/>
      <c r="I405" s="112"/>
      <c r="J405" s="113"/>
      <c r="K405" s="113"/>
      <c r="AQ405" s="62"/>
      <c r="AR405" s="62"/>
      <c r="AS405" s="62"/>
      <c r="AT405" s="62"/>
    </row>
    <row r="406" ht="15.75" customHeight="1">
      <c r="F406" s="111"/>
      <c r="G406" s="112"/>
      <c r="H406" s="112"/>
      <c r="I406" s="112"/>
      <c r="J406" s="113"/>
      <c r="K406" s="113"/>
      <c r="AQ406" s="62"/>
      <c r="AR406" s="62"/>
      <c r="AS406" s="62"/>
      <c r="AT406" s="62"/>
    </row>
    <row r="407" ht="15.75" customHeight="1">
      <c r="F407" s="111"/>
      <c r="G407" s="112"/>
      <c r="H407" s="112"/>
      <c r="I407" s="112"/>
      <c r="J407" s="113"/>
      <c r="K407" s="113"/>
      <c r="AQ407" s="62"/>
      <c r="AR407" s="62"/>
      <c r="AS407" s="62"/>
      <c r="AT407" s="62"/>
    </row>
    <row r="408" ht="15.75" customHeight="1">
      <c r="F408" s="111"/>
      <c r="G408" s="112"/>
      <c r="H408" s="112"/>
      <c r="I408" s="112"/>
      <c r="J408" s="113"/>
      <c r="K408" s="113"/>
      <c r="AQ408" s="62"/>
      <c r="AR408" s="62"/>
      <c r="AS408" s="62"/>
      <c r="AT408" s="62"/>
    </row>
    <row r="409" ht="15.75" customHeight="1">
      <c r="F409" s="111"/>
      <c r="G409" s="112"/>
      <c r="H409" s="112"/>
      <c r="I409" s="112"/>
      <c r="J409" s="113"/>
      <c r="K409" s="113"/>
      <c r="AQ409" s="62"/>
      <c r="AR409" s="62"/>
      <c r="AS409" s="62"/>
      <c r="AT409" s="62"/>
    </row>
    <row r="410" ht="15.75" customHeight="1">
      <c r="F410" s="111"/>
      <c r="G410" s="112"/>
      <c r="H410" s="112"/>
      <c r="I410" s="112"/>
      <c r="J410" s="113"/>
      <c r="K410" s="113"/>
      <c r="AQ410" s="62"/>
      <c r="AR410" s="62"/>
      <c r="AS410" s="62"/>
      <c r="AT410" s="62"/>
    </row>
    <row r="411" ht="15.75" customHeight="1">
      <c r="F411" s="111"/>
      <c r="G411" s="112"/>
      <c r="H411" s="112"/>
      <c r="I411" s="112"/>
      <c r="J411" s="113"/>
      <c r="K411" s="113"/>
      <c r="AQ411" s="62"/>
      <c r="AR411" s="62"/>
      <c r="AS411" s="62"/>
      <c r="AT411" s="62"/>
    </row>
    <row r="412" ht="15.75" customHeight="1">
      <c r="F412" s="111"/>
      <c r="G412" s="112"/>
      <c r="H412" s="112"/>
      <c r="I412" s="112"/>
      <c r="J412" s="113"/>
      <c r="K412" s="113"/>
      <c r="AQ412" s="62"/>
      <c r="AR412" s="62"/>
      <c r="AS412" s="62"/>
      <c r="AT412" s="62"/>
    </row>
    <row r="413" ht="15.75" customHeight="1">
      <c r="F413" s="111"/>
      <c r="G413" s="112"/>
      <c r="H413" s="112"/>
      <c r="I413" s="112"/>
      <c r="J413" s="113"/>
      <c r="K413" s="113"/>
      <c r="AQ413" s="62"/>
      <c r="AR413" s="62"/>
      <c r="AS413" s="62"/>
      <c r="AT413" s="62"/>
    </row>
    <row r="414" ht="15.75" customHeight="1">
      <c r="F414" s="111"/>
      <c r="G414" s="112"/>
      <c r="H414" s="112"/>
      <c r="I414" s="112"/>
      <c r="J414" s="113"/>
      <c r="K414" s="113"/>
      <c r="AQ414" s="62"/>
      <c r="AR414" s="62"/>
      <c r="AS414" s="62"/>
      <c r="AT414" s="62"/>
    </row>
    <row r="415" ht="15.75" customHeight="1">
      <c r="F415" s="111"/>
      <c r="G415" s="112"/>
      <c r="H415" s="112"/>
      <c r="I415" s="112"/>
      <c r="J415" s="113"/>
      <c r="K415" s="113"/>
      <c r="AQ415" s="62"/>
      <c r="AR415" s="62"/>
      <c r="AS415" s="62"/>
      <c r="AT415" s="62"/>
    </row>
    <row r="416" ht="15.75" customHeight="1">
      <c r="F416" s="111"/>
      <c r="G416" s="112"/>
      <c r="H416" s="112"/>
      <c r="I416" s="112"/>
      <c r="J416" s="113"/>
      <c r="K416" s="113"/>
      <c r="AQ416" s="62"/>
      <c r="AR416" s="62"/>
      <c r="AS416" s="62"/>
      <c r="AT416" s="62"/>
    </row>
    <row r="417" ht="15.75" customHeight="1">
      <c r="F417" s="111"/>
      <c r="G417" s="112"/>
      <c r="H417" s="112"/>
      <c r="I417" s="112"/>
      <c r="J417" s="113"/>
      <c r="K417" s="113"/>
      <c r="AQ417" s="62"/>
      <c r="AR417" s="62"/>
      <c r="AS417" s="62"/>
      <c r="AT417" s="62"/>
    </row>
    <row r="418" ht="15.75" customHeight="1">
      <c r="F418" s="111"/>
      <c r="G418" s="112"/>
      <c r="H418" s="112"/>
      <c r="I418" s="112"/>
      <c r="J418" s="113"/>
      <c r="K418" s="113"/>
      <c r="AQ418" s="62"/>
      <c r="AR418" s="62"/>
      <c r="AS418" s="62"/>
      <c r="AT418" s="62"/>
    </row>
    <row r="419" ht="15.75" customHeight="1">
      <c r="F419" s="111"/>
      <c r="G419" s="112"/>
      <c r="H419" s="112"/>
      <c r="I419" s="112"/>
      <c r="J419" s="113"/>
      <c r="K419" s="113"/>
      <c r="AQ419" s="62"/>
      <c r="AR419" s="62"/>
      <c r="AS419" s="62"/>
      <c r="AT419" s="62"/>
    </row>
    <row r="420" ht="15.75" customHeight="1">
      <c r="F420" s="111"/>
      <c r="G420" s="112"/>
      <c r="H420" s="112"/>
      <c r="I420" s="112"/>
      <c r="J420" s="113"/>
      <c r="K420" s="113"/>
      <c r="AQ420" s="62"/>
      <c r="AR420" s="62"/>
      <c r="AS420" s="62"/>
      <c r="AT420" s="62"/>
    </row>
    <row r="421" ht="15.75" customHeight="1">
      <c r="F421" s="111"/>
      <c r="G421" s="112"/>
      <c r="H421" s="112"/>
      <c r="I421" s="112"/>
      <c r="J421" s="113"/>
      <c r="K421" s="113"/>
      <c r="AQ421" s="62"/>
      <c r="AR421" s="62"/>
      <c r="AS421" s="62"/>
      <c r="AT421" s="62"/>
    </row>
    <row r="422" ht="15.75" customHeight="1">
      <c r="F422" s="111"/>
      <c r="G422" s="112"/>
      <c r="H422" s="112"/>
      <c r="I422" s="112"/>
      <c r="J422" s="113"/>
      <c r="K422" s="113"/>
      <c r="AQ422" s="62"/>
      <c r="AR422" s="62"/>
      <c r="AS422" s="62"/>
      <c r="AT422" s="62"/>
    </row>
    <row r="423" ht="15.75" customHeight="1">
      <c r="F423" s="111"/>
      <c r="G423" s="112"/>
      <c r="H423" s="112"/>
      <c r="I423" s="112"/>
      <c r="J423" s="113"/>
      <c r="K423" s="113"/>
      <c r="AQ423" s="62"/>
      <c r="AR423" s="62"/>
      <c r="AS423" s="62"/>
      <c r="AT423" s="62"/>
    </row>
    <row r="424" ht="15.75" customHeight="1">
      <c r="F424" s="111"/>
      <c r="G424" s="112"/>
      <c r="H424" s="112"/>
      <c r="I424" s="112"/>
      <c r="J424" s="113"/>
      <c r="K424" s="113"/>
      <c r="AQ424" s="62"/>
      <c r="AR424" s="62"/>
      <c r="AS424" s="62"/>
      <c r="AT424" s="62"/>
    </row>
    <row r="425" ht="15.75" customHeight="1">
      <c r="F425" s="111"/>
      <c r="G425" s="112"/>
      <c r="H425" s="112"/>
      <c r="I425" s="112"/>
      <c r="J425" s="113"/>
      <c r="K425" s="113"/>
      <c r="AQ425" s="62"/>
      <c r="AR425" s="62"/>
      <c r="AS425" s="62"/>
      <c r="AT425" s="62"/>
    </row>
    <row r="426" ht="15.75" customHeight="1">
      <c r="F426" s="111"/>
      <c r="G426" s="112"/>
      <c r="H426" s="112"/>
      <c r="I426" s="112"/>
      <c r="J426" s="113"/>
      <c r="K426" s="113"/>
      <c r="AQ426" s="62"/>
      <c r="AR426" s="62"/>
      <c r="AS426" s="62"/>
      <c r="AT426" s="62"/>
    </row>
    <row r="427" ht="15.75" customHeight="1">
      <c r="F427" s="111"/>
      <c r="G427" s="112"/>
      <c r="H427" s="112"/>
      <c r="I427" s="112"/>
      <c r="J427" s="113"/>
      <c r="K427" s="113"/>
      <c r="AQ427" s="62"/>
      <c r="AR427" s="62"/>
      <c r="AS427" s="62"/>
      <c r="AT427" s="62"/>
    </row>
    <row r="428" ht="15.75" customHeight="1">
      <c r="F428" s="111"/>
      <c r="G428" s="112"/>
      <c r="H428" s="112"/>
      <c r="I428" s="112"/>
      <c r="J428" s="113"/>
      <c r="K428" s="113"/>
      <c r="AQ428" s="62"/>
      <c r="AR428" s="62"/>
      <c r="AS428" s="62"/>
      <c r="AT428" s="62"/>
    </row>
    <row r="429" ht="15.75" customHeight="1">
      <c r="F429" s="111"/>
      <c r="G429" s="112"/>
      <c r="H429" s="112"/>
      <c r="I429" s="112"/>
      <c r="J429" s="113"/>
      <c r="K429" s="113"/>
      <c r="AQ429" s="62"/>
      <c r="AR429" s="62"/>
      <c r="AS429" s="62"/>
      <c r="AT429" s="62"/>
    </row>
    <row r="430" ht="15.75" customHeight="1">
      <c r="F430" s="111"/>
      <c r="G430" s="112"/>
      <c r="H430" s="112"/>
      <c r="I430" s="112"/>
      <c r="J430" s="113"/>
      <c r="K430" s="113"/>
      <c r="AQ430" s="62"/>
      <c r="AR430" s="62"/>
      <c r="AS430" s="62"/>
      <c r="AT430" s="62"/>
    </row>
    <row r="431" ht="15.75" customHeight="1">
      <c r="F431" s="111"/>
      <c r="G431" s="112"/>
      <c r="H431" s="112"/>
      <c r="I431" s="112"/>
      <c r="J431" s="113"/>
      <c r="K431" s="113"/>
      <c r="AQ431" s="62"/>
      <c r="AR431" s="62"/>
      <c r="AS431" s="62"/>
      <c r="AT431" s="62"/>
    </row>
    <row r="432" ht="15.75" customHeight="1">
      <c r="F432" s="111"/>
      <c r="G432" s="112"/>
      <c r="H432" s="112"/>
      <c r="I432" s="112"/>
      <c r="J432" s="113"/>
      <c r="K432" s="113"/>
      <c r="AQ432" s="62"/>
      <c r="AR432" s="62"/>
      <c r="AS432" s="62"/>
      <c r="AT432" s="62"/>
    </row>
    <row r="433" ht="15.75" customHeight="1">
      <c r="F433" s="111"/>
      <c r="G433" s="112"/>
      <c r="H433" s="112"/>
      <c r="I433" s="112"/>
      <c r="J433" s="113"/>
      <c r="K433" s="113"/>
      <c r="AQ433" s="62"/>
      <c r="AR433" s="62"/>
      <c r="AS433" s="62"/>
      <c r="AT433" s="62"/>
    </row>
    <row r="434" ht="15.75" customHeight="1">
      <c r="F434" s="111"/>
      <c r="G434" s="112"/>
      <c r="H434" s="112"/>
      <c r="I434" s="112"/>
      <c r="J434" s="113"/>
      <c r="K434" s="113"/>
      <c r="AQ434" s="62"/>
      <c r="AR434" s="62"/>
      <c r="AS434" s="62"/>
      <c r="AT434" s="62"/>
    </row>
    <row r="435" ht="15.75" customHeight="1">
      <c r="F435" s="111"/>
      <c r="G435" s="112"/>
      <c r="H435" s="112"/>
      <c r="I435" s="112"/>
      <c r="J435" s="113"/>
      <c r="K435" s="113"/>
      <c r="AQ435" s="62"/>
      <c r="AR435" s="62"/>
      <c r="AS435" s="62"/>
      <c r="AT435" s="62"/>
    </row>
    <row r="436" ht="15.75" customHeight="1">
      <c r="F436" s="111"/>
      <c r="G436" s="112"/>
      <c r="H436" s="112"/>
      <c r="I436" s="112"/>
      <c r="J436" s="113"/>
      <c r="K436" s="113"/>
      <c r="AQ436" s="62"/>
      <c r="AR436" s="62"/>
      <c r="AS436" s="62"/>
      <c r="AT436" s="62"/>
    </row>
    <row r="437" ht="15.75" customHeight="1">
      <c r="F437" s="111"/>
      <c r="G437" s="112"/>
      <c r="H437" s="112"/>
      <c r="I437" s="112"/>
      <c r="J437" s="113"/>
      <c r="K437" s="113"/>
      <c r="AQ437" s="62"/>
      <c r="AR437" s="62"/>
      <c r="AS437" s="62"/>
      <c r="AT437" s="62"/>
    </row>
    <row r="438" ht="15.75" customHeight="1">
      <c r="F438" s="111"/>
      <c r="G438" s="112"/>
      <c r="H438" s="112"/>
      <c r="I438" s="112"/>
      <c r="J438" s="113"/>
      <c r="K438" s="113"/>
      <c r="AQ438" s="62"/>
      <c r="AR438" s="62"/>
      <c r="AS438" s="62"/>
      <c r="AT438" s="62"/>
    </row>
    <row r="439" ht="15.75" customHeight="1">
      <c r="F439" s="111"/>
      <c r="G439" s="112"/>
      <c r="H439" s="112"/>
      <c r="I439" s="112"/>
      <c r="J439" s="113"/>
      <c r="K439" s="113"/>
      <c r="AQ439" s="62"/>
      <c r="AR439" s="62"/>
      <c r="AS439" s="62"/>
      <c r="AT439" s="62"/>
    </row>
    <row r="440" ht="15.75" customHeight="1">
      <c r="F440" s="111"/>
      <c r="G440" s="112"/>
      <c r="H440" s="112"/>
      <c r="I440" s="112"/>
      <c r="J440" s="113"/>
      <c r="K440" s="113"/>
      <c r="AQ440" s="62"/>
      <c r="AR440" s="62"/>
      <c r="AS440" s="62"/>
      <c r="AT440" s="62"/>
    </row>
    <row r="441" ht="15.75" customHeight="1">
      <c r="F441" s="111"/>
      <c r="G441" s="112"/>
      <c r="H441" s="112"/>
      <c r="I441" s="112"/>
      <c r="J441" s="113"/>
      <c r="K441" s="113"/>
      <c r="AQ441" s="62"/>
      <c r="AR441" s="62"/>
      <c r="AS441" s="62"/>
      <c r="AT441" s="62"/>
    </row>
    <row r="442" ht="15.75" customHeight="1">
      <c r="F442" s="111"/>
      <c r="G442" s="112"/>
      <c r="H442" s="112"/>
      <c r="I442" s="112"/>
      <c r="J442" s="113"/>
      <c r="K442" s="113"/>
      <c r="AQ442" s="62"/>
      <c r="AR442" s="62"/>
      <c r="AS442" s="62"/>
      <c r="AT442" s="62"/>
    </row>
    <row r="443" ht="15.75" customHeight="1">
      <c r="F443" s="111"/>
      <c r="G443" s="112"/>
      <c r="H443" s="112"/>
      <c r="I443" s="112"/>
      <c r="J443" s="113"/>
      <c r="K443" s="113"/>
      <c r="AQ443" s="62"/>
      <c r="AR443" s="62"/>
      <c r="AS443" s="62"/>
      <c r="AT443" s="62"/>
    </row>
    <row r="444" ht="15.75" customHeight="1">
      <c r="F444" s="111"/>
      <c r="G444" s="112"/>
      <c r="H444" s="112"/>
      <c r="I444" s="112"/>
      <c r="J444" s="113"/>
      <c r="K444" s="113"/>
      <c r="AQ444" s="62"/>
      <c r="AR444" s="62"/>
      <c r="AS444" s="62"/>
      <c r="AT444" s="62"/>
    </row>
    <row r="445" ht="15.75" customHeight="1">
      <c r="F445" s="111"/>
      <c r="G445" s="112"/>
      <c r="H445" s="112"/>
      <c r="I445" s="112"/>
      <c r="J445" s="113"/>
      <c r="K445" s="113"/>
      <c r="AQ445" s="62"/>
      <c r="AR445" s="62"/>
      <c r="AS445" s="62"/>
      <c r="AT445" s="62"/>
    </row>
    <row r="446" ht="15.75" customHeight="1">
      <c r="F446" s="111"/>
      <c r="G446" s="112"/>
      <c r="H446" s="112"/>
      <c r="I446" s="112"/>
      <c r="J446" s="113"/>
      <c r="K446" s="113"/>
      <c r="AQ446" s="62"/>
      <c r="AR446" s="62"/>
      <c r="AS446" s="62"/>
      <c r="AT446" s="62"/>
    </row>
    <row r="447" ht="15.75" customHeight="1">
      <c r="F447" s="111"/>
      <c r="G447" s="112"/>
      <c r="H447" s="112"/>
      <c r="I447" s="112"/>
      <c r="J447" s="113"/>
      <c r="K447" s="113"/>
      <c r="AQ447" s="62"/>
      <c r="AR447" s="62"/>
      <c r="AS447" s="62"/>
      <c r="AT447" s="62"/>
    </row>
    <row r="448" ht="15.75" customHeight="1">
      <c r="F448" s="111"/>
      <c r="G448" s="112"/>
      <c r="H448" s="112"/>
      <c r="I448" s="112"/>
      <c r="J448" s="113"/>
      <c r="K448" s="113"/>
      <c r="AQ448" s="62"/>
      <c r="AR448" s="62"/>
      <c r="AS448" s="62"/>
      <c r="AT448" s="62"/>
    </row>
    <row r="449" ht="15.75" customHeight="1">
      <c r="F449" s="111"/>
      <c r="G449" s="112"/>
      <c r="H449" s="112"/>
      <c r="I449" s="112"/>
      <c r="J449" s="113"/>
      <c r="K449" s="113"/>
      <c r="AQ449" s="62"/>
      <c r="AR449" s="62"/>
      <c r="AS449" s="62"/>
      <c r="AT449" s="62"/>
    </row>
    <row r="450" ht="15.75" customHeight="1">
      <c r="F450" s="111"/>
      <c r="G450" s="112"/>
      <c r="H450" s="112"/>
      <c r="I450" s="112"/>
      <c r="J450" s="113"/>
      <c r="K450" s="113"/>
      <c r="AQ450" s="62"/>
      <c r="AR450" s="62"/>
      <c r="AS450" s="62"/>
      <c r="AT450" s="62"/>
    </row>
    <row r="451" ht="15.75" customHeight="1">
      <c r="F451" s="111"/>
      <c r="G451" s="112"/>
      <c r="H451" s="112"/>
      <c r="I451" s="112"/>
      <c r="J451" s="113"/>
      <c r="K451" s="113"/>
      <c r="AQ451" s="62"/>
      <c r="AR451" s="62"/>
      <c r="AS451" s="62"/>
      <c r="AT451" s="62"/>
    </row>
    <row r="452" ht="15.75" customHeight="1">
      <c r="F452" s="111"/>
      <c r="G452" s="112"/>
      <c r="H452" s="112"/>
      <c r="I452" s="112"/>
      <c r="J452" s="113"/>
      <c r="K452" s="113"/>
      <c r="AQ452" s="62"/>
      <c r="AR452" s="62"/>
      <c r="AS452" s="62"/>
      <c r="AT452" s="62"/>
    </row>
    <row r="453" ht="15.75" customHeight="1">
      <c r="F453" s="111"/>
      <c r="G453" s="112"/>
      <c r="H453" s="112"/>
      <c r="I453" s="112"/>
      <c r="J453" s="113"/>
      <c r="K453" s="113"/>
      <c r="AQ453" s="62"/>
      <c r="AR453" s="62"/>
      <c r="AS453" s="62"/>
      <c r="AT453" s="62"/>
    </row>
    <row r="454" ht="15.75" customHeight="1">
      <c r="F454" s="111"/>
      <c r="G454" s="112"/>
      <c r="H454" s="112"/>
      <c r="I454" s="112"/>
      <c r="J454" s="113"/>
      <c r="K454" s="113"/>
      <c r="AQ454" s="62"/>
      <c r="AR454" s="62"/>
      <c r="AS454" s="62"/>
      <c r="AT454" s="62"/>
    </row>
    <row r="455" ht="15.75" customHeight="1">
      <c r="F455" s="111"/>
      <c r="G455" s="112"/>
      <c r="H455" s="112"/>
      <c r="I455" s="112"/>
      <c r="J455" s="113"/>
      <c r="K455" s="113"/>
      <c r="AQ455" s="62"/>
      <c r="AR455" s="62"/>
      <c r="AS455" s="62"/>
      <c r="AT455" s="62"/>
    </row>
    <row r="456" ht="15.75" customHeight="1">
      <c r="F456" s="111"/>
      <c r="G456" s="112"/>
      <c r="H456" s="112"/>
      <c r="I456" s="112"/>
      <c r="J456" s="113"/>
      <c r="K456" s="113"/>
      <c r="AQ456" s="62"/>
      <c r="AR456" s="62"/>
      <c r="AS456" s="62"/>
      <c r="AT456" s="62"/>
    </row>
    <row r="457" ht="15.75" customHeight="1">
      <c r="F457" s="111"/>
      <c r="G457" s="112"/>
      <c r="H457" s="112"/>
      <c r="I457" s="112"/>
      <c r="J457" s="113"/>
      <c r="K457" s="113"/>
      <c r="AQ457" s="62"/>
      <c r="AR457" s="62"/>
      <c r="AS457" s="62"/>
      <c r="AT457" s="62"/>
    </row>
    <row r="458" ht="15.75" customHeight="1">
      <c r="F458" s="111"/>
      <c r="G458" s="112"/>
      <c r="H458" s="112"/>
      <c r="I458" s="112"/>
      <c r="J458" s="113"/>
      <c r="K458" s="113"/>
      <c r="AQ458" s="62"/>
      <c r="AR458" s="62"/>
      <c r="AS458" s="62"/>
      <c r="AT458" s="62"/>
    </row>
    <row r="459" ht="15.75" customHeight="1">
      <c r="F459" s="111"/>
      <c r="G459" s="112"/>
      <c r="H459" s="112"/>
      <c r="I459" s="112"/>
      <c r="J459" s="113"/>
      <c r="K459" s="113"/>
      <c r="AQ459" s="62"/>
      <c r="AR459" s="62"/>
      <c r="AS459" s="62"/>
      <c r="AT459" s="62"/>
    </row>
    <row r="460" ht="15.75" customHeight="1">
      <c r="F460" s="111"/>
      <c r="G460" s="112"/>
      <c r="H460" s="112"/>
      <c r="I460" s="112"/>
      <c r="J460" s="113"/>
      <c r="K460" s="113"/>
      <c r="AQ460" s="62"/>
      <c r="AR460" s="62"/>
      <c r="AS460" s="62"/>
      <c r="AT460" s="62"/>
    </row>
    <row r="461" ht="15.75" customHeight="1">
      <c r="F461" s="111"/>
      <c r="G461" s="112"/>
      <c r="H461" s="112"/>
      <c r="I461" s="112"/>
      <c r="J461" s="113"/>
      <c r="K461" s="113"/>
      <c r="AQ461" s="62"/>
      <c r="AR461" s="62"/>
      <c r="AS461" s="62"/>
      <c r="AT461" s="62"/>
    </row>
    <row r="462" ht="15.75" customHeight="1">
      <c r="F462" s="111"/>
      <c r="G462" s="112"/>
      <c r="H462" s="112"/>
      <c r="I462" s="112"/>
      <c r="J462" s="113"/>
      <c r="K462" s="113"/>
      <c r="AQ462" s="62"/>
      <c r="AR462" s="62"/>
      <c r="AS462" s="62"/>
      <c r="AT462" s="62"/>
    </row>
    <row r="463" ht="15.75" customHeight="1">
      <c r="F463" s="111"/>
      <c r="G463" s="112"/>
      <c r="H463" s="112"/>
      <c r="I463" s="112"/>
      <c r="J463" s="113"/>
      <c r="K463" s="113"/>
      <c r="AQ463" s="62"/>
      <c r="AR463" s="62"/>
      <c r="AS463" s="62"/>
      <c r="AT463" s="62"/>
    </row>
    <row r="464" ht="15.75" customHeight="1">
      <c r="F464" s="111"/>
      <c r="G464" s="112"/>
      <c r="H464" s="112"/>
      <c r="I464" s="112"/>
      <c r="J464" s="113"/>
      <c r="K464" s="113"/>
      <c r="AQ464" s="62"/>
      <c r="AR464" s="62"/>
      <c r="AS464" s="62"/>
      <c r="AT464" s="62"/>
    </row>
    <row r="465" ht="15.75" customHeight="1">
      <c r="F465" s="111"/>
      <c r="G465" s="112"/>
      <c r="H465" s="112"/>
      <c r="I465" s="112"/>
      <c r="J465" s="113"/>
      <c r="K465" s="113"/>
      <c r="AQ465" s="62"/>
      <c r="AR465" s="62"/>
      <c r="AS465" s="62"/>
      <c r="AT465" s="62"/>
    </row>
    <row r="466" ht="15.75" customHeight="1">
      <c r="F466" s="111"/>
      <c r="G466" s="112"/>
      <c r="H466" s="112"/>
      <c r="I466" s="112"/>
      <c r="J466" s="113"/>
      <c r="K466" s="113"/>
      <c r="AQ466" s="62"/>
      <c r="AR466" s="62"/>
      <c r="AS466" s="62"/>
      <c r="AT466" s="62"/>
    </row>
    <row r="467" ht="15.75" customHeight="1">
      <c r="F467" s="111"/>
      <c r="G467" s="112"/>
      <c r="H467" s="112"/>
      <c r="I467" s="112"/>
      <c r="J467" s="113"/>
      <c r="K467" s="113"/>
      <c r="AQ467" s="62"/>
      <c r="AR467" s="62"/>
      <c r="AS467" s="62"/>
      <c r="AT467" s="62"/>
    </row>
    <row r="468" ht="15.75" customHeight="1">
      <c r="F468" s="111"/>
      <c r="G468" s="112"/>
      <c r="H468" s="112"/>
      <c r="I468" s="112"/>
      <c r="J468" s="113"/>
      <c r="K468" s="113"/>
      <c r="AQ468" s="62"/>
      <c r="AR468" s="62"/>
      <c r="AS468" s="62"/>
      <c r="AT468" s="62"/>
    </row>
    <row r="469" ht="15.75" customHeight="1">
      <c r="F469" s="111"/>
      <c r="G469" s="112"/>
      <c r="H469" s="112"/>
      <c r="I469" s="112"/>
      <c r="J469" s="113"/>
      <c r="K469" s="113"/>
      <c r="AQ469" s="62"/>
      <c r="AR469" s="62"/>
      <c r="AS469" s="62"/>
      <c r="AT469" s="62"/>
    </row>
    <row r="470" ht="15.75" customHeight="1">
      <c r="F470" s="111"/>
      <c r="G470" s="112"/>
      <c r="H470" s="112"/>
      <c r="I470" s="112"/>
      <c r="J470" s="113"/>
      <c r="K470" s="113"/>
      <c r="AQ470" s="62"/>
      <c r="AR470" s="62"/>
      <c r="AS470" s="62"/>
      <c r="AT470" s="62"/>
    </row>
    <row r="471" ht="15.75" customHeight="1">
      <c r="F471" s="111"/>
      <c r="G471" s="112"/>
      <c r="H471" s="112"/>
      <c r="I471" s="112"/>
      <c r="J471" s="113"/>
      <c r="K471" s="113"/>
      <c r="AQ471" s="62"/>
      <c r="AR471" s="62"/>
      <c r="AS471" s="62"/>
      <c r="AT471" s="62"/>
    </row>
    <row r="472" ht="15.75" customHeight="1">
      <c r="F472" s="111"/>
      <c r="G472" s="112"/>
      <c r="H472" s="112"/>
      <c r="I472" s="112"/>
      <c r="J472" s="113"/>
      <c r="K472" s="113"/>
      <c r="AQ472" s="62"/>
      <c r="AR472" s="62"/>
      <c r="AS472" s="62"/>
      <c r="AT472" s="62"/>
    </row>
    <row r="473" ht="15.75" customHeight="1">
      <c r="F473" s="111"/>
      <c r="G473" s="112"/>
      <c r="H473" s="112"/>
      <c r="I473" s="112"/>
      <c r="J473" s="113"/>
      <c r="K473" s="113"/>
      <c r="AQ473" s="62"/>
      <c r="AR473" s="62"/>
      <c r="AS473" s="62"/>
      <c r="AT473" s="62"/>
    </row>
    <row r="474" ht="15.75" customHeight="1">
      <c r="F474" s="111"/>
      <c r="G474" s="112"/>
      <c r="H474" s="112"/>
      <c r="I474" s="112"/>
      <c r="J474" s="113"/>
      <c r="K474" s="113"/>
      <c r="AQ474" s="62"/>
      <c r="AR474" s="62"/>
      <c r="AS474" s="62"/>
      <c r="AT474" s="62"/>
    </row>
    <row r="475" ht="15.75" customHeight="1">
      <c r="F475" s="111"/>
      <c r="G475" s="112"/>
      <c r="H475" s="112"/>
      <c r="I475" s="112"/>
      <c r="J475" s="113"/>
      <c r="K475" s="113"/>
      <c r="AQ475" s="62"/>
      <c r="AR475" s="62"/>
      <c r="AS475" s="62"/>
      <c r="AT475" s="62"/>
    </row>
    <row r="476" ht="15.75" customHeight="1">
      <c r="F476" s="111"/>
      <c r="G476" s="112"/>
      <c r="H476" s="112"/>
      <c r="I476" s="112"/>
      <c r="J476" s="113"/>
      <c r="K476" s="113"/>
      <c r="AQ476" s="62"/>
      <c r="AR476" s="62"/>
      <c r="AS476" s="62"/>
      <c r="AT476" s="62"/>
    </row>
    <row r="477" ht="15.75" customHeight="1">
      <c r="F477" s="111"/>
      <c r="G477" s="112"/>
      <c r="H477" s="112"/>
      <c r="I477" s="112"/>
      <c r="J477" s="113"/>
      <c r="K477" s="113"/>
      <c r="AQ477" s="62"/>
      <c r="AR477" s="62"/>
      <c r="AS477" s="62"/>
      <c r="AT477" s="62"/>
    </row>
    <row r="478" ht="15.75" customHeight="1">
      <c r="F478" s="111"/>
      <c r="G478" s="112"/>
      <c r="H478" s="112"/>
      <c r="I478" s="112"/>
      <c r="J478" s="113"/>
      <c r="K478" s="113"/>
      <c r="AQ478" s="62"/>
      <c r="AR478" s="62"/>
      <c r="AS478" s="62"/>
      <c r="AT478" s="62"/>
    </row>
    <row r="479" ht="15.75" customHeight="1">
      <c r="F479" s="111"/>
      <c r="G479" s="112"/>
      <c r="H479" s="112"/>
      <c r="I479" s="112"/>
      <c r="J479" s="113"/>
      <c r="K479" s="113"/>
      <c r="AQ479" s="62"/>
      <c r="AR479" s="62"/>
      <c r="AS479" s="62"/>
      <c r="AT479" s="62"/>
    </row>
    <row r="480" ht="15.75" customHeight="1">
      <c r="F480" s="111"/>
      <c r="G480" s="112"/>
      <c r="H480" s="112"/>
      <c r="I480" s="112"/>
      <c r="J480" s="113"/>
      <c r="K480" s="113"/>
      <c r="AQ480" s="62"/>
      <c r="AR480" s="62"/>
      <c r="AS480" s="62"/>
      <c r="AT480" s="62"/>
    </row>
    <row r="481" ht="15.75" customHeight="1">
      <c r="F481" s="111"/>
      <c r="G481" s="112"/>
      <c r="H481" s="112"/>
      <c r="I481" s="112"/>
      <c r="J481" s="113"/>
      <c r="K481" s="113"/>
      <c r="AQ481" s="62"/>
      <c r="AR481" s="62"/>
      <c r="AS481" s="62"/>
      <c r="AT481" s="62"/>
    </row>
    <row r="482" ht="15.75" customHeight="1">
      <c r="F482" s="111"/>
      <c r="G482" s="112"/>
      <c r="H482" s="112"/>
      <c r="I482" s="112"/>
      <c r="J482" s="113"/>
      <c r="K482" s="113"/>
      <c r="AQ482" s="62"/>
      <c r="AR482" s="62"/>
      <c r="AS482" s="62"/>
      <c r="AT482" s="62"/>
    </row>
    <row r="483" ht="15.75" customHeight="1">
      <c r="F483" s="111"/>
      <c r="G483" s="112"/>
      <c r="H483" s="112"/>
      <c r="I483" s="112"/>
      <c r="J483" s="113"/>
      <c r="K483" s="113"/>
      <c r="AQ483" s="62"/>
      <c r="AR483" s="62"/>
      <c r="AS483" s="62"/>
      <c r="AT483" s="62"/>
    </row>
    <row r="484" ht="15.75" customHeight="1">
      <c r="F484" s="111"/>
      <c r="G484" s="112"/>
      <c r="H484" s="112"/>
      <c r="I484" s="112"/>
      <c r="J484" s="113"/>
      <c r="K484" s="113"/>
      <c r="AQ484" s="62"/>
      <c r="AR484" s="62"/>
      <c r="AS484" s="62"/>
      <c r="AT484" s="62"/>
    </row>
    <row r="485" ht="15.75" customHeight="1">
      <c r="F485" s="111"/>
      <c r="G485" s="112"/>
      <c r="H485" s="112"/>
      <c r="I485" s="112"/>
      <c r="J485" s="113"/>
      <c r="K485" s="113"/>
      <c r="AQ485" s="62"/>
      <c r="AR485" s="62"/>
      <c r="AS485" s="62"/>
      <c r="AT485" s="62"/>
    </row>
    <row r="486" ht="15.75" customHeight="1">
      <c r="F486" s="111"/>
      <c r="G486" s="112"/>
      <c r="H486" s="112"/>
      <c r="I486" s="112"/>
      <c r="J486" s="113"/>
      <c r="K486" s="113"/>
      <c r="AQ486" s="62"/>
      <c r="AR486" s="62"/>
      <c r="AS486" s="62"/>
      <c r="AT486" s="62"/>
    </row>
    <row r="487" ht="15.75" customHeight="1">
      <c r="F487" s="111"/>
      <c r="G487" s="112"/>
      <c r="H487" s="112"/>
      <c r="I487" s="112"/>
      <c r="J487" s="113"/>
      <c r="K487" s="113"/>
      <c r="AQ487" s="62"/>
      <c r="AR487" s="62"/>
      <c r="AS487" s="62"/>
      <c r="AT487" s="62"/>
    </row>
    <row r="488" ht="15.75" customHeight="1">
      <c r="F488" s="111"/>
      <c r="G488" s="112"/>
      <c r="H488" s="112"/>
      <c r="I488" s="112"/>
      <c r="J488" s="113"/>
      <c r="K488" s="113"/>
      <c r="AQ488" s="62"/>
      <c r="AR488" s="62"/>
      <c r="AS488" s="62"/>
      <c r="AT488" s="62"/>
    </row>
    <row r="489" ht="15.75" customHeight="1">
      <c r="F489" s="111"/>
      <c r="G489" s="112"/>
      <c r="H489" s="112"/>
      <c r="I489" s="112"/>
      <c r="J489" s="113"/>
      <c r="K489" s="113"/>
      <c r="AQ489" s="62"/>
      <c r="AR489" s="62"/>
      <c r="AS489" s="62"/>
      <c r="AT489" s="62"/>
    </row>
    <row r="490" ht="15.75" customHeight="1">
      <c r="F490" s="111"/>
      <c r="G490" s="112"/>
      <c r="H490" s="112"/>
      <c r="I490" s="112"/>
      <c r="J490" s="113"/>
      <c r="K490" s="113"/>
      <c r="AQ490" s="62"/>
      <c r="AR490" s="62"/>
      <c r="AS490" s="62"/>
      <c r="AT490" s="62"/>
    </row>
    <row r="491" ht="15.75" customHeight="1">
      <c r="F491" s="111"/>
      <c r="G491" s="112"/>
      <c r="H491" s="112"/>
      <c r="I491" s="112"/>
      <c r="J491" s="113"/>
      <c r="K491" s="113"/>
      <c r="AQ491" s="62"/>
      <c r="AR491" s="62"/>
      <c r="AS491" s="62"/>
      <c r="AT491" s="62"/>
    </row>
    <row r="492" ht="15.75" customHeight="1">
      <c r="F492" s="111"/>
      <c r="G492" s="112"/>
      <c r="H492" s="112"/>
      <c r="I492" s="112"/>
      <c r="J492" s="113"/>
      <c r="K492" s="113"/>
      <c r="AQ492" s="62"/>
      <c r="AR492" s="62"/>
      <c r="AS492" s="62"/>
      <c r="AT492" s="62"/>
    </row>
    <row r="493" ht="15.75" customHeight="1">
      <c r="F493" s="111"/>
      <c r="G493" s="112"/>
      <c r="H493" s="112"/>
      <c r="I493" s="112"/>
      <c r="J493" s="113"/>
      <c r="K493" s="113"/>
      <c r="AQ493" s="62"/>
      <c r="AR493" s="62"/>
      <c r="AS493" s="62"/>
      <c r="AT493" s="62"/>
    </row>
    <row r="494" ht="15.75" customHeight="1">
      <c r="F494" s="111"/>
      <c r="G494" s="112"/>
      <c r="H494" s="112"/>
      <c r="I494" s="112"/>
      <c r="J494" s="113"/>
      <c r="K494" s="113"/>
      <c r="AQ494" s="62"/>
      <c r="AR494" s="62"/>
      <c r="AS494" s="62"/>
      <c r="AT494" s="62"/>
    </row>
    <row r="495" ht="15.75" customHeight="1">
      <c r="F495" s="111"/>
      <c r="G495" s="112"/>
      <c r="H495" s="112"/>
      <c r="I495" s="112"/>
      <c r="J495" s="113"/>
      <c r="K495" s="113"/>
      <c r="AQ495" s="62"/>
      <c r="AR495" s="62"/>
      <c r="AS495" s="62"/>
      <c r="AT495" s="62"/>
    </row>
    <row r="496" ht="15.75" customHeight="1">
      <c r="F496" s="111"/>
      <c r="G496" s="112"/>
      <c r="H496" s="112"/>
      <c r="I496" s="112"/>
      <c r="J496" s="113"/>
      <c r="K496" s="113"/>
      <c r="AQ496" s="62"/>
      <c r="AR496" s="62"/>
      <c r="AS496" s="62"/>
      <c r="AT496" s="62"/>
    </row>
    <row r="497" ht="15.75" customHeight="1">
      <c r="F497" s="111"/>
      <c r="G497" s="112"/>
      <c r="H497" s="112"/>
      <c r="I497" s="112"/>
      <c r="J497" s="113"/>
      <c r="K497" s="113"/>
      <c r="AQ497" s="62"/>
      <c r="AR497" s="62"/>
      <c r="AS497" s="62"/>
      <c r="AT497" s="62"/>
    </row>
    <row r="498" ht="15.75" customHeight="1">
      <c r="F498" s="111"/>
      <c r="G498" s="112"/>
      <c r="H498" s="112"/>
      <c r="I498" s="112"/>
      <c r="J498" s="113"/>
      <c r="K498" s="113"/>
      <c r="AQ498" s="62"/>
      <c r="AR498" s="62"/>
      <c r="AS498" s="62"/>
      <c r="AT498" s="62"/>
    </row>
    <row r="499" ht="15.75" customHeight="1">
      <c r="F499" s="111"/>
      <c r="G499" s="112"/>
      <c r="H499" s="112"/>
      <c r="I499" s="112"/>
      <c r="J499" s="113"/>
      <c r="K499" s="113"/>
      <c r="AQ499" s="62"/>
      <c r="AR499" s="62"/>
      <c r="AS499" s="62"/>
      <c r="AT499" s="62"/>
    </row>
    <row r="500" ht="15.75" customHeight="1">
      <c r="F500" s="111"/>
      <c r="G500" s="112"/>
      <c r="H500" s="112"/>
      <c r="I500" s="112"/>
      <c r="J500" s="113"/>
      <c r="K500" s="113"/>
      <c r="AQ500" s="62"/>
      <c r="AR500" s="62"/>
      <c r="AS500" s="62"/>
      <c r="AT500" s="62"/>
    </row>
    <row r="501" ht="15.75" customHeight="1">
      <c r="F501" s="111"/>
      <c r="G501" s="112"/>
      <c r="H501" s="112"/>
      <c r="I501" s="112"/>
      <c r="J501" s="113"/>
      <c r="K501" s="113"/>
      <c r="AQ501" s="62"/>
      <c r="AR501" s="62"/>
      <c r="AS501" s="62"/>
      <c r="AT501" s="62"/>
    </row>
    <row r="502" ht="15.75" customHeight="1">
      <c r="F502" s="111"/>
      <c r="G502" s="112"/>
      <c r="H502" s="112"/>
      <c r="I502" s="112"/>
      <c r="J502" s="113"/>
      <c r="K502" s="113"/>
      <c r="AQ502" s="62"/>
      <c r="AR502" s="62"/>
      <c r="AS502" s="62"/>
      <c r="AT502" s="62"/>
    </row>
    <row r="503" ht="15.75" customHeight="1">
      <c r="F503" s="111"/>
      <c r="G503" s="112"/>
      <c r="H503" s="112"/>
      <c r="I503" s="112"/>
      <c r="J503" s="113"/>
      <c r="K503" s="113"/>
      <c r="AQ503" s="62"/>
      <c r="AR503" s="62"/>
      <c r="AS503" s="62"/>
      <c r="AT503" s="62"/>
    </row>
    <row r="504" ht="15.75" customHeight="1">
      <c r="F504" s="111"/>
      <c r="G504" s="112"/>
      <c r="H504" s="112"/>
      <c r="I504" s="112"/>
      <c r="J504" s="113"/>
      <c r="K504" s="113"/>
      <c r="AQ504" s="62"/>
      <c r="AR504" s="62"/>
      <c r="AS504" s="62"/>
      <c r="AT504" s="62"/>
    </row>
    <row r="505" ht="15.75" customHeight="1">
      <c r="F505" s="111"/>
      <c r="G505" s="112"/>
      <c r="H505" s="112"/>
      <c r="I505" s="112"/>
      <c r="J505" s="113"/>
      <c r="K505" s="113"/>
      <c r="AQ505" s="62"/>
      <c r="AR505" s="62"/>
      <c r="AS505" s="62"/>
      <c r="AT505" s="62"/>
    </row>
    <row r="506" ht="15.75" customHeight="1">
      <c r="F506" s="111"/>
      <c r="G506" s="112"/>
      <c r="H506" s="112"/>
      <c r="I506" s="112"/>
      <c r="J506" s="113"/>
      <c r="K506" s="113"/>
      <c r="AQ506" s="62"/>
      <c r="AR506" s="62"/>
      <c r="AS506" s="62"/>
      <c r="AT506" s="62"/>
    </row>
    <row r="507" ht="15.75" customHeight="1">
      <c r="F507" s="111"/>
      <c r="G507" s="112"/>
      <c r="H507" s="112"/>
      <c r="I507" s="112"/>
      <c r="J507" s="113"/>
      <c r="K507" s="113"/>
      <c r="AQ507" s="62"/>
      <c r="AR507" s="62"/>
      <c r="AS507" s="62"/>
      <c r="AT507" s="62"/>
    </row>
    <row r="508" ht="15.75" customHeight="1">
      <c r="F508" s="111"/>
      <c r="G508" s="112"/>
      <c r="H508" s="112"/>
      <c r="I508" s="112"/>
      <c r="J508" s="113"/>
      <c r="K508" s="113"/>
      <c r="AQ508" s="62"/>
      <c r="AR508" s="62"/>
      <c r="AS508" s="62"/>
      <c r="AT508" s="62"/>
    </row>
    <row r="509" ht="15.75" customHeight="1">
      <c r="F509" s="111"/>
      <c r="G509" s="112"/>
      <c r="H509" s="112"/>
      <c r="I509" s="112"/>
      <c r="J509" s="113"/>
      <c r="K509" s="113"/>
      <c r="AQ509" s="62"/>
      <c r="AR509" s="62"/>
      <c r="AS509" s="62"/>
      <c r="AT509" s="62"/>
    </row>
    <row r="510" ht="15.75" customHeight="1">
      <c r="F510" s="111"/>
      <c r="G510" s="112"/>
      <c r="H510" s="112"/>
      <c r="I510" s="112"/>
      <c r="J510" s="113"/>
      <c r="K510" s="113"/>
      <c r="AQ510" s="62"/>
      <c r="AR510" s="62"/>
      <c r="AS510" s="62"/>
      <c r="AT510" s="62"/>
    </row>
    <row r="511" ht="15.75" customHeight="1">
      <c r="F511" s="111"/>
      <c r="G511" s="112"/>
      <c r="H511" s="112"/>
      <c r="I511" s="112"/>
      <c r="J511" s="113"/>
      <c r="K511" s="113"/>
      <c r="AQ511" s="62"/>
      <c r="AR511" s="62"/>
      <c r="AS511" s="62"/>
      <c r="AT511" s="62"/>
    </row>
    <row r="512" ht="15.75" customHeight="1">
      <c r="F512" s="111"/>
      <c r="G512" s="112"/>
      <c r="H512" s="112"/>
      <c r="I512" s="112"/>
      <c r="J512" s="113"/>
      <c r="K512" s="113"/>
      <c r="AQ512" s="62"/>
      <c r="AR512" s="62"/>
      <c r="AS512" s="62"/>
      <c r="AT512" s="62"/>
    </row>
    <row r="513" ht="15.75" customHeight="1">
      <c r="F513" s="111"/>
      <c r="G513" s="112"/>
      <c r="H513" s="112"/>
      <c r="I513" s="112"/>
      <c r="J513" s="113"/>
      <c r="K513" s="113"/>
      <c r="AQ513" s="62"/>
      <c r="AR513" s="62"/>
      <c r="AS513" s="62"/>
      <c r="AT513" s="62"/>
    </row>
    <row r="514" ht="15.75" customHeight="1">
      <c r="F514" s="111"/>
      <c r="G514" s="112"/>
      <c r="H514" s="112"/>
      <c r="I514" s="112"/>
      <c r="J514" s="113"/>
      <c r="K514" s="113"/>
      <c r="AQ514" s="62"/>
      <c r="AR514" s="62"/>
      <c r="AS514" s="62"/>
      <c r="AT514" s="62"/>
    </row>
    <row r="515" ht="15.75" customHeight="1">
      <c r="F515" s="111"/>
      <c r="G515" s="112"/>
      <c r="H515" s="112"/>
      <c r="I515" s="112"/>
      <c r="J515" s="113"/>
      <c r="K515" s="113"/>
      <c r="AQ515" s="62"/>
      <c r="AR515" s="62"/>
      <c r="AS515" s="62"/>
      <c r="AT515" s="62"/>
    </row>
    <row r="516" ht="15.75" customHeight="1">
      <c r="F516" s="111"/>
      <c r="G516" s="112"/>
      <c r="H516" s="112"/>
      <c r="I516" s="112"/>
      <c r="J516" s="113"/>
      <c r="K516" s="113"/>
      <c r="AQ516" s="62"/>
      <c r="AR516" s="62"/>
      <c r="AS516" s="62"/>
      <c r="AT516" s="62"/>
    </row>
    <row r="517" ht="15.75" customHeight="1">
      <c r="F517" s="111"/>
      <c r="G517" s="112"/>
      <c r="H517" s="112"/>
      <c r="I517" s="112"/>
      <c r="J517" s="113"/>
      <c r="K517" s="113"/>
      <c r="AQ517" s="62"/>
      <c r="AR517" s="62"/>
      <c r="AS517" s="62"/>
      <c r="AT517" s="62"/>
    </row>
    <row r="518" ht="15.75" customHeight="1">
      <c r="F518" s="111"/>
      <c r="G518" s="112"/>
      <c r="H518" s="112"/>
      <c r="I518" s="112"/>
      <c r="J518" s="113"/>
      <c r="K518" s="113"/>
      <c r="AQ518" s="62"/>
      <c r="AR518" s="62"/>
      <c r="AS518" s="62"/>
      <c r="AT518" s="62"/>
    </row>
    <row r="519" ht="15.75" customHeight="1">
      <c r="F519" s="111"/>
      <c r="G519" s="112"/>
      <c r="H519" s="112"/>
      <c r="I519" s="112"/>
      <c r="J519" s="113"/>
      <c r="K519" s="113"/>
      <c r="AQ519" s="62"/>
      <c r="AR519" s="62"/>
      <c r="AS519" s="62"/>
      <c r="AT519" s="62"/>
    </row>
    <row r="520" ht="15.75" customHeight="1">
      <c r="F520" s="111"/>
      <c r="G520" s="112"/>
      <c r="H520" s="112"/>
      <c r="I520" s="112"/>
      <c r="J520" s="113"/>
      <c r="K520" s="113"/>
      <c r="AQ520" s="62"/>
      <c r="AR520" s="62"/>
      <c r="AS520" s="62"/>
      <c r="AT520" s="62"/>
    </row>
    <row r="521" ht="15.75" customHeight="1">
      <c r="F521" s="111"/>
      <c r="G521" s="112"/>
      <c r="H521" s="112"/>
      <c r="I521" s="112"/>
      <c r="J521" s="113"/>
      <c r="K521" s="113"/>
      <c r="AQ521" s="62"/>
      <c r="AR521" s="62"/>
      <c r="AS521" s="62"/>
      <c r="AT521" s="62"/>
    </row>
    <row r="522" ht="15.75" customHeight="1">
      <c r="F522" s="111"/>
      <c r="G522" s="112"/>
      <c r="H522" s="112"/>
      <c r="I522" s="112"/>
      <c r="J522" s="113"/>
      <c r="K522" s="113"/>
      <c r="AQ522" s="62"/>
      <c r="AR522" s="62"/>
      <c r="AS522" s="62"/>
      <c r="AT522" s="62"/>
    </row>
    <row r="523" ht="15.75" customHeight="1">
      <c r="F523" s="111"/>
      <c r="G523" s="112"/>
      <c r="H523" s="112"/>
      <c r="I523" s="112"/>
      <c r="J523" s="113"/>
      <c r="K523" s="113"/>
      <c r="AQ523" s="62"/>
      <c r="AR523" s="62"/>
      <c r="AS523" s="62"/>
      <c r="AT523" s="62"/>
    </row>
    <row r="524" ht="15.75" customHeight="1">
      <c r="F524" s="111"/>
      <c r="G524" s="112"/>
      <c r="H524" s="112"/>
      <c r="I524" s="112"/>
      <c r="J524" s="113"/>
      <c r="K524" s="113"/>
      <c r="AQ524" s="62"/>
      <c r="AR524" s="62"/>
      <c r="AS524" s="62"/>
      <c r="AT524" s="62"/>
    </row>
    <row r="525" ht="15.75" customHeight="1">
      <c r="F525" s="111"/>
      <c r="G525" s="112"/>
      <c r="H525" s="112"/>
      <c r="I525" s="112"/>
      <c r="J525" s="113"/>
      <c r="K525" s="113"/>
      <c r="AQ525" s="62"/>
      <c r="AR525" s="62"/>
      <c r="AS525" s="62"/>
      <c r="AT525" s="62"/>
    </row>
    <row r="526" ht="15.75" customHeight="1">
      <c r="F526" s="111"/>
      <c r="G526" s="112"/>
      <c r="H526" s="112"/>
      <c r="I526" s="112"/>
      <c r="J526" s="113"/>
      <c r="K526" s="113"/>
      <c r="AQ526" s="62"/>
      <c r="AR526" s="62"/>
      <c r="AS526" s="62"/>
      <c r="AT526" s="62"/>
    </row>
    <row r="527" ht="15.75" customHeight="1">
      <c r="F527" s="111"/>
      <c r="G527" s="112"/>
      <c r="H527" s="112"/>
      <c r="I527" s="112"/>
      <c r="J527" s="113"/>
      <c r="K527" s="113"/>
      <c r="AQ527" s="62"/>
      <c r="AR527" s="62"/>
      <c r="AS527" s="62"/>
      <c r="AT527" s="62"/>
    </row>
    <row r="528" ht="15.75" customHeight="1">
      <c r="F528" s="111"/>
      <c r="G528" s="112"/>
      <c r="H528" s="112"/>
      <c r="I528" s="112"/>
      <c r="J528" s="113"/>
      <c r="K528" s="113"/>
      <c r="AQ528" s="62"/>
      <c r="AR528" s="62"/>
      <c r="AS528" s="62"/>
      <c r="AT528" s="62"/>
    </row>
    <row r="529" ht="15.75" customHeight="1">
      <c r="F529" s="111"/>
      <c r="G529" s="112"/>
      <c r="H529" s="112"/>
      <c r="I529" s="112"/>
      <c r="J529" s="113"/>
      <c r="K529" s="113"/>
      <c r="AQ529" s="62"/>
      <c r="AR529" s="62"/>
      <c r="AS529" s="62"/>
      <c r="AT529" s="62"/>
    </row>
    <row r="530" ht="15.75" customHeight="1">
      <c r="F530" s="111"/>
      <c r="G530" s="112"/>
      <c r="H530" s="112"/>
      <c r="I530" s="112"/>
      <c r="J530" s="113"/>
      <c r="K530" s="113"/>
      <c r="AQ530" s="62"/>
      <c r="AR530" s="62"/>
      <c r="AS530" s="62"/>
      <c r="AT530" s="62"/>
    </row>
    <row r="531" ht="15.75" customHeight="1">
      <c r="F531" s="111"/>
      <c r="G531" s="112"/>
      <c r="H531" s="112"/>
      <c r="I531" s="112"/>
      <c r="J531" s="113"/>
      <c r="K531" s="113"/>
      <c r="AQ531" s="62"/>
      <c r="AR531" s="62"/>
      <c r="AS531" s="62"/>
      <c r="AT531" s="62"/>
    </row>
    <row r="532" ht="15.75" customHeight="1">
      <c r="F532" s="111"/>
      <c r="G532" s="112"/>
      <c r="H532" s="112"/>
      <c r="I532" s="112"/>
      <c r="J532" s="113"/>
      <c r="K532" s="113"/>
      <c r="AQ532" s="62"/>
      <c r="AR532" s="62"/>
      <c r="AS532" s="62"/>
      <c r="AT532" s="62"/>
    </row>
    <row r="533" ht="15.75" customHeight="1">
      <c r="F533" s="111"/>
      <c r="G533" s="112"/>
      <c r="H533" s="112"/>
      <c r="I533" s="112"/>
      <c r="J533" s="113"/>
      <c r="K533" s="113"/>
      <c r="AQ533" s="62"/>
      <c r="AR533" s="62"/>
      <c r="AS533" s="62"/>
      <c r="AT533" s="62"/>
    </row>
    <row r="534" ht="15.75" customHeight="1">
      <c r="F534" s="111"/>
      <c r="G534" s="112"/>
      <c r="H534" s="112"/>
      <c r="I534" s="112"/>
      <c r="J534" s="113"/>
      <c r="K534" s="113"/>
      <c r="AQ534" s="62"/>
      <c r="AR534" s="62"/>
      <c r="AS534" s="62"/>
      <c r="AT534" s="62"/>
    </row>
    <row r="535" ht="15.75" customHeight="1">
      <c r="F535" s="111"/>
      <c r="G535" s="112"/>
      <c r="H535" s="112"/>
      <c r="I535" s="112"/>
      <c r="J535" s="113"/>
      <c r="K535" s="113"/>
      <c r="AQ535" s="62"/>
      <c r="AR535" s="62"/>
      <c r="AS535" s="62"/>
      <c r="AT535" s="62"/>
    </row>
    <row r="536" ht="15.75" customHeight="1">
      <c r="F536" s="111"/>
      <c r="G536" s="112"/>
      <c r="H536" s="112"/>
      <c r="I536" s="112"/>
      <c r="J536" s="113"/>
      <c r="K536" s="113"/>
      <c r="AQ536" s="62"/>
      <c r="AR536" s="62"/>
      <c r="AS536" s="62"/>
      <c r="AT536" s="62"/>
    </row>
    <row r="537" ht="15.75" customHeight="1">
      <c r="F537" s="111"/>
      <c r="G537" s="112"/>
      <c r="H537" s="112"/>
      <c r="I537" s="112"/>
      <c r="J537" s="113"/>
      <c r="K537" s="113"/>
      <c r="AQ537" s="62"/>
      <c r="AR537" s="62"/>
      <c r="AS537" s="62"/>
      <c r="AT537" s="62"/>
    </row>
    <row r="538" ht="15.75" customHeight="1">
      <c r="F538" s="111"/>
      <c r="G538" s="112"/>
      <c r="H538" s="112"/>
      <c r="I538" s="112"/>
      <c r="J538" s="113"/>
      <c r="K538" s="113"/>
      <c r="AQ538" s="62"/>
      <c r="AR538" s="62"/>
      <c r="AS538" s="62"/>
      <c r="AT538" s="62"/>
    </row>
    <row r="539" ht="15.75" customHeight="1">
      <c r="F539" s="111"/>
      <c r="G539" s="112"/>
      <c r="H539" s="112"/>
      <c r="I539" s="112"/>
      <c r="J539" s="113"/>
      <c r="K539" s="113"/>
      <c r="AQ539" s="62"/>
      <c r="AR539" s="62"/>
      <c r="AS539" s="62"/>
      <c r="AT539" s="62"/>
    </row>
    <row r="540" ht="15.75" customHeight="1">
      <c r="F540" s="111"/>
      <c r="G540" s="112"/>
      <c r="H540" s="112"/>
      <c r="I540" s="112"/>
      <c r="J540" s="113"/>
      <c r="K540" s="113"/>
      <c r="AQ540" s="62"/>
      <c r="AR540" s="62"/>
      <c r="AS540" s="62"/>
      <c r="AT540" s="62"/>
    </row>
    <row r="541" ht="15.75" customHeight="1">
      <c r="F541" s="111"/>
      <c r="G541" s="112"/>
      <c r="H541" s="112"/>
      <c r="I541" s="112"/>
      <c r="J541" s="113"/>
      <c r="K541" s="113"/>
      <c r="AQ541" s="62"/>
      <c r="AR541" s="62"/>
      <c r="AS541" s="62"/>
      <c r="AT541" s="62"/>
    </row>
    <row r="542" ht="15.75" customHeight="1">
      <c r="F542" s="111"/>
      <c r="G542" s="112"/>
      <c r="H542" s="112"/>
      <c r="I542" s="112"/>
      <c r="J542" s="113"/>
      <c r="K542" s="113"/>
      <c r="AQ542" s="62"/>
      <c r="AR542" s="62"/>
      <c r="AS542" s="62"/>
      <c r="AT542" s="62"/>
    </row>
    <row r="543" ht="15.75" customHeight="1">
      <c r="F543" s="111"/>
      <c r="G543" s="112"/>
      <c r="H543" s="112"/>
      <c r="I543" s="112"/>
      <c r="J543" s="113"/>
      <c r="K543" s="113"/>
      <c r="AQ543" s="62"/>
      <c r="AR543" s="62"/>
      <c r="AS543" s="62"/>
      <c r="AT543" s="62"/>
    </row>
    <row r="544" ht="15.75" customHeight="1">
      <c r="F544" s="111"/>
      <c r="G544" s="112"/>
      <c r="H544" s="112"/>
      <c r="I544" s="112"/>
      <c r="J544" s="113"/>
      <c r="K544" s="113"/>
      <c r="AQ544" s="62"/>
      <c r="AR544" s="62"/>
      <c r="AS544" s="62"/>
      <c r="AT544" s="62"/>
    </row>
    <row r="545" ht="15.75" customHeight="1">
      <c r="F545" s="111"/>
      <c r="G545" s="112"/>
      <c r="H545" s="112"/>
      <c r="I545" s="112"/>
      <c r="J545" s="113"/>
      <c r="K545" s="113"/>
      <c r="AQ545" s="62"/>
      <c r="AR545" s="62"/>
      <c r="AS545" s="62"/>
      <c r="AT545" s="62"/>
    </row>
    <row r="546" ht="15.75" customHeight="1">
      <c r="F546" s="111"/>
      <c r="G546" s="112"/>
      <c r="H546" s="112"/>
      <c r="I546" s="112"/>
      <c r="J546" s="113"/>
      <c r="K546" s="113"/>
      <c r="AQ546" s="62"/>
      <c r="AR546" s="62"/>
      <c r="AS546" s="62"/>
      <c r="AT546" s="62"/>
    </row>
    <row r="547" ht="15.75" customHeight="1">
      <c r="F547" s="111"/>
      <c r="G547" s="112"/>
      <c r="H547" s="112"/>
      <c r="I547" s="112"/>
      <c r="J547" s="113"/>
      <c r="K547" s="113"/>
      <c r="AQ547" s="62"/>
      <c r="AR547" s="62"/>
      <c r="AS547" s="62"/>
      <c r="AT547" s="62"/>
    </row>
    <row r="548" ht="15.75" customHeight="1">
      <c r="F548" s="111"/>
      <c r="G548" s="112"/>
      <c r="H548" s="112"/>
      <c r="I548" s="112"/>
      <c r="J548" s="113"/>
      <c r="K548" s="113"/>
      <c r="AQ548" s="62"/>
      <c r="AR548" s="62"/>
      <c r="AS548" s="62"/>
      <c r="AT548" s="62"/>
    </row>
    <row r="549" ht="15.75" customHeight="1">
      <c r="F549" s="111"/>
      <c r="G549" s="112"/>
      <c r="H549" s="112"/>
      <c r="I549" s="112"/>
      <c r="J549" s="113"/>
      <c r="K549" s="113"/>
      <c r="AQ549" s="62"/>
      <c r="AR549" s="62"/>
      <c r="AS549" s="62"/>
      <c r="AT549" s="62"/>
    </row>
    <row r="550" ht="15.75" customHeight="1">
      <c r="F550" s="111"/>
      <c r="G550" s="112"/>
      <c r="H550" s="112"/>
      <c r="I550" s="112"/>
      <c r="J550" s="113"/>
      <c r="K550" s="113"/>
      <c r="AQ550" s="62"/>
      <c r="AR550" s="62"/>
      <c r="AS550" s="62"/>
      <c r="AT550" s="62"/>
    </row>
    <row r="551" ht="15.75" customHeight="1">
      <c r="F551" s="111"/>
      <c r="G551" s="112"/>
      <c r="H551" s="112"/>
      <c r="I551" s="112"/>
      <c r="J551" s="113"/>
      <c r="K551" s="113"/>
      <c r="AQ551" s="62"/>
      <c r="AR551" s="62"/>
      <c r="AS551" s="62"/>
      <c r="AT551" s="62"/>
    </row>
    <row r="552" ht="15.75" customHeight="1">
      <c r="F552" s="111"/>
      <c r="G552" s="112"/>
      <c r="H552" s="112"/>
      <c r="I552" s="112"/>
      <c r="J552" s="113"/>
      <c r="K552" s="113"/>
      <c r="AQ552" s="62"/>
      <c r="AR552" s="62"/>
      <c r="AS552" s="62"/>
      <c r="AT552" s="62"/>
    </row>
    <row r="553" ht="15.75" customHeight="1">
      <c r="F553" s="111"/>
      <c r="G553" s="112"/>
      <c r="H553" s="112"/>
      <c r="I553" s="112"/>
      <c r="J553" s="113"/>
      <c r="K553" s="113"/>
      <c r="AQ553" s="62"/>
      <c r="AR553" s="62"/>
      <c r="AS553" s="62"/>
      <c r="AT553" s="62"/>
    </row>
    <row r="554" ht="15.75" customHeight="1">
      <c r="F554" s="111"/>
      <c r="G554" s="112"/>
      <c r="H554" s="112"/>
      <c r="I554" s="112"/>
      <c r="J554" s="113"/>
      <c r="K554" s="113"/>
      <c r="AQ554" s="62"/>
      <c r="AR554" s="62"/>
      <c r="AS554" s="62"/>
      <c r="AT554" s="62"/>
    </row>
    <row r="555" ht="15.75" customHeight="1">
      <c r="F555" s="111"/>
      <c r="G555" s="112"/>
      <c r="H555" s="112"/>
      <c r="I555" s="112"/>
      <c r="J555" s="113"/>
      <c r="K555" s="113"/>
      <c r="AQ555" s="62"/>
      <c r="AR555" s="62"/>
      <c r="AS555" s="62"/>
      <c r="AT555" s="62"/>
    </row>
    <row r="556" ht="15.75" customHeight="1">
      <c r="F556" s="111"/>
      <c r="G556" s="112"/>
      <c r="H556" s="112"/>
      <c r="I556" s="112"/>
      <c r="J556" s="113"/>
      <c r="K556" s="113"/>
      <c r="AQ556" s="62"/>
      <c r="AR556" s="62"/>
      <c r="AS556" s="62"/>
      <c r="AT556" s="62"/>
    </row>
    <row r="557" ht="15.75" customHeight="1">
      <c r="F557" s="111"/>
      <c r="G557" s="112"/>
      <c r="H557" s="112"/>
      <c r="I557" s="112"/>
      <c r="J557" s="113"/>
      <c r="K557" s="113"/>
      <c r="AQ557" s="62"/>
      <c r="AR557" s="62"/>
      <c r="AS557" s="62"/>
      <c r="AT557" s="62"/>
    </row>
    <row r="558" ht="15.75" customHeight="1">
      <c r="F558" s="111"/>
      <c r="G558" s="112"/>
      <c r="H558" s="112"/>
      <c r="I558" s="112"/>
      <c r="J558" s="113"/>
      <c r="K558" s="113"/>
      <c r="AQ558" s="62"/>
      <c r="AR558" s="62"/>
      <c r="AS558" s="62"/>
      <c r="AT558" s="62"/>
    </row>
    <row r="559" ht="15.75" customHeight="1">
      <c r="F559" s="111"/>
      <c r="G559" s="112"/>
      <c r="H559" s="112"/>
      <c r="I559" s="112"/>
      <c r="J559" s="113"/>
      <c r="K559" s="113"/>
      <c r="AQ559" s="62"/>
      <c r="AR559" s="62"/>
      <c r="AS559" s="62"/>
      <c r="AT559" s="62"/>
    </row>
    <row r="560" ht="15.75" customHeight="1">
      <c r="F560" s="111"/>
      <c r="G560" s="112"/>
      <c r="H560" s="112"/>
      <c r="I560" s="112"/>
      <c r="J560" s="113"/>
      <c r="K560" s="113"/>
      <c r="AQ560" s="62"/>
      <c r="AR560" s="62"/>
      <c r="AS560" s="62"/>
      <c r="AT560" s="62"/>
    </row>
    <row r="561" ht="15.75" customHeight="1">
      <c r="F561" s="111"/>
      <c r="G561" s="112"/>
      <c r="H561" s="112"/>
      <c r="I561" s="112"/>
      <c r="J561" s="113"/>
      <c r="K561" s="113"/>
      <c r="AQ561" s="62"/>
      <c r="AR561" s="62"/>
      <c r="AS561" s="62"/>
      <c r="AT561" s="62"/>
    </row>
    <row r="562" ht="15.75" customHeight="1">
      <c r="F562" s="111"/>
      <c r="G562" s="112"/>
      <c r="H562" s="112"/>
      <c r="I562" s="112"/>
      <c r="J562" s="113"/>
      <c r="K562" s="113"/>
      <c r="AQ562" s="62"/>
      <c r="AR562" s="62"/>
      <c r="AS562" s="62"/>
      <c r="AT562" s="62"/>
    </row>
    <row r="563" ht="15.75" customHeight="1">
      <c r="F563" s="111"/>
      <c r="G563" s="112"/>
      <c r="H563" s="112"/>
      <c r="I563" s="112"/>
      <c r="J563" s="113"/>
      <c r="K563" s="113"/>
      <c r="AQ563" s="62"/>
      <c r="AR563" s="62"/>
      <c r="AS563" s="62"/>
      <c r="AT563" s="62"/>
    </row>
    <row r="564" ht="15.75" customHeight="1">
      <c r="F564" s="111"/>
      <c r="G564" s="112"/>
      <c r="H564" s="112"/>
      <c r="I564" s="112"/>
      <c r="J564" s="113"/>
      <c r="K564" s="113"/>
      <c r="AQ564" s="62"/>
      <c r="AR564" s="62"/>
      <c r="AS564" s="62"/>
      <c r="AT564" s="62"/>
    </row>
    <row r="565" ht="15.75" customHeight="1">
      <c r="F565" s="111"/>
      <c r="G565" s="112"/>
      <c r="H565" s="112"/>
      <c r="I565" s="112"/>
      <c r="J565" s="113"/>
      <c r="K565" s="113"/>
      <c r="AQ565" s="62"/>
      <c r="AR565" s="62"/>
      <c r="AS565" s="62"/>
      <c r="AT565" s="62"/>
    </row>
    <row r="566" ht="15.75" customHeight="1">
      <c r="F566" s="111"/>
      <c r="G566" s="112"/>
      <c r="H566" s="112"/>
      <c r="I566" s="112"/>
      <c r="J566" s="113"/>
      <c r="K566" s="113"/>
      <c r="AQ566" s="62"/>
      <c r="AR566" s="62"/>
      <c r="AS566" s="62"/>
      <c r="AT566" s="62"/>
    </row>
    <row r="567" ht="15.75" customHeight="1">
      <c r="F567" s="111"/>
      <c r="G567" s="112"/>
      <c r="H567" s="112"/>
      <c r="I567" s="112"/>
      <c r="J567" s="113"/>
      <c r="K567" s="113"/>
      <c r="AQ567" s="62"/>
      <c r="AR567" s="62"/>
      <c r="AS567" s="62"/>
      <c r="AT567" s="62"/>
    </row>
    <row r="568" ht="15.75" customHeight="1">
      <c r="F568" s="111"/>
      <c r="G568" s="112"/>
      <c r="H568" s="112"/>
      <c r="I568" s="112"/>
      <c r="J568" s="113"/>
      <c r="K568" s="113"/>
      <c r="AQ568" s="62"/>
      <c r="AR568" s="62"/>
      <c r="AS568" s="62"/>
      <c r="AT568" s="62"/>
    </row>
    <row r="569" ht="15.75" customHeight="1">
      <c r="F569" s="111"/>
      <c r="G569" s="112"/>
      <c r="H569" s="112"/>
      <c r="I569" s="112"/>
      <c r="J569" s="113"/>
      <c r="K569" s="113"/>
      <c r="AQ569" s="62"/>
      <c r="AR569" s="62"/>
      <c r="AS569" s="62"/>
      <c r="AT569" s="62"/>
    </row>
    <row r="570" ht="15.75" customHeight="1">
      <c r="F570" s="111"/>
      <c r="G570" s="112"/>
      <c r="H570" s="112"/>
      <c r="I570" s="112"/>
      <c r="J570" s="113"/>
      <c r="K570" s="113"/>
      <c r="AQ570" s="62"/>
      <c r="AR570" s="62"/>
      <c r="AS570" s="62"/>
      <c r="AT570" s="62"/>
    </row>
    <row r="571" ht="15.75" customHeight="1">
      <c r="F571" s="111"/>
      <c r="G571" s="112"/>
      <c r="H571" s="112"/>
      <c r="I571" s="112"/>
      <c r="J571" s="113"/>
      <c r="K571" s="113"/>
      <c r="AQ571" s="62"/>
      <c r="AR571" s="62"/>
      <c r="AS571" s="62"/>
      <c r="AT571" s="62"/>
    </row>
    <row r="572" ht="15.75" customHeight="1">
      <c r="F572" s="111"/>
      <c r="G572" s="112"/>
      <c r="H572" s="112"/>
      <c r="I572" s="112"/>
      <c r="J572" s="113"/>
      <c r="K572" s="113"/>
      <c r="AQ572" s="62"/>
      <c r="AR572" s="62"/>
      <c r="AS572" s="62"/>
      <c r="AT572" s="62"/>
    </row>
    <row r="573" ht="15.75" customHeight="1">
      <c r="F573" s="111"/>
      <c r="G573" s="112"/>
      <c r="H573" s="112"/>
      <c r="I573" s="112"/>
      <c r="J573" s="113"/>
      <c r="K573" s="113"/>
      <c r="AQ573" s="62"/>
      <c r="AR573" s="62"/>
      <c r="AS573" s="62"/>
      <c r="AT573" s="62"/>
    </row>
    <row r="574" ht="15.75" customHeight="1">
      <c r="F574" s="111"/>
      <c r="G574" s="112"/>
      <c r="H574" s="112"/>
      <c r="I574" s="112"/>
      <c r="J574" s="113"/>
      <c r="K574" s="113"/>
      <c r="AQ574" s="62"/>
      <c r="AR574" s="62"/>
      <c r="AS574" s="62"/>
      <c r="AT574" s="62"/>
    </row>
    <row r="575" ht="15.75" customHeight="1">
      <c r="F575" s="111"/>
      <c r="G575" s="112"/>
      <c r="H575" s="112"/>
      <c r="I575" s="112"/>
      <c r="J575" s="113"/>
      <c r="K575" s="113"/>
      <c r="AQ575" s="62"/>
      <c r="AR575" s="62"/>
      <c r="AS575" s="62"/>
      <c r="AT575" s="62"/>
    </row>
    <row r="576" ht="15.75" customHeight="1">
      <c r="F576" s="111"/>
      <c r="G576" s="112"/>
      <c r="H576" s="112"/>
      <c r="I576" s="112"/>
      <c r="J576" s="113"/>
      <c r="K576" s="113"/>
      <c r="AQ576" s="62"/>
      <c r="AR576" s="62"/>
      <c r="AS576" s="62"/>
      <c r="AT576" s="62"/>
    </row>
    <row r="577" ht="15.75" customHeight="1">
      <c r="F577" s="111"/>
      <c r="G577" s="112"/>
      <c r="H577" s="112"/>
      <c r="I577" s="112"/>
      <c r="J577" s="113"/>
      <c r="K577" s="113"/>
      <c r="AQ577" s="62"/>
      <c r="AR577" s="62"/>
      <c r="AS577" s="62"/>
      <c r="AT577" s="62"/>
    </row>
    <row r="578" ht="15.75" customHeight="1">
      <c r="F578" s="111"/>
      <c r="G578" s="112"/>
      <c r="H578" s="112"/>
      <c r="I578" s="112"/>
      <c r="J578" s="113"/>
      <c r="K578" s="113"/>
      <c r="AQ578" s="62"/>
      <c r="AR578" s="62"/>
      <c r="AS578" s="62"/>
      <c r="AT578" s="62"/>
    </row>
    <row r="579" ht="15.75" customHeight="1">
      <c r="F579" s="111"/>
      <c r="G579" s="112"/>
      <c r="H579" s="112"/>
      <c r="I579" s="112"/>
      <c r="J579" s="113"/>
      <c r="K579" s="113"/>
      <c r="AQ579" s="62"/>
      <c r="AR579" s="62"/>
      <c r="AS579" s="62"/>
      <c r="AT579" s="62"/>
    </row>
    <row r="580" ht="15.75" customHeight="1">
      <c r="F580" s="111"/>
      <c r="G580" s="112"/>
      <c r="H580" s="112"/>
      <c r="I580" s="112"/>
      <c r="J580" s="113"/>
      <c r="K580" s="113"/>
      <c r="AQ580" s="62"/>
      <c r="AR580" s="62"/>
      <c r="AS580" s="62"/>
      <c r="AT580" s="62"/>
    </row>
    <row r="581" ht="15.75" customHeight="1">
      <c r="F581" s="111"/>
      <c r="G581" s="112"/>
      <c r="H581" s="112"/>
      <c r="I581" s="112"/>
      <c r="J581" s="113"/>
      <c r="K581" s="113"/>
      <c r="AQ581" s="62"/>
      <c r="AR581" s="62"/>
      <c r="AS581" s="62"/>
      <c r="AT581" s="62"/>
    </row>
    <row r="582" ht="15.75" customHeight="1">
      <c r="F582" s="111"/>
      <c r="G582" s="112"/>
      <c r="H582" s="112"/>
      <c r="I582" s="112"/>
      <c r="J582" s="113"/>
      <c r="K582" s="113"/>
      <c r="AQ582" s="62"/>
      <c r="AR582" s="62"/>
      <c r="AS582" s="62"/>
      <c r="AT582" s="62"/>
    </row>
    <row r="583" ht="15.75" customHeight="1">
      <c r="F583" s="111"/>
      <c r="G583" s="112"/>
      <c r="H583" s="112"/>
      <c r="I583" s="112"/>
      <c r="J583" s="113"/>
      <c r="K583" s="113"/>
      <c r="AQ583" s="62"/>
      <c r="AR583" s="62"/>
      <c r="AS583" s="62"/>
      <c r="AT583" s="62"/>
    </row>
    <row r="584" ht="15.75" customHeight="1">
      <c r="F584" s="111"/>
      <c r="G584" s="112"/>
      <c r="H584" s="112"/>
      <c r="I584" s="112"/>
      <c r="J584" s="113"/>
      <c r="K584" s="113"/>
      <c r="AQ584" s="62"/>
      <c r="AR584" s="62"/>
      <c r="AS584" s="62"/>
      <c r="AT584" s="62"/>
    </row>
    <row r="585" ht="15.75" customHeight="1">
      <c r="F585" s="111"/>
      <c r="G585" s="112"/>
      <c r="H585" s="112"/>
      <c r="I585" s="112"/>
      <c r="J585" s="113"/>
      <c r="K585" s="113"/>
      <c r="AQ585" s="62"/>
      <c r="AR585" s="62"/>
      <c r="AS585" s="62"/>
      <c r="AT585" s="62"/>
    </row>
    <row r="586" ht="15.75" customHeight="1">
      <c r="F586" s="111"/>
      <c r="G586" s="112"/>
      <c r="H586" s="112"/>
      <c r="I586" s="112"/>
      <c r="J586" s="113"/>
      <c r="K586" s="113"/>
      <c r="AQ586" s="62"/>
      <c r="AR586" s="62"/>
      <c r="AS586" s="62"/>
      <c r="AT586" s="62"/>
    </row>
    <row r="587" ht="15.75" customHeight="1">
      <c r="F587" s="111"/>
      <c r="G587" s="112"/>
      <c r="H587" s="112"/>
      <c r="I587" s="112"/>
      <c r="J587" s="113"/>
      <c r="K587" s="113"/>
      <c r="AQ587" s="62"/>
      <c r="AR587" s="62"/>
      <c r="AS587" s="62"/>
      <c r="AT587" s="62"/>
    </row>
    <row r="588" ht="15.75" customHeight="1">
      <c r="F588" s="111"/>
      <c r="G588" s="112"/>
      <c r="H588" s="112"/>
      <c r="I588" s="112"/>
      <c r="J588" s="113"/>
      <c r="K588" s="113"/>
      <c r="AQ588" s="62"/>
      <c r="AR588" s="62"/>
      <c r="AS588" s="62"/>
      <c r="AT588" s="62"/>
    </row>
    <row r="589" ht="15.75" customHeight="1">
      <c r="F589" s="111"/>
      <c r="G589" s="112"/>
      <c r="H589" s="112"/>
      <c r="I589" s="112"/>
      <c r="J589" s="113"/>
      <c r="K589" s="113"/>
      <c r="AQ589" s="62"/>
      <c r="AR589" s="62"/>
      <c r="AS589" s="62"/>
      <c r="AT589" s="62"/>
    </row>
    <row r="590" ht="15.75" customHeight="1">
      <c r="F590" s="111"/>
      <c r="G590" s="112"/>
      <c r="H590" s="112"/>
      <c r="I590" s="112"/>
      <c r="J590" s="113"/>
      <c r="K590" s="113"/>
      <c r="AQ590" s="62"/>
      <c r="AR590" s="62"/>
      <c r="AS590" s="62"/>
      <c r="AT590" s="62"/>
    </row>
    <row r="591" ht="15.75" customHeight="1">
      <c r="F591" s="111"/>
      <c r="G591" s="112"/>
      <c r="H591" s="112"/>
      <c r="I591" s="112"/>
      <c r="J591" s="113"/>
      <c r="K591" s="113"/>
      <c r="AQ591" s="62"/>
      <c r="AR591" s="62"/>
      <c r="AS591" s="62"/>
      <c r="AT591" s="62"/>
    </row>
    <row r="592" ht="15.75" customHeight="1">
      <c r="F592" s="111"/>
      <c r="G592" s="112"/>
      <c r="H592" s="112"/>
      <c r="I592" s="112"/>
      <c r="J592" s="113"/>
      <c r="K592" s="113"/>
      <c r="AQ592" s="62"/>
      <c r="AR592" s="62"/>
      <c r="AS592" s="62"/>
      <c r="AT592" s="62"/>
    </row>
    <row r="593" ht="15.75" customHeight="1">
      <c r="F593" s="111"/>
      <c r="G593" s="112"/>
      <c r="H593" s="112"/>
      <c r="I593" s="112"/>
      <c r="J593" s="113"/>
      <c r="K593" s="113"/>
      <c r="AQ593" s="62"/>
      <c r="AR593" s="62"/>
      <c r="AS593" s="62"/>
      <c r="AT593" s="62"/>
    </row>
    <row r="594" ht="15.75" customHeight="1">
      <c r="F594" s="111"/>
      <c r="G594" s="112"/>
      <c r="H594" s="112"/>
      <c r="I594" s="112"/>
      <c r="J594" s="113"/>
      <c r="K594" s="113"/>
      <c r="AQ594" s="62"/>
      <c r="AR594" s="62"/>
      <c r="AS594" s="62"/>
      <c r="AT594" s="62"/>
    </row>
    <row r="595" ht="15.75" customHeight="1">
      <c r="F595" s="111"/>
      <c r="G595" s="112"/>
      <c r="H595" s="112"/>
      <c r="I595" s="112"/>
      <c r="J595" s="113"/>
      <c r="K595" s="113"/>
      <c r="AQ595" s="62"/>
      <c r="AR595" s="62"/>
      <c r="AS595" s="62"/>
      <c r="AT595" s="62"/>
    </row>
    <row r="596" ht="15.75" customHeight="1">
      <c r="F596" s="111"/>
      <c r="G596" s="112"/>
      <c r="H596" s="112"/>
      <c r="I596" s="112"/>
      <c r="J596" s="113"/>
      <c r="K596" s="113"/>
      <c r="AQ596" s="62"/>
      <c r="AR596" s="62"/>
      <c r="AS596" s="62"/>
      <c r="AT596" s="62"/>
    </row>
    <row r="597" ht="15.75" customHeight="1">
      <c r="F597" s="111"/>
      <c r="G597" s="112"/>
      <c r="H597" s="112"/>
      <c r="I597" s="112"/>
      <c r="J597" s="113"/>
      <c r="K597" s="113"/>
      <c r="AQ597" s="62"/>
      <c r="AR597" s="62"/>
      <c r="AS597" s="62"/>
      <c r="AT597" s="62"/>
    </row>
    <row r="598" ht="15.75" customHeight="1">
      <c r="F598" s="111"/>
      <c r="G598" s="112"/>
      <c r="H598" s="112"/>
      <c r="I598" s="112"/>
      <c r="J598" s="113"/>
      <c r="K598" s="113"/>
      <c r="AQ598" s="62"/>
      <c r="AR598" s="62"/>
      <c r="AS598" s="62"/>
      <c r="AT598" s="62"/>
    </row>
    <row r="599" ht="15.75" customHeight="1">
      <c r="F599" s="111"/>
      <c r="G599" s="112"/>
      <c r="H599" s="112"/>
      <c r="I599" s="112"/>
      <c r="J599" s="113"/>
      <c r="K599" s="113"/>
      <c r="AQ599" s="62"/>
      <c r="AR599" s="62"/>
      <c r="AS599" s="62"/>
      <c r="AT599" s="62"/>
    </row>
    <row r="600" ht="15.75" customHeight="1">
      <c r="F600" s="111"/>
      <c r="G600" s="112"/>
      <c r="H600" s="112"/>
      <c r="I600" s="112"/>
      <c r="J600" s="113"/>
      <c r="K600" s="113"/>
      <c r="AQ600" s="62"/>
      <c r="AR600" s="62"/>
      <c r="AS600" s="62"/>
      <c r="AT600" s="62"/>
    </row>
    <row r="601" ht="15.75" customHeight="1">
      <c r="F601" s="111"/>
      <c r="G601" s="112"/>
      <c r="H601" s="112"/>
      <c r="I601" s="112"/>
      <c r="J601" s="113"/>
      <c r="K601" s="113"/>
      <c r="AQ601" s="62"/>
      <c r="AR601" s="62"/>
      <c r="AS601" s="62"/>
      <c r="AT601" s="62"/>
    </row>
    <row r="602" ht="15.75" customHeight="1">
      <c r="F602" s="111"/>
      <c r="G602" s="112"/>
      <c r="H602" s="112"/>
      <c r="I602" s="112"/>
      <c r="J602" s="113"/>
      <c r="K602" s="113"/>
      <c r="AQ602" s="62"/>
      <c r="AR602" s="62"/>
      <c r="AS602" s="62"/>
      <c r="AT602" s="62"/>
    </row>
    <row r="603" ht="15.75" customHeight="1">
      <c r="F603" s="111"/>
      <c r="G603" s="112"/>
      <c r="H603" s="112"/>
      <c r="I603" s="112"/>
      <c r="J603" s="113"/>
      <c r="K603" s="113"/>
      <c r="AQ603" s="62"/>
      <c r="AR603" s="62"/>
      <c r="AS603" s="62"/>
      <c r="AT603" s="62"/>
    </row>
    <row r="604" ht="15.75" customHeight="1">
      <c r="F604" s="111"/>
      <c r="G604" s="112"/>
      <c r="H604" s="112"/>
      <c r="I604" s="112"/>
      <c r="J604" s="113"/>
      <c r="K604" s="113"/>
      <c r="AQ604" s="62"/>
      <c r="AR604" s="62"/>
      <c r="AS604" s="62"/>
      <c r="AT604" s="62"/>
    </row>
    <row r="605" ht="15.75" customHeight="1">
      <c r="F605" s="111"/>
      <c r="G605" s="112"/>
      <c r="H605" s="112"/>
      <c r="I605" s="112"/>
      <c r="J605" s="113"/>
      <c r="K605" s="113"/>
      <c r="AQ605" s="62"/>
      <c r="AR605" s="62"/>
      <c r="AS605" s="62"/>
      <c r="AT605" s="62"/>
    </row>
    <row r="606" ht="15.75" customHeight="1">
      <c r="F606" s="111"/>
      <c r="G606" s="112"/>
      <c r="H606" s="112"/>
      <c r="I606" s="112"/>
      <c r="J606" s="113"/>
      <c r="K606" s="113"/>
      <c r="AQ606" s="62"/>
      <c r="AR606" s="62"/>
      <c r="AS606" s="62"/>
      <c r="AT606" s="62"/>
    </row>
    <row r="607" ht="15.75" customHeight="1">
      <c r="F607" s="111"/>
      <c r="G607" s="112"/>
      <c r="H607" s="112"/>
      <c r="I607" s="112"/>
      <c r="J607" s="113"/>
      <c r="K607" s="113"/>
      <c r="AQ607" s="62"/>
      <c r="AR607" s="62"/>
      <c r="AS607" s="62"/>
      <c r="AT607" s="62"/>
    </row>
    <row r="608" ht="15.75" customHeight="1">
      <c r="F608" s="111"/>
      <c r="G608" s="112"/>
      <c r="H608" s="112"/>
      <c r="I608" s="112"/>
      <c r="J608" s="113"/>
      <c r="K608" s="113"/>
      <c r="AQ608" s="62"/>
      <c r="AR608" s="62"/>
      <c r="AS608" s="62"/>
      <c r="AT608" s="62"/>
    </row>
    <row r="609" ht="15.75" customHeight="1">
      <c r="F609" s="111"/>
      <c r="G609" s="112"/>
      <c r="H609" s="112"/>
      <c r="I609" s="112"/>
      <c r="J609" s="113"/>
      <c r="K609" s="113"/>
      <c r="AQ609" s="62"/>
      <c r="AR609" s="62"/>
      <c r="AS609" s="62"/>
      <c r="AT609" s="62"/>
    </row>
    <row r="610" ht="15.75" customHeight="1">
      <c r="F610" s="111"/>
      <c r="G610" s="112"/>
      <c r="H610" s="112"/>
      <c r="I610" s="112"/>
      <c r="J610" s="113"/>
      <c r="K610" s="113"/>
      <c r="AQ610" s="62"/>
      <c r="AR610" s="62"/>
      <c r="AS610" s="62"/>
      <c r="AT610" s="62"/>
    </row>
    <row r="611" ht="15.75" customHeight="1">
      <c r="F611" s="111"/>
      <c r="G611" s="112"/>
      <c r="H611" s="112"/>
      <c r="I611" s="112"/>
      <c r="J611" s="113"/>
      <c r="K611" s="113"/>
      <c r="AQ611" s="62"/>
      <c r="AR611" s="62"/>
      <c r="AS611" s="62"/>
      <c r="AT611" s="62"/>
    </row>
    <row r="612" ht="15.75" customHeight="1">
      <c r="F612" s="111"/>
      <c r="G612" s="112"/>
      <c r="H612" s="112"/>
      <c r="I612" s="112"/>
      <c r="J612" s="113"/>
      <c r="K612" s="113"/>
      <c r="AQ612" s="62"/>
      <c r="AR612" s="62"/>
      <c r="AS612" s="62"/>
      <c r="AT612" s="62"/>
    </row>
    <row r="613" ht="15.75" customHeight="1">
      <c r="F613" s="111"/>
      <c r="G613" s="112"/>
      <c r="H613" s="112"/>
      <c r="I613" s="112"/>
      <c r="J613" s="113"/>
      <c r="K613" s="113"/>
      <c r="AQ613" s="62"/>
      <c r="AR613" s="62"/>
      <c r="AS613" s="62"/>
      <c r="AT613" s="62"/>
    </row>
    <row r="614" ht="15.75" customHeight="1">
      <c r="F614" s="111"/>
      <c r="G614" s="112"/>
      <c r="H614" s="112"/>
      <c r="I614" s="112"/>
      <c r="J614" s="113"/>
      <c r="K614" s="113"/>
      <c r="AQ614" s="62"/>
      <c r="AR614" s="62"/>
      <c r="AS614" s="62"/>
      <c r="AT614" s="62"/>
    </row>
    <row r="615" ht="15.75" customHeight="1">
      <c r="F615" s="111"/>
      <c r="G615" s="112"/>
      <c r="H615" s="112"/>
      <c r="I615" s="112"/>
      <c r="J615" s="113"/>
      <c r="K615" s="113"/>
      <c r="AQ615" s="62"/>
      <c r="AR615" s="62"/>
      <c r="AS615" s="62"/>
      <c r="AT615" s="62"/>
    </row>
    <row r="616" ht="15.75" customHeight="1">
      <c r="F616" s="111"/>
      <c r="G616" s="112"/>
      <c r="H616" s="112"/>
      <c r="I616" s="112"/>
      <c r="J616" s="113"/>
      <c r="K616" s="113"/>
      <c r="AQ616" s="62"/>
      <c r="AR616" s="62"/>
      <c r="AS616" s="62"/>
      <c r="AT616" s="62"/>
    </row>
    <row r="617" ht="15.75" customHeight="1">
      <c r="F617" s="111"/>
      <c r="G617" s="112"/>
      <c r="H617" s="112"/>
      <c r="I617" s="112"/>
      <c r="J617" s="113"/>
      <c r="K617" s="113"/>
      <c r="AQ617" s="62"/>
      <c r="AR617" s="62"/>
      <c r="AS617" s="62"/>
      <c r="AT617" s="62"/>
    </row>
    <row r="618" ht="15.75" customHeight="1">
      <c r="F618" s="111"/>
      <c r="G618" s="112"/>
      <c r="H618" s="112"/>
      <c r="I618" s="112"/>
      <c r="J618" s="113"/>
      <c r="K618" s="113"/>
      <c r="AQ618" s="62"/>
      <c r="AR618" s="62"/>
      <c r="AS618" s="62"/>
      <c r="AT618" s="62"/>
    </row>
    <row r="619" ht="15.75" customHeight="1">
      <c r="F619" s="111"/>
      <c r="G619" s="112"/>
      <c r="H619" s="112"/>
      <c r="I619" s="112"/>
      <c r="J619" s="113"/>
      <c r="K619" s="113"/>
      <c r="AQ619" s="62"/>
      <c r="AR619" s="62"/>
      <c r="AS619" s="62"/>
      <c r="AT619" s="62"/>
    </row>
    <row r="620" ht="15.75" customHeight="1">
      <c r="F620" s="111"/>
      <c r="G620" s="112"/>
      <c r="H620" s="112"/>
      <c r="I620" s="112"/>
      <c r="J620" s="113"/>
      <c r="K620" s="113"/>
      <c r="AQ620" s="62"/>
      <c r="AR620" s="62"/>
      <c r="AS620" s="62"/>
      <c r="AT620" s="62"/>
    </row>
    <row r="621" ht="15.75" customHeight="1">
      <c r="F621" s="111"/>
      <c r="G621" s="112"/>
      <c r="H621" s="112"/>
      <c r="I621" s="112"/>
      <c r="J621" s="113"/>
      <c r="K621" s="113"/>
      <c r="AQ621" s="62"/>
      <c r="AR621" s="62"/>
      <c r="AS621" s="62"/>
      <c r="AT621" s="62"/>
    </row>
    <row r="622" ht="15.75" customHeight="1">
      <c r="F622" s="111"/>
      <c r="G622" s="112"/>
      <c r="H622" s="112"/>
      <c r="I622" s="112"/>
      <c r="J622" s="113"/>
      <c r="K622" s="113"/>
      <c r="AQ622" s="62"/>
      <c r="AR622" s="62"/>
      <c r="AS622" s="62"/>
      <c r="AT622" s="62"/>
    </row>
    <row r="623" ht="15.75" customHeight="1">
      <c r="F623" s="111"/>
      <c r="G623" s="112"/>
      <c r="H623" s="112"/>
      <c r="I623" s="112"/>
      <c r="J623" s="113"/>
      <c r="K623" s="113"/>
      <c r="AQ623" s="62"/>
      <c r="AR623" s="62"/>
      <c r="AS623" s="62"/>
      <c r="AT623" s="62"/>
    </row>
    <row r="624" ht="15.75" customHeight="1">
      <c r="F624" s="111"/>
      <c r="G624" s="112"/>
      <c r="H624" s="112"/>
      <c r="I624" s="112"/>
      <c r="J624" s="113"/>
      <c r="K624" s="113"/>
      <c r="AQ624" s="62"/>
      <c r="AR624" s="62"/>
      <c r="AS624" s="62"/>
      <c r="AT624" s="62"/>
    </row>
    <row r="625" ht="15.75" customHeight="1">
      <c r="F625" s="111"/>
      <c r="G625" s="112"/>
      <c r="H625" s="112"/>
      <c r="I625" s="112"/>
      <c r="J625" s="113"/>
      <c r="K625" s="113"/>
      <c r="AQ625" s="62"/>
      <c r="AR625" s="62"/>
      <c r="AS625" s="62"/>
      <c r="AT625" s="62"/>
    </row>
    <row r="626" ht="15.75" customHeight="1">
      <c r="F626" s="111"/>
      <c r="G626" s="112"/>
      <c r="H626" s="112"/>
      <c r="I626" s="112"/>
      <c r="J626" s="113"/>
      <c r="K626" s="113"/>
      <c r="AQ626" s="62"/>
      <c r="AR626" s="62"/>
      <c r="AS626" s="62"/>
      <c r="AT626" s="62"/>
    </row>
    <row r="627" ht="15.75" customHeight="1">
      <c r="F627" s="111"/>
      <c r="G627" s="112"/>
      <c r="H627" s="112"/>
      <c r="I627" s="112"/>
      <c r="J627" s="113"/>
      <c r="K627" s="113"/>
      <c r="AQ627" s="62"/>
      <c r="AR627" s="62"/>
      <c r="AS627" s="62"/>
      <c r="AT627" s="62"/>
    </row>
    <row r="628" ht="15.75" customHeight="1">
      <c r="F628" s="111"/>
      <c r="G628" s="112"/>
      <c r="H628" s="112"/>
      <c r="I628" s="112"/>
      <c r="J628" s="113"/>
      <c r="K628" s="113"/>
      <c r="AQ628" s="62"/>
      <c r="AR628" s="62"/>
      <c r="AS628" s="62"/>
      <c r="AT628" s="62"/>
    </row>
    <row r="629" ht="15.75" customHeight="1">
      <c r="F629" s="111"/>
      <c r="G629" s="112"/>
      <c r="H629" s="112"/>
      <c r="I629" s="112"/>
      <c r="J629" s="113"/>
      <c r="K629" s="113"/>
      <c r="AQ629" s="62"/>
      <c r="AR629" s="62"/>
      <c r="AS629" s="62"/>
      <c r="AT629" s="62"/>
    </row>
    <row r="630" ht="15.75" customHeight="1">
      <c r="F630" s="111"/>
      <c r="G630" s="112"/>
      <c r="H630" s="112"/>
      <c r="I630" s="112"/>
      <c r="J630" s="113"/>
      <c r="K630" s="113"/>
      <c r="AQ630" s="62"/>
      <c r="AR630" s="62"/>
      <c r="AS630" s="62"/>
      <c r="AT630" s="62"/>
    </row>
    <row r="631" ht="15.75" customHeight="1">
      <c r="F631" s="111"/>
      <c r="G631" s="112"/>
      <c r="H631" s="112"/>
      <c r="I631" s="112"/>
      <c r="J631" s="113"/>
      <c r="K631" s="113"/>
      <c r="AQ631" s="62"/>
      <c r="AR631" s="62"/>
      <c r="AS631" s="62"/>
      <c r="AT631" s="62"/>
    </row>
    <row r="632" ht="15.75" customHeight="1">
      <c r="F632" s="111"/>
      <c r="G632" s="112"/>
      <c r="H632" s="112"/>
      <c r="I632" s="112"/>
      <c r="J632" s="113"/>
      <c r="K632" s="113"/>
      <c r="AQ632" s="62"/>
      <c r="AR632" s="62"/>
      <c r="AS632" s="62"/>
      <c r="AT632" s="62"/>
    </row>
    <row r="633" ht="15.75" customHeight="1">
      <c r="F633" s="111"/>
      <c r="G633" s="112"/>
      <c r="H633" s="112"/>
      <c r="I633" s="112"/>
      <c r="J633" s="113"/>
      <c r="K633" s="113"/>
      <c r="AQ633" s="62"/>
      <c r="AR633" s="62"/>
      <c r="AS633" s="62"/>
      <c r="AT633" s="62"/>
    </row>
    <row r="634" ht="15.75" customHeight="1">
      <c r="F634" s="111"/>
      <c r="G634" s="112"/>
      <c r="H634" s="112"/>
      <c r="I634" s="112"/>
      <c r="J634" s="113"/>
      <c r="K634" s="113"/>
      <c r="AQ634" s="62"/>
      <c r="AR634" s="62"/>
      <c r="AS634" s="62"/>
      <c r="AT634" s="62"/>
    </row>
    <row r="635" ht="15.75" customHeight="1">
      <c r="F635" s="111"/>
      <c r="G635" s="112"/>
      <c r="H635" s="112"/>
      <c r="I635" s="112"/>
      <c r="J635" s="113"/>
      <c r="K635" s="113"/>
      <c r="AQ635" s="62"/>
      <c r="AR635" s="62"/>
      <c r="AS635" s="62"/>
      <c r="AT635" s="62"/>
    </row>
    <row r="636" ht="15.75" customHeight="1">
      <c r="F636" s="111"/>
      <c r="G636" s="112"/>
      <c r="H636" s="112"/>
      <c r="I636" s="112"/>
      <c r="J636" s="113"/>
      <c r="K636" s="113"/>
      <c r="AQ636" s="62"/>
      <c r="AR636" s="62"/>
      <c r="AS636" s="62"/>
      <c r="AT636" s="62"/>
    </row>
    <row r="637" ht="15.75" customHeight="1">
      <c r="F637" s="111"/>
      <c r="G637" s="112"/>
      <c r="H637" s="112"/>
      <c r="I637" s="112"/>
      <c r="J637" s="113"/>
      <c r="K637" s="113"/>
      <c r="AQ637" s="62"/>
      <c r="AR637" s="62"/>
      <c r="AS637" s="62"/>
      <c r="AT637" s="62"/>
    </row>
    <row r="638" ht="15.75" customHeight="1">
      <c r="F638" s="111"/>
      <c r="G638" s="112"/>
      <c r="H638" s="112"/>
      <c r="I638" s="112"/>
      <c r="J638" s="113"/>
      <c r="K638" s="113"/>
      <c r="AQ638" s="62"/>
      <c r="AR638" s="62"/>
      <c r="AS638" s="62"/>
      <c r="AT638" s="62"/>
    </row>
    <row r="639" ht="15.75" customHeight="1">
      <c r="F639" s="111"/>
      <c r="G639" s="112"/>
      <c r="H639" s="112"/>
      <c r="I639" s="112"/>
      <c r="J639" s="113"/>
      <c r="K639" s="113"/>
      <c r="AQ639" s="62"/>
      <c r="AR639" s="62"/>
      <c r="AS639" s="62"/>
      <c r="AT639" s="62"/>
    </row>
    <row r="640" ht="15.75" customHeight="1">
      <c r="F640" s="111"/>
      <c r="G640" s="112"/>
      <c r="H640" s="112"/>
      <c r="I640" s="112"/>
      <c r="J640" s="113"/>
      <c r="K640" s="113"/>
      <c r="AQ640" s="62"/>
      <c r="AR640" s="62"/>
      <c r="AS640" s="62"/>
      <c r="AT640" s="62"/>
    </row>
    <row r="641" ht="15.75" customHeight="1">
      <c r="F641" s="111"/>
      <c r="G641" s="112"/>
      <c r="H641" s="112"/>
      <c r="I641" s="112"/>
      <c r="J641" s="113"/>
      <c r="K641" s="113"/>
      <c r="AQ641" s="62"/>
      <c r="AR641" s="62"/>
      <c r="AS641" s="62"/>
      <c r="AT641" s="62"/>
    </row>
    <row r="642" ht="15.75" customHeight="1">
      <c r="F642" s="111"/>
      <c r="G642" s="112"/>
      <c r="H642" s="112"/>
      <c r="I642" s="112"/>
      <c r="J642" s="113"/>
      <c r="K642" s="113"/>
      <c r="AQ642" s="62"/>
      <c r="AR642" s="62"/>
      <c r="AS642" s="62"/>
      <c r="AT642" s="62"/>
    </row>
    <row r="643" ht="15.75" customHeight="1">
      <c r="F643" s="111"/>
      <c r="G643" s="112"/>
      <c r="H643" s="112"/>
      <c r="I643" s="112"/>
      <c r="J643" s="113"/>
      <c r="K643" s="113"/>
      <c r="AQ643" s="62"/>
      <c r="AR643" s="62"/>
      <c r="AS643" s="62"/>
      <c r="AT643" s="62"/>
    </row>
    <row r="644" ht="15.75" customHeight="1">
      <c r="F644" s="111"/>
      <c r="G644" s="112"/>
      <c r="H644" s="112"/>
      <c r="I644" s="112"/>
      <c r="J644" s="113"/>
      <c r="K644" s="113"/>
      <c r="AQ644" s="62"/>
      <c r="AR644" s="62"/>
      <c r="AS644" s="62"/>
      <c r="AT644" s="62"/>
    </row>
    <row r="645" ht="15.75" customHeight="1">
      <c r="F645" s="111"/>
      <c r="G645" s="112"/>
      <c r="H645" s="112"/>
      <c r="I645" s="112"/>
      <c r="J645" s="113"/>
      <c r="K645" s="113"/>
      <c r="AQ645" s="62"/>
      <c r="AR645" s="62"/>
      <c r="AS645" s="62"/>
      <c r="AT645" s="62"/>
    </row>
    <row r="646" ht="15.75" customHeight="1">
      <c r="F646" s="111"/>
      <c r="G646" s="112"/>
      <c r="H646" s="112"/>
      <c r="I646" s="112"/>
      <c r="J646" s="113"/>
      <c r="K646" s="113"/>
      <c r="AQ646" s="62"/>
      <c r="AR646" s="62"/>
      <c r="AS646" s="62"/>
      <c r="AT646" s="62"/>
    </row>
    <row r="647" ht="15.75" customHeight="1">
      <c r="F647" s="111"/>
      <c r="G647" s="112"/>
      <c r="H647" s="112"/>
      <c r="I647" s="112"/>
      <c r="J647" s="113"/>
      <c r="K647" s="113"/>
      <c r="AQ647" s="62"/>
      <c r="AR647" s="62"/>
      <c r="AS647" s="62"/>
      <c r="AT647" s="62"/>
    </row>
    <row r="648" ht="15.75" customHeight="1">
      <c r="F648" s="111"/>
      <c r="G648" s="112"/>
      <c r="H648" s="112"/>
      <c r="I648" s="112"/>
      <c r="J648" s="113"/>
      <c r="K648" s="113"/>
      <c r="AQ648" s="62"/>
      <c r="AR648" s="62"/>
      <c r="AS648" s="62"/>
      <c r="AT648" s="62"/>
    </row>
    <row r="649" ht="15.75" customHeight="1">
      <c r="F649" s="111"/>
      <c r="G649" s="112"/>
      <c r="H649" s="112"/>
      <c r="I649" s="112"/>
      <c r="J649" s="113"/>
      <c r="K649" s="113"/>
      <c r="AQ649" s="62"/>
      <c r="AR649" s="62"/>
      <c r="AS649" s="62"/>
      <c r="AT649" s="62"/>
    </row>
    <row r="650" ht="15.75" customHeight="1">
      <c r="F650" s="111"/>
      <c r="G650" s="112"/>
      <c r="H650" s="112"/>
      <c r="I650" s="112"/>
      <c r="J650" s="113"/>
      <c r="K650" s="113"/>
      <c r="AQ650" s="62"/>
      <c r="AR650" s="62"/>
      <c r="AS650" s="62"/>
      <c r="AT650" s="62"/>
    </row>
    <row r="651" ht="15.75" customHeight="1">
      <c r="F651" s="111"/>
      <c r="G651" s="112"/>
      <c r="H651" s="112"/>
      <c r="I651" s="112"/>
      <c r="J651" s="113"/>
      <c r="K651" s="113"/>
      <c r="AQ651" s="62"/>
      <c r="AR651" s="62"/>
      <c r="AS651" s="62"/>
      <c r="AT651" s="62"/>
    </row>
    <row r="652" ht="15.75" customHeight="1">
      <c r="F652" s="111"/>
      <c r="G652" s="112"/>
      <c r="H652" s="112"/>
      <c r="I652" s="112"/>
      <c r="J652" s="113"/>
      <c r="K652" s="113"/>
      <c r="AQ652" s="62"/>
      <c r="AR652" s="62"/>
      <c r="AS652" s="62"/>
      <c r="AT652" s="62"/>
    </row>
    <row r="653" ht="15.75" customHeight="1">
      <c r="F653" s="111"/>
      <c r="G653" s="112"/>
      <c r="H653" s="112"/>
      <c r="I653" s="112"/>
      <c r="J653" s="113"/>
      <c r="K653" s="113"/>
      <c r="AQ653" s="62"/>
      <c r="AR653" s="62"/>
      <c r="AS653" s="62"/>
      <c r="AT653" s="62"/>
    </row>
    <row r="654" ht="15.75" customHeight="1">
      <c r="F654" s="111"/>
      <c r="G654" s="112"/>
      <c r="H654" s="112"/>
      <c r="I654" s="112"/>
      <c r="J654" s="113"/>
      <c r="K654" s="113"/>
      <c r="AQ654" s="62"/>
      <c r="AR654" s="62"/>
      <c r="AS654" s="62"/>
      <c r="AT654" s="62"/>
    </row>
    <row r="655" ht="15.75" customHeight="1">
      <c r="F655" s="111"/>
      <c r="G655" s="112"/>
      <c r="H655" s="112"/>
      <c r="I655" s="112"/>
      <c r="J655" s="113"/>
      <c r="K655" s="113"/>
      <c r="AQ655" s="62"/>
      <c r="AR655" s="62"/>
      <c r="AS655" s="62"/>
      <c r="AT655" s="62"/>
    </row>
    <row r="656" ht="15.75" customHeight="1">
      <c r="F656" s="111"/>
      <c r="G656" s="112"/>
      <c r="H656" s="112"/>
      <c r="I656" s="112"/>
      <c r="J656" s="113"/>
      <c r="K656" s="113"/>
      <c r="AQ656" s="62"/>
      <c r="AR656" s="62"/>
      <c r="AS656" s="62"/>
      <c r="AT656" s="62"/>
    </row>
    <row r="657" ht="15.75" customHeight="1">
      <c r="F657" s="111"/>
      <c r="G657" s="112"/>
      <c r="H657" s="112"/>
      <c r="I657" s="112"/>
      <c r="J657" s="113"/>
      <c r="K657" s="113"/>
      <c r="AQ657" s="62"/>
      <c r="AR657" s="62"/>
      <c r="AS657" s="62"/>
      <c r="AT657" s="62"/>
    </row>
    <row r="658" ht="15.75" customHeight="1">
      <c r="F658" s="111"/>
      <c r="G658" s="112"/>
      <c r="H658" s="112"/>
      <c r="I658" s="112"/>
      <c r="J658" s="113"/>
      <c r="K658" s="113"/>
      <c r="AQ658" s="62"/>
      <c r="AR658" s="62"/>
      <c r="AS658" s="62"/>
      <c r="AT658" s="62"/>
    </row>
    <row r="659" ht="15.75" customHeight="1">
      <c r="F659" s="111"/>
      <c r="G659" s="112"/>
      <c r="H659" s="112"/>
      <c r="I659" s="112"/>
      <c r="J659" s="113"/>
      <c r="K659" s="113"/>
      <c r="AQ659" s="62"/>
      <c r="AR659" s="62"/>
      <c r="AS659" s="62"/>
      <c r="AT659" s="62"/>
    </row>
    <row r="660" ht="15.75" customHeight="1">
      <c r="F660" s="111"/>
      <c r="G660" s="112"/>
      <c r="H660" s="112"/>
      <c r="I660" s="112"/>
      <c r="J660" s="113"/>
      <c r="K660" s="113"/>
      <c r="AQ660" s="62"/>
      <c r="AR660" s="62"/>
      <c r="AS660" s="62"/>
      <c r="AT660" s="62"/>
    </row>
    <row r="661" ht="15.75" customHeight="1">
      <c r="F661" s="111"/>
      <c r="G661" s="112"/>
      <c r="H661" s="112"/>
      <c r="I661" s="112"/>
      <c r="J661" s="113"/>
      <c r="K661" s="113"/>
      <c r="AQ661" s="62"/>
      <c r="AR661" s="62"/>
      <c r="AS661" s="62"/>
      <c r="AT661" s="62"/>
    </row>
    <row r="662" ht="15.75" customHeight="1">
      <c r="F662" s="111"/>
      <c r="G662" s="112"/>
      <c r="H662" s="112"/>
      <c r="I662" s="112"/>
      <c r="J662" s="113"/>
      <c r="K662" s="113"/>
      <c r="AQ662" s="62"/>
      <c r="AR662" s="62"/>
      <c r="AS662" s="62"/>
      <c r="AT662" s="62"/>
    </row>
    <row r="663" ht="15.75" customHeight="1">
      <c r="F663" s="111"/>
      <c r="G663" s="112"/>
      <c r="H663" s="112"/>
      <c r="I663" s="112"/>
      <c r="J663" s="113"/>
      <c r="K663" s="113"/>
      <c r="AQ663" s="62"/>
      <c r="AR663" s="62"/>
      <c r="AS663" s="62"/>
      <c r="AT663" s="62"/>
    </row>
    <row r="664" ht="15.75" customHeight="1">
      <c r="F664" s="111"/>
      <c r="G664" s="112"/>
      <c r="H664" s="112"/>
      <c r="I664" s="112"/>
      <c r="J664" s="113"/>
      <c r="K664" s="113"/>
      <c r="AQ664" s="62"/>
      <c r="AR664" s="62"/>
      <c r="AS664" s="62"/>
      <c r="AT664" s="62"/>
    </row>
    <row r="665" ht="15.75" customHeight="1">
      <c r="F665" s="111"/>
      <c r="G665" s="112"/>
      <c r="H665" s="112"/>
      <c r="I665" s="112"/>
      <c r="J665" s="113"/>
      <c r="K665" s="113"/>
      <c r="AQ665" s="62"/>
      <c r="AR665" s="62"/>
      <c r="AS665" s="62"/>
      <c r="AT665" s="62"/>
    </row>
    <row r="666" ht="15.75" customHeight="1">
      <c r="F666" s="111"/>
      <c r="G666" s="112"/>
      <c r="H666" s="112"/>
      <c r="I666" s="112"/>
      <c r="J666" s="113"/>
      <c r="K666" s="113"/>
      <c r="AQ666" s="62"/>
      <c r="AR666" s="62"/>
      <c r="AS666" s="62"/>
      <c r="AT666" s="62"/>
    </row>
    <row r="667" ht="15.75" customHeight="1">
      <c r="F667" s="111"/>
      <c r="G667" s="112"/>
      <c r="H667" s="112"/>
      <c r="I667" s="112"/>
      <c r="J667" s="113"/>
      <c r="K667" s="113"/>
      <c r="AQ667" s="62"/>
      <c r="AR667" s="62"/>
      <c r="AS667" s="62"/>
      <c r="AT667" s="62"/>
    </row>
    <row r="668" ht="15.75" customHeight="1">
      <c r="F668" s="111"/>
      <c r="G668" s="112"/>
      <c r="H668" s="112"/>
      <c r="I668" s="112"/>
      <c r="J668" s="113"/>
      <c r="K668" s="113"/>
      <c r="AQ668" s="62"/>
      <c r="AR668" s="62"/>
      <c r="AS668" s="62"/>
      <c r="AT668" s="62"/>
    </row>
    <row r="669" ht="15.75" customHeight="1">
      <c r="F669" s="111"/>
      <c r="G669" s="112"/>
      <c r="H669" s="112"/>
      <c r="I669" s="112"/>
      <c r="J669" s="113"/>
      <c r="K669" s="113"/>
      <c r="AQ669" s="62"/>
      <c r="AR669" s="62"/>
      <c r="AS669" s="62"/>
      <c r="AT669" s="62"/>
    </row>
    <row r="670" ht="15.75" customHeight="1">
      <c r="F670" s="111"/>
      <c r="G670" s="112"/>
      <c r="H670" s="112"/>
      <c r="I670" s="112"/>
      <c r="J670" s="113"/>
      <c r="K670" s="113"/>
      <c r="AQ670" s="62"/>
      <c r="AR670" s="62"/>
      <c r="AS670" s="62"/>
      <c r="AT670" s="62"/>
    </row>
    <row r="671" ht="15.75" customHeight="1">
      <c r="F671" s="111"/>
      <c r="G671" s="112"/>
      <c r="H671" s="112"/>
      <c r="I671" s="112"/>
      <c r="J671" s="113"/>
      <c r="K671" s="113"/>
      <c r="AQ671" s="62"/>
      <c r="AR671" s="62"/>
      <c r="AS671" s="62"/>
      <c r="AT671" s="62"/>
    </row>
    <row r="672" ht="15.75" customHeight="1">
      <c r="F672" s="111"/>
      <c r="G672" s="112"/>
      <c r="H672" s="112"/>
      <c r="I672" s="112"/>
      <c r="J672" s="113"/>
      <c r="K672" s="113"/>
      <c r="AQ672" s="62"/>
      <c r="AR672" s="62"/>
      <c r="AS672" s="62"/>
      <c r="AT672" s="62"/>
    </row>
    <row r="673" ht="15.75" customHeight="1">
      <c r="F673" s="111"/>
      <c r="G673" s="112"/>
      <c r="H673" s="112"/>
      <c r="I673" s="112"/>
      <c r="J673" s="113"/>
      <c r="K673" s="113"/>
      <c r="AQ673" s="62"/>
      <c r="AR673" s="62"/>
      <c r="AS673" s="62"/>
      <c r="AT673" s="62"/>
    </row>
    <row r="674" ht="15.75" customHeight="1">
      <c r="F674" s="111"/>
      <c r="G674" s="112"/>
      <c r="H674" s="112"/>
      <c r="I674" s="112"/>
      <c r="J674" s="113"/>
      <c r="K674" s="113"/>
      <c r="AQ674" s="62"/>
      <c r="AR674" s="62"/>
      <c r="AS674" s="62"/>
      <c r="AT674" s="62"/>
    </row>
    <row r="675" ht="15.75" customHeight="1">
      <c r="F675" s="111"/>
      <c r="G675" s="112"/>
      <c r="H675" s="112"/>
      <c r="I675" s="112"/>
      <c r="J675" s="113"/>
      <c r="K675" s="113"/>
      <c r="AQ675" s="62"/>
      <c r="AR675" s="62"/>
      <c r="AS675" s="62"/>
      <c r="AT675" s="62"/>
    </row>
    <row r="676" ht="15.75" customHeight="1">
      <c r="F676" s="111"/>
      <c r="G676" s="112"/>
      <c r="H676" s="112"/>
      <c r="I676" s="112"/>
      <c r="J676" s="113"/>
      <c r="K676" s="113"/>
      <c r="AQ676" s="62"/>
      <c r="AR676" s="62"/>
      <c r="AS676" s="62"/>
      <c r="AT676" s="62"/>
    </row>
    <row r="677" ht="15.75" customHeight="1">
      <c r="F677" s="111"/>
      <c r="G677" s="112"/>
      <c r="H677" s="112"/>
      <c r="I677" s="112"/>
      <c r="J677" s="113"/>
      <c r="K677" s="113"/>
      <c r="AQ677" s="62"/>
      <c r="AR677" s="62"/>
      <c r="AS677" s="62"/>
      <c r="AT677" s="62"/>
    </row>
    <row r="678" ht="15.75" customHeight="1">
      <c r="F678" s="111"/>
      <c r="G678" s="112"/>
      <c r="H678" s="112"/>
      <c r="I678" s="112"/>
      <c r="J678" s="113"/>
      <c r="K678" s="113"/>
      <c r="AQ678" s="62"/>
      <c r="AR678" s="62"/>
      <c r="AS678" s="62"/>
      <c r="AT678" s="62"/>
    </row>
    <row r="679" ht="15.75" customHeight="1">
      <c r="F679" s="111"/>
      <c r="G679" s="112"/>
      <c r="H679" s="112"/>
      <c r="I679" s="112"/>
      <c r="J679" s="113"/>
      <c r="K679" s="113"/>
      <c r="AQ679" s="62"/>
      <c r="AR679" s="62"/>
      <c r="AS679" s="62"/>
      <c r="AT679" s="62"/>
    </row>
    <row r="680" ht="15.75" customHeight="1">
      <c r="F680" s="111"/>
      <c r="G680" s="112"/>
      <c r="H680" s="112"/>
      <c r="I680" s="112"/>
      <c r="J680" s="113"/>
      <c r="K680" s="113"/>
      <c r="AQ680" s="62"/>
      <c r="AR680" s="62"/>
      <c r="AS680" s="62"/>
      <c r="AT680" s="62"/>
    </row>
    <row r="681" ht="15.75" customHeight="1">
      <c r="F681" s="111"/>
      <c r="G681" s="112"/>
      <c r="H681" s="112"/>
      <c r="I681" s="112"/>
      <c r="J681" s="113"/>
      <c r="K681" s="113"/>
      <c r="AQ681" s="62"/>
      <c r="AR681" s="62"/>
      <c r="AS681" s="62"/>
      <c r="AT681" s="62"/>
    </row>
    <row r="682" ht="15.75" customHeight="1">
      <c r="F682" s="111"/>
      <c r="G682" s="112"/>
      <c r="H682" s="112"/>
      <c r="I682" s="112"/>
      <c r="J682" s="113"/>
      <c r="K682" s="113"/>
      <c r="AQ682" s="62"/>
      <c r="AR682" s="62"/>
      <c r="AS682" s="62"/>
      <c r="AT682" s="62"/>
    </row>
    <row r="683" ht="15.75" customHeight="1">
      <c r="F683" s="111"/>
      <c r="G683" s="112"/>
      <c r="H683" s="112"/>
      <c r="I683" s="112"/>
      <c r="J683" s="113"/>
      <c r="K683" s="113"/>
      <c r="AQ683" s="62"/>
      <c r="AR683" s="62"/>
      <c r="AS683" s="62"/>
      <c r="AT683" s="62"/>
    </row>
    <row r="684" ht="15.75" customHeight="1">
      <c r="F684" s="111"/>
      <c r="G684" s="112"/>
      <c r="H684" s="112"/>
      <c r="I684" s="112"/>
      <c r="J684" s="113"/>
      <c r="K684" s="113"/>
      <c r="AQ684" s="62"/>
      <c r="AR684" s="62"/>
      <c r="AS684" s="62"/>
      <c r="AT684" s="62"/>
    </row>
    <row r="685" ht="15.75" customHeight="1">
      <c r="F685" s="111"/>
      <c r="G685" s="112"/>
      <c r="H685" s="112"/>
      <c r="I685" s="112"/>
      <c r="J685" s="113"/>
      <c r="K685" s="113"/>
      <c r="AQ685" s="62"/>
      <c r="AR685" s="62"/>
      <c r="AS685" s="62"/>
      <c r="AT685" s="62"/>
    </row>
    <row r="686" ht="15.75" customHeight="1">
      <c r="F686" s="111"/>
      <c r="G686" s="112"/>
      <c r="H686" s="112"/>
      <c r="I686" s="112"/>
      <c r="J686" s="113"/>
      <c r="K686" s="113"/>
      <c r="AQ686" s="62"/>
      <c r="AR686" s="62"/>
      <c r="AS686" s="62"/>
      <c r="AT686" s="62"/>
    </row>
    <row r="687" ht="15.75" customHeight="1">
      <c r="F687" s="111"/>
      <c r="G687" s="112"/>
      <c r="H687" s="112"/>
      <c r="I687" s="112"/>
      <c r="J687" s="113"/>
      <c r="K687" s="113"/>
      <c r="AQ687" s="62"/>
      <c r="AR687" s="62"/>
      <c r="AS687" s="62"/>
      <c r="AT687" s="62"/>
    </row>
    <row r="688" ht="15.75" customHeight="1">
      <c r="F688" s="111"/>
      <c r="G688" s="112"/>
      <c r="H688" s="112"/>
      <c r="I688" s="112"/>
      <c r="J688" s="113"/>
      <c r="K688" s="113"/>
      <c r="AQ688" s="62"/>
      <c r="AR688" s="62"/>
      <c r="AS688" s="62"/>
      <c r="AT688" s="62"/>
    </row>
    <row r="689" ht="15.75" customHeight="1">
      <c r="F689" s="111"/>
      <c r="G689" s="112"/>
      <c r="H689" s="112"/>
      <c r="I689" s="112"/>
      <c r="J689" s="113"/>
      <c r="K689" s="113"/>
      <c r="AQ689" s="62"/>
      <c r="AR689" s="62"/>
      <c r="AS689" s="62"/>
      <c r="AT689" s="62"/>
    </row>
    <row r="690" ht="15.75" customHeight="1">
      <c r="F690" s="111"/>
      <c r="G690" s="112"/>
      <c r="H690" s="112"/>
      <c r="I690" s="112"/>
      <c r="J690" s="113"/>
      <c r="K690" s="113"/>
      <c r="AQ690" s="62"/>
      <c r="AR690" s="62"/>
      <c r="AS690" s="62"/>
      <c r="AT690" s="62"/>
    </row>
    <row r="691" ht="15.75" customHeight="1">
      <c r="F691" s="111"/>
      <c r="G691" s="112"/>
      <c r="H691" s="112"/>
      <c r="I691" s="112"/>
      <c r="J691" s="113"/>
      <c r="K691" s="113"/>
      <c r="AQ691" s="62"/>
      <c r="AR691" s="62"/>
      <c r="AS691" s="62"/>
      <c r="AT691" s="62"/>
    </row>
    <row r="692" ht="15.75" customHeight="1">
      <c r="F692" s="111"/>
      <c r="G692" s="112"/>
      <c r="H692" s="112"/>
      <c r="I692" s="112"/>
      <c r="J692" s="113"/>
      <c r="K692" s="113"/>
      <c r="AQ692" s="62"/>
      <c r="AR692" s="62"/>
      <c r="AS692" s="62"/>
      <c r="AT692" s="62"/>
    </row>
    <row r="693" ht="15.75" customHeight="1">
      <c r="F693" s="111"/>
      <c r="G693" s="112"/>
      <c r="H693" s="112"/>
      <c r="I693" s="112"/>
      <c r="J693" s="113"/>
      <c r="K693" s="113"/>
      <c r="AQ693" s="62"/>
      <c r="AR693" s="62"/>
      <c r="AS693" s="62"/>
      <c r="AT693" s="62"/>
    </row>
    <row r="694" ht="15.75" customHeight="1">
      <c r="F694" s="111"/>
      <c r="G694" s="112"/>
      <c r="H694" s="112"/>
      <c r="I694" s="112"/>
      <c r="J694" s="113"/>
      <c r="K694" s="113"/>
      <c r="AQ694" s="62"/>
      <c r="AR694" s="62"/>
      <c r="AS694" s="62"/>
      <c r="AT694" s="62"/>
    </row>
    <row r="695" ht="15.75" customHeight="1">
      <c r="F695" s="111"/>
      <c r="G695" s="112"/>
      <c r="H695" s="112"/>
      <c r="I695" s="112"/>
      <c r="J695" s="113"/>
      <c r="K695" s="113"/>
      <c r="AQ695" s="62"/>
      <c r="AR695" s="62"/>
      <c r="AS695" s="62"/>
      <c r="AT695" s="62"/>
    </row>
    <row r="696" ht="15.75" customHeight="1">
      <c r="F696" s="111"/>
      <c r="G696" s="112"/>
      <c r="H696" s="112"/>
      <c r="I696" s="112"/>
      <c r="J696" s="113"/>
      <c r="K696" s="113"/>
      <c r="AQ696" s="62"/>
      <c r="AR696" s="62"/>
      <c r="AS696" s="62"/>
      <c r="AT696" s="62"/>
    </row>
    <row r="697" ht="15.75" customHeight="1">
      <c r="F697" s="111"/>
      <c r="G697" s="112"/>
      <c r="H697" s="112"/>
      <c r="I697" s="112"/>
      <c r="J697" s="113"/>
      <c r="K697" s="113"/>
      <c r="AQ697" s="62"/>
      <c r="AR697" s="62"/>
      <c r="AS697" s="62"/>
      <c r="AT697" s="62"/>
    </row>
    <row r="698" ht="15.75" customHeight="1">
      <c r="F698" s="111"/>
      <c r="G698" s="112"/>
      <c r="H698" s="112"/>
      <c r="I698" s="112"/>
      <c r="J698" s="113"/>
      <c r="K698" s="113"/>
      <c r="AQ698" s="62"/>
      <c r="AR698" s="62"/>
      <c r="AS698" s="62"/>
      <c r="AT698" s="62"/>
    </row>
    <row r="699" ht="15.75" customHeight="1">
      <c r="F699" s="111"/>
      <c r="G699" s="112"/>
      <c r="H699" s="112"/>
      <c r="I699" s="112"/>
      <c r="J699" s="113"/>
      <c r="K699" s="113"/>
      <c r="AQ699" s="62"/>
      <c r="AR699" s="62"/>
      <c r="AS699" s="62"/>
      <c r="AT699" s="62"/>
    </row>
    <row r="700" ht="15.75" customHeight="1">
      <c r="F700" s="111"/>
      <c r="G700" s="112"/>
      <c r="H700" s="112"/>
      <c r="I700" s="112"/>
      <c r="J700" s="113"/>
      <c r="K700" s="113"/>
      <c r="AQ700" s="62"/>
      <c r="AR700" s="62"/>
      <c r="AS700" s="62"/>
      <c r="AT700" s="62"/>
    </row>
    <row r="701" ht="15.75" customHeight="1">
      <c r="F701" s="111"/>
      <c r="G701" s="112"/>
      <c r="H701" s="112"/>
      <c r="I701" s="112"/>
      <c r="J701" s="113"/>
      <c r="K701" s="113"/>
      <c r="AQ701" s="62"/>
      <c r="AR701" s="62"/>
      <c r="AS701" s="62"/>
      <c r="AT701" s="62"/>
    </row>
    <row r="702" ht="15.75" customHeight="1">
      <c r="F702" s="111"/>
      <c r="G702" s="112"/>
      <c r="H702" s="112"/>
      <c r="I702" s="112"/>
      <c r="J702" s="113"/>
      <c r="K702" s="113"/>
      <c r="AQ702" s="62"/>
      <c r="AR702" s="62"/>
      <c r="AS702" s="62"/>
      <c r="AT702" s="62"/>
    </row>
    <row r="703" ht="15.75" customHeight="1">
      <c r="F703" s="111"/>
      <c r="G703" s="112"/>
      <c r="H703" s="112"/>
      <c r="I703" s="112"/>
      <c r="J703" s="113"/>
      <c r="K703" s="113"/>
      <c r="AQ703" s="62"/>
      <c r="AR703" s="62"/>
      <c r="AS703" s="62"/>
      <c r="AT703" s="62"/>
    </row>
    <row r="704" ht="15.75" customHeight="1">
      <c r="F704" s="111"/>
      <c r="G704" s="112"/>
      <c r="H704" s="112"/>
      <c r="I704" s="112"/>
      <c r="J704" s="113"/>
      <c r="K704" s="113"/>
      <c r="AQ704" s="62"/>
      <c r="AR704" s="62"/>
      <c r="AS704" s="62"/>
      <c r="AT704" s="62"/>
    </row>
    <row r="705" ht="15.75" customHeight="1">
      <c r="F705" s="111"/>
      <c r="G705" s="112"/>
      <c r="H705" s="112"/>
      <c r="I705" s="112"/>
      <c r="J705" s="113"/>
      <c r="K705" s="113"/>
      <c r="AQ705" s="62"/>
      <c r="AR705" s="62"/>
      <c r="AS705" s="62"/>
      <c r="AT705" s="62"/>
    </row>
    <row r="706" ht="15.75" customHeight="1">
      <c r="F706" s="111"/>
      <c r="G706" s="112"/>
      <c r="H706" s="112"/>
      <c r="I706" s="112"/>
      <c r="J706" s="113"/>
      <c r="K706" s="113"/>
      <c r="AQ706" s="62"/>
      <c r="AR706" s="62"/>
      <c r="AS706" s="62"/>
      <c r="AT706" s="62"/>
    </row>
    <row r="707" ht="15.75" customHeight="1">
      <c r="F707" s="111"/>
      <c r="G707" s="112"/>
      <c r="H707" s="112"/>
      <c r="I707" s="112"/>
      <c r="J707" s="113"/>
      <c r="K707" s="113"/>
      <c r="AQ707" s="62"/>
      <c r="AR707" s="62"/>
      <c r="AS707" s="62"/>
      <c r="AT707" s="62"/>
    </row>
    <row r="708" ht="15.75" customHeight="1">
      <c r="F708" s="111"/>
      <c r="G708" s="112"/>
      <c r="H708" s="112"/>
      <c r="I708" s="112"/>
      <c r="J708" s="113"/>
      <c r="K708" s="113"/>
      <c r="AQ708" s="62"/>
      <c r="AR708" s="62"/>
      <c r="AS708" s="62"/>
      <c r="AT708" s="62"/>
    </row>
    <row r="709" ht="15.75" customHeight="1">
      <c r="F709" s="111"/>
      <c r="G709" s="112"/>
      <c r="H709" s="112"/>
      <c r="I709" s="112"/>
      <c r="J709" s="113"/>
      <c r="K709" s="113"/>
      <c r="AQ709" s="62"/>
      <c r="AR709" s="62"/>
      <c r="AS709" s="62"/>
      <c r="AT709" s="62"/>
    </row>
    <row r="710" ht="15.75" customHeight="1">
      <c r="F710" s="111"/>
      <c r="G710" s="112"/>
      <c r="H710" s="112"/>
      <c r="I710" s="112"/>
      <c r="J710" s="113"/>
      <c r="K710" s="113"/>
      <c r="AQ710" s="62"/>
      <c r="AR710" s="62"/>
      <c r="AS710" s="62"/>
      <c r="AT710" s="62"/>
    </row>
    <row r="711" ht="15.75" customHeight="1">
      <c r="F711" s="111"/>
      <c r="G711" s="112"/>
      <c r="H711" s="112"/>
      <c r="I711" s="112"/>
      <c r="J711" s="113"/>
      <c r="K711" s="113"/>
      <c r="AQ711" s="62"/>
      <c r="AR711" s="62"/>
      <c r="AS711" s="62"/>
      <c r="AT711" s="62"/>
    </row>
    <row r="712" ht="15.75" customHeight="1">
      <c r="F712" s="111"/>
      <c r="G712" s="112"/>
      <c r="H712" s="112"/>
      <c r="I712" s="112"/>
      <c r="J712" s="113"/>
      <c r="K712" s="113"/>
      <c r="AQ712" s="62"/>
      <c r="AR712" s="62"/>
      <c r="AS712" s="62"/>
      <c r="AT712" s="62"/>
    </row>
    <row r="713" ht="15.75" customHeight="1">
      <c r="F713" s="111"/>
      <c r="G713" s="112"/>
      <c r="H713" s="112"/>
      <c r="I713" s="112"/>
      <c r="J713" s="113"/>
      <c r="K713" s="113"/>
      <c r="AQ713" s="62"/>
      <c r="AR713" s="62"/>
      <c r="AS713" s="62"/>
      <c r="AT713" s="62"/>
    </row>
    <row r="714" ht="15.75" customHeight="1">
      <c r="F714" s="111"/>
      <c r="G714" s="112"/>
      <c r="H714" s="112"/>
      <c r="I714" s="112"/>
      <c r="J714" s="113"/>
      <c r="K714" s="113"/>
      <c r="AQ714" s="62"/>
      <c r="AR714" s="62"/>
      <c r="AS714" s="62"/>
      <c r="AT714" s="62"/>
    </row>
    <row r="715" ht="15.75" customHeight="1">
      <c r="F715" s="111"/>
      <c r="G715" s="112"/>
      <c r="H715" s="112"/>
      <c r="I715" s="112"/>
      <c r="J715" s="113"/>
      <c r="K715" s="113"/>
      <c r="AQ715" s="62"/>
      <c r="AR715" s="62"/>
      <c r="AS715" s="62"/>
      <c r="AT715" s="62"/>
    </row>
    <row r="716" ht="15.75" customHeight="1">
      <c r="F716" s="111"/>
      <c r="G716" s="112"/>
      <c r="H716" s="112"/>
      <c r="I716" s="112"/>
      <c r="J716" s="113"/>
      <c r="K716" s="113"/>
      <c r="AQ716" s="62"/>
      <c r="AR716" s="62"/>
      <c r="AS716" s="62"/>
      <c r="AT716" s="62"/>
    </row>
    <row r="717" ht="15.75" customHeight="1">
      <c r="F717" s="111"/>
      <c r="G717" s="112"/>
      <c r="H717" s="112"/>
      <c r="I717" s="112"/>
      <c r="J717" s="113"/>
      <c r="K717" s="113"/>
      <c r="AQ717" s="62"/>
      <c r="AR717" s="62"/>
      <c r="AS717" s="62"/>
      <c r="AT717" s="62"/>
    </row>
    <row r="718" ht="15.75" customHeight="1">
      <c r="F718" s="111"/>
      <c r="G718" s="112"/>
      <c r="H718" s="112"/>
      <c r="I718" s="112"/>
      <c r="J718" s="113"/>
      <c r="K718" s="113"/>
      <c r="AQ718" s="62"/>
      <c r="AR718" s="62"/>
      <c r="AS718" s="62"/>
      <c r="AT718" s="62"/>
    </row>
    <row r="719" ht="15.75" customHeight="1">
      <c r="F719" s="111"/>
      <c r="G719" s="112"/>
      <c r="H719" s="112"/>
      <c r="I719" s="112"/>
      <c r="J719" s="113"/>
      <c r="K719" s="113"/>
      <c r="AQ719" s="62"/>
      <c r="AR719" s="62"/>
      <c r="AS719" s="62"/>
      <c r="AT719" s="62"/>
    </row>
    <row r="720" ht="15.75" customHeight="1">
      <c r="F720" s="111"/>
      <c r="G720" s="112"/>
      <c r="H720" s="112"/>
      <c r="I720" s="112"/>
      <c r="J720" s="113"/>
      <c r="K720" s="113"/>
      <c r="AQ720" s="62"/>
      <c r="AR720" s="62"/>
      <c r="AS720" s="62"/>
      <c r="AT720" s="62"/>
    </row>
    <row r="721" ht="15.75" customHeight="1">
      <c r="F721" s="111"/>
      <c r="G721" s="112"/>
      <c r="H721" s="112"/>
      <c r="I721" s="112"/>
      <c r="J721" s="113"/>
      <c r="K721" s="113"/>
      <c r="AQ721" s="62"/>
      <c r="AR721" s="62"/>
      <c r="AS721" s="62"/>
      <c r="AT721" s="62"/>
    </row>
    <row r="722" ht="15.75" customHeight="1">
      <c r="F722" s="111"/>
      <c r="G722" s="112"/>
      <c r="H722" s="112"/>
      <c r="I722" s="112"/>
      <c r="J722" s="113"/>
      <c r="K722" s="113"/>
      <c r="AQ722" s="62"/>
      <c r="AR722" s="62"/>
      <c r="AS722" s="62"/>
      <c r="AT722" s="62"/>
    </row>
    <row r="723" ht="15.75" customHeight="1">
      <c r="F723" s="111"/>
      <c r="G723" s="112"/>
      <c r="H723" s="112"/>
      <c r="I723" s="112"/>
      <c r="J723" s="113"/>
      <c r="K723" s="113"/>
      <c r="AQ723" s="62"/>
      <c r="AR723" s="62"/>
      <c r="AS723" s="62"/>
      <c r="AT723" s="62"/>
    </row>
    <row r="724" ht="15.75" customHeight="1">
      <c r="F724" s="111"/>
      <c r="G724" s="112"/>
      <c r="H724" s="112"/>
      <c r="I724" s="112"/>
      <c r="J724" s="113"/>
      <c r="K724" s="113"/>
      <c r="AQ724" s="62"/>
      <c r="AR724" s="62"/>
      <c r="AS724" s="62"/>
      <c r="AT724" s="62"/>
    </row>
    <row r="725" ht="15.75" customHeight="1">
      <c r="F725" s="111"/>
      <c r="G725" s="112"/>
      <c r="H725" s="112"/>
      <c r="I725" s="112"/>
      <c r="J725" s="113"/>
      <c r="K725" s="113"/>
      <c r="AQ725" s="62"/>
      <c r="AR725" s="62"/>
      <c r="AS725" s="62"/>
      <c r="AT725" s="62"/>
    </row>
    <row r="726" ht="15.75" customHeight="1">
      <c r="F726" s="111"/>
      <c r="G726" s="112"/>
      <c r="H726" s="112"/>
      <c r="I726" s="112"/>
      <c r="J726" s="113"/>
      <c r="K726" s="113"/>
      <c r="AQ726" s="62"/>
      <c r="AR726" s="62"/>
      <c r="AS726" s="62"/>
      <c r="AT726" s="62"/>
    </row>
    <row r="727" ht="15.75" customHeight="1">
      <c r="F727" s="111"/>
      <c r="G727" s="112"/>
      <c r="H727" s="112"/>
      <c r="I727" s="112"/>
      <c r="J727" s="113"/>
      <c r="K727" s="113"/>
      <c r="AQ727" s="62"/>
      <c r="AR727" s="62"/>
      <c r="AS727" s="62"/>
      <c r="AT727" s="62"/>
    </row>
    <row r="728" ht="15.75" customHeight="1">
      <c r="F728" s="111"/>
      <c r="G728" s="112"/>
      <c r="H728" s="112"/>
      <c r="I728" s="112"/>
      <c r="J728" s="113"/>
      <c r="K728" s="113"/>
      <c r="AQ728" s="62"/>
      <c r="AR728" s="62"/>
      <c r="AS728" s="62"/>
      <c r="AT728" s="62"/>
    </row>
    <row r="729" ht="15.75" customHeight="1">
      <c r="F729" s="111"/>
      <c r="G729" s="112"/>
      <c r="H729" s="112"/>
      <c r="I729" s="112"/>
      <c r="J729" s="113"/>
      <c r="K729" s="113"/>
      <c r="AQ729" s="62"/>
      <c r="AR729" s="62"/>
      <c r="AS729" s="62"/>
      <c r="AT729" s="62"/>
    </row>
    <row r="730" ht="15.75" customHeight="1">
      <c r="F730" s="111"/>
      <c r="G730" s="112"/>
      <c r="H730" s="112"/>
      <c r="I730" s="112"/>
      <c r="J730" s="113"/>
      <c r="K730" s="113"/>
      <c r="AQ730" s="62"/>
      <c r="AR730" s="62"/>
      <c r="AS730" s="62"/>
      <c r="AT730" s="62"/>
    </row>
    <row r="731" ht="15.75" customHeight="1">
      <c r="F731" s="111"/>
      <c r="G731" s="112"/>
      <c r="H731" s="112"/>
      <c r="I731" s="112"/>
      <c r="J731" s="113"/>
      <c r="K731" s="113"/>
      <c r="AQ731" s="62"/>
      <c r="AR731" s="62"/>
      <c r="AS731" s="62"/>
      <c r="AT731" s="62"/>
    </row>
    <row r="732" ht="15.75" customHeight="1">
      <c r="F732" s="111"/>
      <c r="G732" s="112"/>
      <c r="H732" s="112"/>
      <c r="I732" s="112"/>
      <c r="J732" s="113"/>
      <c r="K732" s="113"/>
      <c r="AQ732" s="62"/>
      <c r="AR732" s="62"/>
      <c r="AS732" s="62"/>
      <c r="AT732" s="62"/>
    </row>
    <row r="733" ht="15.75" customHeight="1">
      <c r="F733" s="111"/>
      <c r="G733" s="112"/>
      <c r="H733" s="112"/>
      <c r="I733" s="112"/>
      <c r="J733" s="113"/>
      <c r="K733" s="113"/>
      <c r="AQ733" s="62"/>
      <c r="AR733" s="62"/>
      <c r="AS733" s="62"/>
      <c r="AT733" s="62"/>
    </row>
    <row r="734" ht="15.75" customHeight="1">
      <c r="F734" s="111"/>
      <c r="G734" s="112"/>
      <c r="H734" s="112"/>
      <c r="I734" s="112"/>
      <c r="J734" s="113"/>
      <c r="K734" s="113"/>
      <c r="AQ734" s="62"/>
      <c r="AR734" s="62"/>
      <c r="AS734" s="62"/>
      <c r="AT734" s="62"/>
    </row>
    <row r="735" ht="15.75" customHeight="1">
      <c r="F735" s="111"/>
      <c r="G735" s="112"/>
      <c r="H735" s="112"/>
      <c r="I735" s="112"/>
      <c r="J735" s="113"/>
      <c r="K735" s="113"/>
      <c r="AQ735" s="62"/>
      <c r="AR735" s="62"/>
      <c r="AS735" s="62"/>
      <c r="AT735" s="62"/>
    </row>
    <row r="736" ht="15.75" customHeight="1">
      <c r="F736" s="111"/>
      <c r="G736" s="112"/>
      <c r="H736" s="112"/>
      <c r="I736" s="112"/>
      <c r="J736" s="113"/>
      <c r="K736" s="113"/>
      <c r="AQ736" s="62"/>
      <c r="AR736" s="62"/>
      <c r="AS736" s="62"/>
      <c r="AT736" s="62"/>
    </row>
    <row r="737" ht="15.75" customHeight="1">
      <c r="F737" s="111"/>
      <c r="G737" s="112"/>
      <c r="H737" s="112"/>
      <c r="I737" s="112"/>
      <c r="J737" s="113"/>
      <c r="K737" s="113"/>
      <c r="AQ737" s="62"/>
      <c r="AR737" s="62"/>
      <c r="AS737" s="62"/>
      <c r="AT737" s="62"/>
    </row>
    <row r="738" ht="15.75" customHeight="1">
      <c r="F738" s="111"/>
      <c r="G738" s="112"/>
      <c r="H738" s="112"/>
      <c r="I738" s="112"/>
      <c r="J738" s="113"/>
      <c r="K738" s="113"/>
      <c r="AQ738" s="62"/>
      <c r="AR738" s="62"/>
      <c r="AS738" s="62"/>
      <c r="AT738" s="62"/>
    </row>
    <row r="739" ht="15.75" customHeight="1">
      <c r="F739" s="111"/>
      <c r="G739" s="112"/>
      <c r="H739" s="112"/>
      <c r="I739" s="112"/>
      <c r="J739" s="113"/>
      <c r="K739" s="113"/>
      <c r="AQ739" s="62"/>
      <c r="AR739" s="62"/>
      <c r="AS739" s="62"/>
      <c r="AT739" s="62"/>
    </row>
    <row r="740" ht="15.75" customHeight="1">
      <c r="F740" s="111"/>
      <c r="G740" s="112"/>
      <c r="H740" s="112"/>
      <c r="I740" s="112"/>
      <c r="J740" s="113"/>
      <c r="K740" s="113"/>
      <c r="AQ740" s="62"/>
      <c r="AR740" s="62"/>
      <c r="AS740" s="62"/>
      <c r="AT740" s="62"/>
    </row>
    <row r="741" ht="15.75" customHeight="1">
      <c r="F741" s="111"/>
      <c r="G741" s="112"/>
      <c r="H741" s="112"/>
      <c r="I741" s="112"/>
      <c r="J741" s="113"/>
      <c r="K741" s="113"/>
      <c r="AQ741" s="62"/>
      <c r="AR741" s="62"/>
      <c r="AS741" s="62"/>
      <c r="AT741" s="62"/>
    </row>
    <row r="742" ht="15.75" customHeight="1">
      <c r="F742" s="111"/>
      <c r="G742" s="112"/>
      <c r="H742" s="112"/>
      <c r="I742" s="112"/>
      <c r="J742" s="113"/>
      <c r="K742" s="113"/>
      <c r="AQ742" s="62"/>
      <c r="AR742" s="62"/>
      <c r="AS742" s="62"/>
      <c r="AT742" s="62"/>
    </row>
    <row r="743" ht="15.75" customHeight="1">
      <c r="F743" s="111"/>
      <c r="G743" s="112"/>
      <c r="H743" s="112"/>
      <c r="I743" s="112"/>
      <c r="J743" s="113"/>
      <c r="K743" s="113"/>
      <c r="AQ743" s="62"/>
      <c r="AR743" s="62"/>
      <c r="AS743" s="62"/>
      <c r="AT743" s="62"/>
    </row>
    <row r="744" ht="15.75" customHeight="1">
      <c r="F744" s="111"/>
      <c r="G744" s="112"/>
      <c r="H744" s="112"/>
      <c r="I744" s="112"/>
      <c r="J744" s="113"/>
      <c r="K744" s="113"/>
      <c r="AQ744" s="62"/>
      <c r="AR744" s="62"/>
      <c r="AS744" s="62"/>
      <c r="AT744" s="62"/>
    </row>
    <row r="745" ht="15.75" customHeight="1">
      <c r="F745" s="111"/>
      <c r="G745" s="112"/>
      <c r="H745" s="112"/>
      <c r="I745" s="112"/>
      <c r="J745" s="113"/>
      <c r="K745" s="113"/>
      <c r="AQ745" s="62"/>
      <c r="AR745" s="62"/>
      <c r="AS745" s="62"/>
      <c r="AT745" s="62"/>
    </row>
    <row r="746" ht="15.75" customHeight="1">
      <c r="F746" s="111"/>
      <c r="G746" s="112"/>
      <c r="H746" s="112"/>
      <c r="I746" s="112"/>
      <c r="J746" s="113"/>
      <c r="K746" s="113"/>
      <c r="AQ746" s="62"/>
      <c r="AR746" s="62"/>
      <c r="AS746" s="62"/>
      <c r="AT746" s="62"/>
    </row>
    <row r="747" ht="15.75" customHeight="1">
      <c r="F747" s="111"/>
      <c r="G747" s="112"/>
      <c r="H747" s="112"/>
      <c r="I747" s="112"/>
      <c r="J747" s="113"/>
      <c r="K747" s="113"/>
      <c r="AQ747" s="62"/>
      <c r="AR747" s="62"/>
      <c r="AS747" s="62"/>
      <c r="AT747" s="62"/>
    </row>
    <row r="748" ht="15.75" customHeight="1">
      <c r="F748" s="111"/>
      <c r="G748" s="112"/>
      <c r="H748" s="112"/>
      <c r="I748" s="112"/>
      <c r="J748" s="113"/>
      <c r="K748" s="113"/>
      <c r="AQ748" s="62"/>
      <c r="AR748" s="62"/>
      <c r="AS748" s="62"/>
      <c r="AT748" s="62"/>
    </row>
    <row r="749" ht="15.75" customHeight="1">
      <c r="F749" s="111"/>
      <c r="G749" s="112"/>
      <c r="H749" s="112"/>
      <c r="I749" s="112"/>
      <c r="J749" s="113"/>
      <c r="K749" s="113"/>
      <c r="AQ749" s="62"/>
      <c r="AR749" s="62"/>
      <c r="AS749" s="62"/>
      <c r="AT749" s="62"/>
    </row>
    <row r="750" ht="15.75" customHeight="1">
      <c r="F750" s="111"/>
      <c r="G750" s="112"/>
      <c r="H750" s="112"/>
      <c r="I750" s="112"/>
      <c r="J750" s="113"/>
      <c r="K750" s="113"/>
      <c r="AQ750" s="62"/>
      <c r="AR750" s="62"/>
      <c r="AS750" s="62"/>
      <c r="AT750" s="62"/>
    </row>
    <row r="751" ht="15.75" customHeight="1">
      <c r="F751" s="111"/>
      <c r="G751" s="112"/>
      <c r="H751" s="112"/>
      <c r="I751" s="112"/>
      <c r="J751" s="113"/>
      <c r="K751" s="113"/>
      <c r="AQ751" s="62"/>
      <c r="AR751" s="62"/>
      <c r="AS751" s="62"/>
      <c r="AT751" s="62"/>
    </row>
    <row r="752" ht="15.75" customHeight="1">
      <c r="F752" s="111"/>
      <c r="G752" s="112"/>
      <c r="H752" s="112"/>
      <c r="I752" s="112"/>
      <c r="J752" s="113"/>
      <c r="K752" s="113"/>
      <c r="AQ752" s="62"/>
      <c r="AR752" s="62"/>
      <c r="AS752" s="62"/>
      <c r="AT752" s="62"/>
    </row>
    <row r="753" ht="15.75" customHeight="1">
      <c r="F753" s="111"/>
      <c r="G753" s="112"/>
      <c r="H753" s="112"/>
      <c r="I753" s="112"/>
      <c r="J753" s="113"/>
      <c r="K753" s="113"/>
      <c r="AQ753" s="62"/>
      <c r="AR753" s="62"/>
      <c r="AS753" s="62"/>
      <c r="AT753" s="62"/>
    </row>
    <row r="754" ht="15.75" customHeight="1">
      <c r="F754" s="111"/>
      <c r="G754" s="112"/>
      <c r="H754" s="112"/>
      <c r="I754" s="112"/>
      <c r="J754" s="113"/>
      <c r="K754" s="113"/>
      <c r="AQ754" s="62"/>
      <c r="AR754" s="62"/>
      <c r="AS754" s="62"/>
      <c r="AT754" s="62"/>
    </row>
    <row r="755" ht="15.75" customHeight="1">
      <c r="F755" s="111"/>
      <c r="G755" s="112"/>
      <c r="H755" s="112"/>
      <c r="I755" s="112"/>
      <c r="J755" s="113"/>
      <c r="K755" s="113"/>
      <c r="AQ755" s="62"/>
      <c r="AR755" s="62"/>
      <c r="AS755" s="62"/>
      <c r="AT755" s="62"/>
    </row>
    <row r="756" ht="15.75" customHeight="1">
      <c r="F756" s="111"/>
      <c r="G756" s="112"/>
      <c r="H756" s="112"/>
      <c r="I756" s="112"/>
      <c r="J756" s="113"/>
      <c r="K756" s="113"/>
      <c r="AQ756" s="62"/>
      <c r="AR756" s="62"/>
      <c r="AS756" s="62"/>
      <c r="AT756" s="62"/>
    </row>
    <row r="757" ht="15.75" customHeight="1">
      <c r="F757" s="111"/>
      <c r="G757" s="112"/>
      <c r="H757" s="112"/>
      <c r="I757" s="112"/>
      <c r="J757" s="113"/>
      <c r="K757" s="113"/>
      <c r="AQ757" s="62"/>
      <c r="AR757" s="62"/>
      <c r="AS757" s="62"/>
      <c r="AT757" s="62"/>
    </row>
    <row r="758" ht="15.75" customHeight="1">
      <c r="F758" s="111"/>
      <c r="G758" s="112"/>
      <c r="H758" s="112"/>
      <c r="I758" s="112"/>
      <c r="J758" s="113"/>
      <c r="K758" s="113"/>
      <c r="AQ758" s="62"/>
      <c r="AR758" s="62"/>
      <c r="AS758" s="62"/>
      <c r="AT758" s="62"/>
    </row>
    <row r="759" ht="15.75" customHeight="1">
      <c r="F759" s="111"/>
      <c r="G759" s="112"/>
      <c r="H759" s="112"/>
      <c r="I759" s="112"/>
      <c r="J759" s="113"/>
      <c r="K759" s="113"/>
      <c r="AQ759" s="62"/>
      <c r="AR759" s="62"/>
      <c r="AS759" s="62"/>
      <c r="AT759" s="62"/>
    </row>
    <row r="760" ht="15.75" customHeight="1">
      <c r="F760" s="111"/>
      <c r="G760" s="112"/>
      <c r="H760" s="112"/>
      <c r="I760" s="112"/>
      <c r="J760" s="113"/>
      <c r="K760" s="113"/>
      <c r="AQ760" s="62"/>
      <c r="AR760" s="62"/>
      <c r="AS760" s="62"/>
      <c r="AT760" s="62"/>
    </row>
    <row r="761" ht="15.75" customHeight="1">
      <c r="F761" s="111"/>
      <c r="G761" s="112"/>
      <c r="H761" s="112"/>
      <c r="I761" s="112"/>
      <c r="J761" s="113"/>
      <c r="K761" s="113"/>
      <c r="AQ761" s="62"/>
      <c r="AR761" s="62"/>
      <c r="AS761" s="62"/>
      <c r="AT761" s="62"/>
    </row>
    <row r="762" ht="15.75" customHeight="1">
      <c r="F762" s="111"/>
      <c r="G762" s="112"/>
      <c r="H762" s="112"/>
      <c r="I762" s="112"/>
      <c r="J762" s="113"/>
      <c r="K762" s="113"/>
      <c r="AQ762" s="62"/>
      <c r="AR762" s="62"/>
      <c r="AS762" s="62"/>
      <c r="AT762" s="62"/>
    </row>
    <row r="763" ht="15.75" customHeight="1">
      <c r="F763" s="111"/>
      <c r="G763" s="112"/>
      <c r="H763" s="112"/>
      <c r="I763" s="112"/>
      <c r="J763" s="113"/>
      <c r="K763" s="113"/>
      <c r="AQ763" s="62"/>
      <c r="AR763" s="62"/>
      <c r="AS763" s="62"/>
      <c r="AT763" s="62"/>
    </row>
    <row r="764" ht="15.75" customHeight="1">
      <c r="F764" s="111"/>
      <c r="G764" s="112"/>
      <c r="H764" s="112"/>
      <c r="I764" s="112"/>
      <c r="J764" s="113"/>
      <c r="K764" s="113"/>
      <c r="AQ764" s="62"/>
      <c r="AR764" s="62"/>
      <c r="AS764" s="62"/>
      <c r="AT764" s="62"/>
    </row>
    <row r="765" ht="15.75" customHeight="1">
      <c r="F765" s="111"/>
      <c r="G765" s="112"/>
      <c r="H765" s="112"/>
      <c r="I765" s="112"/>
      <c r="J765" s="113"/>
      <c r="K765" s="113"/>
      <c r="AQ765" s="62"/>
      <c r="AR765" s="62"/>
      <c r="AS765" s="62"/>
      <c r="AT765" s="62"/>
    </row>
    <row r="766" ht="15.75" customHeight="1">
      <c r="F766" s="111"/>
      <c r="G766" s="112"/>
      <c r="H766" s="112"/>
      <c r="I766" s="112"/>
      <c r="J766" s="113"/>
      <c r="K766" s="113"/>
      <c r="AQ766" s="62"/>
      <c r="AR766" s="62"/>
      <c r="AS766" s="62"/>
      <c r="AT766" s="62"/>
    </row>
    <row r="767" ht="15.75" customHeight="1">
      <c r="F767" s="111"/>
      <c r="G767" s="112"/>
      <c r="H767" s="112"/>
      <c r="I767" s="112"/>
      <c r="J767" s="113"/>
      <c r="K767" s="113"/>
      <c r="AQ767" s="62"/>
      <c r="AR767" s="62"/>
      <c r="AS767" s="62"/>
      <c r="AT767" s="62"/>
    </row>
    <row r="768" ht="15.75" customHeight="1">
      <c r="F768" s="111"/>
      <c r="G768" s="112"/>
      <c r="H768" s="112"/>
      <c r="I768" s="112"/>
      <c r="J768" s="113"/>
      <c r="K768" s="113"/>
      <c r="AQ768" s="62"/>
      <c r="AR768" s="62"/>
      <c r="AS768" s="62"/>
      <c r="AT768" s="62"/>
    </row>
    <row r="769" ht="15.75" customHeight="1">
      <c r="F769" s="111"/>
      <c r="G769" s="112"/>
      <c r="H769" s="112"/>
      <c r="I769" s="112"/>
      <c r="J769" s="113"/>
      <c r="K769" s="113"/>
      <c r="AQ769" s="62"/>
      <c r="AR769" s="62"/>
      <c r="AS769" s="62"/>
      <c r="AT769" s="62"/>
    </row>
    <row r="770" ht="15.75" customHeight="1">
      <c r="F770" s="111"/>
      <c r="G770" s="112"/>
      <c r="H770" s="112"/>
      <c r="I770" s="112"/>
      <c r="J770" s="113"/>
      <c r="K770" s="113"/>
      <c r="AQ770" s="62"/>
      <c r="AR770" s="62"/>
      <c r="AS770" s="62"/>
      <c r="AT770" s="62"/>
    </row>
    <row r="771" ht="15.75" customHeight="1">
      <c r="F771" s="111"/>
      <c r="G771" s="112"/>
      <c r="H771" s="112"/>
      <c r="I771" s="112"/>
      <c r="J771" s="113"/>
      <c r="K771" s="113"/>
      <c r="AQ771" s="62"/>
      <c r="AR771" s="62"/>
      <c r="AS771" s="62"/>
      <c r="AT771" s="62"/>
    </row>
    <row r="772" ht="15.75" customHeight="1">
      <c r="F772" s="111"/>
      <c r="G772" s="112"/>
      <c r="H772" s="112"/>
      <c r="I772" s="112"/>
      <c r="J772" s="113"/>
      <c r="K772" s="113"/>
      <c r="AQ772" s="62"/>
      <c r="AR772" s="62"/>
      <c r="AS772" s="62"/>
      <c r="AT772" s="62"/>
    </row>
    <row r="773" ht="15.75" customHeight="1">
      <c r="F773" s="111"/>
      <c r="G773" s="112"/>
      <c r="H773" s="112"/>
      <c r="I773" s="112"/>
      <c r="J773" s="113"/>
      <c r="K773" s="113"/>
      <c r="AQ773" s="62"/>
      <c r="AR773" s="62"/>
      <c r="AS773" s="62"/>
      <c r="AT773" s="62"/>
    </row>
    <row r="774" ht="15.75" customHeight="1">
      <c r="F774" s="111"/>
      <c r="G774" s="112"/>
      <c r="H774" s="112"/>
      <c r="I774" s="112"/>
      <c r="J774" s="113"/>
      <c r="K774" s="113"/>
      <c r="AQ774" s="62"/>
      <c r="AR774" s="62"/>
      <c r="AS774" s="62"/>
      <c r="AT774" s="62"/>
    </row>
    <row r="775" ht="15.75" customHeight="1">
      <c r="F775" s="111"/>
      <c r="G775" s="112"/>
      <c r="H775" s="112"/>
      <c r="I775" s="112"/>
      <c r="J775" s="113"/>
      <c r="K775" s="113"/>
      <c r="AQ775" s="62"/>
      <c r="AR775" s="62"/>
      <c r="AS775" s="62"/>
      <c r="AT775" s="62"/>
    </row>
    <row r="776" ht="15.75" customHeight="1">
      <c r="F776" s="111"/>
      <c r="G776" s="112"/>
      <c r="H776" s="112"/>
      <c r="I776" s="112"/>
      <c r="J776" s="113"/>
      <c r="K776" s="113"/>
      <c r="AQ776" s="62"/>
      <c r="AR776" s="62"/>
      <c r="AS776" s="62"/>
      <c r="AT776" s="62"/>
    </row>
    <row r="777" ht="15.75" customHeight="1">
      <c r="F777" s="111"/>
      <c r="G777" s="112"/>
      <c r="H777" s="112"/>
      <c r="I777" s="112"/>
      <c r="J777" s="113"/>
      <c r="K777" s="113"/>
      <c r="AQ777" s="62"/>
      <c r="AR777" s="62"/>
      <c r="AS777" s="62"/>
      <c r="AT777" s="62"/>
    </row>
    <row r="778" ht="15.75" customHeight="1">
      <c r="F778" s="111"/>
      <c r="G778" s="112"/>
      <c r="H778" s="112"/>
      <c r="I778" s="112"/>
      <c r="J778" s="113"/>
      <c r="K778" s="113"/>
      <c r="AQ778" s="62"/>
      <c r="AR778" s="62"/>
      <c r="AS778" s="62"/>
      <c r="AT778" s="62"/>
    </row>
    <row r="779" ht="15.75" customHeight="1">
      <c r="F779" s="111"/>
      <c r="G779" s="112"/>
      <c r="H779" s="112"/>
      <c r="I779" s="112"/>
      <c r="J779" s="113"/>
      <c r="K779" s="113"/>
      <c r="AQ779" s="62"/>
      <c r="AR779" s="62"/>
      <c r="AS779" s="62"/>
      <c r="AT779" s="62"/>
    </row>
    <row r="780" ht="15.75" customHeight="1">
      <c r="F780" s="111"/>
      <c r="G780" s="112"/>
      <c r="H780" s="112"/>
      <c r="I780" s="112"/>
      <c r="J780" s="113"/>
      <c r="K780" s="113"/>
      <c r="AQ780" s="62"/>
      <c r="AR780" s="62"/>
      <c r="AS780" s="62"/>
      <c r="AT780" s="62"/>
    </row>
    <row r="781" ht="15.75" customHeight="1">
      <c r="F781" s="111"/>
      <c r="G781" s="112"/>
      <c r="H781" s="112"/>
      <c r="I781" s="112"/>
      <c r="J781" s="113"/>
      <c r="K781" s="113"/>
      <c r="AQ781" s="62"/>
      <c r="AR781" s="62"/>
      <c r="AS781" s="62"/>
      <c r="AT781" s="62"/>
    </row>
    <row r="782" ht="15.75" customHeight="1">
      <c r="F782" s="111"/>
      <c r="G782" s="112"/>
      <c r="H782" s="112"/>
      <c r="I782" s="112"/>
      <c r="J782" s="113"/>
      <c r="K782" s="113"/>
      <c r="AQ782" s="62"/>
      <c r="AR782" s="62"/>
      <c r="AS782" s="62"/>
      <c r="AT782" s="62"/>
    </row>
    <row r="783" ht="15.75" customHeight="1">
      <c r="F783" s="111"/>
      <c r="G783" s="112"/>
      <c r="H783" s="112"/>
      <c r="I783" s="112"/>
      <c r="J783" s="113"/>
      <c r="K783" s="113"/>
      <c r="AQ783" s="62"/>
      <c r="AR783" s="62"/>
      <c r="AS783" s="62"/>
      <c r="AT783" s="62"/>
    </row>
    <row r="784" ht="15.75" customHeight="1">
      <c r="F784" s="111"/>
      <c r="G784" s="112"/>
      <c r="H784" s="112"/>
      <c r="I784" s="112"/>
      <c r="J784" s="113"/>
      <c r="K784" s="113"/>
      <c r="AQ784" s="62"/>
      <c r="AR784" s="62"/>
      <c r="AS784" s="62"/>
      <c r="AT784" s="62"/>
    </row>
    <row r="785" ht="15.75" customHeight="1">
      <c r="F785" s="111"/>
      <c r="G785" s="112"/>
      <c r="H785" s="112"/>
      <c r="I785" s="112"/>
      <c r="J785" s="113"/>
      <c r="K785" s="113"/>
      <c r="AQ785" s="62"/>
      <c r="AR785" s="62"/>
      <c r="AS785" s="62"/>
      <c r="AT785" s="62"/>
    </row>
    <row r="786" ht="15.75" customHeight="1">
      <c r="F786" s="111"/>
      <c r="G786" s="112"/>
      <c r="H786" s="112"/>
      <c r="I786" s="112"/>
      <c r="J786" s="113"/>
      <c r="K786" s="113"/>
      <c r="AQ786" s="62"/>
      <c r="AR786" s="62"/>
      <c r="AS786" s="62"/>
      <c r="AT786" s="62"/>
    </row>
    <row r="787" ht="15.75" customHeight="1">
      <c r="F787" s="111"/>
      <c r="G787" s="112"/>
      <c r="H787" s="112"/>
      <c r="I787" s="112"/>
      <c r="J787" s="113"/>
      <c r="K787" s="113"/>
      <c r="AQ787" s="62"/>
      <c r="AR787" s="62"/>
      <c r="AS787" s="62"/>
      <c r="AT787" s="62"/>
    </row>
    <row r="788" ht="15.75" customHeight="1">
      <c r="F788" s="111"/>
      <c r="G788" s="112"/>
      <c r="H788" s="112"/>
      <c r="I788" s="112"/>
      <c r="J788" s="113"/>
      <c r="K788" s="113"/>
      <c r="AQ788" s="62"/>
      <c r="AR788" s="62"/>
      <c r="AS788" s="62"/>
      <c r="AT788" s="62"/>
    </row>
    <row r="789" ht="15.75" customHeight="1">
      <c r="F789" s="111"/>
      <c r="G789" s="112"/>
      <c r="H789" s="112"/>
      <c r="I789" s="112"/>
      <c r="J789" s="113"/>
      <c r="K789" s="113"/>
      <c r="AQ789" s="62"/>
      <c r="AR789" s="62"/>
      <c r="AS789" s="62"/>
      <c r="AT789" s="62"/>
    </row>
    <row r="790" ht="15.75" customHeight="1">
      <c r="F790" s="111"/>
      <c r="G790" s="112"/>
      <c r="H790" s="112"/>
      <c r="I790" s="112"/>
      <c r="J790" s="113"/>
      <c r="K790" s="113"/>
      <c r="AQ790" s="62"/>
      <c r="AR790" s="62"/>
      <c r="AS790" s="62"/>
      <c r="AT790" s="62"/>
    </row>
    <row r="791" ht="15.75" customHeight="1">
      <c r="F791" s="111"/>
      <c r="G791" s="112"/>
      <c r="H791" s="112"/>
      <c r="I791" s="112"/>
      <c r="J791" s="113"/>
      <c r="K791" s="113"/>
      <c r="AQ791" s="62"/>
      <c r="AR791" s="62"/>
      <c r="AS791" s="62"/>
      <c r="AT791" s="62"/>
    </row>
    <row r="792" ht="15.75" customHeight="1">
      <c r="F792" s="111"/>
      <c r="G792" s="112"/>
      <c r="H792" s="112"/>
      <c r="I792" s="112"/>
      <c r="J792" s="113"/>
      <c r="K792" s="113"/>
      <c r="AQ792" s="62"/>
      <c r="AR792" s="62"/>
      <c r="AS792" s="62"/>
      <c r="AT792" s="62"/>
    </row>
    <row r="793" ht="15.75" customHeight="1">
      <c r="F793" s="111"/>
      <c r="G793" s="112"/>
      <c r="H793" s="112"/>
      <c r="I793" s="112"/>
      <c r="J793" s="113"/>
      <c r="K793" s="113"/>
      <c r="AQ793" s="62"/>
      <c r="AR793" s="62"/>
      <c r="AS793" s="62"/>
      <c r="AT793" s="62"/>
    </row>
    <row r="794" ht="15.75" customHeight="1">
      <c r="F794" s="111"/>
      <c r="G794" s="112"/>
      <c r="H794" s="112"/>
      <c r="I794" s="112"/>
      <c r="J794" s="113"/>
      <c r="K794" s="113"/>
      <c r="AQ794" s="62"/>
      <c r="AR794" s="62"/>
      <c r="AS794" s="62"/>
      <c r="AT794" s="62"/>
    </row>
    <row r="795" ht="15.75" customHeight="1">
      <c r="F795" s="111"/>
      <c r="G795" s="112"/>
      <c r="H795" s="112"/>
      <c r="I795" s="112"/>
      <c r="J795" s="113"/>
      <c r="K795" s="113"/>
      <c r="AQ795" s="62"/>
      <c r="AR795" s="62"/>
      <c r="AS795" s="62"/>
      <c r="AT795" s="62"/>
    </row>
    <row r="796" ht="15.75" customHeight="1">
      <c r="F796" s="111"/>
      <c r="G796" s="112"/>
      <c r="H796" s="112"/>
      <c r="I796" s="112"/>
      <c r="J796" s="113"/>
      <c r="K796" s="113"/>
      <c r="AQ796" s="62"/>
      <c r="AR796" s="62"/>
      <c r="AS796" s="62"/>
      <c r="AT796" s="62"/>
    </row>
    <row r="797" ht="15.75" customHeight="1">
      <c r="F797" s="111"/>
      <c r="G797" s="112"/>
      <c r="H797" s="112"/>
      <c r="I797" s="112"/>
      <c r="J797" s="113"/>
      <c r="K797" s="113"/>
      <c r="AQ797" s="62"/>
      <c r="AR797" s="62"/>
      <c r="AS797" s="62"/>
      <c r="AT797" s="62"/>
    </row>
    <row r="798" ht="15.75" customHeight="1">
      <c r="F798" s="111"/>
      <c r="G798" s="112"/>
      <c r="H798" s="112"/>
      <c r="I798" s="112"/>
      <c r="J798" s="113"/>
      <c r="K798" s="113"/>
      <c r="AQ798" s="62"/>
      <c r="AR798" s="62"/>
      <c r="AS798" s="62"/>
      <c r="AT798" s="62"/>
    </row>
    <row r="799" ht="15.75" customHeight="1">
      <c r="F799" s="111"/>
      <c r="G799" s="112"/>
      <c r="H799" s="112"/>
      <c r="I799" s="112"/>
      <c r="J799" s="113"/>
      <c r="K799" s="113"/>
      <c r="AQ799" s="62"/>
      <c r="AR799" s="62"/>
      <c r="AS799" s="62"/>
      <c r="AT799" s="62"/>
    </row>
    <row r="800" ht="15.75" customHeight="1">
      <c r="F800" s="111"/>
      <c r="G800" s="112"/>
      <c r="H800" s="112"/>
      <c r="I800" s="112"/>
      <c r="J800" s="113"/>
      <c r="K800" s="113"/>
      <c r="AQ800" s="62"/>
      <c r="AR800" s="62"/>
      <c r="AS800" s="62"/>
      <c r="AT800" s="62"/>
    </row>
    <row r="801" ht="15.75" customHeight="1">
      <c r="F801" s="111"/>
      <c r="G801" s="112"/>
      <c r="H801" s="112"/>
      <c r="I801" s="112"/>
      <c r="J801" s="113"/>
      <c r="K801" s="113"/>
      <c r="AQ801" s="62"/>
      <c r="AR801" s="62"/>
      <c r="AS801" s="62"/>
      <c r="AT801" s="62"/>
    </row>
    <row r="802" ht="15.75" customHeight="1">
      <c r="F802" s="111"/>
      <c r="G802" s="112"/>
      <c r="H802" s="112"/>
      <c r="I802" s="112"/>
      <c r="J802" s="113"/>
      <c r="K802" s="113"/>
      <c r="AQ802" s="62"/>
      <c r="AR802" s="62"/>
      <c r="AS802" s="62"/>
      <c r="AT802" s="62"/>
    </row>
    <row r="803" ht="15.75" customHeight="1">
      <c r="F803" s="111"/>
      <c r="G803" s="112"/>
      <c r="H803" s="112"/>
      <c r="I803" s="112"/>
      <c r="J803" s="113"/>
      <c r="K803" s="113"/>
      <c r="AQ803" s="62"/>
      <c r="AR803" s="62"/>
      <c r="AS803" s="62"/>
      <c r="AT803" s="62"/>
    </row>
    <row r="804" ht="15.75" customHeight="1">
      <c r="F804" s="111"/>
      <c r="G804" s="112"/>
      <c r="H804" s="112"/>
      <c r="I804" s="112"/>
      <c r="J804" s="113"/>
      <c r="K804" s="113"/>
      <c r="AQ804" s="62"/>
      <c r="AR804" s="62"/>
      <c r="AS804" s="62"/>
      <c r="AT804" s="62"/>
    </row>
    <row r="805" ht="15.75" customHeight="1">
      <c r="F805" s="111"/>
      <c r="G805" s="112"/>
      <c r="H805" s="112"/>
      <c r="I805" s="112"/>
      <c r="J805" s="113"/>
      <c r="K805" s="113"/>
      <c r="AQ805" s="62"/>
      <c r="AR805" s="62"/>
      <c r="AS805" s="62"/>
      <c r="AT805" s="62"/>
    </row>
    <row r="806" ht="15.75" customHeight="1">
      <c r="F806" s="111"/>
      <c r="G806" s="112"/>
      <c r="H806" s="112"/>
      <c r="I806" s="112"/>
      <c r="J806" s="113"/>
      <c r="K806" s="113"/>
      <c r="AQ806" s="62"/>
      <c r="AR806" s="62"/>
      <c r="AS806" s="62"/>
      <c r="AT806" s="62"/>
    </row>
    <row r="807" ht="15.75" customHeight="1">
      <c r="F807" s="111"/>
      <c r="G807" s="112"/>
      <c r="H807" s="112"/>
      <c r="I807" s="112"/>
      <c r="J807" s="113"/>
      <c r="K807" s="113"/>
      <c r="AQ807" s="62"/>
      <c r="AR807" s="62"/>
      <c r="AS807" s="62"/>
      <c r="AT807" s="62"/>
    </row>
    <row r="808" ht="15.75" customHeight="1">
      <c r="F808" s="111"/>
      <c r="G808" s="112"/>
      <c r="H808" s="112"/>
      <c r="I808" s="112"/>
      <c r="J808" s="113"/>
      <c r="K808" s="113"/>
      <c r="AQ808" s="62"/>
      <c r="AR808" s="62"/>
      <c r="AS808" s="62"/>
      <c r="AT808" s="62"/>
    </row>
    <row r="809" ht="15.75" customHeight="1">
      <c r="F809" s="111"/>
      <c r="G809" s="112"/>
      <c r="H809" s="112"/>
      <c r="I809" s="112"/>
      <c r="J809" s="113"/>
      <c r="K809" s="113"/>
      <c r="AQ809" s="62"/>
      <c r="AR809" s="62"/>
      <c r="AS809" s="62"/>
      <c r="AT809" s="62"/>
    </row>
    <row r="810" ht="15.75" customHeight="1">
      <c r="F810" s="111"/>
      <c r="G810" s="112"/>
      <c r="H810" s="112"/>
      <c r="I810" s="112"/>
      <c r="J810" s="113"/>
      <c r="K810" s="113"/>
      <c r="AQ810" s="62"/>
      <c r="AR810" s="62"/>
      <c r="AS810" s="62"/>
      <c r="AT810" s="62"/>
    </row>
    <row r="811" ht="15.75" customHeight="1">
      <c r="F811" s="111"/>
      <c r="G811" s="112"/>
      <c r="H811" s="112"/>
      <c r="I811" s="112"/>
      <c r="J811" s="113"/>
      <c r="K811" s="113"/>
      <c r="AQ811" s="62"/>
      <c r="AR811" s="62"/>
      <c r="AS811" s="62"/>
      <c r="AT811" s="62"/>
    </row>
    <row r="812" ht="15.75" customHeight="1">
      <c r="F812" s="111"/>
      <c r="G812" s="112"/>
      <c r="H812" s="112"/>
      <c r="I812" s="112"/>
      <c r="J812" s="113"/>
      <c r="K812" s="113"/>
      <c r="AQ812" s="62"/>
      <c r="AR812" s="62"/>
      <c r="AS812" s="62"/>
      <c r="AT812" s="62"/>
    </row>
    <row r="813" ht="15.75" customHeight="1">
      <c r="F813" s="111"/>
      <c r="G813" s="112"/>
      <c r="H813" s="112"/>
      <c r="I813" s="112"/>
      <c r="J813" s="113"/>
      <c r="K813" s="113"/>
      <c r="AQ813" s="62"/>
      <c r="AR813" s="62"/>
      <c r="AS813" s="62"/>
      <c r="AT813" s="62"/>
    </row>
    <row r="814" ht="15.75" customHeight="1">
      <c r="F814" s="111"/>
      <c r="G814" s="112"/>
      <c r="H814" s="112"/>
      <c r="I814" s="112"/>
      <c r="J814" s="113"/>
      <c r="K814" s="113"/>
      <c r="AQ814" s="62"/>
      <c r="AR814" s="62"/>
      <c r="AS814" s="62"/>
      <c r="AT814" s="62"/>
    </row>
    <row r="815" ht="15.75" customHeight="1">
      <c r="F815" s="111"/>
      <c r="G815" s="112"/>
      <c r="H815" s="112"/>
      <c r="I815" s="112"/>
      <c r="J815" s="113"/>
      <c r="K815" s="113"/>
      <c r="AQ815" s="62"/>
      <c r="AR815" s="62"/>
      <c r="AS815" s="62"/>
      <c r="AT815" s="62"/>
    </row>
    <row r="816" ht="15.75" customHeight="1">
      <c r="F816" s="111"/>
      <c r="G816" s="112"/>
      <c r="H816" s="112"/>
      <c r="I816" s="112"/>
      <c r="J816" s="113"/>
      <c r="K816" s="113"/>
      <c r="AQ816" s="62"/>
      <c r="AR816" s="62"/>
      <c r="AS816" s="62"/>
      <c r="AT816" s="62"/>
    </row>
    <row r="817" ht="15.75" customHeight="1">
      <c r="F817" s="111"/>
      <c r="G817" s="112"/>
      <c r="H817" s="112"/>
      <c r="I817" s="112"/>
      <c r="J817" s="113"/>
      <c r="K817" s="113"/>
      <c r="AQ817" s="62"/>
      <c r="AR817" s="62"/>
      <c r="AS817" s="62"/>
      <c r="AT817" s="62"/>
    </row>
    <row r="818" ht="15.75" customHeight="1">
      <c r="F818" s="111"/>
      <c r="G818" s="112"/>
      <c r="H818" s="112"/>
      <c r="I818" s="112"/>
      <c r="J818" s="113"/>
      <c r="K818" s="113"/>
      <c r="AQ818" s="62"/>
      <c r="AR818" s="62"/>
      <c r="AS818" s="62"/>
      <c r="AT818" s="62"/>
    </row>
    <row r="819" ht="15.75" customHeight="1">
      <c r="F819" s="111"/>
      <c r="G819" s="112"/>
      <c r="H819" s="112"/>
      <c r="I819" s="112"/>
      <c r="J819" s="113"/>
      <c r="K819" s="113"/>
      <c r="AQ819" s="62"/>
      <c r="AR819" s="62"/>
      <c r="AS819" s="62"/>
      <c r="AT819" s="62"/>
    </row>
    <row r="820" ht="15.75" customHeight="1">
      <c r="F820" s="111"/>
      <c r="G820" s="112"/>
      <c r="H820" s="112"/>
      <c r="I820" s="112"/>
      <c r="J820" s="113"/>
      <c r="K820" s="113"/>
      <c r="AQ820" s="62"/>
      <c r="AR820" s="62"/>
      <c r="AS820" s="62"/>
      <c r="AT820" s="62"/>
    </row>
    <row r="821" ht="15.75" customHeight="1">
      <c r="F821" s="111"/>
      <c r="G821" s="112"/>
      <c r="H821" s="112"/>
      <c r="I821" s="112"/>
      <c r="J821" s="113"/>
      <c r="K821" s="113"/>
      <c r="AQ821" s="62"/>
      <c r="AR821" s="62"/>
      <c r="AS821" s="62"/>
      <c r="AT821" s="62"/>
    </row>
    <row r="822" ht="15.75" customHeight="1">
      <c r="F822" s="111"/>
      <c r="G822" s="112"/>
      <c r="H822" s="112"/>
      <c r="I822" s="112"/>
      <c r="J822" s="113"/>
      <c r="K822" s="113"/>
      <c r="AQ822" s="62"/>
      <c r="AR822" s="62"/>
      <c r="AS822" s="62"/>
      <c r="AT822" s="62"/>
    </row>
    <row r="823" ht="15.75" customHeight="1">
      <c r="F823" s="111"/>
      <c r="G823" s="112"/>
      <c r="H823" s="112"/>
      <c r="I823" s="112"/>
      <c r="J823" s="113"/>
      <c r="K823" s="113"/>
      <c r="AQ823" s="62"/>
      <c r="AR823" s="62"/>
      <c r="AS823" s="62"/>
      <c r="AT823" s="62"/>
    </row>
    <row r="824" ht="15.75" customHeight="1">
      <c r="F824" s="111"/>
      <c r="G824" s="112"/>
      <c r="H824" s="112"/>
      <c r="I824" s="112"/>
      <c r="J824" s="113"/>
      <c r="K824" s="113"/>
      <c r="AQ824" s="62"/>
      <c r="AR824" s="62"/>
      <c r="AS824" s="62"/>
      <c r="AT824" s="62"/>
    </row>
    <row r="825" ht="15.75" customHeight="1">
      <c r="F825" s="111"/>
      <c r="G825" s="112"/>
      <c r="H825" s="112"/>
      <c r="I825" s="112"/>
      <c r="J825" s="113"/>
      <c r="K825" s="113"/>
      <c r="AQ825" s="62"/>
      <c r="AR825" s="62"/>
      <c r="AS825" s="62"/>
      <c r="AT825" s="62"/>
    </row>
    <row r="826" ht="15.75" customHeight="1">
      <c r="F826" s="111"/>
      <c r="G826" s="112"/>
      <c r="H826" s="112"/>
      <c r="I826" s="112"/>
      <c r="J826" s="113"/>
      <c r="K826" s="113"/>
      <c r="AQ826" s="62"/>
      <c r="AR826" s="62"/>
      <c r="AS826" s="62"/>
      <c r="AT826" s="62"/>
    </row>
    <row r="827" ht="15.75" customHeight="1">
      <c r="F827" s="111"/>
      <c r="G827" s="112"/>
      <c r="H827" s="112"/>
      <c r="I827" s="112"/>
      <c r="J827" s="113"/>
      <c r="K827" s="113"/>
      <c r="AQ827" s="62"/>
      <c r="AR827" s="62"/>
      <c r="AS827" s="62"/>
      <c r="AT827" s="62"/>
    </row>
    <row r="828" ht="15.75" customHeight="1">
      <c r="F828" s="111"/>
      <c r="G828" s="112"/>
      <c r="H828" s="112"/>
      <c r="I828" s="112"/>
      <c r="J828" s="113"/>
      <c r="K828" s="113"/>
      <c r="AQ828" s="62"/>
      <c r="AR828" s="62"/>
      <c r="AS828" s="62"/>
      <c r="AT828" s="62"/>
    </row>
    <row r="829" ht="15.75" customHeight="1">
      <c r="F829" s="111"/>
      <c r="G829" s="112"/>
      <c r="H829" s="112"/>
      <c r="I829" s="112"/>
      <c r="J829" s="113"/>
      <c r="K829" s="113"/>
      <c r="AQ829" s="62"/>
      <c r="AR829" s="62"/>
      <c r="AS829" s="62"/>
      <c r="AT829" s="62"/>
    </row>
    <row r="830" ht="15.75" customHeight="1">
      <c r="F830" s="111"/>
      <c r="G830" s="112"/>
      <c r="H830" s="112"/>
      <c r="I830" s="112"/>
      <c r="J830" s="113"/>
      <c r="K830" s="113"/>
      <c r="AQ830" s="62"/>
      <c r="AR830" s="62"/>
      <c r="AS830" s="62"/>
      <c r="AT830" s="62"/>
    </row>
    <row r="831" ht="15.75" customHeight="1">
      <c r="F831" s="111"/>
      <c r="G831" s="112"/>
      <c r="H831" s="112"/>
      <c r="I831" s="112"/>
      <c r="J831" s="113"/>
      <c r="K831" s="113"/>
      <c r="AQ831" s="62"/>
      <c r="AR831" s="62"/>
      <c r="AS831" s="62"/>
      <c r="AT831" s="62"/>
    </row>
    <row r="832" ht="15.75" customHeight="1">
      <c r="F832" s="111"/>
      <c r="G832" s="112"/>
      <c r="H832" s="112"/>
      <c r="I832" s="112"/>
      <c r="J832" s="113"/>
      <c r="K832" s="113"/>
      <c r="AQ832" s="62"/>
      <c r="AR832" s="62"/>
      <c r="AS832" s="62"/>
      <c r="AT832" s="62"/>
    </row>
    <row r="833" ht="15.75" customHeight="1">
      <c r="F833" s="111"/>
      <c r="G833" s="112"/>
      <c r="H833" s="112"/>
      <c r="I833" s="112"/>
      <c r="J833" s="113"/>
      <c r="K833" s="113"/>
      <c r="AQ833" s="62"/>
      <c r="AR833" s="62"/>
      <c r="AS833" s="62"/>
      <c r="AT833" s="62"/>
    </row>
    <row r="834" ht="15.75" customHeight="1">
      <c r="F834" s="111"/>
      <c r="G834" s="112"/>
      <c r="H834" s="112"/>
      <c r="I834" s="112"/>
      <c r="J834" s="113"/>
      <c r="K834" s="113"/>
      <c r="AQ834" s="62"/>
      <c r="AR834" s="62"/>
      <c r="AS834" s="62"/>
      <c r="AT834" s="62"/>
    </row>
    <row r="835" ht="15.75" customHeight="1">
      <c r="F835" s="111"/>
      <c r="G835" s="112"/>
      <c r="H835" s="112"/>
      <c r="I835" s="112"/>
      <c r="J835" s="113"/>
      <c r="K835" s="113"/>
      <c r="AQ835" s="62"/>
      <c r="AR835" s="62"/>
      <c r="AS835" s="62"/>
      <c r="AT835" s="62"/>
    </row>
    <row r="836" ht="15.75" customHeight="1">
      <c r="F836" s="111"/>
      <c r="G836" s="112"/>
      <c r="H836" s="112"/>
      <c r="I836" s="112"/>
      <c r="J836" s="113"/>
      <c r="K836" s="113"/>
      <c r="AQ836" s="62"/>
      <c r="AR836" s="62"/>
      <c r="AS836" s="62"/>
      <c r="AT836" s="62"/>
    </row>
    <row r="837" ht="15.75" customHeight="1">
      <c r="F837" s="111"/>
      <c r="G837" s="112"/>
      <c r="H837" s="112"/>
      <c r="I837" s="112"/>
      <c r="J837" s="113"/>
      <c r="K837" s="113"/>
      <c r="AQ837" s="62"/>
      <c r="AR837" s="62"/>
      <c r="AS837" s="62"/>
      <c r="AT837" s="62"/>
    </row>
    <row r="838" ht="15.75" customHeight="1">
      <c r="F838" s="111"/>
      <c r="G838" s="112"/>
      <c r="H838" s="112"/>
      <c r="I838" s="112"/>
      <c r="J838" s="113"/>
      <c r="K838" s="113"/>
      <c r="AQ838" s="62"/>
      <c r="AR838" s="62"/>
      <c r="AS838" s="62"/>
      <c r="AT838" s="62"/>
    </row>
    <row r="839" ht="15.75" customHeight="1">
      <c r="F839" s="111"/>
      <c r="G839" s="112"/>
      <c r="H839" s="112"/>
      <c r="I839" s="112"/>
      <c r="J839" s="113"/>
      <c r="K839" s="113"/>
      <c r="AQ839" s="62"/>
      <c r="AR839" s="62"/>
      <c r="AS839" s="62"/>
      <c r="AT839" s="62"/>
    </row>
    <row r="840" ht="15.75" customHeight="1">
      <c r="F840" s="111"/>
      <c r="G840" s="112"/>
      <c r="H840" s="112"/>
      <c r="I840" s="112"/>
      <c r="J840" s="113"/>
      <c r="K840" s="113"/>
      <c r="AQ840" s="62"/>
      <c r="AR840" s="62"/>
      <c r="AS840" s="62"/>
      <c r="AT840" s="62"/>
    </row>
    <row r="841" ht="15.75" customHeight="1">
      <c r="F841" s="111"/>
      <c r="G841" s="112"/>
      <c r="H841" s="112"/>
      <c r="I841" s="112"/>
      <c r="J841" s="113"/>
      <c r="K841" s="113"/>
      <c r="AQ841" s="62"/>
      <c r="AR841" s="62"/>
      <c r="AS841" s="62"/>
      <c r="AT841" s="62"/>
    </row>
    <row r="842" ht="15.75" customHeight="1">
      <c r="F842" s="111"/>
      <c r="G842" s="112"/>
      <c r="H842" s="112"/>
      <c r="I842" s="112"/>
      <c r="J842" s="113"/>
      <c r="K842" s="113"/>
      <c r="AQ842" s="62"/>
      <c r="AR842" s="62"/>
      <c r="AS842" s="62"/>
      <c r="AT842" s="62"/>
    </row>
    <row r="843" ht="15.75" customHeight="1">
      <c r="F843" s="111"/>
      <c r="G843" s="112"/>
      <c r="H843" s="112"/>
      <c r="I843" s="112"/>
      <c r="J843" s="113"/>
      <c r="K843" s="113"/>
      <c r="AQ843" s="62"/>
      <c r="AR843" s="62"/>
      <c r="AS843" s="62"/>
      <c r="AT843" s="62"/>
    </row>
    <row r="844" ht="15.75" customHeight="1">
      <c r="F844" s="111"/>
      <c r="G844" s="112"/>
      <c r="H844" s="112"/>
      <c r="I844" s="112"/>
      <c r="J844" s="113"/>
      <c r="K844" s="113"/>
      <c r="AQ844" s="62"/>
      <c r="AR844" s="62"/>
      <c r="AS844" s="62"/>
      <c r="AT844" s="62"/>
    </row>
    <row r="845" ht="15.75" customHeight="1">
      <c r="F845" s="111"/>
      <c r="G845" s="112"/>
      <c r="H845" s="112"/>
      <c r="I845" s="112"/>
      <c r="J845" s="113"/>
      <c r="K845" s="113"/>
      <c r="AQ845" s="62"/>
      <c r="AR845" s="62"/>
      <c r="AS845" s="62"/>
      <c r="AT845" s="62"/>
    </row>
    <row r="846" ht="15.75" customHeight="1">
      <c r="F846" s="111"/>
      <c r="G846" s="112"/>
      <c r="H846" s="112"/>
      <c r="I846" s="112"/>
      <c r="J846" s="113"/>
      <c r="K846" s="113"/>
      <c r="AQ846" s="62"/>
      <c r="AR846" s="62"/>
      <c r="AS846" s="62"/>
      <c r="AT846" s="62"/>
    </row>
    <row r="847" ht="15.75" customHeight="1">
      <c r="F847" s="111"/>
      <c r="G847" s="112"/>
      <c r="H847" s="112"/>
      <c r="I847" s="112"/>
      <c r="J847" s="113"/>
      <c r="K847" s="113"/>
      <c r="AQ847" s="62"/>
      <c r="AR847" s="62"/>
      <c r="AS847" s="62"/>
      <c r="AT847" s="62"/>
    </row>
    <row r="848" ht="15.75" customHeight="1">
      <c r="F848" s="111"/>
      <c r="G848" s="112"/>
      <c r="H848" s="112"/>
      <c r="I848" s="112"/>
      <c r="J848" s="113"/>
      <c r="K848" s="113"/>
      <c r="AQ848" s="62"/>
      <c r="AR848" s="62"/>
      <c r="AS848" s="62"/>
      <c r="AT848" s="62"/>
    </row>
    <row r="849" ht="15.75" customHeight="1">
      <c r="F849" s="111"/>
      <c r="G849" s="112"/>
      <c r="H849" s="112"/>
      <c r="I849" s="112"/>
      <c r="J849" s="113"/>
      <c r="K849" s="113"/>
      <c r="AQ849" s="62"/>
      <c r="AR849" s="62"/>
      <c r="AS849" s="62"/>
      <c r="AT849" s="62"/>
    </row>
    <row r="850" ht="15.75" customHeight="1">
      <c r="F850" s="111"/>
      <c r="G850" s="112"/>
      <c r="H850" s="112"/>
      <c r="I850" s="112"/>
      <c r="J850" s="113"/>
      <c r="K850" s="113"/>
      <c r="AQ850" s="62"/>
      <c r="AR850" s="62"/>
      <c r="AS850" s="62"/>
      <c r="AT850" s="62"/>
    </row>
    <row r="851" ht="15.75" customHeight="1">
      <c r="F851" s="111"/>
      <c r="G851" s="112"/>
      <c r="H851" s="112"/>
      <c r="I851" s="112"/>
      <c r="J851" s="113"/>
      <c r="K851" s="113"/>
      <c r="AQ851" s="62"/>
      <c r="AR851" s="62"/>
      <c r="AS851" s="62"/>
      <c r="AT851" s="62"/>
    </row>
    <row r="852" ht="15.75" customHeight="1">
      <c r="F852" s="111"/>
      <c r="G852" s="112"/>
      <c r="H852" s="112"/>
      <c r="I852" s="112"/>
      <c r="J852" s="113"/>
      <c r="K852" s="113"/>
      <c r="AQ852" s="62"/>
      <c r="AR852" s="62"/>
      <c r="AS852" s="62"/>
      <c r="AT852" s="62"/>
    </row>
    <row r="853" ht="15.75" customHeight="1">
      <c r="F853" s="111"/>
      <c r="G853" s="112"/>
      <c r="H853" s="112"/>
      <c r="I853" s="112"/>
      <c r="J853" s="113"/>
      <c r="K853" s="113"/>
      <c r="AQ853" s="62"/>
      <c r="AR853" s="62"/>
      <c r="AS853" s="62"/>
      <c r="AT853" s="62"/>
    </row>
    <row r="854" ht="15.75" customHeight="1">
      <c r="F854" s="111"/>
      <c r="G854" s="112"/>
      <c r="H854" s="112"/>
      <c r="I854" s="112"/>
      <c r="J854" s="113"/>
      <c r="K854" s="113"/>
      <c r="AQ854" s="62"/>
      <c r="AR854" s="62"/>
      <c r="AS854" s="62"/>
      <c r="AT854" s="62"/>
    </row>
    <row r="855" ht="15.75" customHeight="1">
      <c r="F855" s="111"/>
      <c r="G855" s="112"/>
      <c r="H855" s="112"/>
      <c r="I855" s="112"/>
      <c r="J855" s="113"/>
      <c r="K855" s="113"/>
      <c r="AQ855" s="62"/>
      <c r="AR855" s="62"/>
      <c r="AS855" s="62"/>
      <c r="AT855" s="62"/>
    </row>
    <row r="856" ht="15.75" customHeight="1">
      <c r="F856" s="111"/>
      <c r="G856" s="112"/>
      <c r="H856" s="112"/>
      <c r="I856" s="112"/>
      <c r="J856" s="113"/>
      <c r="K856" s="113"/>
      <c r="AQ856" s="62"/>
      <c r="AR856" s="62"/>
      <c r="AS856" s="62"/>
      <c r="AT856" s="62"/>
    </row>
    <row r="857" ht="15.75" customHeight="1">
      <c r="F857" s="111"/>
      <c r="G857" s="112"/>
      <c r="H857" s="112"/>
      <c r="I857" s="112"/>
      <c r="J857" s="113"/>
      <c r="K857" s="113"/>
      <c r="AQ857" s="62"/>
      <c r="AR857" s="62"/>
      <c r="AS857" s="62"/>
      <c r="AT857" s="62"/>
    </row>
    <row r="858" ht="15.75" customHeight="1">
      <c r="F858" s="111"/>
      <c r="G858" s="112"/>
      <c r="H858" s="112"/>
      <c r="I858" s="112"/>
      <c r="J858" s="113"/>
      <c r="K858" s="113"/>
      <c r="AQ858" s="62"/>
      <c r="AR858" s="62"/>
      <c r="AS858" s="62"/>
      <c r="AT858" s="62"/>
    </row>
    <row r="859" ht="15.75" customHeight="1">
      <c r="F859" s="111"/>
      <c r="G859" s="112"/>
      <c r="H859" s="112"/>
      <c r="I859" s="112"/>
      <c r="J859" s="113"/>
      <c r="K859" s="113"/>
      <c r="AQ859" s="62"/>
      <c r="AR859" s="62"/>
      <c r="AS859" s="62"/>
      <c r="AT859" s="62"/>
    </row>
    <row r="860" ht="15.75" customHeight="1">
      <c r="F860" s="111"/>
      <c r="G860" s="112"/>
      <c r="H860" s="112"/>
      <c r="I860" s="112"/>
      <c r="J860" s="113"/>
      <c r="K860" s="113"/>
      <c r="AQ860" s="62"/>
      <c r="AR860" s="62"/>
      <c r="AS860" s="62"/>
      <c r="AT860" s="62"/>
    </row>
    <row r="861" ht="15.75" customHeight="1">
      <c r="F861" s="111"/>
      <c r="G861" s="112"/>
      <c r="H861" s="112"/>
      <c r="I861" s="112"/>
      <c r="J861" s="113"/>
      <c r="K861" s="113"/>
      <c r="AQ861" s="62"/>
      <c r="AR861" s="62"/>
      <c r="AS861" s="62"/>
      <c r="AT861" s="62"/>
    </row>
    <row r="862" ht="15.75" customHeight="1">
      <c r="F862" s="111"/>
      <c r="G862" s="112"/>
      <c r="H862" s="112"/>
      <c r="I862" s="112"/>
      <c r="J862" s="113"/>
      <c r="K862" s="113"/>
      <c r="AQ862" s="62"/>
      <c r="AR862" s="62"/>
      <c r="AS862" s="62"/>
      <c r="AT862" s="62"/>
    </row>
    <row r="863" ht="15.75" customHeight="1">
      <c r="F863" s="111"/>
      <c r="G863" s="112"/>
      <c r="H863" s="112"/>
      <c r="I863" s="112"/>
      <c r="J863" s="113"/>
      <c r="K863" s="113"/>
      <c r="AQ863" s="62"/>
      <c r="AR863" s="62"/>
      <c r="AS863" s="62"/>
      <c r="AT863" s="62"/>
    </row>
    <row r="864" ht="15.75" customHeight="1">
      <c r="F864" s="111"/>
      <c r="G864" s="112"/>
      <c r="H864" s="112"/>
      <c r="I864" s="112"/>
      <c r="J864" s="113"/>
      <c r="K864" s="113"/>
      <c r="AQ864" s="62"/>
      <c r="AR864" s="62"/>
      <c r="AS864" s="62"/>
      <c r="AT864" s="62"/>
    </row>
    <row r="865" ht="15.75" customHeight="1">
      <c r="F865" s="111"/>
      <c r="G865" s="112"/>
      <c r="H865" s="112"/>
      <c r="I865" s="112"/>
      <c r="J865" s="113"/>
      <c r="K865" s="113"/>
      <c r="AQ865" s="62"/>
      <c r="AR865" s="62"/>
      <c r="AS865" s="62"/>
      <c r="AT865" s="62"/>
    </row>
    <row r="866" ht="15.75" customHeight="1">
      <c r="F866" s="111"/>
      <c r="G866" s="112"/>
      <c r="H866" s="112"/>
      <c r="I866" s="112"/>
      <c r="J866" s="113"/>
      <c r="K866" s="113"/>
      <c r="AQ866" s="62"/>
      <c r="AR866" s="62"/>
      <c r="AS866" s="62"/>
      <c r="AT866" s="62"/>
    </row>
    <row r="867" ht="15.75" customHeight="1">
      <c r="F867" s="111"/>
      <c r="G867" s="112"/>
      <c r="H867" s="112"/>
      <c r="I867" s="112"/>
      <c r="J867" s="113"/>
      <c r="K867" s="113"/>
      <c r="AQ867" s="62"/>
      <c r="AR867" s="62"/>
      <c r="AS867" s="62"/>
      <c r="AT867" s="62"/>
    </row>
    <row r="868" ht="15.75" customHeight="1">
      <c r="F868" s="111"/>
      <c r="G868" s="112"/>
      <c r="H868" s="112"/>
      <c r="I868" s="112"/>
      <c r="J868" s="113"/>
      <c r="K868" s="113"/>
      <c r="AQ868" s="62"/>
      <c r="AR868" s="62"/>
      <c r="AS868" s="62"/>
      <c r="AT868" s="62"/>
    </row>
    <row r="869" ht="15.75" customHeight="1">
      <c r="F869" s="111"/>
      <c r="G869" s="112"/>
      <c r="H869" s="112"/>
      <c r="I869" s="112"/>
      <c r="J869" s="113"/>
      <c r="K869" s="113"/>
      <c r="AQ869" s="62"/>
      <c r="AR869" s="62"/>
      <c r="AS869" s="62"/>
      <c r="AT869" s="62"/>
    </row>
    <row r="870" ht="15.75" customHeight="1">
      <c r="F870" s="111"/>
      <c r="G870" s="112"/>
      <c r="H870" s="112"/>
      <c r="I870" s="112"/>
      <c r="J870" s="113"/>
      <c r="K870" s="113"/>
      <c r="AQ870" s="62"/>
      <c r="AR870" s="62"/>
      <c r="AS870" s="62"/>
      <c r="AT870" s="62"/>
    </row>
    <row r="871" ht="15.75" customHeight="1">
      <c r="F871" s="111"/>
      <c r="G871" s="112"/>
      <c r="H871" s="112"/>
      <c r="I871" s="112"/>
      <c r="J871" s="113"/>
      <c r="K871" s="113"/>
      <c r="AQ871" s="62"/>
      <c r="AR871" s="62"/>
      <c r="AS871" s="62"/>
      <c r="AT871" s="62"/>
    </row>
    <row r="872" ht="15.75" customHeight="1">
      <c r="F872" s="111"/>
      <c r="G872" s="112"/>
      <c r="H872" s="112"/>
      <c r="I872" s="112"/>
      <c r="J872" s="113"/>
      <c r="K872" s="113"/>
      <c r="AQ872" s="62"/>
      <c r="AR872" s="62"/>
      <c r="AS872" s="62"/>
      <c r="AT872" s="62"/>
    </row>
    <row r="873" ht="15.75" customHeight="1">
      <c r="F873" s="111"/>
      <c r="G873" s="112"/>
      <c r="H873" s="112"/>
      <c r="I873" s="112"/>
      <c r="J873" s="113"/>
      <c r="K873" s="113"/>
      <c r="AQ873" s="62"/>
      <c r="AR873" s="62"/>
      <c r="AS873" s="62"/>
      <c r="AT873" s="62"/>
    </row>
    <row r="874" ht="15.75" customHeight="1">
      <c r="F874" s="111"/>
      <c r="G874" s="112"/>
      <c r="H874" s="112"/>
      <c r="I874" s="112"/>
      <c r="J874" s="113"/>
      <c r="K874" s="113"/>
      <c r="AQ874" s="62"/>
      <c r="AR874" s="62"/>
      <c r="AS874" s="62"/>
      <c r="AT874" s="62"/>
    </row>
    <row r="875" ht="15.75" customHeight="1">
      <c r="F875" s="111"/>
      <c r="G875" s="112"/>
      <c r="H875" s="112"/>
      <c r="I875" s="112"/>
      <c r="J875" s="113"/>
      <c r="K875" s="113"/>
      <c r="AQ875" s="62"/>
      <c r="AR875" s="62"/>
      <c r="AS875" s="62"/>
      <c r="AT875" s="62"/>
    </row>
    <row r="876" ht="15.75" customHeight="1">
      <c r="F876" s="111"/>
      <c r="G876" s="112"/>
      <c r="H876" s="112"/>
      <c r="I876" s="112"/>
      <c r="J876" s="113"/>
      <c r="K876" s="113"/>
      <c r="AQ876" s="62"/>
      <c r="AR876" s="62"/>
      <c r="AS876" s="62"/>
      <c r="AT876" s="62"/>
    </row>
    <row r="877" ht="15.75" customHeight="1">
      <c r="F877" s="111"/>
      <c r="G877" s="112"/>
      <c r="H877" s="112"/>
      <c r="I877" s="112"/>
      <c r="J877" s="113"/>
      <c r="K877" s="113"/>
      <c r="AQ877" s="62"/>
      <c r="AR877" s="62"/>
      <c r="AS877" s="62"/>
      <c r="AT877" s="62"/>
    </row>
    <row r="878" ht="15.75" customHeight="1">
      <c r="F878" s="111"/>
      <c r="G878" s="112"/>
      <c r="H878" s="112"/>
      <c r="I878" s="112"/>
      <c r="J878" s="113"/>
      <c r="K878" s="113"/>
      <c r="AQ878" s="62"/>
      <c r="AR878" s="62"/>
      <c r="AS878" s="62"/>
      <c r="AT878" s="62"/>
    </row>
    <row r="879" ht="15.75" customHeight="1">
      <c r="F879" s="111"/>
      <c r="G879" s="112"/>
      <c r="H879" s="112"/>
      <c r="I879" s="112"/>
      <c r="J879" s="113"/>
      <c r="K879" s="113"/>
      <c r="AQ879" s="62"/>
      <c r="AR879" s="62"/>
      <c r="AS879" s="62"/>
      <c r="AT879" s="62"/>
    </row>
    <row r="880" ht="15.75" customHeight="1">
      <c r="F880" s="111"/>
      <c r="G880" s="112"/>
      <c r="H880" s="112"/>
      <c r="I880" s="112"/>
      <c r="J880" s="113"/>
      <c r="K880" s="113"/>
      <c r="AQ880" s="62"/>
      <c r="AR880" s="62"/>
      <c r="AS880" s="62"/>
      <c r="AT880" s="62"/>
    </row>
    <row r="881" ht="15.75" customHeight="1">
      <c r="F881" s="111"/>
      <c r="G881" s="112"/>
      <c r="H881" s="112"/>
      <c r="I881" s="112"/>
      <c r="J881" s="113"/>
      <c r="K881" s="113"/>
      <c r="AQ881" s="62"/>
      <c r="AR881" s="62"/>
      <c r="AS881" s="62"/>
      <c r="AT881" s="62"/>
    </row>
    <row r="882" ht="15.75" customHeight="1">
      <c r="F882" s="111"/>
      <c r="G882" s="112"/>
      <c r="H882" s="112"/>
      <c r="I882" s="112"/>
      <c r="J882" s="113"/>
      <c r="K882" s="113"/>
      <c r="AQ882" s="62"/>
      <c r="AR882" s="62"/>
      <c r="AS882" s="62"/>
      <c r="AT882" s="62"/>
    </row>
    <row r="883" ht="15.75" customHeight="1">
      <c r="F883" s="111"/>
      <c r="G883" s="112"/>
      <c r="H883" s="112"/>
      <c r="I883" s="112"/>
      <c r="J883" s="113"/>
      <c r="K883" s="113"/>
      <c r="AQ883" s="62"/>
      <c r="AR883" s="62"/>
      <c r="AS883" s="62"/>
      <c r="AT883" s="62"/>
    </row>
    <row r="884" ht="15.75" customHeight="1">
      <c r="F884" s="111"/>
      <c r="G884" s="112"/>
      <c r="H884" s="112"/>
      <c r="I884" s="112"/>
      <c r="J884" s="113"/>
      <c r="K884" s="113"/>
      <c r="AQ884" s="62"/>
      <c r="AR884" s="62"/>
      <c r="AS884" s="62"/>
      <c r="AT884" s="62"/>
    </row>
    <row r="885" ht="15.75" customHeight="1">
      <c r="F885" s="111"/>
      <c r="G885" s="112"/>
      <c r="H885" s="112"/>
      <c r="I885" s="112"/>
      <c r="J885" s="113"/>
      <c r="K885" s="113"/>
      <c r="AQ885" s="62"/>
      <c r="AR885" s="62"/>
      <c r="AS885" s="62"/>
      <c r="AT885" s="62"/>
    </row>
    <row r="886" ht="15.75" customHeight="1">
      <c r="F886" s="111"/>
      <c r="G886" s="112"/>
      <c r="H886" s="112"/>
      <c r="I886" s="112"/>
      <c r="J886" s="113"/>
      <c r="K886" s="113"/>
      <c r="AQ886" s="62"/>
      <c r="AR886" s="62"/>
      <c r="AS886" s="62"/>
      <c r="AT886" s="62"/>
    </row>
    <row r="887" ht="15.75" customHeight="1">
      <c r="F887" s="111"/>
      <c r="G887" s="112"/>
      <c r="H887" s="112"/>
      <c r="I887" s="112"/>
      <c r="J887" s="113"/>
      <c r="K887" s="113"/>
      <c r="AQ887" s="62"/>
      <c r="AR887" s="62"/>
      <c r="AS887" s="62"/>
      <c r="AT887" s="62"/>
    </row>
    <row r="888" ht="15.75" customHeight="1">
      <c r="F888" s="111"/>
      <c r="G888" s="112"/>
      <c r="H888" s="112"/>
      <c r="I888" s="112"/>
      <c r="J888" s="113"/>
      <c r="K888" s="113"/>
      <c r="AQ888" s="62"/>
      <c r="AR888" s="62"/>
      <c r="AS888" s="62"/>
      <c r="AT888" s="62"/>
    </row>
    <row r="889" ht="15.75" customHeight="1">
      <c r="F889" s="111"/>
      <c r="G889" s="112"/>
      <c r="H889" s="112"/>
      <c r="I889" s="112"/>
      <c r="J889" s="113"/>
      <c r="K889" s="113"/>
      <c r="AQ889" s="62"/>
      <c r="AR889" s="62"/>
      <c r="AS889" s="62"/>
      <c r="AT889" s="62"/>
    </row>
    <row r="890" ht="15.75" customHeight="1">
      <c r="F890" s="111"/>
      <c r="G890" s="112"/>
      <c r="H890" s="112"/>
      <c r="I890" s="112"/>
      <c r="J890" s="113"/>
      <c r="K890" s="113"/>
      <c r="AQ890" s="62"/>
      <c r="AR890" s="62"/>
      <c r="AS890" s="62"/>
      <c r="AT890" s="62"/>
    </row>
    <row r="891" ht="15.75" customHeight="1">
      <c r="F891" s="111"/>
      <c r="G891" s="112"/>
      <c r="H891" s="112"/>
      <c r="I891" s="112"/>
      <c r="J891" s="113"/>
      <c r="K891" s="113"/>
      <c r="AQ891" s="62"/>
      <c r="AR891" s="62"/>
      <c r="AS891" s="62"/>
      <c r="AT891" s="62"/>
    </row>
    <row r="892" ht="15.75" customHeight="1">
      <c r="F892" s="111"/>
      <c r="G892" s="112"/>
      <c r="H892" s="112"/>
      <c r="I892" s="112"/>
      <c r="J892" s="113"/>
      <c r="K892" s="113"/>
      <c r="AQ892" s="62"/>
      <c r="AR892" s="62"/>
      <c r="AS892" s="62"/>
      <c r="AT892" s="62"/>
    </row>
    <row r="893" ht="15.75" customHeight="1">
      <c r="F893" s="111"/>
      <c r="G893" s="112"/>
      <c r="H893" s="112"/>
      <c r="I893" s="112"/>
      <c r="J893" s="113"/>
      <c r="K893" s="113"/>
      <c r="AQ893" s="62"/>
      <c r="AR893" s="62"/>
      <c r="AS893" s="62"/>
      <c r="AT893" s="62"/>
    </row>
    <row r="894" ht="15.75" customHeight="1">
      <c r="F894" s="111"/>
      <c r="G894" s="112"/>
      <c r="H894" s="112"/>
      <c r="I894" s="112"/>
      <c r="J894" s="113"/>
      <c r="K894" s="113"/>
      <c r="AQ894" s="62"/>
      <c r="AR894" s="62"/>
      <c r="AS894" s="62"/>
      <c r="AT894" s="62"/>
    </row>
    <row r="895" ht="15.75" customHeight="1">
      <c r="F895" s="111"/>
      <c r="G895" s="112"/>
      <c r="H895" s="112"/>
      <c r="I895" s="112"/>
      <c r="J895" s="113"/>
      <c r="K895" s="113"/>
      <c r="AQ895" s="62"/>
      <c r="AR895" s="62"/>
      <c r="AS895" s="62"/>
      <c r="AT895" s="62"/>
    </row>
    <row r="896" ht="15.75" customHeight="1">
      <c r="F896" s="111"/>
      <c r="G896" s="112"/>
      <c r="H896" s="112"/>
      <c r="I896" s="112"/>
      <c r="J896" s="113"/>
      <c r="K896" s="113"/>
      <c r="AQ896" s="62"/>
      <c r="AR896" s="62"/>
      <c r="AS896" s="62"/>
      <c r="AT896" s="62"/>
    </row>
    <row r="897" ht="15.75" customHeight="1">
      <c r="F897" s="111"/>
      <c r="G897" s="112"/>
      <c r="H897" s="112"/>
      <c r="I897" s="112"/>
      <c r="J897" s="113"/>
      <c r="K897" s="113"/>
      <c r="AQ897" s="62"/>
      <c r="AR897" s="62"/>
      <c r="AS897" s="62"/>
      <c r="AT897" s="62"/>
    </row>
    <row r="898" ht="15.75" customHeight="1">
      <c r="F898" s="111"/>
      <c r="G898" s="112"/>
      <c r="H898" s="112"/>
      <c r="I898" s="112"/>
      <c r="J898" s="113"/>
      <c r="K898" s="113"/>
      <c r="AQ898" s="62"/>
      <c r="AR898" s="62"/>
      <c r="AS898" s="62"/>
      <c r="AT898" s="62"/>
    </row>
    <row r="899" ht="15.75" customHeight="1">
      <c r="F899" s="111"/>
      <c r="G899" s="112"/>
      <c r="H899" s="112"/>
      <c r="I899" s="112"/>
      <c r="J899" s="113"/>
      <c r="K899" s="113"/>
      <c r="AQ899" s="62"/>
      <c r="AR899" s="62"/>
      <c r="AS899" s="62"/>
      <c r="AT899" s="62"/>
    </row>
    <row r="900" ht="15.75" customHeight="1">
      <c r="F900" s="111"/>
      <c r="G900" s="112"/>
      <c r="H900" s="112"/>
      <c r="I900" s="112"/>
      <c r="J900" s="113"/>
      <c r="K900" s="113"/>
      <c r="AQ900" s="62"/>
      <c r="AR900" s="62"/>
      <c r="AS900" s="62"/>
      <c r="AT900" s="62"/>
    </row>
    <row r="901" ht="15.75" customHeight="1">
      <c r="F901" s="111"/>
      <c r="G901" s="112"/>
      <c r="H901" s="112"/>
      <c r="I901" s="112"/>
      <c r="J901" s="113"/>
      <c r="K901" s="113"/>
      <c r="AQ901" s="62"/>
      <c r="AR901" s="62"/>
      <c r="AS901" s="62"/>
      <c r="AT901" s="62"/>
    </row>
    <row r="902" ht="15.75" customHeight="1">
      <c r="F902" s="111"/>
      <c r="G902" s="112"/>
      <c r="H902" s="112"/>
      <c r="I902" s="112"/>
      <c r="J902" s="113"/>
      <c r="K902" s="113"/>
      <c r="AQ902" s="62"/>
      <c r="AR902" s="62"/>
      <c r="AS902" s="62"/>
      <c r="AT902" s="62"/>
    </row>
    <row r="903" ht="15.75" customHeight="1">
      <c r="F903" s="111"/>
      <c r="G903" s="112"/>
      <c r="H903" s="112"/>
      <c r="I903" s="112"/>
      <c r="J903" s="113"/>
      <c r="K903" s="113"/>
      <c r="AQ903" s="62"/>
      <c r="AR903" s="62"/>
      <c r="AS903" s="62"/>
      <c r="AT903" s="62"/>
    </row>
    <row r="904" ht="15.75" customHeight="1">
      <c r="F904" s="111"/>
      <c r="G904" s="112"/>
      <c r="H904" s="112"/>
      <c r="I904" s="112"/>
      <c r="J904" s="113"/>
      <c r="K904" s="113"/>
      <c r="AQ904" s="62"/>
      <c r="AR904" s="62"/>
      <c r="AS904" s="62"/>
      <c r="AT904" s="62"/>
    </row>
    <row r="905" ht="15.75" customHeight="1">
      <c r="F905" s="111"/>
      <c r="G905" s="112"/>
      <c r="H905" s="112"/>
      <c r="I905" s="112"/>
      <c r="J905" s="113"/>
      <c r="K905" s="113"/>
      <c r="AQ905" s="62"/>
      <c r="AR905" s="62"/>
      <c r="AS905" s="62"/>
      <c r="AT905" s="62"/>
    </row>
    <row r="906" ht="15.75" customHeight="1">
      <c r="F906" s="111"/>
      <c r="G906" s="112"/>
      <c r="H906" s="112"/>
      <c r="I906" s="112"/>
      <c r="J906" s="113"/>
      <c r="K906" s="113"/>
      <c r="AQ906" s="62"/>
      <c r="AR906" s="62"/>
      <c r="AS906" s="62"/>
      <c r="AT906" s="62"/>
    </row>
    <row r="907" ht="15.75" customHeight="1">
      <c r="F907" s="111"/>
      <c r="G907" s="112"/>
      <c r="H907" s="112"/>
      <c r="I907" s="112"/>
      <c r="J907" s="113"/>
      <c r="K907" s="113"/>
      <c r="AQ907" s="62"/>
      <c r="AR907" s="62"/>
      <c r="AS907" s="62"/>
      <c r="AT907" s="62"/>
    </row>
    <row r="908" ht="15.75" customHeight="1">
      <c r="F908" s="111"/>
      <c r="G908" s="112"/>
      <c r="H908" s="112"/>
      <c r="I908" s="112"/>
      <c r="J908" s="113"/>
      <c r="K908" s="113"/>
      <c r="AQ908" s="62"/>
      <c r="AR908" s="62"/>
      <c r="AS908" s="62"/>
      <c r="AT908" s="62"/>
    </row>
    <row r="909" ht="15.75" customHeight="1">
      <c r="F909" s="111"/>
      <c r="G909" s="112"/>
      <c r="H909" s="112"/>
      <c r="I909" s="112"/>
      <c r="J909" s="113"/>
      <c r="K909" s="113"/>
      <c r="AQ909" s="62"/>
      <c r="AR909" s="62"/>
      <c r="AS909" s="62"/>
      <c r="AT909" s="62"/>
    </row>
    <row r="910" ht="15.75" customHeight="1">
      <c r="F910" s="111"/>
      <c r="G910" s="112"/>
      <c r="H910" s="112"/>
      <c r="I910" s="112"/>
      <c r="J910" s="113"/>
      <c r="K910" s="113"/>
      <c r="AQ910" s="62"/>
      <c r="AR910" s="62"/>
      <c r="AS910" s="62"/>
      <c r="AT910" s="62"/>
    </row>
    <row r="911" ht="15.75" customHeight="1">
      <c r="F911" s="111"/>
      <c r="G911" s="112"/>
      <c r="H911" s="112"/>
      <c r="I911" s="112"/>
      <c r="J911" s="113"/>
      <c r="K911" s="113"/>
      <c r="AQ911" s="62"/>
      <c r="AR911" s="62"/>
      <c r="AS911" s="62"/>
      <c r="AT911" s="62"/>
    </row>
    <row r="912" ht="15.75" customHeight="1">
      <c r="F912" s="111"/>
      <c r="G912" s="112"/>
      <c r="H912" s="112"/>
      <c r="I912" s="112"/>
      <c r="J912" s="113"/>
      <c r="K912" s="113"/>
      <c r="AQ912" s="62"/>
      <c r="AR912" s="62"/>
      <c r="AS912" s="62"/>
      <c r="AT912" s="62"/>
    </row>
    <row r="913" ht="15.75" customHeight="1">
      <c r="F913" s="111"/>
      <c r="G913" s="112"/>
      <c r="H913" s="112"/>
      <c r="I913" s="112"/>
      <c r="J913" s="113"/>
      <c r="K913" s="113"/>
      <c r="AQ913" s="62"/>
      <c r="AR913" s="62"/>
      <c r="AS913" s="62"/>
      <c r="AT913" s="62"/>
    </row>
    <row r="914" ht="15.75" customHeight="1">
      <c r="F914" s="111"/>
      <c r="G914" s="112"/>
      <c r="H914" s="112"/>
      <c r="I914" s="112"/>
      <c r="J914" s="113"/>
      <c r="K914" s="113"/>
      <c r="AQ914" s="62"/>
      <c r="AR914" s="62"/>
      <c r="AS914" s="62"/>
      <c r="AT914" s="62"/>
    </row>
    <row r="915" ht="15.75" customHeight="1">
      <c r="F915" s="111"/>
      <c r="G915" s="112"/>
      <c r="H915" s="112"/>
      <c r="I915" s="112"/>
      <c r="J915" s="113"/>
      <c r="K915" s="113"/>
      <c r="AQ915" s="62"/>
      <c r="AR915" s="62"/>
      <c r="AS915" s="62"/>
      <c r="AT915" s="62"/>
    </row>
    <row r="916" ht="15.75" customHeight="1">
      <c r="F916" s="111"/>
      <c r="G916" s="112"/>
      <c r="H916" s="112"/>
      <c r="I916" s="112"/>
      <c r="J916" s="113"/>
      <c r="K916" s="113"/>
      <c r="AQ916" s="62"/>
      <c r="AR916" s="62"/>
      <c r="AS916" s="62"/>
      <c r="AT916" s="62"/>
    </row>
    <row r="917" ht="15.75" customHeight="1">
      <c r="F917" s="111"/>
      <c r="G917" s="112"/>
      <c r="H917" s="112"/>
      <c r="I917" s="112"/>
      <c r="J917" s="113"/>
      <c r="K917" s="113"/>
      <c r="AQ917" s="62"/>
      <c r="AR917" s="62"/>
      <c r="AS917" s="62"/>
      <c r="AT917" s="62"/>
    </row>
    <row r="918" ht="15.75" customHeight="1">
      <c r="F918" s="111"/>
      <c r="G918" s="112"/>
      <c r="H918" s="112"/>
      <c r="I918" s="112"/>
      <c r="J918" s="113"/>
      <c r="K918" s="113"/>
      <c r="AQ918" s="62"/>
      <c r="AR918" s="62"/>
      <c r="AS918" s="62"/>
      <c r="AT918" s="62"/>
    </row>
    <row r="919" ht="15.75" customHeight="1">
      <c r="F919" s="111"/>
      <c r="G919" s="112"/>
      <c r="H919" s="112"/>
      <c r="I919" s="112"/>
      <c r="J919" s="113"/>
      <c r="K919" s="113"/>
      <c r="AQ919" s="62"/>
      <c r="AR919" s="62"/>
      <c r="AS919" s="62"/>
      <c r="AT919" s="62"/>
    </row>
    <row r="920" ht="15.75" customHeight="1">
      <c r="F920" s="111"/>
      <c r="G920" s="112"/>
      <c r="H920" s="112"/>
      <c r="I920" s="112"/>
      <c r="J920" s="113"/>
      <c r="K920" s="113"/>
      <c r="AQ920" s="62"/>
      <c r="AR920" s="62"/>
      <c r="AS920" s="62"/>
      <c r="AT920" s="62"/>
    </row>
    <row r="921" ht="15.75" customHeight="1">
      <c r="F921" s="111"/>
      <c r="G921" s="112"/>
      <c r="H921" s="112"/>
      <c r="I921" s="112"/>
      <c r="J921" s="113"/>
      <c r="K921" s="113"/>
      <c r="AQ921" s="62"/>
      <c r="AR921" s="62"/>
      <c r="AS921" s="62"/>
      <c r="AT921" s="62"/>
    </row>
    <row r="922" ht="15.75" customHeight="1">
      <c r="F922" s="111"/>
      <c r="G922" s="112"/>
      <c r="H922" s="112"/>
      <c r="I922" s="112"/>
      <c r="J922" s="113"/>
      <c r="K922" s="113"/>
      <c r="AQ922" s="62"/>
      <c r="AR922" s="62"/>
      <c r="AS922" s="62"/>
      <c r="AT922" s="62"/>
    </row>
    <row r="923" ht="15.75" customHeight="1">
      <c r="F923" s="111"/>
      <c r="G923" s="112"/>
      <c r="H923" s="112"/>
      <c r="I923" s="112"/>
      <c r="J923" s="113"/>
      <c r="K923" s="113"/>
      <c r="AQ923" s="62"/>
      <c r="AR923" s="62"/>
      <c r="AS923" s="62"/>
      <c r="AT923" s="62"/>
    </row>
    <row r="924" ht="15.75" customHeight="1">
      <c r="F924" s="111"/>
      <c r="G924" s="112"/>
      <c r="H924" s="112"/>
      <c r="I924" s="112"/>
      <c r="J924" s="113"/>
      <c r="K924" s="113"/>
      <c r="AQ924" s="62"/>
      <c r="AR924" s="62"/>
      <c r="AS924" s="62"/>
      <c r="AT924" s="62"/>
    </row>
    <row r="925" ht="15.75" customHeight="1">
      <c r="F925" s="111"/>
      <c r="G925" s="112"/>
      <c r="H925" s="112"/>
      <c r="I925" s="112"/>
      <c r="J925" s="113"/>
      <c r="K925" s="113"/>
      <c r="AQ925" s="62"/>
      <c r="AR925" s="62"/>
      <c r="AS925" s="62"/>
      <c r="AT925" s="62"/>
    </row>
    <row r="926" ht="15.75" customHeight="1">
      <c r="F926" s="111"/>
      <c r="G926" s="112"/>
      <c r="H926" s="112"/>
      <c r="I926" s="112"/>
      <c r="J926" s="113"/>
      <c r="K926" s="113"/>
      <c r="AQ926" s="62"/>
      <c r="AR926" s="62"/>
      <c r="AS926" s="62"/>
      <c r="AT926" s="62"/>
    </row>
    <row r="927" ht="15.75" customHeight="1">
      <c r="F927" s="111"/>
      <c r="G927" s="112"/>
      <c r="H927" s="112"/>
      <c r="I927" s="112"/>
      <c r="J927" s="113"/>
      <c r="K927" s="113"/>
      <c r="AQ927" s="62"/>
      <c r="AR927" s="62"/>
      <c r="AS927" s="62"/>
      <c r="AT927" s="62"/>
    </row>
    <row r="928" ht="15.75" customHeight="1">
      <c r="F928" s="111"/>
      <c r="G928" s="112"/>
      <c r="H928" s="112"/>
      <c r="I928" s="112"/>
      <c r="J928" s="113"/>
      <c r="K928" s="113"/>
      <c r="AQ928" s="62"/>
      <c r="AR928" s="62"/>
      <c r="AS928" s="62"/>
      <c r="AT928" s="62"/>
    </row>
    <row r="929" ht="15.75" customHeight="1">
      <c r="F929" s="111"/>
      <c r="G929" s="112"/>
      <c r="H929" s="112"/>
      <c r="I929" s="112"/>
      <c r="J929" s="113"/>
      <c r="K929" s="113"/>
      <c r="AQ929" s="62"/>
      <c r="AR929" s="62"/>
      <c r="AS929" s="62"/>
      <c r="AT929" s="62"/>
    </row>
    <row r="930" ht="15.75" customHeight="1">
      <c r="F930" s="111"/>
      <c r="G930" s="112"/>
      <c r="H930" s="112"/>
      <c r="I930" s="112"/>
      <c r="J930" s="113"/>
      <c r="K930" s="113"/>
      <c r="AQ930" s="62"/>
      <c r="AR930" s="62"/>
      <c r="AS930" s="62"/>
      <c r="AT930" s="62"/>
    </row>
    <row r="931" ht="15.75" customHeight="1">
      <c r="F931" s="111"/>
      <c r="G931" s="112"/>
      <c r="H931" s="112"/>
      <c r="I931" s="112"/>
      <c r="J931" s="113"/>
      <c r="K931" s="113"/>
      <c r="AQ931" s="62"/>
      <c r="AR931" s="62"/>
      <c r="AS931" s="62"/>
      <c r="AT931" s="62"/>
    </row>
    <row r="932" ht="15.75" customHeight="1">
      <c r="F932" s="111"/>
      <c r="G932" s="112"/>
      <c r="H932" s="112"/>
      <c r="I932" s="112"/>
      <c r="J932" s="113"/>
      <c r="K932" s="113"/>
      <c r="AQ932" s="62"/>
      <c r="AR932" s="62"/>
      <c r="AS932" s="62"/>
      <c r="AT932" s="62"/>
    </row>
    <row r="933" ht="15.75" customHeight="1">
      <c r="F933" s="111"/>
      <c r="G933" s="112"/>
      <c r="H933" s="112"/>
      <c r="I933" s="112"/>
      <c r="J933" s="113"/>
      <c r="K933" s="113"/>
      <c r="AQ933" s="62"/>
      <c r="AR933" s="62"/>
      <c r="AS933" s="62"/>
      <c r="AT933" s="62"/>
    </row>
    <row r="934" ht="15.75" customHeight="1">
      <c r="F934" s="111"/>
      <c r="G934" s="112"/>
      <c r="H934" s="112"/>
      <c r="I934" s="112"/>
      <c r="J934" s="113"/>
      <c r="K934" s="113"/>
      <c r="AQ934" s="62"/>
      <c r="AR934" s="62"/>
      <c r="AS934" s="62"/>
      <c r="AT934" s="62"/>
    </row>
    <row r="935" ht="15.75" customHeight="1">
      <c r="F935" s="111"/>
      <c r="G935" s="112"/>
      <c r="H935" s="112"/>
      <c r="I935" s="112"/>
      <c r="J935" s="113"/>
      <c r="K935" s="113"/>
      <c r="AQ935" s="62"/>
      <c r="AR935" s="62"/>
      <c r="AS935" s="62"/>
      <c r="AT935" s="62"/>
    </row>
    <row r="936" ht="15.75" customHeight="1">
      <c r="F936" s="111"/>
      <c r="G936" s="112"/>
      <c r="H936" s="112"/>
      <c r="I936" s="112"/>
      <c r="J936" s="113"/>
      <c r="K936" s="113"/>
      <c r="AQ936" s="62"/>
      <c r="AR936" s="62"/>
      <c r="AS936" s="62"/>
      <c r="AT936" s="62"/>
    </row>
    <row r="937" ht="15.75" customHeight="1">
      <c r="F937" s="111"/>
      <c r="G937" s="112"/>
      <c r="H937" s="112"/>
      <c r="I937" s="112"/>
      <c r="J937" s="113"/>
      <c r="K937" s="113"/>
      <c r="AQ937" s="62"/>
      <c r="AR937" s="62"/>
      <c r="AS937" s="62"/>
      <c r="AT937" s="62"/>
    </row>
    <row r="938" ht="15.75" customHeight="1">
      <c r="F938" s="111"/>
      <c r="G938" s="112"/>
      <c r="H938" s="112"/>
      <c r="I938" s="112"/>
      <c r="J938" s="113"/>
      <c r="K938" s="113"/>
      <c r="AQ938" s="62"/>
      <c r="AR938" s="62"/>
      <c r="AS938" s="62"/>
      <c r="AT938" s="62"/>
    </row>
    <row r="939" ht="15.75" customHeight="1">
      <c r="F939" s="111"/>
      <c r="G939" s="112"/>
      <c r="H939" s="112"/>
      <c r="I939" s="112"/>
      <c r="J939" s="113"/>
      <c r="K939" s="113"/>
      <c r="AQ939" s="62"/>
      <c r="AR939" s="62"/>
      <c r="AS939" s="62"/>
      <c r="AT939" s="62"/>
    </row>
    <row r="940" ht="15.75" customHeight="1">
      <c r="F940" s="111"/>
      <c r="G940" s="112"/>
      <c r="H940" s="112"/>
      <c r="I940" s="112"/>
      <c r="J940" s="113"/>
      <c r="K940" s="113"/>
      <c r="AQ940" s="62"/>
      <c r="AR940" s="62"/>
      <c r="AS940" s="62"/>
      <c r="AT940" s="62"/>
    </row>
    <row r="941" ht="15.75" customHeight="1">
      <c r="F941" s="111"/>
      <c r="G941" s="112"/>
      <c r="H941" s="112"/>
      <c r="I941" s="112"/>
      <c r="J941" s="113"/>
      <c r="K941" s="113"/>
      <c r="AQ941" s="62"/>
      <c r="AR941" s="62"/>
      <c r="AS941" s="62"/>
      <c r="AT941" s="62"/>
    </row>
    <row r="942" ht="15.75" customHeight="1">
      <c r="F942" s="111"/>
      <c r="G942" s="112"/>
      <c r="H942" s="112"/>
      <c r="I942" s="112"/>
      <c r="J942" s="113"/>
      <c r="K942" s="113"/>
      <c r="AQ942" s="62"/>
      <c r="AR942" s="62"/>
      <c r="AS942" s="62"/>
      <c r="AT942" s="62"/>
    </row>
    <row r="943" ht="15.75" customHeight="1">
      <c r="F943" s="111"/>
      <c r="G943" s="112"/>
      <c r="H943" s="112"/>
      <c r="I943" s="112"/>
      <c r="J943" s="113"/>
      <c r="K943" s="113"/>
      <c r="AQ943" s="62"/>
      <c r="AR943" s="62"/>
      <c r="AS943" s="62"/>
      <c r="AT943" s="62"/>
    </row>
    <row r="944" ht="15.75" customHeight="1">
      <c r="F944" s="111"/>
      <c r="G944" s="112"/>
      <c r="H944" s="112"/>
      <c r="I944" s="112"/>
      <c r="J944" s="113"/>
      <c r="K944" s="113"/>
      <c r="AQ944" s="62"/>
      <c r="AR944" s="62"/>
      <c r="AS944" s="62"/>
      <c r="AT944" s="62"/>
    </row>
    <row r="945" ht="15.75" customHeight="1">
      <c r="F945" s="111"/>
      <c r="G945" s="112"/>
      <c r="H945" s="112"/>
      <c r="I945" s="112"/>
      <c r="J945" s="113"/>
      <c r="K945" s="113"/>
      <c r="AQ945" s="62"/>
      <c r="AR945" s="62"/>
      <c r="AS945" s="62"/>
      <c r="AT945" s="62"/>
    </row>
    <row r="946" ht="15.75" customHeight="1">
      <c r="F946" s="111"/>
      <c r="G946" s="112"/>
      <c r="H946" s="112"/>
      <c r="I946" s="112"/>
      <c r="J946" s="113"/>
      <c r="K946" s="113"/>
      <c r="AQ946" s="62"/>
      <c r="AR946" s="62"/>
      <c r="AS946" s="62"/>
      <c r="AT946" s="62"/>
    </row>
    <row r="947" ht="15.75" customHeight="1">
      <c r="F947" s="111"/>
      <c r="G947" s="112"/>
      <c r="H947" s="112"/>
      <c r="I947" s="112"/>
      <c r="J947" s="113"/>
      <c r="K947" s="113"/>
      <c r="AQ947" s="62"/>
      <c r="AR947" s="62"/>
      <c r="AS947" s="62"/>
      <c r="AT947" s="62"/>
    </row>
    <row r="948" ht="15.75" customHeight="1">
      <c r="F948" s="111"/>
      <c r="G948" s="112"/>
      <c r="H948" s="112"/>
      <c r="I948" s="112"/>
      <c r="J948" s="113"/>
      <c r="K948" s="113"/>
      <c r="AQ948" s="62"/>
      <c r="AR948" s="62"/>
      <c r="AS948" s="62"/>
      <c r="AT948" s="62"/>
    </row>
    <row r="949" ht="15.75" customHeight="1">
      <c r="F949" s="111"/>
      <c r="G949" s="112"/>
      <c r="H949" s="112"/>
      <c r="I949" s="112"/>
      <c r="J949" s="113"/>
      <c r="K949" s="113"/>
      <c r="AQ949" s="62"/>
      <c r="AR949" s="62"/>
      <c r="AS949" s="62"/>
      <c r="AT949" s="62"/>
    </row>
    <row r="950" ht="15.75" customHeight="1">
      <c r="F950" s="111"/>
      <c r="G950" s="112"/>
      <c r="H950" s="112"/>
      <c r="I950" s="112"/>
      <c r="J950" s="113"/>
      <c r="K950" s="113"/>
      <c r="AQ950" s="62"/>
      <c r="AR950" s="62"/>
      <c r="AS950" s="62"/>
      <c r="AT950" s="62"/>
    </row>
    <row r="951" ht="15.75" customHeight="1">
      <c r="F951" s="111"/>
      <c r="G951" s="112"/>
      <c r="H951" s="112"/>
      <c r="I951" s="112"/>
      <c r="J951" s="113"/>
      <c r="K951" s="113"/>
      <c r="AQ951" s="62"/>
      <c r="AR951" s="62"/>
      <c r="AS951" s="62"/>
      <c r="AT951" s="62"/>
    </row>
    <row r="952" ht="15.75" customHeight="1">
      <c r="F952" s="111"/>
      <c r="G952" s="112"/>
      <c r="H952" s="112"/>
      <c r="I952" s="112"/>
      <c r="J952" s="113"/>
      <c r="K952" s="113"/>
      <c r="AQ952" s="62"/>
      <c r="AR952" s="62"/>
      <c r="AS952" s="62"/>
      <c r="AT952" s="62"/>
    </row>
    <row r="953" ht="15.75" customHeight="1">
      <c r="F953" s="111"/>
      <c r="G953" s="112"/>
      <c r="H953" s="112"/>
      <c r="I953" s="112"/>
      <c r="J953" s="113"/>
      <c r="K953" s="113"/>
      <c r="AQ953" s="62"/>
      <c r="AR953" s="62"/>
      <c r="AS953" s="62"/>
      <c r="AT953" s="62"/>
    </row>
    <row r="954" ht="15.75" customHeight="1">
      <c r="F954" s="111"/>
      <c r="G954" s="112"/>
      <c r="H954" s="112"/>
      <c r="I954" s="112"/>
      <c r="J954" s="113"/>
      <c r="K954" s="113"/>
      <c r="AQ954" s="62"/>
      <c r="AR954" s="62"/>
      <c r="AS954" s="62"/>
      <c r="AT954" s="62"/>
    </row>
    <row r="955" ht="15.75" customHeight="1">
      <c r="F955" s="111"/>
      <c r="G955" s="112"/>
      <c r="H955" s="112"/>
      <c r="I955" s="112"/>
      <c r="J955" s="113"/>
      <c r="K955" s="113"/>
      <c r="AQ955" s="62"/>
      <c r="AR955" s="62"/>
      <c r="AS955" s="62"/>
      <c r="AT955" s="62"/>
    </row>
    <row r="956" ht="15.75" customHeight="1">
      <c r="F956" s="111"/>
      <c r="G956" s="112"/>
      <c r="H956" s="112"/>
      <c r="I956" s="112"/>
      <c r="J956" s="113"/>
      <c r="K956" s="113"/>
      <c r="AQ956" s="62"/>
      <c r="AR956" s="62"/>
      <c r="AS956" s="62"/>
      <c r="AT956" s="62"/>
    </row>
    <row r="957" ht="15.75" customHeight="1">
      <c r="F957" s="111"/>
      <c r="G957" s="112"/>
      <c r="H957" s="112"/>
      <c r="I957" s="112"/>
      <c r="J957" s="113"/>
      <c r="K957" s="113"/>
      <c r="AQ957" s="62"/>
      <c r="AR957" s="62"/>
      <c r="AS957" s="62"/>
      <c r="AT957" s="62"/>
    </row>
    <row r="958" ht="15.75" customHeight="1">
      <c r="F958" s="111"/>
      <c r="G958" s="112"/>
      <c r="H958" s="112"/>
      <c r="I958" s="112"/>
      <c r="J958" s="113"/>
      <c r="K958" s="113"/>
      <c r="AQ958" s="62"/>
      <c r="AR958" s="62"/>
      <c r="AS958" s="62"/>
      <c r="AT958" s="62"/>
    </row>
    <row r="959" ht="15.75" customHeight="1">
      <c r="F959" s="111"/>
      <c r="G959" s="112"/>
      <c r="H959" s="112"/>
      <c r="I959" s="112"/>
      <c r="J959" s="113"/>
      <c r="K959" s="113"/>
      <c r="AQ959" s="62"/>
      <c r="AR959" s="62"/>
      <c r="AS959" s="62"/>
      <c r="AT959" s="62"/>
    </row>
    <row r="960" ht="15.75" customHeight="1">
      <c r="F960" s="111"/>
      <c r="G960" s="112"/>
      <c r="H960" s="112"/>
      <c r="I960" s="112"/>
      <c r="J960" s="113"/>
      <c r="K960" s="113"/>
      <c r="AQ960" s="62"/>
      <c r="AR960" s="62"/>
      <c r="AS960" s="62"/>
      <c r="AT960" s="62"/>
    </row>
    <row r="961" ht="15.75" customHeight="1">
      <c r="F961" s="111"/>
      <c r="G961" s="112"/>
      <c r="H961" s="112"/>
      <c r="I961" s="112"/>
      <c r="J961" s="113"/>
      <c r="K961" s="113"/>
      <c r="AQ961" s="62"/>
      <c r="AR961" s="62"/>
      <c r="AS961" s="62"/>
      <c r="AT961" s="62"/>
    </row>
    <row r="962" ht="15.75" customHeight="1">
      <c r="F962" s="111"/>
      <c r="G962" s="112"/>
      <c r="H962" s="112"/>
      <c r="I962" s="112"/>
      <c r="J962" s="113"/>
      <c r="K962" s="113"/>
      <c r="AQ962" s="62"/>
      <c r="AR962" s="62"/>
      <c r="AS962" s="62"/>
      <c r="AT962" s="62"/>
    </row>
    <row r="963" ht="15.75" customHeight="1">
      <c r="F963" s="111"/>
      <c r="G963" s="112"/>
      <c r="H963" s="112"/>
      <c r="I963" s="112"/>
      <c r="J963" s="113"/>
      <c r="K963" s="113"/>
      <c r="AQ963" s="62"/>
      <c r="AR963" s="62"/>
      <c r="AS963" s="62"/>
      <c r="AT963" s="62"/>
    </row>
    <row r="964" ht="15.75" customHeight="1">
      <c r="F964" s="111"/>
      <c r="G964" s="112"/>
      <c r="H964" s="112"/>
      <c r="I964" s="112"/>
      <c r="J964" s="113"/>
      <c r="K964" s="113"/>
      <c r="AQ964" s="62"/>
      <c r="AR964" s="62"/>
      <c r="AS964" s="62"/>
      <c r="AT964" s="62"/>
    </row>
    <row r="965" ht="15.75" customHeight="1">
      <c r="F965" s="111"/>
      <c r="G965" s="112"/>
      <c r="H965" s="112"/>
      <c r="I965" s="112"/>
      <c r="J965" s="113"/>
      <c r="K965" s="113"/>
      <c r="AQ965" s="62"/>
      <c r="AR965" s="62"/>
      <c r="AS965" s="62"/>
      <c r="AT965" s="62"/>
    </row>
    <row r="966" ht="15.75" customHeight="1">
      <c r="F966" s="111"/>
      <c r="G966" s="112"/>
      <c r="H966" s="112"/>
      <c r="I966" s="112"/>
      <c r="J966" s="113"/>
      <c r="K966" s="113"/>
      <c r="AQ966" s="62"/>
      <c r="AR966" s="62"/>
      <c r="AS966" s="62"/>
      <c r="AT966" s="62"/>
    </row>
    <row r="967" ht="15.75" customHeight="1">
      <c r="F967" s="111"/>
      <c r="G967" s="112"/>
      <c r="H967" s="112"/>
      <c r="I967" s="112"/>
      <c r="J967" s="113"/>
      <c r="K967" s="113"/>
      <c r="AQ967" s="62"/>
      <c r="AR967" s="62"/>
      <c r="AS967" s="62"/>
      <c r="AT967" s="62"/>
    </row>
    <row r="968" ht="15.75" customHeight="1">
      <c r="F968" s="111"/>
      <c r="G968" s="112"/>
      <c r="H968" s="112"/>
      <c r="I968" s="112"/>
      <c r="J968" s="113"/>
      <c r="K968" s="113"/>
      <c r="AQ968" s="62"/>
      <c r="AR968" s="62"/>
      <c r="AS968" s="62"/>
      <c r="AT968" s="62"/>
    </row>
    <row r="969" ht="15.75" customHeight="1">
      <c r="F969" s="111"/>
      <c r="G969" s="112"/>
      <c r="H969" s="112"/>
      <c r="I969" s="112"/>
      <c r="J969" s="113"/>
      <c r="K969" s="113"/>
      <c r="AQ969" s="62"/>
      <c r="AR969" s="62"/>
      <c r="AS969" s="62"/>
      <c r="AT969" s="62"/>
    </row>
    <row r="970" ht="15.75" customHeight="1">
      <c r="F970" s="111"/>
      <c r="G970" s="112"/>
      <c r="H970" s="112"/>
      <c r="I970" s="112"/>
      <c r="J970" s="113"/>
      <c r="K970" s="113"/>
      <c r="AQ970" s="62"/>
      <c r="AR970" s="62"/>
      <c r="AS970" s="62"/>
      <c r="AT970" s="62"/>
    </row>
    <row r="971" ht="15.75" customHeight="1">
      <c r="F971" s="111"/>
      <c r="G971" s="112"/>
      <c r="H971" s="112"/>
      <c r="I971" s="112"/>
      <c r="J971" s="113"/>
      <c r="K971" s="113"/>
      <c r="AQ971" s="62"/>
      <c r="AR971" s="62"/>
      <c r="AS971" s="62"/>
      <c r="AT971" s="62"/>
    </row>
    <row r="972" ht="15.75" customHeight="1">
      <c r="F972" s="111"/>
      <c r="G972" s="112"/>
      <c r="H972" s="112"/>
      <c r="I972" s="112"/>
      <c r="J972" s="113"/>
      <c r="K972" s="113"/>
      <c r="AQ972" s="62"/>
      <c r="AR972" s="62"/>
      <c r="AS972" s="62"/>
      <c r="AT972" s="62"/>
    </row>
    <row r="973" ht="15.75" customHeight="1">
      <c r="F973" s="111"/>
      <c r="G973" s="112"/>
      <c r="H973" s="112"/>
      <c r="I973" s="112"/>
      <c r="J973" s="113"/>
      <c r="K973" s="113"/>
      <c r="AQ973" s="62"/>
      <c r="AR973" s="62"/>
      <c r="AS973" s="62"/>
      <c r="AT973" s="62"/>
    </row>
    <row r="974" ht="15.75" customHeight="1">
      <c r="F974" s="111"/>
      <c r="G974" s="112"/>
      <c r="H974" s="112"/>
      <c r="I974" s="112"/>
      <c r="J974" s="113"/>
      <c r="K974" s="113"/>
      <c r="AQ974" s="62"/>
      <c r="AR974" s="62"/>
      <c r="AS974" s="62"/>
      <c r="AT974" s="62"/>
    </row>
    <row r="975" ht="15.75" customHeight="1">
      <c r="F975" s="111"/>
      <c r="G975" s="112"/>
      <c r="H975" s="112"/>
      <c r="I975" s="112"/>
      <c r="J975" s="113"/>
      <c r="K975" s="113"/>
      <c r="AQ975" s="62"/>
      <c r="AR975" s="62"/>
      <c r="AS975" s="62"/>
      <c r="AT975" s="62"/>
    </row>
    <row r="976" ht="15.75" customHeight="1">
      <c r="F976" s="111"/>
      <c r="G976" s="112"/>
      <c r="H976" s="112"/>
      <c r="I976" s="112"/>
      <c r="J976" s="113"/>
      <c r="K976" s="113"/>
      <c r="AQ976" s="62"/>
      <c r="AR976" s="62"/>
      <c r="AS976" s="62"/>
      <c r="AT976" s="62"/>
    </row>
    <row r="977" ht="15.75" customHeight="1">
      <c r="F977" s="111"/>
      <c r="G977" s="112"/>
      <c r="H977" s="112"/>
      <c r="I977" s="112"/>
      <c r="J977" s="113"/>
      <c r="K977" s="113"/>
      <c r="AQ977" s="62"/>
      <c r="AR977" s="62"/>
      <c r="AS977" s="62"/>
      <c r="AT977" s="62"/>
    </row>
    <row r="978" ht="15.75" customHeight="1">
      <c r="F978" s="111"/>
      <c r="G978" s="112"/>
      <c r="H978" s="112"/>
      <c r="I978" s="112"/>
      <c r="J978" s="113"/>
      <c r="K978" s="113"/>
      <c r="AQ978" s="62"/>
      <c r="AR978" s="62"/>
      <c r="AS978" s="62"/>
      <c r="AT978" s="62"/>
    </row>
    <row r="979" ht="15.75" customHeight="1">
      <c r="F979" s="111"/>
      <c r="G979" s="112"/>
      <c r="H979" s="112"/>
      <c r="I979" s="112"/>
      <c r="J979" s="113"/>
      <c r="K979" s="113"/>
      <c r="AQ979" s="62"/>
      <c r="AR979" s="62"/>
      <c r="AS979" s="62"/>
      <c r="AT979" s="62"/>
    </row>
    <row r="980" ht="15.75" customHeight="1">
      <c r="F980" s="111"/>
      <c r="G980" s="112"/>
      <c r="H980" s="112"/>
      <c r="I980" s="112"/>
      <c r="J980" s="113"/>
      <c r="K980" s="113"/>
      <c r="AQ980" s="62"/>
      <c r="AR980" s="62"/>
      <c r="AS980" s="62"/>
      <c r="AT980" s="62"/>
    </row>
    <row r="981" ht="15.75" customHeight="1">
      <c r="F981" s="111"/>
      <c r="G981" s="112"/>
      <c r="H981" s="112"/>
      <c r="I981" s="112"/>
      <c r="J981" s="113"/>
      <c r="K981" s="113"/>
      <c r="AQ981" s="62"/>
      <c r="AR981" s="62"/>
      <c r="AS981" s="62"/>
      <c r="AT981" s="62"/>
    </row>
    <row r="982" ht="15.75" customHeight="1">
      <c r="F982" s="111"/>
      <c r="G982" s="112"/>
      <c r="H982" s="112"/>
      <c r="I982" s="112"/>
      <c r="J982" s="113"/>
      <c r="K982" s="113"/>
      <c r="AQ982" s="62"/>
      <c r="AR982" s="62"/>
      <c r="AS982" s="62"/>
      <c r="AT982" s="62"/>
    </row>
    <row r="983" ht="15.75" customHeight="1">
      <c r="F983" s="111"/>
      <c r="G983" s="112"/>
      <c r="H983" s="112"/>
      <c r="I983" s="112"/>
      <c r="J983" s="113"/>
      <c r="K983" s="113"/>
      <c r="AQ983" s="62"/>
      <c r="AR983" s="62"/>
      <c r="AS983" s="62"/>
      <c r="AT983" s="62"/>
    </row>
    <row r="984" ht="15.75" customHeight="1">
      <c r="F984" s="111"/>
      <c r="G984" s="112"/>
      <c r="H984" s="112"/>
      <c r="I984" s="112"/>
      <c r="J984" s="113"/>
      <c r="K984" s="113"/>
      <c r="AQ984" s="62"/>
      <c r="AR984" s="62"/>
      <c r="AS984" s="62"/>
      <c r="AT984" s="62"/>
    </row>
    <row r="985" ht="15.75" customHeight="1">
      <c r="F985" s="111"/>
      <c r="G985" s="112"/>
      <c r="H985" s="112"/>
      <c r="I985" s="112"/>
      <c r="J985" s="113"/>
      <c r="K985" s="113"/>
      <c r="AQ985" s="62"/>
      <c r="AR985" s="62"/>
      <c r="AS985" s="62"/>
      <c r="AT985" s="62"/>
    </row>
    <row r="986" ht="15.75" customHeight="1">
      <c r="F986" s="111"/>
      <c r="G986" s="112"/>
      <c r="H986" s="112"/>
      <c r="I986" s="112"/>
      <c r="J986" s="113"/>
      <c r="K986" s="113"/>
      <c r="AQ986" s="62"/>
      <c r="AR986" s="62"/>
      <c r="AS986" s="62"/>
      <c r="AT986" s="62"/>
    </row>
    <row r="987" ht="15.75" customHeight="1">
      <c r="F987" s="111"/>
      <c r="G987" s="112"/>
      <c r="H987" s="112"/>
      <c r="I987" s="112"/>
      <c r="J987" s="113"/>
      <c r="K987" s="113"/>
      <c r="AQ987" s="62"/>
      <c r="AR987" s="62"/>
      <c r="AS987" s="62"/>
      <c r="AT987" s="62"/>
    </row>
    <row r="988" ht="15.75" customHeight="1">
      <c r="F988" s="111"/>
      <c r="G988" s="112"/>
      <c r="H988" s="112"/>
      <c r="I988" s="112"/>
      <c r="J988" s="113"/>
      <c r="K988" s="113"/>
      <c r="AQ988" s="62"/>
      <c r="AR988" s="62"/>
      <c r="AS988" s="62"/>
      <c r="AT988" s="62"/>
    </row>
    <row r="989" ht="15.75" customHeight="1">
      <c r="F989" s="111"/>
      <c r="G989" s="112"/>
      <c r="H989" s="112"/>
      <c r="I989" s="112"/>
      <c r="J989" s="113"/>
      <c r="K989" s="113"/>
      <c r="AQ989" s="62"/>
      <c r="AR989" s="62"/>
      <c r="AS989" s="62"/>
      <c r="AT989" s="62"/>
    </row>
    <row r="990" ht="15.75" customHeight="1">
      <c r="F990" s="111"/>
      <c r="G990" s="112"/>
      <c r="H990" s="112"/>
      <c r="I990" s="112"/>
      <c r="J990" s="113"/>
      <c r="K990" s="113"/>
      <c r="AQ990" s="62"/>
      <c r="AR990" s="62"/>
      <c r="AS990" s="62"/>
      <c r="AT990" s="62"/>
    </row>
    <row r="991" ht="15.75" customHeight="1">
      <c r="F991" s="111"/>
      <c r="G991" s="112"/>
      <c r="H991" s="112"/>
      <c r="I991" s="112"/>
      <c r="J991" s="113"/>
      <c r="K991" s="113"/>
      <c r="AQ991" s="62"/>
      <c r="AR991" s="62"/>
      <c r="AS991" s="62"/>
      <c r="AT991" s="62"/>
    </row>
    <row r="992" ht="15.75" customHeight="1">
      <c r="F992" s="111"/>
      <c r="G992" s="112"/>
      <c r="H992" s="112"/>
      <c r="I992" s="112"/>
      <c r="J992" s="113"/>
      <c r="K992" s="113"/>
      <c r="AQ992" s="62"/>
      <c r="AR992" s="62"/>
      <c r="AS992" s="62"/>
      <c r="AT992" s="62"/>
    </row>
    <row r="993" ht="15.75" customHeight="1">
      <c r="F993" s="111"/>
      <c r="G993" s="112"/>
      <c r="H993" s="112"/>
      <c r="I993" s="112"/>
      <c r="J993" s="113"/>
      <c r="K993" s="113"/>
      <c r="AQ993" s="62"/>
      <c r="AR993" s="62"/>
      <c r="AS993" s="62"/>
      <c r="AT993" s="62"/>
    </row>
    <row r="994" ht="15.75" customHeight="1">
      <c r="F994" s="111"/>
      <c r="G994" s="112"/>
      <c r="H994" s="112"/>
      <c r="I994" s="112"/>
      <c r="J994" s="113"/>
      <c r="K994" s="113"/>
      <c r="AQ994" s="62"/>
      <c r="AR994" s="62"/>
      <c r="AS994" s="62"/>
      <c r="AT994" s="62"/>
    </row>
    <row r="995" ht="15.75" customHeight="1">
      <c r="F995" s="111"/>
      <c r="G995" s="112"/>
      <c r="H995" s="112"/>
      <c r="I995" s="112"/>
      <c r="J995" s="113"/>
      <c r="K995" s="113"/>
      <c r="AQ995" s="62"/>
      <c r="AR995" s="62"/>
      <c r="AS995" s="62"/>
      <c r="AT995" s="62"/>
    </row>
    <row r="996" ht="15.75" customHeight="1">
      <c r="F996" s="111"/>
      <c r="G996" s="112"/>
      <c r="H996" s="112"/>
      <c r="I996" s="112"/>
      <c r="J996" s="113"/>
      <c r="K996" s="113"/>
      <c r="AQ996" s="62"/>
      <c r="AR996" s="62"/>
      <c r="AS996" s="62"/>
      <c r="AT996" s="62"/>
    </row>
    <row r="997" ht="15.75" customHeight="1">
      <c r="F997" s="111"/>
      <c r="G997" s="112"/>
      <c r="H997" s="112"/>
      <c r="I997" s="112"/>
      <c r="J997" s="113"/>
      <c r="K997" s="113"/>
      <c r="AQ997" s="62"/>
      <c r="AR997" s="62"/>
      <c r="AS997" s="62"/>
      <c r="AT997" s="62"/>
    </row>
    <row r="998" ht="15.75" customHeight="1">
      <c r="F998" s="111"/>
      <c r="G998" s="112"/>
      <c r="H998" s="112"/>
      <c r="I998" s="112"/>
      <c r="J998" s="113"/>
      <c r="K998" s="113"/>
      <c r="AQ998" s="62"/>
      <c r="AR998" s="62"/>
      <c r="AS998" s="62"/>
      <c r="AT998" s="62"/>
    </row>
    <row r="999" ht="15.75" customHeight="1">
      <c r="F999" s="111"/>
      <c r="G999" s="112"/>
      <c r="H999" s="112"/>
      <c r="I999" s="112"/>
      <c r="J999" s="113"/>
      <c r="K999" s="113"/>
      <c r="AQ999" s="62"/>
      <c r="AR999" s="62"/>
      <c r="AS999" s="62"/>
      <c r="AT999" s="62"/>
    </row>
    <row r="1000" ht="15.75" customHeight="1">
      <c r="F1000" s="111"/>
      <c r="G1000" s="112"/>
      <c r="H1000" s="112"/>
      <c r="I1000" s="112"/>
      <c r="J1000" s="113"/>
      <c r="K1000" s="113"/>
      <c r="AQ1000" s="62"/>
      <c r="AR1000" s="62"/>
      <c r="AS1000" s="62"/>
      <c r="AT1000" s="62"/>
    </row>
  </sheetData>
  <mergeCells count="29">
    <mergeCell ref="I3:O3"/>
    <mergeCell ref="P3:X3"/>
    <mergeCell ref="AA3:AI3"/>
    <mergeCell ref="AK3:AY3"/>
    <mergeCell ref="B4:F4"/>
    <mergeCell ref="D5:E5"/>
    <mergeCell ref="D6:E6"/>
    <mergeCell ref="D11:E11"/>
    <mergeCell ref="D12:E12"/>
    <mergeCell ref="B7:B13"/>
    <mergeCell ref="B14:B21"/>
    <mergeCell ref="C17:C21"/>
    <mergeCell ref="B5:B6"/>
    <mergeCell ref="C7:F7"/>
    <mergeCell ref="D8:E8"/>
    <mergeCell ref="D9:E9"/>
    <mergeCell ref="C10:C13"/>
    <mergeCell ref="D10:E10"/>
    <mergeCell ref="D13:E13"/>
    <mergeCell ref="D21:E21"/>
    <mergeCell ref="B23:G23"/>
    <mergeCell ref="B80:G80"/>
    <mergeCell ref="C14:F14"/>
    <mergeCell ref="D15:E15"/>
    <mergeCell ref="D16:E16"/>
    <mergeCell ref="D17:E17"/>
    <mergeCell ref="D18:E18"/>
    <mergeCell ref="D19:E19"/>
    <mergeCell ref="D20:E20"/>
  </mergeCells>
  <dataValidations>
    <dataValidation type="list" allowBlank="1" showErrorMessage="1" sqref="F17">
      <formula1>$C$130:$C$195</formula1>
    </dataValidation>
    <dataValidation type="list" allowBlank="1" showErrorMessage="1" sqref="F12">
      <formula1>$C$194:$C$195</formula1>
    </dataValidation>
    <dataValidation type="list" allowBlank="1" showErrorMessage="1" sqref="D5 D8 D15">
      <formula1>$B$98:$B$101</formula1>
    </dataValidation>
    <dataValidation type="list" allowBlank="1" showErrorMessage="1" sqref="D81:G81">
      <formula1>$B$104:$B$108</formula1>
    </dataValidation>
  </dataValidations>
  <printOptions/>
  <pageMargins bottom="0.75" footer="0.0" header="0.0" left="0.7" right="0.7" top="0.75"/>
  <pageSetup paperSize="9" orientation="portrait"/>
  <drawing r:id="rId2"/>
  <legacyDrawing r:id="rId3"/>
  <tableParts count="1">
    <tablePart r:id="rId5"/>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E4D5"/>
    <pageSetUpPr/>
  </sheetPr>
  <sheetViews>
    <sheetView workbookViewId="0"/>
  </sheetViews>
  <sheetFormatPr customHeight="1" defaultColWidth="12.63" defaultRowHeight="15.0"/>
  <cols>
    <col customWidth="1" min="1" max="2" width="9.38"/>
    <col customWidth="1" min="3" max="5" width="12.0"/>
    <col customWidth="1" min="6" max="6" width="14.38"/>
    <col customWidth="1" min="7" max="7" width="12.63"/>
    <col customWidth="1" min="8" max="8" width="10.0"/>
    <col customWidth="1" min="9" max="23" width="9.13"/>
    <col customWidth="1" min="24" max="25" width="10.0"/>
    <col customWidth="1" min="26" max="51" width="9.13"/>
  </cols>
  <sheetData>
    <row r="1">
      <c r="F1" s="111"/>
      <c r="G1" s="112"/>
      <c r="H1" s="112"/>
      <c r="I1" s="112"/>
      <c r="J1" s="113"/>
      <c r="K1" s="113"/>
      <c r="AQ1" s="62"/>
      <c r="AR1" s="62"/>
      <c r="AS1" s="62"/>
      <c r="AT1" s="62"/>
    </row>
    <row r="2">
      <c r="F2" s="111"/>
      <c r="G2" s="112"/>
      <c r="H2" s="112"/>
      <c r="I2" s="112"/>
      <c r="J2" s="113"/>
      <c r="K2" s="113"/>
      <c r="AQ2" s="62"/>
      <c r="AR2" s="62"/>
      <c r="AS2" s="62"/>
      <c r="AT2" s="62"/>
    </row>
    <row r="3">
      <c r="F3" s="111"/>
      <c r="G3" s="112"/>
      <c r="H3" s="112"/>
      <c r="I3" s="114" t="s">
        <v>83</v>
      </c>
      <c r="J3" s="115"/>
      <c r="K3" s="115"/>
      <c r="L3" s="115"/>
      <c r="M3" s="115"/>
      <c r="N3" s="115"/>
      <c r="O3" s="116"/>
      <c r="P3" s="117" t="s">
        <v>84</v>
      </c>
      <c r="Q3" s="115"/>
      <c r="R3" s="115"/>
      <c r="S3" s="115"/>
      <c r="T3" s="115"/>
      <c r="U3" s="115"/>
      <c r="V3" s="115"/>
      <c r="W3" s="115"/>
      <c r="X3" s="116"/>
      <c r="Y3" s="118"/>
      <c r="Z3" s="118"/>
      <c r="AA3" s="119" t="s">
        <v>85</v>
      </c>
      <c r="AB3" s="18"/>
      <c r="AC3" s="18"/>
      <c r="AD3" s="18"/>
      <c r="AE3" s="18"/>
      <c r="AF3" s="18"/>
      <c r="AG3" s="18"/>
      <c r="AH3" s="18"/>
      <c r="AI3" s="19"/>
      <c r="AJ3" s="118"/>
      <c r="AK3" s="119" t="s">
        <v>86</v>
      </c>
      <c r="AL3" s="18"/>
      <c r="AM3" s="18"/>
      <c r="AN3" s="18"/>
      <c r="AO3" s="18"/>
      <c r="AP3" s="18"/>
      <c r="AQ3" s="18"/>
      <c r="AR3" s="18"/>
      <c r="AS3" s="18"/>
      <c r="AT3" s="18"/>
      <c r="AU3" s="18"/>
      <c r="AV3" s="18"/>
      <c r="AW3" s="18"/>
      <c r="AX3" s="18"/>
      <c r="AY3" s="19"/>
    </row>
    <row r="4" ht="45.0" customHeight="1">
      <c r="B4" s="120" t="s">
        <v>87</v>
      </c>
      <c r="C4" s="121"/>
      <c r="D4" s="121"/>
      <c r="E4" s="121"/>
      <c r="F4" s="121"/>
      <c r="G4" s="112"/>
      <c r="H4" s="112"/>
      <c r="I4" s="122" t="s">
        <v>88</v>
      </c>
      <c r="J4" s="123" t="s">
        <v>89</v>
      </c>
      <c r="K4" s="123" t="s">
        <v>90</v>
      </c>
      <c r="L4" s="123" t="s">
        <v>91</v>
      </c>
      <c r="M4" s="123" t="s">
        <v>92</v>
      </c>
      <c r="N4" s="123" t="s">
        <v>93</v>
      </c>
      <c r="O4" s="124" t="s">
        <v>94</v>
      </c>
      <c r="P4" s="122" t="s">
        <v>88</v>
      </c>
      <c r="Q4" s="125" t="s">
        <v>95</v>
      </c>
      <c r="R4" s="125" t="s">
        <v>96</v>
      </c>
      <c r="S4" s="126" t="s">
        <v>97</v>
      </c>
      <c r="T4" s="127" t="s">
        <v>98</v>
      </c>
      <c r="U4" s="123" t="s">
        <v>99</v>
      </c>
      <c r="V4" s="123" t="s">
        <v>100</v>
      </c>
      <c r="W4" s="123" t="s">
        <v>101</v>
      </c>
      <c r="X4" s="123" t="s">
        <v>102</v>
      </c>
      <c r="Y4" s="128" t="s">
        <v>103</v>
      </c>
      <c r="AA4" s="129" t="s">
        <v>88</v>
      </c>
      <c r="AB4" s="125" t="s">
        <v>104</v>
      </c>
      <c r="AC4" s="126" t="s">
        <v>105</v>
      </c>
      <c r="AD4" s="130" t="s">
        <v>106</v>
      </c>
      <c r="AE4" s="131" t="s">
        <v>107</v>
      </c>
      <c r="AF4" s="131" t="s">
        <v>108</v>
      </c>
      <c r="AG4" s="131" t="s">
        <v>109</v>
      </c>
      <c r="AH4" s="131" t="s">
        <v>110</v>
      </c>
      <c r="AI4" s="132" t="s">
        <v>111</v>
      </c>
      <c r="AK4" s="129" t="s">
        <v>88</v>
      </c>
      <c r="AL4" s="125" t="s">
        <v>104</v>
      </c>
      <c r="AM4" s="126" t="s">
        <v>105</v>
      </c>
      <c r="AN4" s="130" t="s">
        <v>106</v>
      </c>
      <c r="AO4" s="131" t="s">
        <v>107</v>
      </c>
      <c r="AP4" s="131" t="s">
        <v>112</v>
      </c>
      <c r="AQ4" s="131" t="s">
        <v>113</v>
      </c>
      <c r="AR4" s="131" t="s">
        <v>114</v>
      </c>
      <c r="AS4" s="131" t="s">
        <v>115</v>
      </c>
      <c r="AT4" s="131" t="s">
        <v>116</v>
      </c>
      <c r="AU4" s="131" t="s">
        <v>117</v>
      </c>
      <c r="AV4" s="131" t="s">
        <v>118</v>
      </c>
      <c r="AW4" s="131" t="s">
        <v>119</v>
      </c>
      <c r="AX4" s="131" t="s">
        <v>120</v>
      </c>
      <c r="AY4" s="132" t="s">
        <v>111</v>
      </c>
    </row>
    <row r="5">
      <c r="B5" s="133" t="s">
        <v>121</v>
      </c>
      <c r="C5" s="134" t="s">
        <v>122</v>
      </c>
      <c r="D5" s="135" t="s">
        <v>123</v>
      </c>
      <c r="E5" s="136"/>
      <c r="F5" s="137">
        <f>IF(D5="","",VLOOKUP(D5,$B$97:$C$100,2,0))</f>
        <v>70</v>
      </c>
      <c r="G5" s="112"/>
      <c r="H5" s="112"/>
      <c r="I5" s="138">
        <v>0.0</v>
      </c>
      <c r="J5" s="112">
        <v>0.0</v>
      </c>
      <c r="K5" s="112">
        <v>0.0</v>
      </c>
      <c r="L5" s="112">
        <v>0.0</v>
      </c>
      <c r="M5" s="112">
        <f t="shared" ref="M5:M205" si="2">IF(I5&lt;=$F$10,IF(I5&lt;=30,I5*($F$9-$F$6)/30,$F$9-$F$6),)</f>
        <v>0</v>
      </c>
      <c r="N5" s="112" t="str">
        <f t="shared" ref="N5:N204" si="3">IF(P6&lt;=$F$18,0,)</f>
        <v/>
      </c>
      <c r="O5" s="139">
        <f t="shared" ref="O5:O205" si="4">((J5+K5)*0.475+L5+M5+N5)*44/12</f>
        <v>0</v>
      </c>
      <c r="P5" s="138">
        <v>0.0</v>
      </c>
      <c r="Q5" s="112">
        <v>0.0</v>
      </c>
      <c r="R5" s="112">
        <v>0.0</v>
      </c>
      <c r="S5" s="112" t="str">
        <f t="shared" ref="S5:S205" si="5">$F$19*R5</f>
        <v>#N/A</v>
      </c>
      <c r="T5" s="112" t="str">
        <f t="shared" ref="T5:T205" si="6">IF(S5=0,0,EXP(-1.0587+0.8836*LN(S5)+0.284))</f>
        <v>#N/A</v>
      </c>
      <c r="U5" s="112">
        <v>0.0</v>
      </c>
      <c r="V5" s="112">
        <f t="shared" ref="V5:V205" si="7">IF(P5&lt;=$F$18,IF(P5&lt;=30,P5*($F$16-$F$6)/30,$F$16-$F$6),)</f>
        <v>0</v>
      </c>
      <c r="W5" s="112">
        <v>0.0</v>
      </c>
      <c r="X5" s="112" t="str">
        <f t="shared" ref="X5:X205" si="8">((S5+T5)*0.475+U5+V5+W5)*44/12</f>
        <v>#N/A</v>
      </c>
      <c r="Y5" s="140" t="str">
        <f t="shared" ref="Y5:Y205" si="9">IF(P5&lt;=$F$18,X5-O5,)</f>
        <v>#N/A</v>
      </c>
      <c r="AA5" s="141">
        <v>0.0</v>
      </c>
      <c r="AB5" s="112">
        <f t="shared" ref="AB5:AB205" si="10">IF(AA5&lt;=$F$18,IFERROR(VLOOKUP($AA5,$B$82:$G$94,2,FALSE),0),)</f>
        <v>0</v>
      </c>
      <c r="AC5" s="142">
        <f t="shared" ref="AC5:AC205" si="11">IF(AA5&lt;=$F$18,IFERROR(VLOOKUP($AA5,$B$82:$G$94,3,FALSE),0),)*50%</f>
        <v>0</v>
      </c>
      <c r="AD5" s="112">
        <f t="shared" ref="AD5:AD205" si="12">IF(AA5&lt;=$F$18,IFERROR(VLOOKUP($AA5,$B$82:$G$94,4,FALSE),0),)</f>
        <v>0</v>
      </c>
      <c r="AE5" s="112">
        <f t="shared" ref="AE5:AE205" si="13">IF(AA5&lt;=$F$18,IFERROR(VLOOKUP($AA5,$B$82:$G$94,5,FALSE),0),)</f>
        <v>0</v>
      </c>
      <c r="AF5" s="112">
        <v>0.0</v>
      </c>
      <c r="AG5" s="112">
        <v>0.0</v>
      </c>
      <c r="AH5" s="112">
        <v>0.0</v>
      </c>
      <c r="AI5" s="143">
        <f>SUM(AF5:AH5)</f>
        <v>0</v>
      </c>
      <c r="AK5" s="141">
        <v>0.0</v>
      </c>
      <c r="AL5" s="112">
        <f t="shared" ref="AL5:AL205" si="14">IF(AK5&lt;=$F$18,IFERROR(VLOOKUP($AA5,$B$82:$G$94,2,FALSE),0),)</f>
        <v>0</v>
      </c>
      <c r="AM5" s="112">
        <f t="shared" ref="AM5:AM205" si="15">IF(AK5&lt;=$F$18,IFERROR(VLOOKUP($AA5,$B$82:$G$94,3,FALSE),0),)</f>
        <v>0</v>
      </c>
      <c r="AN5" s="112">
        <f t="shared" ref="AN5:AN205" si="16">IF(AK5&lt;=$F$18,IFERROR(VLOOKUP($AA5,$B$82:$G$94,4,FALSE),0),)</f>
        <v>0</v>
      </c>
      <c r="AO5" s="112">
        <f t="shared" ref="AO5:AO205" si="17">IF(AK5&lt;=$F$18,IFERROR(VLOOKUP($AA5,$B$82:$G$94,5,FALSE),0),)</f>
        <v>0</v>
      </c>
      <c r="AP5" s="112">
        <f t="shared" ref="AP5:AP205" si="18">IF(AK5&lt;=$F$18,IFERROR(VLOOKUP($AA5,$B$82:$G$94,6,FALSE),0),)</f>
        <v>0</v>
      </c>
      <c r="AQ5" s="112">
        <f t="shared" ref="AQ5:AT5" si="1">IF($AK5&lt;=$F$18,$AL5*AM5,)</f>
        <v>0</v>
      </c>
      <c r="AR5" s="112">
        <f t="shared" si="1"/>
        <v>0</v>
      </c>
      <c r="AS5" s="112">
        <f t="shared" si="1"/>
        <v>0</v>
      </c>
      <c r="AT5" s="112">
        <f t="shared" si="1"/>
        <v>0</v>
      </c>
      <c r="AU5" s="112"/>
      <c r="AV5" s="112"/>
      <c r="AW5" s="112"/>
      <c r="AX5" s="112"/>
      <c r="AY5" s="144">
        <v>0.0</v>
      </c>
    </row>
    <row r="6">
      <c r="B6" s="145"/>
      <c r="C6" s="146" t="s">
        <v>124</v>
      </c>
      <c r="D6" s="147" t="s">
        <v>125</v>
      </c>
      <c r="E6" s="148"/>
      <c r="F6" s="149">
        <f>VLOOKUP(D5,$B$97:$D$100,3,FALSE)</f>
        <v>0</v>
      </c>
      <c r="G6" s="112"/>
      <c r="H6" s="112"/>
      <c r="I6" s="138">
        <v>1.0</v>
      </c>
      <c r="J6" s="112" t="str">
        <f>IF(D8&lt;&gt;"Cultures",IF($I6&lt;=$F$10,$F$11*$F$13+J5,),5)</f>
        <v/>
      </c>
      <c r="K6" s="112">
        <f t="shared" ref="K6:K205" si="20">IF(J6=0,0,EXP(-1.0587+0.8836*LN(J6)+0.284))</f>
        <v>0</v>
      </c>
      <c r="L6" s="112" t="str">
        <f t="shared" ref="L6:L205" si="21">IF(I6&lt;=$F$10,$F$5+($F$8-$F$5)*(1-EXP(-0.0175*I6)),)</f>
        <v/>
      </c>
      <c r="M6" s="112" t="str">
        <f t="shared" si="2"/>
        <v/>
      </c>
      <c r="N6" s="112" t="str">
        <f t="shared" si="3"/>
        <v/>
      </c>
      <c r="O6" s="139">
        <f t="shared" si="4"/>
        <v>0</v>
      </c>
      <c r="P6" s="138">
        <v>1.0</v>
      </c>
      <c r="Q6" s="112" t="str">
        <f t="shared" ref="Q6:Q205" si="22">IF(P6&lt;=$F$18,LOOKUP(P6-1,$B$25:$B$78,$G$25:$G$78),)</f>
        <v/>
      </c>
      <c r="R6" s="112" t="str">
        <f t="shared" ref="R6:R205" si="23">IF(P6&lt;=$F$18,Q6+R5,)</f>
        <v/>
      </c>
      <c r="S6" s="112" t="str">
        <f t="shared" si="5"/>
        <v>#N/A</v>
      </c>
      <c r="T6" s="112" t="str">
        <f t="shared" si="6"/>
        <v>#N/A</v>
      </c>
      <c r="U6" s="112" t="str">
        <f t="shared" ref="U6:U205" si="24">IF(P6&lt;=$F$18,$F$5+($F$15-$F$5)*(1-EXP(-0.0175*P6)),)</f>
        <v/>
      </c>
      <c r="V6" s="112" t="str">
        <f t="shared" si="7"/>
        <v/>
      </c>
      <c r="W6" s="112">
        <v>0.0</v>
      </c>
      <c r="X6" s="112" t="str">
        <f t="shared" si="8"/>
        <v>#N/A</v>
      </c>
      <c r="Y6" s="140" t="str">
        <f t="shared" si="9"/>
        <v/>
      </c>
      <c r="AA6" s="141">
        <v>1.0</v>
      </c>
      <c r="AB6" s="112" t="str">
        <f t="shared" si="10"/>
        <v/>
      </c>
      <c r="AC6" s="142">
        <f t="shared" si="11"/>
        <v>0</v>
      </c>
      <c r="AD6" s="112" t="str">
        <f t="shared" si="12"/>
        <v/>
      </c>
      <c r="AE6" s="112" t="str">
        <f t="shared" si="13"/>
        <v/>
      </c>
      <c r="AF6" s="112" t="str">
        <f t="shared" ref="AF6:AF205" si="25">IF(OR(AA6&lt;=$F$18,AA6&lt;=30),EXP(-LN(2)/$D$104)*AF5+((1-EXP(-LN(2)/$D$104))/(LN(2)/$D$104))*$AB6*AC6*0.475*$F$19*44/12,)</f>
        <v>#N/A</v>
      </c>
      <c r="AG6" s="112" t="str">
        <f t="shared" ref="AG6:AG205" si="26">IF(OR(AA6&lt;=$F$18,AA6&lt;=30),EXP(-LN(2)/$D$106)*AG5+((1-EXP(-LN(2)/$D$106))/(LN(2)/$D$106))*$AB6*AD6*0.475*$F$19*44/12,)</f>
        <v>#N/A</v>
      </c>
      <c r="AH6" s="112" t="str">
        <f t="shared" ref="AH6:AH205" si="27">IF(OR(AA6&lt;=$F$18,AA6&lt;=30),EXP(-LN(2)/$D$105)*AH5+((1-EXP(-LN(2)/$D$105))/(LN(2)/$D$105))*$AB6*AE6*0.475*$F$19*44/12,)</f>
        <v>#N/A</v>
      </c>
      <c r="AI6" s="143" t="str">
        <f t="shared" ref="AI6:AI205" si="28">IF(OR(AA6&lt;=$F$18,AA6&lt;=30),SUM(AF6:AH6),)</f>
        <v>#N/A</v>
      </c>
      <c r="AK6" s="141">
        <v>1.0</v>
      </c>
      <c r="AL6" s="112" t="str">
        <f t="shared" si="14"/>
        <v/>
      </c>
      <c r="AM6" s="112" t="str">
        <f t="shared" si="15"/>
        <v/>
      </c>
      <c r="AN6" s="112" t="str">
        <f t="shared" si="16"/>
        <v/>
      </c>
      <c r="AO6" s="112" t="str">
        <f t="shared" si="17"/>
        <v/>
      </c>
      <c r="AP6" s="112" t="str">
        <f t="shared" si="18"/>
        <v/>
      </c>
      <c r="AQ6" s="112" t="str">
        <f t="shared" ref="AQ6:AT6" si="19">IF($AK6&lt;=$F$18,$AL6*AM6,)</f>
        <v/>
      </c>
      <c r="AR6" s="112" t="str">
        <f t="shared" si="19"/>
        <v/>
      </c>
      <c r="AS6" s="112" t="str">
        <f t="shared" si="19"/>
        <v/>
      </c>
      <c r="AT6" s="112" t="str">
        <f t="shared" si="19"/>
        <v/>
      </c>
      <c r="AU6" s="112"/>
      <c r="AV6" s="112"/>
      <c r="AW6" s="112"/>
      <c r="AX6" s="112"/>
      <c r="AY6" s="144" t="str">
        <f t="shared" ref="AY6:AY35" si="30">IF(AK6&lt;=$F$18,AL6*$G$108+AY5,)</f>
        <v/>
      </c>
    </row>
    <row r="7">
      <c r="B7" s="133" t="s">
        <v>126</v>
      </c>
      <c r="C7" s="150"/>
      <c r="D7" s="151"/>
      <c r="E7" s="151"/>
      <c r="F7" s="152"/>
      <c r="G7" s="112"/>
      <c r="H7" s="112"/>
      <c r="I7" s="138">
        <v>2.0</v>
      </c>
      <c r="J7" s="112" t="str">
        <f t="shared" ref="J7:J34" si="31">IF($I7&lt;=$F$10,$F$11*$F$13+J6,)</f>
        <v/>
      </c>
      <c r="K7" s="112">
        <f t="shared" si="20"/>
        <v>0</v>
      </c>
      <c r="L7" s="112" t="str">
        <f t="shared" si="21"/>
        <v/>
      </c>
      <c r="M7" s="112" t="str">
        <f t="shared" si="2"/>
        <v/>
      </c>
      <c r="N7" s="112" t="str">
        <f t="shared" si="3"/>
        <v/>
      </c>
      <c r="O7" s="139">
        <f t="shared" si="4"/>
        <v>0</v>
      </c>
      <c r="P7" s="138">
        <v>2.0</v>
      </c>
      <c r="Q7" s="112" t="str">
        <f t="shared" si="22"/>
        <v/>
      </c>
      <c r="R7" s="112" t="str">
        <f t="shared" si="23"/>
        <v/>
      </c>
      <c r="S7" s="112" t="str">
        <f t="shared" si="5"/>
        <v>#N/A</v>
      </c>
      <c r="T7" s="112" t="str">
        <f t="shared" si="6"/>
        <v>#N/A</v>
      </c>
      <c r="U7" s="112" t="str">
        <f t="shared" si="24"/>
        <v/>
      </c>
      <c r="V7" s="112" t="str">
        <f t="shared" si="7"/>
        <v/>
      </c>
      <c r="W7" s="112">
        <v>0.0</v>
      </c>
      <c r="X7" s="112" t="str">
        <f t="shared" si="8"/>
        <v>#N/A</v>
      </c>
      <c r="Y7" s="140" t="str">
        <f t="shared" si="9"/>
        <v/>
      </c>
      <c r="AA7" s="141">
        <v>2.0</v>
      </c>
      <c r="AB7" s="112" t="str">
        <f t="shared" si="10"/>
        <v/>
      </c>
      <c r="AC7" s="142">
        <f t="shared" si="11"/>
        <v>0</v>
      </c>
      <c r="AD7" s="112" t="str">
        <f t="shared" si="12"/>
        <v/>
      </c>
      <c r="AE7" s="112" t="str">
        <f t="shared" si="13"/>
        <v/>
      </c>
      <c r="AF7" s="112" t="str">
        <f t="shared" si="25"/>
        <v>#N/A</v>
      </c>
      <c r="AG7" s="112" t="str">
        <f t="shared" si="26"/>
        <v>#N/A</v>
      </c>
      <c r="AH7" s="112" t="str">
        <f t="shared" si="27"/>
        <v>#N/A</v>
      </c>
      <c r="AI7" s="143" t="str">
        <f t="shared" si="28"/>
        <v>#N/A</v>
      </c>
      <c r="AK7" s="141">
        <v>2.0</v>
      </c>
      <c r="AL7" s="112" t="str">
        <f t="shared" si="14"/>
        <v/>
      </c>
      <c r="AM7" s="112" t="str">
        <f t="shared" si="15"/>
        <v/>
      </c>
      <c r="AN7" s="112" t="str">
        <f t="shared" si="16"/>
        <v/>
      </c>
      <c r="AO7" s="112" t="str">
        <f t="shared" si="17"/>
        <v/>
      </c>
      <c r="AP7" s="112" t="str">
        <f t="shared" si="18"/>
        <v/>
      </c>
      <c r="AQ7" s="112" t="str">
        <f t="shared" ref="AQ7:AT7" si="29">IF($AK7&lt;=$F$18,$AL7*AM7,)</f>
        <v/>
      </c>
      <c r="AR7" s="112" t="str">
        <f t="shared" si="29"/>
        <v/>
      </c>
      <c r="AS7" s="112" t="str">
        <f t="shared" si="29"/>
        <v/>
      </c>
      <c r="AT7" s="112" t="str">
        <f t="shared" si="29"/>
        <v/>
      </c>
      <c r="AU7" s="112"/>
      <c r="AV7" s="112"/>
      <c r="AW7" s="112"/>
      <c r="AX7" s="112"/>
      <c r="AY7" s="144" t="str">
        <f t="shared" si="30"/>
        <v/>
      </c>
    </row>
    <row r="8">
      <c r="B8" s="153"/>
      <c r="C8" s="154" t="s">
        <v>122</v>
      </c>
      <c r="D8" s="155" t="s">
        <v>123</v>
      </c>
      <c r="E8" s="156"/>
      <c r="F8" s="157">
        <f>IF(D8="","",VLOOKUP(D8,$B$97:$C$100,2,0))</f>
        <v>70</v>
      </c>
      <c r="G8" s="112"/>
      <c r="H8" s="112"/>
      <c r="I8" s="138">
        <v>3.0</v>
      </c>
      <c r="J8" s="112" t="str">
        <f t="shared" si="31"/>
        <v/>
      </c>
      <c r="K8" s="112">
        <f t="shared" si="20"/>
        <v>0</v>
      </c>
      <c r="L8" s="112" t="str">
        <f t="shared" si="21"/>
        <v/>
      </c>
      <c r="M8" s="112" t="str">
        <f t="shared" si="2"/>
        <v/>
      </c>
      <c r="N8" s="112" t="str">
        <f t="shared" si="3"/>
        <v/>
      </c>
      <c r="O8" s="139">
        <f t="shared" si="4"/>
        <v>0</v>
      </c>
      <c r="P8" s="138">
        <v>3.0</v>
      </c>
      <c r="Q8" s="112" t="str">
        <f t="shared" si="22"/>
        <v/>
      </c>
      <c r="R8" s="112" t="str">
        <f t="shared" si="23"/>
        <v/>
      </c>
      <c r="S8" s="112" t="str">
        <f t="shared" si="5"/>
        <v>#N/A</v>
      </c>
      <c r="T8" s="112" t="str">
        <f t="shared" si="6"/>
        <v>#N/A</v>
      </c>
      <c r="U8" s="112" t="str">
        <f t="shared" si="24"/>
        <v/>
      </c>
      <c r="V8" s="112" t="str">
        <f t="shared" si="7"/>
        <v/>
      </c>
      <c r="W8" s="112">
        <v>0.0</v>
      </c>
      <c r="X8" s="112" t="str">
        <f t="shared" si="8"/>
        <v>#N/A</v>
      </c>
      <c r="Y8" s="140" t="str">
        <f t="shared" si="9"/>
        <v/>
      </c>
      <c r="AA8" s="141">
        <v>3.0</v>
      </c>
      <c r="AB8" s="112" t="str">
        <f t="shared" si="10"/>
        <v/>
      </c>
      <c r="AC8" s="142">
        <f t="shared" si="11"/>
        <v>0</v>
      </c>
      <c r="AD8" s="112" t="str">
        <f t="shared" si="12"/>
        <v/>
      </c>
      <c r="AE8" s="112" t="str">
        <f t="shared" si="13"/>
        <v/>
      </c>
      <c r="AF8" s="112" t="str">
        <f t="shared" si="25"/>
        <v>#N/A</v>
      </c>
      <c r="AG8" s="112" t="str">
        <f t="shared" si="26"/>
        <v>#N/A</v>
      </c>
      <c r="AH8" s="112" t="str">
        <f t="shared" si="27"/>
        <v>#N/A</v>
      </c>
      <c r="AI8" s="143" t="str">
        <f t="shared" si="28"/>
        <v>#N/A</v>
      </c>
      <c r="AK8" s="141">
        <v>3.0</v>
      </c>
      <c r="AL8" s="112" t="str">
        <f t="shared" si="14"/>
        <v/>
      </c>
      <c r="AM8" s="112" t="str">
        <f t="shared" si="15"/>
        <v/>
      </c>
      <c r="AN8" s="112" t="str">
        <f t="shared" si="16"/>
        <v/>
      </c>
      <c r="AO8" s="112" t="str">
        <f t="shared" si="17"/>
        <v/>
      </c>
      <c r="AP8" s="112" t="str">
        <f t="shared" si="18"/>
        <v/>
      </c>
      <c r="AQ8" s="112" t="str">
        <f t="shared" ref="AQ8:AT8" si="32">IF($AK8&lt;=$F$18,$AL8*AM8,)</f>
        <v/>
      </c>
      <c r="AR8" s="112" t="str">
        <f t="shared" si="32"/>
        <v/>
      </c>
      <c r="AS8" s="112" t="str">
        <f t="shared" si="32"/>
        <v/>
      </c>
      <c r="AT8" s="112" t="str">
        <f t="shared" si="32"/>
        <v/>
      </c>
      <c r="AU8" s="112"/>
      <c r="AV8" s="112"/>
      <c r="AW8" s="112"/>
      <c r="AX8" s="112"/>
      <c r="AY8" s="144" t="str">
        <f t="shared" si="30"/>
        <v/>
      </c>
    </row>
    <row r="9">
      <c r="B9" s="153"/>
      <c r="C9" s="154" t="s">
        <v>124</v>
      </c>
      <c r="D9" s="158" t="str">
        <f>IF(D8=$B$100,"totale","néant")</f>
        <v>totale</v>
      </c>
      <c r="E9" s="156"/>
      <c r="F9" s="157">
        <f>IF(D8=B100,10,VLOOKUP(D8,$B$97:$D$100,3,FALSE))</f>
        <v>10</v>
      </c>
      <c r="G9" s="112"/>
      <c r="H9" s="112"/>
      <c r="I9" s="138">
        <v>4.0</v>
      </c>
      <c r="J9" s="112" t="str">
        <f t="shared" si="31"/>
        <v/>
      </c>
      <c r="K9" s="112">
        <f t="shared" si="20"/>
        <v>0</v>
      </c>
      <c r="L9" s="112" t="str">
        <f t="shared" si="21"/>
        <v/>
      </c>
      <c r="M9" s="112" t="str">
        <f t="shared" si="2"/>
        <v/>
      </c>
      <c r="N9" s="112" t="str">
        <f t="shared" si="3"/>
        <v/>
      </c>
      <c r="O9" s="139">
        <f t="shared" si="4"/>
        <v>0</v>
      </c>
      <c r="P9" s="138">
        <v>4.0</v>
      </c>
      <c r="Q9" s="112" t="str">
        <f t="shared" si="22"/>
        <v/>
      </c>
      <c r="R9" s="112" t="str">
        <f t="shared" si="23"/>
        <v/>
      </c>
      <c r="S9" s="112" t="str">
        <f t="shared" si="5"/>
        <v>#N/A</v>
      </c>
      <c r="T9" s="112" t="str">
        <f t="shared" si="6"/>
        <v>#N/A</v>
      </c>
      <c r="U9" s="112" t="str">
        <f t="shared" si="24"/>
        <v/>
      </c>
      <c r="V9" s="112" t="str">
        <f t="shared" si="7"/>
        <v/>
      </c>
      <c r="W9" s="112">
        <v>0.0</v>
      </c>
      <c r="X9" s="112" t="str">
        <f t="shared" si="8"/>
        <v>#N/A</v>
      </c>
      <c r="Y9" s="140" t="str">
        <f t="shared" si="9"/>
        <v/>
      </c>
      <c r="AA9" s="141">
        <v>4.0</v>
      </c>
      <c r="AB9" s="112" t="str">
        <f t="shared" si="10"/>
        <v/>
      </c>
      <c r="AC9" s="142">
        <f t="shared" si="11"/>
        <v>0</v>
      </c>
      <c r="AD9" s="112" t="str">
        <f t="shared" si="12"/>
        <v/>
      </c>
      <c r="AE9" s="112" t="str">
        <f t="shared" si="13"/>
        <v/>
      </c>
      <c r="AF9" s="112" t="str">
        <f t="shared" si="25"/>
        <v>#N/A</v>
      </c>
      <c r="AG9" s="112" t="str">
        <f t="shared" si="26"/>
        <v>#N/A</v>
      </c>
      <c r="AH9" s="112" t="str">
        <f t="shared" si="27"/>
        <v>#N/A</v>
      </c>
      <c r="AI9" s="143" t="str">
        <f t="shared" si="28"/>
        <v>#N/A</v>
      </c>
      <c r="AK9" s="141">
        <v>4.0</v>
      </c>
      <c r="AL9" s="112" t="str">
        <f t="shared" si="14"/>
        <v/>
      </c>
      <c r="AM9" s="112" t="str">
        <f t="shared" si="15"/>
        <v/>
      </c>
      <c r="AN9" s="112" t="str">
        <f t="shared" si="16"/>
        <v/>
      </c>
      <c r="AO9" s="112" t="str">
        <f t="shared" si="17"/>
        <v/>
      </c>
      <c r="AP9" s="112" t="str">
        <f t="shared" si="18"/>
        <v/>
      </c>
      <c r="AQ9" s="112" t="str">
        <f t="shared" ref="AQ9:AT9" si="33">IF($AK9&lt;=$F$18,$AL9*AM9,)</f>
        <v/>
      </c>
      <c r="AR9" s="112" t="str">
        <f t="shared" si="33"/>
        <v/>
      </c>
      <c r="AS9" s="112" t="str">
        <f t="shared" si="33"/>
        <v/>
      </c>
      <c r="AT9" s="112" t="str">
        <f t="shared" si="33"/>
        <v/>
      </c>
      <c r="AU9" s="112"/>
      <c r="AV9" s="112"/>
      <c r="AW9" s="112"/>
      <c r="AX9" s="112"/>
      <c r="AY9" s="144" t="str">
        <f t="shared" si="30"/>
        <v/>
      </c>
    </row>
    <row r="10">
      <c r="B10" s="153"/>
      <c r="C10" s="159" t="s">
        <v>127</v>
      </c>
      <c r="D10" s="160" t="s">
        <v>128</v>
      </c>
      <c r="E10" s="156"/>
      <c r="F10" s="161" t="str">
        <f>F18</f>
        <v/>
      </c>
      <c r="G10" s="112"/>
      <c r="H10" s="112"/>
      <c r="I10" s="138">
        <v>5.0</v>
      </c>
      <c r="J10" s="112" t="str">
        <f t="shared" si="31"/>
        <v/>
      </c>
      <c r="K10" s="112">
        <f t="shared" si="20"/>
        <v>0</v>
      </c>
      <c r="L10" s="112" t="str">
        <f t="shared" si="21"/>
        <v/>
      </c>
      <c r="M10" s="112" t="str">
        <f t="shared" si="2"/>
        <v/>
      </c>
      <c r="N10" s="112" t="str">
        <f t="shared" si="3"/>
        <v/>
      </c>
      <c r="O10" s="139">
        <f t="shared" si="4"/>
        <v>0</v>
      </c>
      <c r="P10" s="138">
        <v>5.0</v>
      </c>
      <c r="Q10" s="112" t="str">
        <f t="shared" si="22"/>
        <v/>
      </c>
      <c r="R10" s="112" t="str">
        <f t="shared" si="23"/>
        <v/>
      </c>
      <c r="S10" s="112" t="str">
        <f t="shared" si="5"/>
        <v>#N/A</v>
      </c>
      <c r="T10" s="112" t="str">
        <f t="shared" si="6"/>
        <v>#N/A</v>
      </c>
      <c r="U10" s="112" t="str">
        <f t="shared" si="24"/>
        <v/>
      </c>
      <c r="V10" s="112" t="str">
        <f t="shared" si="7"/>
        <v/>
      </c>
      <c r="W10" s="112">
        <v>0.0</v>
      </c>
      <c r="X10" s="112" t="str">
        <f t="shared" si="8"/>
        <v>#N/A</v>
      </c>
      <c r="Y10" s="140" t="str">
        <f t="shared" si="9"/>
        <v/>
      </c>
      <c r="AA10" s="141">
        <v>5.0</v>
      </c>
      <c r="AB10" s="112" t="str">
        <f t="shared" si="10"/>
        <v/>
      </c>
      <c r="AC10" s="142">
        <f t="shared" si="11"/>
        <v>0</v>
      </c>
      <c r="AD10" s="112" t="str">
        <f t="shared" si="12"/>
        <v/>
      </c>
      <c r="AE10" s="112" t="str">
        <f t="shared" si="13"/>
        <v/>
      </c>
      <c r="AF10" s="112" t="str">
        <f t="shared" si="25"/>
        <v>#N/A</v>
      </c>
      <c r="AG10" s="112" t="str">
        <f t="shared" si="26"/>
        <v>#N/A</v>
      </c>
      <c r="AH10" s="112" t="str">
        <f t="shared" si="27"/>
        <v>#N/A</v>
      </c>
      <c r="AI10" s="143" t="str">
        <f t="shared" si="28"/>
        <v>#N/A</v>
      </c>
      <c r="AK10" s="141">
        <v>5.0</v>
      </c>
      <c r="AL10" s="112" t="str">
        <f t="shared" si="14"/>
        <v/>
      </c>
      <c r="AM10" s="112" t="str">
        <f t="shared" si="15"/>
        <v/>
      </c>
      <c r="AN10" s="112" t="str">
        <f t="shared" si="16"/>
        <v/>
      </c>
      <c r="AO10" s="112" t="str">
        <f t="shared" si="17"/>
        <v/>
      </c>
      <c r="AP10" s="112" t="str">
        <f t="shared" si="18"/>
        <v/>
      </c>
      <c r="AQ10" s="112" t="str">
        <f t="shared" ref="AQ10:AT10" si="34">IF($AK10&lt;=$F$18,$AL10*AM10,)</f>
        <v/>
      </c>
      <c r="AR10" s="112" t="str">
        <f t="shared" si="34"/>
        <v/>
      </c>
      <c r="AS10" s="112" t="str">
        <f t="shared" si="34"/>
        <v/>
      </c>
      <c r="AT10" s="112" t="str">
        <f t="shared" si="34"/>
        <v/>
      </c>
      <c r="AU10" s="112"/>
      <c r="AV10" s="112"/>
      <c r="AW10" s="112"/>
      <c r="AX10" s="112"/>
      <c r="AY10" s="144" t="str">
        <f t="shared" si="30"/>
        <v/>
      </c>
    </row>
    <row r="11">
      <c r="B11" s="153"/>
      <c r="C11" s="162"/>
      <c r="D11" s="158" t="s">
        <v>129</v>
      </c>
      <c r="E11" s="156"/>
      <c r="F11" s="163">
        <f>IF(D8=$B$100,1,0)</f>
        <v>1</v>
      </c>
      <c r="G11" s="112"/>
      <c r="H11" s="112"/>
      <c r="I11" s="138">
        <v>6.0</v>
      </c>
      <c r="J11" s="112" t="str">
        <f t="shared" si="31"/>
        <v/>
      </c>
      <c r="K11" s="112">
        <f t="shared" si="20"/>
        <v>0</v>
      </c>
      <c r="L11" s="112" t="str">
        <f t="shared" si="21"/>
        <v/>
      </c>
      <c r="M11" s="112" t="str">
        <f t="shared" si="2"/>
        <v/>
      </c>
      <c r="N11" s="112" t="str">
        <f t="shared" si="3"/>
        <v/>
      </c>
      <c r="O11" s="139">
        <f t="shared" si="4"/>
        <v>0</v>
      </c>
      <c r="P11" s="138">
        <v>6.0</v>
      </c>
      <c r="Q11" s="112" t="str">
        <f t="shared" si="22"/>
        <v/>
      </c>
      <c r="R11" s="112" t="str">
        <f t="shared" si="23"/>
        <v/>
      </c>
      <c r="S11" s="112" t="str">
        <f t="shared" si="5"/>
        <v>#N/A</v>
      </c>
      <c r="T11" s="112" t="str">
        <f t="shared" si="6"/>
        <v>#N/A</v>
      </c>
      <c r="U11" s="112" t="str">
        <f t="shared" si="24"/>
        <v/>
      </c>
      <c r="V11" s="112" t="str">
        <f t="shared" si="7"/>
        <v/>
      </c>
      <c r="W11" s="112">
        <v>0.0</v>
      </c>
      <c r="X11" s="112" t="str">
        <f t="shared" si="8"/>
        <v>#N/A</v>
      </c>
      <c r="Y11" s="140" t="str">
        <f t="shared" si="9"/>
        <v/>
      </c>
      <c r="AA11" s="141">
        <v>6.0</v>
      </c>
      <c r="AB11" s="112" t="str">
        <f t="shared" si="10"/>
        <v/>
      </c>
      <c r="AC11" s="142">
        <f t="shared" si="11"/>
        <v>0</v>
      </c>
      <c r="AD11" s="112" t="str">
        <f t="shared" si="12"/>
        <v/>
      </c>
      <c r="AE11" s="112" t="str">
        <f t="shared" si="13"/>
        <v/>
      </c>
      <c r="AF11" s="112" t="str">
        <f t="shared" si="25"/>
        <v>#N/A</v>
      </c>
      <c r="AG11" s="112" t="str">
        <f t="shared" si="26"/>
        <v>#N/A</v>
      </c>
      <c r="AH11" s="112" t="str">
        <f t="shared" si="27"/>
        <v>#N/A</v>
      </c>
      <c r="AI11" s="143" t="str">
        <f t="shared" si="28"/>
        <v>#N/A</v>
      </c>
      <c r="AK11" s="141">
        <v>6.0</v>
      </c>
      <c r="AL11" s="112" t="str">
        <f t="shared" si="14"/>
        <v/>
      </c>
      <c r="AM11" s="112" t="str">
        <f t="shared" si="15"/>
        <v/>
      </c>
      <c r="AN11" s="112" t="str">
        <f t="shared" si="16"/>
        <v/>
      </c>
      <c r="AO11" s="112" t="str">
        <f t="shared" si="17"/>
        <v/>
      </c>
      <c r="AP11" s="112" t="str">
        <f t="shared" si="18"/>
        <v/>
      </c>
      <c r="AQ11" s="112" t="str">
        <f t="shared" ref="AQ11:AT11" si="35">IF($AK11&lt;=$F$18,$AL11*AM11,)</f>
        <v/>
      </c>
      <c r="AR11" s="112" t="str">
        <f t="shared" si="35"/>
        <v/>
      </c>
      <c r="AS11" s="112" t="str">
        <f t="shared" si="35"/>
        <v/>
      </c>
      <c r="AT11" s="112" t="str">
        <f t="shared" si="35"/>
        <v/>
      </c>
      <c r="AU11" s="112"/>
      <c r="AV11" s="112"/>
      <c r="AW11" s="112"/>
      <c r="AX11" s="112"/>
      <c r="AY11" s="144" t="str">
        <f t="shared" si="30"/>
        <v/>
      </c>
    </row>
    <row r="12">
      <c r="B12" s="153"/>
      <c r="C12" s="162"/>
      <c r="D12" s="160" t="s">
        <v>52</v>
      </c>
      <c r="E12" s="156"/>
      <c r="F12" s="164" t="s">
        <v>130</v>
      </c>
      <c r="G12" s="112"/>
      <c r="H12" s="112"/>
      <c r="I12" s="138">
        <v>7.0</v>
      </c>
      <c r="J12" s="112" t="str">
        <f t="shared" si="31"/>
        <v/>
      </c>
      <c r="K12" s="112">
        <f t="shared" si="20"/>
        <v>0</v>
      </c>
      <c r="L12" s="112" t="str">
        <f t="shared" si="21"/>
        <v/>
      </c>
      <c r="M12" s="112" t="str">
        <f t="shared" si="2"/>
        <v/>
      </c>
      <c r="N12" s="112" t="str">
        <f t="shared" si="3"/>
        <v/>
      </c>
      <c r="O12" s="139">
        <f t="shared" si="4"/>
        <v>0</v>
      </c>
      <c r="P12" s="138">
        <v>7.0</v>
      </c>
      <c r="Q12" s="112" t="str">
        <f t="shared" si="22"/>
        <v/>
      </c>
      <c r="R12" s="112" t="str">
        <f t="shared" si="23"/>
        <v/>
      </c>
      <c r="S12" s="112" t="str">
        <f t="shared" si="5"/>
        <v>#N/A</v>
      </c>
      <c r="T12" s="112" t="str">
        <f t="shared" si="6"/>
        <v>#N/A</v>
      </c>
      <c r="U12" s="112" t="str">
        <f t="shared" si="24"/>
        <v/>
      </c>
      <c r="V12" s="112" t="str">
        <f t="shared" si="7"/>
        <v/>
      </c>
      <c r="W12" s="112">
        <v>0.0</v>
      </c>
      <c r="X12" s="112" t="str">
        <f t="shared" si="8"/>
        <v>#N/A</v>
      </c>
      <c r="Y12" s="140" t="str">
        <f t="shared" si="9"/>
        <v/>
      </c>
      <c r="AA12" s="141">
        <v>7.0</v>
      </c>
      <c r="AB12" s="112" t="str">
        <f t="shared" si="10"/>
        <v/>
      </c>
      <c r="AC12" s="142">
        <f t="shared" si="11"/>
        <v>0</v>
      </c>
      <c r="AD12" s="112" t="str">
        <f t="shared" si="12"/>
        <v/>
      </c>
      <c r="AE12" s="112" t="str">
        <f t="shared" si="13"/>
        <v/>
      </c>
      <c r="AF12" s="112" t="str">
        <f t="shared" si="25"/>
        <v>#N/A</v>
      </c>
      <c r="AG12" s="112" t="str">
        <f t="shared" si="26"/>
        <v>#N/A</v>
      </c>
      <c r="AH12" s="112" t="str">
        <f t="shared" si="27"/>
        <v>#N/A</v>
      </c>
      <c r="AI12" s="143" t="str">
        <f t="shared" si="28"/>
        <v>#N/A</v>
      </c>
      <c r="AK12" s="141">
        <v>7.0</v>
      </c>
      <c r="AL12" s="112" t="str">
        <f t="shared" si="14"/>
        <v/>
      </c>
      <c r="AM12" s="112" t="str">
        <f t="shared" si="15"/>
        <v/>
      </c>
      <c r="AN12" s="112" t="str">
        <f t="shared" si="16"/>
        <v/>
      </c>
      <c r="AO12" s="112" t="str">
        <f t="shared" si="17"/>
        <v/>
      </c>
      <c r="AP12" s="112" t="str">
        <f t="shared" si="18"/>
        <v/>
      </c>
      <c r="AQ12" s="112" t="str">
        <f t="shared" ref="AQ12:AT12" si="36">IF($AK12&lt;=$F$18,$AL12*AM12,)</f>
        <v/>
      </c>
      <c r="AR12" s="112" t="str">
        <f t="shared" si="36"/>
        <v/>
      </c>
      <c r="AS12" s="112" t="str">
        <f t="shared" si="36"/>
        <v/>
      </c>
      <c r="AT12" s="112" t="str">
        <f t="shared" si="36"/>
        <v/>
      </c>
      <c r="AU12" s="112"/>
      <c r="AV12" s="112"/>
      <c r="AW12" s="112"/>
      <c r="AX12" s="112"/>
      <c r="AY12" s="144" t="str">
        <f t="shared" si="30"/>
        <v/>
      </c>
    </row>
    <row r="13">
      <c r="B13" s="145"/>
      <c r="C13" s="165"/>
      <c r="D13" s="147" t="s">
        <v>131</v>
      </c>
      <c r="E13" s="148"/>
      <c r="F13" s="166">
        <f>IF(ISBLANK(F$12),,VLOOKUP(F$12,C131:D195,2,FALSE))</f>
        <v>0.57</v>
      </c>
      <c r="G13" s="112"/>
      <c r="H13" s="112"/>
      <c r="I13" s="138">
        <v>8.0</v>
      </c>
      <c r="J13" s="112" t="str">
        <f t="shared" si="31"/>
        <v/>
      </c>
      <c r="K13" s="112">
        <f t="shared" si="20"/>
        <v>0</v>
      </c>
      <c r="L13" s="112" t="str">
        <f t="shared" si="21"/>
        <v/>
      </c>
      <c r="M13" s="112" t="str">
        <f t="shared" si="2"/>
        <v/>
      </c>
      <c r="N13" s="112" t="str">
        <f t="shared" si="3"/>
        <v/>
      </c>
      <c r="O13" s="139">
        <f t="shared" si="4"/>
        <v>0</v>
      </c>
      <c r="P13" s="138">
        <v>8.0</v>
      </c>
      <c r="Q13" s="112" t="str">
        <f t="shared" si="22"/>
        <v/>
      </c>
      <c r="R13" s="112" t="str">
        <f t="shared" si="23"/>
        <v/>
      </c>
      <c r="S13" s="112" t="str">
        <f t="shared" si="5"/>
        <v>#N/A</v>
      </c>
      <c r="T13" s="112" t="str">
        <f t="shared" si="6"/>
        <v>#N/A</v>
      </c>
      <c r="U13" s="112" t="str">
        <f t="shared" si="24"/>
        <v/>
      </c>
      <c r="V13" s="112" t="str">
        <f t="shared" si="7"/>
        <v/>
      </c>
      <c r="W13" s="112">
        <v>0.0</v>
      </c>
      <c r="X13" s="112" t="str">
        <f t="shared" si="8"/>
        <v>#N/A</v>
      </c>
      <c r="Y13" s="140" t="str">
        <f t="shared" si="9"/>
        <v/>
      </c>
      <c r="AA13" s="141">
        <v>8.0</v>
      </c>
      <c r="AB13" s="112" t="str">
        <f t="shared" si="10"/>
        <v/>
      </c>
      <c r="AC13" s="142">
        <f t="shared" si="11"/>
        <v>0</v>
      </c>
      <c r="AD13" s="112" t="str">
        <f t="shared" si="12"/>
        <v/>
      </c>
      <c r="AE13" s="112" t="str">
        <f t="shared" si="13"/>
        <v/>
      </c>
      <c r="AF13" s="112" t="str">
        <f t="shared" si="25"/>
        <v>#N/A</v>
      </c>
      <c r="AG13" s="112" t="str">
        <f t="shared" si="26"/>
        <v>#N/A</v>
      </c>
      <c r="AH13" s="112" t="str">
        <f t="shared" si="27"/>
        <v>#N/A</v>
      </c>
      <c r="AI13" s="143" t="str">
        <f t="shared" si="28"/>
        <v>#N/A</v>
      </c>
      <c r="AK13" s="141">
        <v>8.0</v>
      </c>
      <c r="AL13" s="112" t="str">
        <f t="shared" si="14"/>
        <v/>
      </c>
      <c r="AM13" s="112" t="str">
        <f t="shared" si="15"/>
        <v/>
      </c>
      <c r="AN13" s="112" t="str">
        <f t="shared" si="16"/>
        <v/>
      </c>
      <c r="AO13" s="112" t="str">
        <f t="shared" si="17"/>
        <v/>
      </c>
      <c r="AP13" s="112" t="str">
        <f t="shared" si="18"/>
        <v/>
      </c>
      <c r="AQ13" s="112" t="str">
        <f t="shared" ref="AQ13:AT13" si="37">IF($AK13&lt;=$F$18,$AL13*AM13,)</f>
        <v/>
      </c>
      <c r="AR13" s="112" t="str">
        <f t="shared" si="37"/>
        <v/>
      </c>
      <c r="AS13" s="112" t="str">
        <f t="shared" si="37"/>
        <v/>
      </c>
      <c r="AT13" s="112" t="str">
        <f t="shared" si="37"/>
        <v/>
      </c>
      <c r="AU13" s="112"/>
      <c r="AV13" s="112"/>
      <c r="AW13" s="112"/>
      <c r="AX13" s="112"/>
      <c r="AY13" s="144" t="str">
        <f t="shared" si="30"/>
        <v/>
      </c>
    </row>
    <row r="14">
      <c r="B14" s="133" t="s">
        <v>132</v>
      </c>
      <c r="C14" s="167"/>
      <c r="D14" s="168"/>
      <c r="E14" s="168"/>
      <c r="F14" s="169"/>
      <c r="G14" s="112"/>
      <c r="H14" s="112"/>
      <c r="I14" s="138">
        <v>9.0</v>
      </c>
      <c r="J14" s="112" t="str">
        <f t="shared" si="31"/>
        <v/>
      </c>
      <c r="K14" s="112">
        <f t="shared" si="20"/>
        <v>0</v>
      </c>
      <c r="L14" s="112" t="str">
        <f t="shared" si="21"/>
        <v/>
      </c>
      <c r="M14" s="112" t="str">
        <f t="shared" si="2"/>
        <v/>
      </c>
      <c r="N14" s="112" t="str">
        <f t="shared" si="3"/>
        <v/>
      </c>
      <c r="O14" s="139">
        <f t="shared" si="4"/>
        <v>0</v>
      </c>
      <c r="P14" s="138">
        <v>9.0</v>
      </c>
      <c r="Q14" s="112" t="str">
        <f t="shared" si="22"/>
        <v/>
      </c>
      <c r="R14" s="112" t="str">
        <f t="shared" si="23"/>
        <v/>
      </c>
      <c r="S14" s="112" t="str">
        <f t="shared" si="5"/>
        <v>#N/A</v>
      </c>
      <c r="T14" s="112" t="str">
        <f t="shared" si="6"/>
        <v>#N/A</v>
      </c>
      <c r="U14" s="112" t="str">
        <f t="shared" si="24"/>
        <v/>
      </c>
      <c r="V14" s="112" t="str">
        <f t="shared" si="7"/>
        <v/>
      </c>
      <c r="W14" s="112">
        <v>0.0</v>
      </c>
      <c r="X14" s="112" t="str">
        <f t="shared" si="8"/>
        <v>#N/A</v>
      </c>
      <c r="Y14" s="140" t="str">
        <f t="shared" si="9"/>
        <v/>
      </c>
      <c r="AA14" s="141">
        <v>9.0</v>
      </c>
      <c r="AB14" s="112" t="str">
        <f t="shared" si="10"/>
        <v/>
      </c>
      <c r="AC14" s="142">
        <f t="shared" si="11"/>
        <v>0</v>
      </c>
      <c r="AD14" s="112" t="str">
        <f t="shared" si="12"/>
        <v/>
      </c>
      <c r="AE14" s="112" t="str">
        <f t="shared" si="13"/>
        <v/>
      </c>
      <c r="AF14" s="112" t="str">
        <f t="shared" si="25"/>
        <v>#N/A</v>
      </c>
      <c r="AG14" s="112" t="str">
        <f t="shared" si="26"/>
        <v>#N/A</v>
      </c>
      <c r="AH14" s="112" t="str">
        <f t="shared" si="27"/>
        <v>#N/A</v>
      </c>
      <c r="AI14" s="143" t="str">
        <f t="shared" si="28"/>
        <v>#N/A</v>
      </c>
      <c r="AK14" s="141">
        <v>9.0</v>
      </c>
      <c r="AL14" s="112" t="str">
        <f t="shared" si="14"/>
        <v/>
      </c>
      <c r="AM14" s="112" t="str">
        <f t="shared" si="15"/>
        <v/>
      </c>
      <c r="AN14" s="112" t="str">
        <f t="shared" si="16"/>
        <v/>
      </c>
      <c r="AO14" s="112" t="str">
        <f t="shared" si="17"/>
        <v/>
      </c>
      <c r="AP14" s="112" t="str">
        <f t="shared" si="18"/>
        <v/>
      </c>
      <c r="AQ14" s="112" t="str">
        <f t="shared" ref="AQ14:AT14" si="38">IF($AK14&lt;=$F$18,$AL14*AM14,)</f>
        <v/>
      </c>
      <c r="AR14" s="112" t="str">
        <f t="shared" si="38"/>
        <v/>
      </c>
      <c r="AS14" s="112" t="str">
        <f t="shared" si="38"/>
        <v/>
      </c>
      <c r="AT14" s="112" t="str">
        <f t="shared" si="38"/>
        <v/>
      </c>
      <c r="AU14" s="112"/>
      <c r="AV14" s="112"/>
      <c r="AW14" s="112"/>
      <c r="AX14" s="112"/>
      <c r="AY14" s="144" t="str">
        <f t="shared" si="30"/>
        <v/>
      </c>
    </row>
    <row r="15">
      <c r="B15" s="153"/>
      <c r="C15" s="154" t="s">
        <v>122</v>
      </c>
      <c r="D15" s="155" t="s">
        <v>123</v>
      </c>
      <c r="E15" s="156"/>
      <c r="F15" s="157">
        <f>IF(D15="","",VLOOKUP(D15,$B$97:$C$100,2,0))</f>
        <v>70</v>
      </c>
      <c r="G15" s="112"/>
      <c r="H15" s="112"/>
      <c r="I15" s="138">
        <v>10.0</v>
      </c>
      <c r="J15" s="112" t="str">
        <f t="shared" si="31"/>
        <v/>
      </c>
      <c r="K15" s="112">
        <f t="shared" si="20"/>
        <v>0</v>
      </c>
      <c r="L15" s="112" t="str">
        <f t="shared" si="21"/>
        <v/>
      </c>
      <c r="M15" s="112" t="str">
        <f t="shared" si="2"/>
        <v/>
      </c>
      <c r="N15" s="112" t="str">
        <f t="shared" si="3"/>
        <v/>
      </c>
      <c r="O15" s="139">
        <f t="shared" si="4"/>
        <v>0</v>
      </c>
      <c r="P15" s="138">
        <v>10.0</v>
      </c>
      <c r="Q15" s="112" t="str">
        <f t="shared" si="22"/>
        <v/>
      </c>
      <c r="R15" s="112" t="str">
        <f t="shared" si="23"/>
        <v/>
      </c>
      <c r="S15" s="112" t="str">
        <f t="shared" si="5"/>
        <v>#N/A</v>
      </c>
      <c r="T15" s="112" t="str">
        <f t="shared" si="6"/>
        <v>#N/A</v>
      </c>
      <c r="U15" s="112" t="str">
        <f t="shared" si="24"/>
        <v/>
      </c>
      <c r="V15" s="112" t="str">
        <f t="shared" si="7"/>
        <v/>
      </c>
      <c r="W15" s="112">
        <v>0.0</v>
      </c>
      <c r="X15" s="112" t="str">
        <f t="shared" si="8"/>
        <v>#N/A</v>
      </c>
      <c r="Y15" s="140" t="str">
        <f t="shared" si="9"/>
        <v/>
      </c>
      <c r="AA15" s="141">
        <v>10.0</v>
      </c>
      <c r="AB15" s="112" t="str">
        <f t="shared" si="10"/>
        <v/>
      </c>
      <c r="AC15" s="142">
        <f t="shared" si="11"/>
        <v>0</v>
      </c>
      <c r="AD15" s="112" t="str">
        <f t="shared" si="12"/>
        <v/>
      </c>
      <c r="AE15" s="112" t="str">
        <f t="shared" si="13"/>
        <v/>
      </c>
      <c r="AF15" s="112" t="str">
        <f t="shared" si="25"/>
        <v>#N/A</v>
      </c>
      <c r="AG15" s="112" t="str">
        <f t="shared" si="26"/>
        <v>#N/A</v>
      </c>
      <c r="AH15" s="112" t="str">
        <f t="shared" si="27"/>
        <v>#N/A</v>
      </c>
      <c r="AI15" s="143" t="str">
        <f t="shared" si="28"/>
        <v>#N/A</v>
      </c>
      <c r="AK15" s="141">
        <v>10.0</v>
      </c>
      <c r="AL15" s="112" t="str">
        <f t="shared" si="14"/>
        <v/>
      </c>
      <c r="AM15" s="112" t="str">
        <f t="shared" si="15"/>
        <v/>
      </c>
      <c r="AN15" s="112" t="str">
        <f t="shared" si="16"/>
        <v/>
      </c>
      <c r="AO15" s="112" t="str">
        <f t="shared" si="17"/>
        <v/>
      </c>
      <c r="AP15" s="112" t="str">
        <f t="shared" si="18"/>
        <v/>
      </c>
      <c r="AQ15" s="112" t="str">
        <f t="shared" ref="AQ15:AT15" si="39">IF($AK15&lt;=$F$18,$AL15*AM15,)</f>
        <v/>
      </c>
      <c r="AR15" s="112" t="str">
        <f t="shared" si="39"/>
        <v/>
      </c>
      <c r="AS15" s="112" t="str">
        <f t="shared" si="39"/>
        <v/>
      </c>
      <c r="AT15" s="112" t="str">
        <f t="shared" si="39"/>
        <v/>
      </c>
      <c r="AU15" s="112"/>
      <c r="AV15" s="112"/>
      <c r="AW15" s="112"/>
      <c r="AX15" s="112"/>
      <c r="AY15" s="144" t="str">
        <f t="shared" si="30"/>
        <v/>
      </c>
    </row>
    <row r="16">
      <c r="B16" s="153"/>
      <c r="C16" s="154" t="s">
        <v>124</v>
      </c>
      <c r="D16" s="158" t="s">
        <v>133</v>
      </c>
      <c r="E16" s="156"/>
      <c r="F16" s="157">
        <v>10.0</v>
      </c>
      <c r="G16" s="112"/>
      <c r="H16" s="112"/>
      <c r="I16" s="138">
        <v>11.0</v>
      </c>
      <c r="J16" s="112" t="str">
        <f t="shared" si="31"/>
        <v/>
      </c>
      <c r="K16" s="112">
        <f t="shared" si="20"/>
        <v>0</v>
      </c>
      <c r="L16" s="112" t="str">
        <f t="shared" si="21"/>
        <v/>
      </c>
      <c r="M16" s="112" t="str">
        <f t="shared" si="2"/>
        <v/>
      </c>
      <c r="N16" s="112" t="str">
        <f t="shared" si="3"/>
        <v/>
      </c>
      <c r="O16" s="139">
        <f t="shared" si="4"/>
        <v>0</v>
      </c>
      <c r="P16" s="138">
        <v>11.0</v>
      </c>
      <c r="Q16" s="112" t="str">
        <f t="shared" si="22"/>
        <v/>
      </c>
      <c r="R16" s="112" t="str">
        <f t="shared" si="23"/>
        <v/>
      </c>
      <c r="S16" s="112" t="str">
        <f t="shared" si="5"/>
        <v>#N/A</v>
      </c>
      <c r="T16" s="112" t="str">
        <f t="shared" si="6"/>
        <v>#N/A</v>
      </c>
      <c r="U16" s="112" t="str">
        <f t="shared" si="24"/>
        <v/>
      </c>
      <c r="V16" s="112" t="str">
        <f t="shared" si="7"/>
        <v/>
      </c>
      <c r="W16" s="112">
        <v>0.0</v>
      </c>
      <c r="X16" s="112" t="str">
        <f t="shared" si="8"/>
        <v>#N/A</v>
      </c>
      <c r="Y16" s="140" t="str">
        <f t="shared" si="9"/>
        <v/>
      </c>
      <c r="AA16" s="141">
        <v>11.0</v>
      </c>
      <c r="AB16" s="112" t="str">
        <f t="shared" si="10"/>
        <v/>
      </c>
      <c r="AC16" s="142">
        <f t="shared" si="11"/>
        <v>0</v>
      </c>
      <c r="AD16" s="112" t="str">
        <f t="shared" si="12"/>
        <v/>
      </c>
      <c r="AE16" s="112" t="str">
        <f t="shared" si="13"/>
        <v/>
      </c>
      <c r="AF16" s="112" t="str">
        <f t="shared" si="25"/>
        <v>#N/A</v>
      </c>
      <c r="AG16" s="112" t="str">
        <f t="shared" si="26"/>
        <v>#N/A</v>
      </c>
      <c r="AH16" s="112" t="str">
        <f t="shared" si="27"/>
        <v>#N/A</v>
      </c>
      <c r="AI16" s="143" t="str">
        <f t="shared" si="28"/>
        <v>#N/A</v>
      </c>
      <c r="AK16" s="141">
        <v>11.0</v>
      </c>
      <c r="AL16" s="112" t="str">
        <f t="shared" si="14"/>
        <v/>
      </c>
      <c r="AM16" s="112" t="str">
        <f t="shared" si="15"/>
        <v/>
      </c>
      <c r="AN16" s="112" t="str">
        <f t="shared" si="16"/>
        <v/>
      </c>
      <c r="AO16" s="112" t="str">
        <f t="shared" si="17"/>
        <v/>
      </c>
      <c r="AP16" s="112" t="str">
        <f t="shared" si="18"/>
        <v/>
      </c>
      <c r="AQ16" s="112" t="str">
        <f t="shared" ref="AQ16:AT16" si="40">IF($AK16&lt;=$F$18,$AL16*AM16,)</f>
        <v/>
      </c>
      <c r="AR16" s="112" t="str">
        <f t="shared" si="40"/>
        <v/>
      </c>
      <c r="AS16" s="112" t="str">
        <f t="shared" si="40"/>
        <v/>
      </c>
      <c r="AT16" s="112" t="str">
        <f t="shared" si="40"/>
        <v/>
      </c>
      <c r="AU16" s="112"/>
      <c r="AV16" s="112"/>
      <c r="AW16" s="112"/>
      <c r="AX16" s="112"/>
      <c r="AY16" s="144" t="str">
        <f t="shared" si="30"/>
        <v/>
      </c>
    </row>
    <row r="17">
      <c r="B17" s="153"/>
      <c r="C17" s="159" t="s">
        <v>127</v>
      </c>
      <c r="D17" s="160" t="s">
        <v>52</v>
      </c>
      <c r="E17" s="156"/>
      <c r="F17" s="164" t="s">
        <v>175</v>
      </c>
      <c r="G17" s="112"/>
      <c r="H17" s="112"/>
      <c r="I17" s="138">
        <v>12.0</v>
      </c>
      <c r="J17" s="112" t="str">
        <f t="shared" si="31"/>
        <v/>
      </c>
      <c r="K17" s="112">
        <f t="shared" si="20"/>
        <v>0</v>
      </c>
      <c r="L17" s="112" t="str">
        <f t="shared" si="21"/>
        <v/>
      </c>
      <c r="M17" s="112" t="str">
        <f t="shared" si="2"/>
        <v/>
      </c>
      <c r="N17" s="112" t="str">
        <f t="shared" si="3"/>
        <v/>
      </c>
      <c r="O17" s="139">
        <f t="shared" si="4"/>
        <v>0</v>
      </c>
      <c r="P17" s="138">
        <v>12.0</v>
      </c>
      <c r="Q17" s="112" t="str">
        <f t="shared" si="22"/>
        <v/>
      </c>
      <c r="R17" s="112" t="str">
        <f t="shared" si="23"/>
        <v/>
      </c>
      <c r="S17" s="112" t="str">
        <f t="shared" si="5"/>
        <v>#N/A</v>
      </c>
      <c r="T17" s="112" t="str">
        <f t="shared" si="6"/>
        <v>#N/A</v>
      </c>
      <c r="U17" s="112" t="str">
        <f t="shared" si="24"/>
        <v/>
      </c>
      <c r="V17" s="112" t="str">
        <f t="shared" si="7"/>
        <v/>
      </c>
      <c r="W17" s="112">
        <v>0.0</v>
      </c>
      <c r="X17" s="112" t="str">
        <f t="shared" si="8"/>
        <v>#N/A</v>
      </c>
      <c r="Y17" s="140" t="str">
        <f t="shared" si="9"/>
        <v/>
      </c>
      <c r="AA17" s="141">
        <v>12.0</v>
      </c>
      <c r="AB17" s="112" t="str">
        <f t="shared" si="10"/>
        <v/>
      </c>
      <c r="AC17" s="142">
        <f t="shared" si="11"/>
        <v>0</v>
      </c>
      <c r="AD17" s="112" t="str">
        <f t="shared" si="12"/>
        <v/>
      </c>
      <c r="AE17" s="112" t="str">
        <f t="shared" si="13"/>
        <v/>
      </c>
      <c r="AF17" s="112" t="str">
        <f t="shared" si="25"/>
        <v>#N/A</v>
      </c>
      <c r="AG17" s="112" t="str">
        <f t="shared" si="26"/>
        <v>#N/A</v>
      </c>
      <c r="AH17" s="112" t="str">
        <f t="shared" si="27"/>
        <v>#N/A</v>
      </c>
      <c r="AI17" s="143" t="str">
        <f t="shared" si="28"/>
        <v>#N/A</v>
      </c>
      <c r="AK17" s="141">
        <v>12.0</v>
      </c>
      <c r="AL17" s="112" t="str">
        <f t="shared" si="14"/>
        <v/>
      </c>
      <c r="AM17" s="112" t="str">
        <f t="shared" si="15"/>
        <v/>
      </c>
      <c r="AN17" s="112" t="str">
        <f t="shared" si="16"/>
        <v/>
      </c>
      <c r="AO17" s="112" t="str">
        <f t="shared" si="17"/>
        <v/>
      </c>
      <c r="AP17" s="112" t="str">
        <f t="shared" si="18"/>
        <v/>
      </c>
      <c r="AQ17" s="112" t="str">
        <f t="shared" ref="AQ17:AT17" si="41">IF($AK17&lt;=$F$18,$AL17*AM17,)</f>
        <v/>
      </c>
      <c r="AR17" s="112" t="str">
        <f t="shared" si="41"/>
        <v/>
      </c>
      <c r="AS17" s="112" t="str">
        <f t="shared" si="41"/>
        <v/>
      </c>
      <c r="AT17" s="112" t="str">
        <f t="shared" si="41"/>
        <v/>
      </c>
      <c r="AU17" s="112"/>
      <c r="AV17" s="112"/>
      <c r="AW17" s="112"/>
      <c r="AX17" s="112"/>
      <c r="AY17" s="144" t="str">
        <f t="shared" si="30"/>
        <v/>
      </c>
    </row>
    <row r="18">
      <c r="B18" s="153"/>
      <c r="C18" s="162"/>
      <c r="D18" s="160" t="s">
        <v>128</v>
      </c>
      <c r="E18" s="156"/>
      <c r="F18" s="170"/>
      <c r="G18" s="112"/>
      <c r="H18" s="112"/>
      <c r="I18" s="138">
        <v>13.0</v>
      </c>
      <c r="J18" s="112" t="str">
        <f t="shared" si="31"/>
        <v/>
      </c>
      <c r="K18" s="112">
        <f t="shared" si="20"/>
        <v>0</v>
      </c>
      <c r="L18" s="112" t="str">
        <f t="shared" si="21"/>
        <v/>
      </c>
      <c r="M18" s="112" t="str">
        <f t="shared" si="2"/>
        <v/>
      </c>
      <c r="N18" s="112" t="str">
        <f t="shared" si="3"/>
        <v/>
      </c>
      <c r="O18" s="139">
        <f t="shared" si="4"/>
        <v>0</v>
      </c>
      <c r="P18" s="138">
        <v>13.0</v>
      </c>
      <c r="Q18" s="112" t="str">
        <f t="shared" si="22"/>
        <v/>
      </c>
      <c r="R18" s="112" t="str">
        <f t="shared" si="23"/>
        <v/>
      </c>
      <c r="S18" s="112" t="str">
        <f t="shared" si="5"/>
        <v>#N/A</v>
      </c>
      <c r="T18" s="112" t="str">
        <f t="shared" si="6"/>
        <v>#N/A</v>
      </c>
      <c r="U18" s="112" t="str">
        <f t="shared" si="24"/>
        <v/>
      </c>
      <c r="V18" s="112" t="str">
        <f t="shared" si="7"/>
        <v/>
      </c>
      <c r="W18" s="112">
        <v>0.0</v>
      </c>
      <c r="X18" s="112" t="str">
        <f t="shared" si="8"/>
        <v>#N/A</v>
      </c>
      <c r="Y18" s="140" t="str">
        <f t="shared" si="9"/>
        <v/>
      </c>
      <c r="AA18" s="141">
        <v>13.0</v>
      </c>
      <c r="AB18" s="112" t="str">
        <f t="shared" si="10"/>
        <v/>
      </c>
      <c r="AC18" s="142">
        <f t="shared" si="11"/>
        <v>0</v>
      </c>
      <c r="AD18" s="112" t="str">
        <f t="shared" si="12"/>
        <v/>
      </c>
      <c r="AE18" s="112" t="str">
        <f t="shared" si="13"/>
        <v/>
      </c>
      <c r="AF18" s="112" t="str">
        <f t="shared" si="25"/>
        <v>#N/A</v>
      </c>
      <c r="AG18" s="112" t="str">
        <f t="shared" si="26"/>
        <v>#N/A</v>
      </c>
      <c r="AH18" s="112" t="str">
        <f t="shared" si="27"/>
        <v>#N/A</v>
      </c>
      <c r="AI18" s="143" t="str">
        <f t="shared" si="28"/>
        <v>#N/A</v>
      </c>
      <c r="AK18" s="141">
        <v>13.0</v>
      </c>
      <c r="AL18" s="112" t="str">
        <f t="shared" si="14"/>
        <v/>
      </c>
      <c r="AM18" s="112" t="str">
        <f t="shared" si="15"/>
        <v/>
      </c>
      <c r="AN18" s="112" t="str">
        <f t="shared" si="16"/>
        <v/>
      </c>
      <c r="AO18" s="112" t="str">
        <f t="shared" si="17"/>
        <v/>
      </c>
      <c r="AP18" s="112" t="str">
        <f t="shared" si="18"/>
        <v/>
      </c>
      <c r="AQ18" s="112" t="str">
        <f t="shared" ref="AQ18:AT18" si="42">IF($AK18&lt;=$F$18,$AL18*AM18,)</f>
        <v/>
      </c>
      <c r="AR18" s="112" t="str">
        <f t="shared" si="42"/>
        <v/>
      </c>
      <c r="AS18" s="112" t="str">
        <f t="shared" si="42"/>
        <v/>
      </c>
      <c r="AT18" s="112" t="str">
        <f t="shared" si="42"/>
        <v/>
      </c>
      <c r="AU18" s="112"/>
      <c r="AV18" s="112"/>
      <c r="AW18" s="112"/>
      <c r="AX18" s="112"/>
      <c r="AY18" s="144" t="str">
        <f t="shared" si="30"/>
        <v/>
      </c>
    </row>
    <row r="19">
      <c r="B19" s="153"/>
      <c r="C19" s="162"/>
      <c r="D19" s="158" t="s">
        <v>131</v>
      </c>
      <c r="E19" s="156"/>
      <c r="F19" s="163" t="str">
        <f>IF(ISBLANK(F$17),,VLOOKUP(F$17,C131:D195,2,FALSE))</f>
        <v>#N/A</v>
      </c>
      <c r="G19" s="112"/>
      <c r="H19" s="112"/>
      <c r="I19" s="138">
        <v>14.0</v>
      </c>
      <c r="J19" s="112" t="str">
        <f t="shared" si="31"/>
        <v/>
      </c>
      <c r="K19" s="112">
        <f t="shared" si="20"/>
        <v>0</v>
      </c>
      <c r="L19" s="112" t="str">
        <f t="shared" si="21"/>
        <v/>
      </c>
      <c r="M19" s="112" t="str">
        <f t="shared" si="2"/>
        <v/>
      </c>
      <c r="N19" s="112" t="str">
        <f t="shared" si="3"/>
        <v/>
      </c>
      <c r="O19" s="139">
        <f t="shared" si="4"/>
        <v>0</v>
      </c>
      <c r="P19" s="138">
        <v>14.0</v>
      </c>
      <c r="Q19" s="112" t="str">
        <f t="shared" si="22"/>
        <v/>
      </c>
      <c r="R19" s="112" t="str">
        <f t="shared" si="23"/>
        <v/>
      </c>
      <c r="S19" s="112" t="str">
        <f t="shared" si="5"/>
        <v>#N/A</v>
      </c>
      <c r="T19" s="112" t="str">
        <f t="shared" si="6"/>
        <v>#N/A</v>
      </c>
      <c r="U19" s="112" t="str">
        <f t="shared" si="24"/>
        <v/>
      </c>
      <c r="V19" s="112" t="str">
        <f t="shared" si="7"/>
        <v/>
      </c>
      <c r="W19" s="112">
        <v>0.0</v>
      </c>
      <c r="X19" s="112" t="str">
        <f t="shared" si="8"/>
        <v>#N/A</v>
      </c>
      <c r="Y19" s="140" t="str">
        <f t="shared" si="9"/>
        <v/>
      </c>
      <c r="AA19" s="141">
        <v>14.0</v>
      </c>
      <c r="AB19" s="112" t="str">
        <f t="shared" si="10"/>
        <v/>
      </c>
      <c r="AC19" s="142">
        <f t="shared" si="11"/>
        <v>0</v>
      </c>
      <c r="AD19" s="112" t="str">
        <f t="shared" si="12"/>
        <v/>
      </c>
      <c r="AE19" s="112" t="str">
        <f t="shared" si="13"/>
        <v/>
      </c>
      <c r="AF19" s="112" t="str">
        <f t="shared" si="25"/>
        <v>#N/A</v>
      </c>
      <c r="AG19" s="112" t="str">
        <f t="shared" si="26"/>
        <v>#N/A</v>
      </c>
      <c r="AH19" s="112" t="str">
        <f t="shared" si="27"/>
        <v>#N/A</v>
      </c>
      <c r="AI19" s="143" t="str">
        <f t="shared" si="28"/>
        <v>#N/A</v>
      </c>
      <c r="AK19" s="141">
        <v>14.0</v>
      </c>
      <c r="AL19" s="112" t="str">
        <f t="shared" si="14"/>
        <v/>
      </c>
      <c r="AM19" s="112" t="str">
        <f t="shared" si="15"/>
        <v/>
      </c>
      <c r="AN19" s="112" t="str">
        <f t="shared" si="16"/>
        <v/>
      </c>
      <c r="AO19" s="112" t="str">
        <f t="shared" si="17"/>
        <v/>
      </c>
      <c r="AP19" s="112" t="str">
        <f t="shared" si="18"/>
        <v/>
      </c>
      <c r="AQ19" s="112" t="str">
        <f t="shared" ref="AQ19:AT19" si="43">IF($AK19&lt;=$F$18,$AL19*AM19,)</f>
        <v/>
      </c>
      <c r="AR19" s="112" t="str">
        <f t="shared" si="43"/>
        <v/>
      </c>
      <c r="AS19" s="112" t="str">
        <f t="shared" si="43"/>
        <v/>
      </c>
      <c r="AT19" s="112" t="str">
        <f t="shared" si="43"/>
        <v/>
      </c>
      <c r="AU19" s="112"/>
      <c r="AV19" s="112"/>
      <c r="AW19" s="112"/>
      <c r="AX19" s="112"/>
      <c r="AY19" s="144" t="str">
        <f t="shared" si="30"/>
        <v/>
      </c>
    </row>
    <row r="20">
      <c r="B20" s="153"/>
      <c r="C20" s="162"/>
      <c r="D20" s="158" t="s">
        <v>135</v>
      </c>
      <c r="E20" s="156"/>
      <c r="F20" s="163" t="str">
        <f>IF(ISBLANK(F$17),,VLOOKUP(F17,B!$C$130:$F$196,4,FALSE))</f>
        <v>Facteur expansion branche</v>
      </c>
      <c r="G20" s="112"/>
      <c r="H20" s="112"/>
      <c r="I20" s="138">
        <v>15.0</v>
      </c>
      <c r="J20" s="112" t="str">
        <f t="shared" si="31"/>
        <v/>
      </c>
      <c r="K20" s="112">
        <f t="shared" si="20"/>
        <v>0</v>
      </c>
      <c r="L20" s="112" t="str">
        <f t="shared" si="21"/>
        <v/>
      </c>
      <c r="M20" s="112" t="str">
        <f t="shared" si="2"/>
        <v/>
      </c>
      <c r="N20" s="112" t="str">
        <f t="shared" si="3"/>
        <v/>
      </c>
      <c r="O20" s="139">
        <f t="shared" si="4"/>
        <v>0</v>
      </c>
      <c r="P20" s="138">
        <v>15.0</v>
      </c>
      <c r="Q20" s="112" t="str">
        <f t="shared" si="22"/>
        <v/>
      </c>
      <c r="R20" s="112" t="str">
        <f t="shared" si="23"/>
        <v/>
      </c>
      <c r="S20" s="112" t="str">
        <f t="shared" si="5"/>
        <v>#N/A</v>
      </c>
      <c r="T20" s="112" t="str">
        <f t="shared" si="6"/>
        <v>#N/A</v>
      </c>
      <c r="U20" s="112" t="str">
        <f t="shared" si="24"/>
        <v/>
      </c>
      <c r="V20" s="112" t="str">
        <f t="shared" si="7"/>
        <v/>
      </c>
      <c r="W20" s="112">
        <v>0.0</v>
      </c>
      <c r="X20" s="112" t="str">
        <f t="shared" si="8"/>
        <v>#N/A</v>
      </c>
      <c r="Y20" s="140" t="str">
        <f t="shared" si="9"/>
        <v/>
      </c>
      <c r="AA20" s="141">
        <v>15.0</v>
      </c>
      <c r="AB20" s="112" t="str">
        <f t="shared" si="10"/>
        <v/>
      </c>
      <c r="AC20" s="142">
        <f t="shared" si="11"/>
        <v>0</v>
      </c>
      <c r="AD20" s="112" t="str">
        <f t="shared" si="12"/>
        <v/>
      </c>
      <c r="AE20" s="112" t="str">
        <f t="shared" si="13"/>
        <v/>
      </c>
      <c r="AF20" s="112" t="str">
        <f t="shared" si="25"/>
        <v>#N/A</v>
      </c>
      <c r="AG20" s="112" t="str">
        <f t="shared" si="26"/>
        <v>#N/A</v>
      </c>
      <c r="AH20" s="112" t="str">
        <f t="shared" si="27"/>
        <v>#N/A</v>
      </c>
      <c r="AI20" s="143" t="str">
        <f t="shared" si="28"/>
        <v>#N/A</v>
      </c>
      <c r="AK20" s="141">
        <v>15.0</v>
      </c>
      <c r="AL20" s="112" t="str">
        <f t="shared" si="14"/>
        <v/>
      </c>
      <c r="AM20" s="112" t="str">
        <f t="shared" si="15"/>
        <v/>
      </c>
      <c r="AN20" s="112" t="str">
        <f t="shared" si="16"/>
        <v/>
      </c>
      <c r="AO20" s="112" t="str">
        <f t="shared" si="17"/>
        <v/>
      </c>
      <c r="AP20" s="112" t="str">
        <f t="shared" si="18"/>
        <v/>
      </c>
      <c r="AQ20" s="112" t="str">
        <f t="shared" ref="AQ20:AT20" si="44">IF($AK20&lt;=$F$18,$AL20*AM20,)</f>
        <v/>
      </c>
      <c r="AR20" s="112" t="str">
        <f t="shared" si="44"/>
        <v/>
      </c>
      <c r="AS20" s="112" t="str">
        <f t="shared" si="44"/>
        <v/>
      </c>
      <c r="AT20" s="112" t="str">
        <f t="shared" si="44"/>
        <v/>
      </c>
      <c r="AU20" s="112"/>
      <c r="AV20" s="112"/>
      <c r="AW20" s="112"/>
      <c r="AX20" s="112"/>
      <c r="AY20" s="144" t="str">
        <f t="shared" si="30"/>
        <v/>
      </c>
    </row>
    <row r="21" ht="15.75" customHeight="1">
      <c r="B21" s="145"/>
      <c r="C21" s="165"/>
      <c r="D21" s="147" t="s">
        <v>136</v>
      </c>
      <c r="E21" s="148"/>
      <c r="F21" s="171"/>
      <c r="G21" s="112"/>
      <c r="H21" s="112"/>
      <c r="I21" s="138">
        <v>16.0</v>
      </c>
      <c r="J21" s="112" t="str">
        <f t="shared" si="31"/>
        <v/>
      </c>
      <c r="K21" s="112">
        <f t="shared" si="20"/>
        <v>0</v>
      </c>
      <c r="L21" s="112" t="str">
        <f t="shared" si="21"/>
        <v/>
      </c>
      <c r="M21" s="112" t="str">
        <f t="shared" si="2"/>
        <v/>
      </c>
      <c r="N21" s="112" t="str">
        <f t="shared" si="3"/>
        <v/>
      </c>
      <c r="O21" s="139">
        <f t="shared" si="4"/>
        <v>0</v>
      </c>
      <c r="P21" s="138">
        <v>16.0</v>
      </c>
      <c r="Q21" s="112" t="str">
        <f t="shared" si="22"/>
        <v/>
      </c>
      <c r="R21" s="112" t="str">
        <f t="shared" si="23"/>
        <v/>
      </c>
      <c r="S21" s="112" t="str">
        <f t="shared" si="5"/>
        <v>#N/A</v>
      </c>
      <c r="T21" s="112" t="str">
        <f t="shared" si="6"/>
        <v>#N/A</v>
      </c>
      <c r="U21" s="112" t="str">
        <f t="shared" si="24"/>
        <v/>
      </c>
      <c r="V21" s="112" t="str">
        <f t="shared" si="7"/>
        <v/>
      </c>
      <c r="W21" s="112">
        <v>0.0</v>
      </c>
      <c r="X21" s="112" t="str">
        <f t="shared" si="8"/>
        <v>#N/A</v>
      </c>
      <c r="Y21" s="140" t="str">
        <f t="shared" si="9"/>
        <v/>
      </c>
      <c r="AA21" s="141">
        <v>16.0</v>
      </c>
      <c r="AB21" s="112" t="str">
        <f t="shared" si="10"/>
        <v/>
      </c>
      <c r="AC21" s="142">
        <f t="shared" si="11"/>
        <v>0</v>
      </c>
      <c r="AD21" s="112" t="str">
        <f t="shared" si="12"/>
        <v/>
      </c>
      <c r="AE21" s="112" t="str">
        <f t="shared" si="13"/>
        <v/>
      </c>
      <c r="AF21" s="112" t="str">
        <f t="shared" si="25"/>
        <v>#N/A</v>
      </c>
      <c r="AG21" s="112" t="str">
        <f t="shared" si="26"/>
        <v>#N/A</v>
      </c>
      <c r="AH21" s="112" t="str">
        <f t="shared" si="27"/>
        <v>#N/A</v>
      </c>
      <c r="AI21" s="143" t="str">
        <f t="shared" si="28"/>
        <v>#N/A</v>
      </c>
      <c r="AK21" s="141">
        <v>16.0</v>
      </c>
      <c r="AL21" s="112" t="str">
        <f t="shared" si="14"/>
        <v/>
      </c>
      <c r="AM21" s="112" t="str">
        <f t="shared" si="15"/>
        <v/>
      </c>
      <c r="AN21" s="112" t="str">
        <f t="shared" si="16"/>
        <v/>
      </c>
      <c r="AO21" s="112" t="str">
        <f t="shared" si="17"/>
        <v/>
      </c>
      <c r="AP21" s="112" t="str">
        <f t="shared" si="18"/>
        <v/>
      </c>
      <c r="AQ21" s="112" t="str">
        <f t="shared" ref="AQ21:AT21" si="45">IF($AK21&lt;=$F$18,$AL21*AM21,)</f>
        <v/>
      </c>
      <c r="AR21" s="112" t="str">
        <f t="shared" si="45"/>
        <v/>
      </c>
      <c r="AS21" s="112" t="str">
        <f t="shared" si="45"/>
        <v/>
      </c>
      <c r="AT21" s="112" t="str">
        <f t="shared" si="45"/>
        <v/>
      </c>
      <c r="AU21" s="112"/>
      <c r="AV21" s="112"/>
      <c r="AW21" s="112"/>
      <c r="AX21" s="112"/>
      <c r="AY21" s="144" t="str">
        <f t="shared" si="30"/>
        <v/>
      </c>
    </row>
    <row r="22" ht="15.75" customHeight="1">
      <c r="E22" s="172"/>
      <c r="F22" s="111"/>
      <c r="G22" s="112"/>
      <c r="H22" s="112"/>
      <c r="I22" s="138">
        <v>17.0</v>
      </c>
      <c r="J22" s="112" t="str">
        <f t="shared" si="31"/>
        <v/>
      </c>
      <c r="K22" s="112">
        <f t="shared" si="20"/>
        <v>0</v>
      </c>
      <c r="L22" s="112" t="str">
        <f t="shared" si="21"/>
        <v/>
      </c>
      <c r="M22" s="112" t="str">
        <f t="shared" si="2"/>
        <v/>
      </c>
      <c r="N22" s="112" t="str">
        <f t="shared" si="3"/>
        <v/>
      </c>
      <c r="O22" s="139">
        <f t="shared" si="4"/>
        <v>0</v>
      </c>
      <c r="P22" s="138">
        <v>17.0</v>
      </c>
      <c r="Q22" s="112" t="str">
        <f t="shared" si="22"/>
        <v/>
      </c>
      <c r="R22" s="112" t="str">
        <f t="shared" si="23"/>
        <v/>
      </c>
      <c r="S22" s="112" t="str">
        <f t="shared" si="5"/>
        <v>#N/A</v>
      </c>
      <c r="T22" s="112" t="str">
        <f t="shared" si="6"/>
        <v>#N/A</v>
      </c>
      <c r="U22" s="112" t="str">
        <f t="shared" si="24"/>
        <v/>
      </c>
      <c r="V22" s="112" t="str">
        <f t="shared" si="7"/>
        <v/>
      </c>
      <c r="W22" s="112">
        <v>0.0</v>
      </c>
      <c r="X22" s="112" t="str">
        <f t="shared" si="8"/>
        <v>#N/A</v>
      </c>
      <c r="Y22" s="140" t="str">
        <f t="shared" si="9"/>
        <v/>
      </c>
      <c r="AA22" s="141">
        <v>17.0</v>
      </c>
      <c r="AB22" s="112" t="str">
        <f t="shared" si="10"/>
        <v/>
      </c>
      <c r="AC22" s="142">
        <f t="shared" si="11"/>
        <v>0</v>
      </c>
      <c r="AD22" s="112" t="str">
        <f t="shared" si="12"/>
        <v/>
      </c>
      <c r="AE22" s="112" t="str">
        <f t="shared" si="13"/>
        <v/>
      </c>
      <c r="AF22" s="112" t="str">
        <f t="shared" si="25"/>
        <v>#N/A</v>
      </c>
      <c r="AG22" s="112" t="str">
        <f t="shared" si="26"/>
        <v>#N/A</v>
      </c>
      <c r="AH22" s="112" t="str">
        <f t="shared" si="27"/>
        <v>#N/A</v>
      </c>
      <c r="AI22" s="143" t="str">
        <f t="shared" si="28"/>
        <v>#N/A</v>
      </c>
      <c r="AK22" s="141">
        <v>17.0</v>
      </c>
      <c r="AL22" s="112" t="str">
        <f t="shared" si="14"/>
        <v/>
      </c>
      <c r="AM22" s="112" t="str">
        <f t="shared" si="15"/>
        <v/>
      </c>
      <c r="AN22" s="112" t="str">
        <f t="shared" si="16"/>
        <v/>
      </c>
      <c r="AO22" s="112" t="str">
        <f t="shared" si="17"/>
        <v/>
      </c>
      <c r="AP22" s="112" t="str">
        <f t="shared" si="18"/>
        <v/>
      </c>
      <c r="AQ22" s="112" t="str">
        <f t="shared" ref="AQ22:AT22" si="46">IF($AK22&lt;=$F$18,$AL22*AM22,)</f>
        <v/>
      </c>
      <c r="AR22" s="112" t="str">
        <f t="shared" si="46"/>
        <v/>
      </c>
      <c r="AS22" s="112" t="str">
        <f t="shared" si="46"/>
        <v/>
      </c>
      <c r="AT22" s="112" t="str">
        <f t="shared" si="46"/>
        <v/>
      </c>
      <c r="AU22" s="112"/>
      <c r="AV22" s="112"/>
      <c r="AW22" s="112"/>
      <c r="AX22" s="112"/>
      <c r="AY22" s="144" t="str">
        <f t="shared" si="30"/>
        <v/>
      </c>
    </row>
    <row r="23" ht="15.75" customHeight="1">
      <c r="B23" s="252" t="s">
        <v>137</v>
      </c>
      <c r="C23" s="115"/>
      <c r="D23" s="115"/>
      <c r="E23" s="115"/>
      <c r="F23" s="115"/>
      <c r="G23" s="116"/>
      <c r="H23" s="112"/>
      <c r="I23" s="138">
        <v>18.0</v>
      </c>
      <c r="J23" s="112" t="str">
        <f t="shared" si="31"/>
        <v/>
      </c>
      <c r="K23" s="112">
        <f t="shared" si="20"/>
        <v>0</v>
      </c>
      <c r="L23" s="112" t="str">
        <f t="shared" si="21"/>
        <v/>
      </c>
      <c r="M23" s="112" t="str">
        <f t="shared" si="2"/>
        <v/>
      </c>
      <c r="N23" s="112" t="str">
        <f t="shared" si="3"/>
        <v/>
      </c>
      <c r="O23" s="139">
        <f t="shared" si="4"/>
        <v>0</v>
      </c>
      <c r="P23" s="138">
        <v>18.0</v>
      </c>
      <c r="Q23" s="112" t="str">
        <f t="shared" si="22"/>
        <v/>
      </c>
      <c r="R23" s="112" t="str">
        <f t="shared" si="23"/>
        <v/>
      </c>
      <c r="S23" s="112" t="str">
        <f t="shared" si="5"/>
        <v>#N/A</v>
      </c>
      <c r="T23" s="112" t="str">
        <f t="shared" si="6"/>
        <v>#N/A</v>
      </c>
      <c r="U23" s="112" t="str">
        <f t="shared" si="24"/>
        <v/>
      </c>
      <c r="V23" s="112" t="str">
        <f t="shared" si="7"/>
        <v/>
      </c>
      <c r="W23" s="112">
        <v>0.0</v>
      </c>
      <c r="X23" s="112" t="str">
        <f t="shared" si="8"/>
        <v>#N/A</v>
      </c>
      <c r="Y23" s="140" t="str">
        <f t="shared" si="9"/>
        <v/>
      </c>
      <c r="AA23" s="141">
        <v>18.0</v>
      </c>
      <c r="AB23" s="112" t="str">
        <f t="shared" si="10"/>
        <v/>
      </c>
      <c r="AC23" s="142">
        <f t="shared" si="11"/>
        <v>0</v>
      </c>
      <c r="AD23" s="112" t="str">
        <f t="shared" si="12"/>
        <v/>
      </c>
      <c r="AE23" s="112" t="str">
        <f t="shared" si="13"/>
        <v/>
      </c>
      <c r="AF23" s="112" t="str">
        <f t="shared" si="25"/>
        <v>#N/A</v>
      </c>
      <c r="AG23" s="112" t="str">
        <f t="shared" si="26"/>
        <v>#N/A</v>
      </c>
      <c r="AH23" s="112" t="str">
        <f t="shared" si="27"/>
        <v>#N/A</v>
      </c>
      <c r="AI23" s="143" t="str">
        <f t="shared" si="28"/>
        <v>#N/A</v>
      </c>
      <c r="AK23" s="141">
        <v>18.0</v>
      </c>
      <c r="AL23" s="112" t="str">
        <f t="shared" si="14"/>
        <v/>
      </c>
      <c r="AM23" s="112" t="str">
        <f t="shared" si="15"/>
        <v/>
      </c>
      <c r="AN23" s="112" t="str">
        <f t="shared" si="16"/>
        <v/>
      </c>
      <c r="AO23" s="112" t="str">
        <f t="shared" si="17"/>
        <v/>
      </c>
      <c r="AP23" s="112" t="str">
        <f t="shared" si="18"/>
        <v/>
      </c>
      <c r="AQ23" s="112" t="str">
        <f t="shared" ref="AQ23:AT23" si="47">IF($AK23&lt;=$F$18,$AL23*AM23,)</f>
        <v/>
      </c>
      <c r="AR23" s="112" t="str">
        <f t="shared" si="47"/>
        <v/>
      </c>
      <c r="AS23" s="112" t="str">
        <f t="shared" si="47"/>
        <v/>
      </c>
      <c r="AT23" s="112" t="str">
        <f t="shared" si="47"/>
        <v/>
      </c>
      <c r="AU23" s="112"/>
      <c r="AV23" s="112"/>
      <c r="AW23" s="112"/>
      <c r="AX23" s="112"/>
      <c r="AY23" s="144" t="str">
        <f t="shared" si="30"/>
        <v/>
      </c>
    </row>
    <row r="24" ht="15.75" customHeight="1">
      <c r="B24" s="173" t="s">
        <v>138</v>
      </c>
      <c r="C24" s="174" t="s">
        <v>139</v>
      </c>
      <c r="D24" s="174" t="s">
        <v>140</v>
      </c>
      <c r="E24" s="174" t="s">
        <v>141</v>
      </c>
      <c r="F24" s="174" t="s">
        <v>142</v>
      </c>
      <c r="G24" s="175" t="s">
        <v>143</v>
      </c>
      <c r="H24" s="112"/>
      <c r="I24" s="138">
        <v>19.0</v>
      </c>
      <c r="J24" s="112" t="str">
        <f t="shared" si="31"/>
        <v/>
      </c>
      <c r="K24" s="112">
        <f t="shared" si="20"/>
        <v>0</v>
      </c>
      <c r="L24" s="112" t="str">
        <f t="shared" si="21"/>
        <v/>
      </c>
      <c r="M24" s="112" t="str">
        <f t="shared" si="2"/>
        <v/>
      </c>
      <c r="N24" s="112" t="str">
        <f t="shared" si="3"/>
        <v/>
      </c>
      <c r="O24" s="139">
        <f t="shared" si="4"/>
        <v>0</v>
      </c>
      <c r="P24" s="138">
        <v>19.0</v>
      </c>
      <c r="Q24" s="112" t="str">
        <f t="shared" si="22"/>
        <v/>
      </c>
      <c r="R24" s="112" t="str">
        <f t="shared" si="23"/>
        <v/>
      </c>
      <c r="S24" s="112" t="str">
        <f t="shared" si="5"/>
        <v>#N/A</v>
      </c>
      <c r="T24" s="112" t="str">
        <f t="shared" si="6"/>
        <v>#N/A</v>
      </c>
      <c r="U24" s="112" t="str">
        <f t="shared" si="24"/>
        <v/>
      </c>
      <c r="V24" s="112" t="str">
        <f t="shared" si="7"/>
        <v/>
      </c>
      <c r="W24" s="112">
        <v>0.0</v>
      </c>
      <c r="X24" s="112" t="str">
        <f t="shared" si="8"/>
        <v>#N/A</v>
      </c>
      <c r="Y24" s="140" t="str">
        <f t="shared" si="9"/>
        <v/>
      </c>
      <c r="AA24" s="141">
        <v>19.0</v>
      </c>
      <c r="AB24" s="112" t="str">
        <f t="shared" si="10"/>
        <v/>
      </c>
      <c r="AC24" s="142">
        <f t="shared" si="11"/>
        <v>0</v>
      </c>
      <c r="AD24" s="112" t="str">
        <f t="shared" si="12"/>
        <v/>
      </c>
      <c r="AE24" s="112" t="str">
        <f t="shared" si="13"/>
        <v/>
      </c>
      <c r="AF24" s="112" t="str">
        <f t="shared" si="25"/>
        <v>#N/A</v>
      </c>
      <c r="AG24" s="112" t="str">
        <f t="shared" si="26"/>
        <v>#N/A</v>
      </c>
      <c r="AH24" s="112" t="str">
        <f t="shared" si="27"/>
        <v>#N/A</v>
      </c>
      <c r="AI24" s="143" t="str">
        <f t="shared" si="28"/>
        <v>#N/A</v>
      </c>
      <c r="AK24" s="141">
        <v>19.0</v>
      </c>
      <c r="AL24" s="112" t="str">
        <f t="shared" si="14"/>
        <v/>
      </c>
      <c r="AM24" s="112" t="str">
        <f t="shared" si="15"/>
        <v/>
      </c>
      <c r="AN24" s="112" t="str">
        <f t="shared" si="16"/>
        <v/>
      </c>
      <c r="AO24" s="112" t="str">
        <f t="shared" si="17"/>
        <v/>
      </c>
      <c r="AP24" s="112" t="str">
        <f t="shared" si="18"/>
        <v/>
      </c>
      <c r="AQ24" s="112" t="str">
        <f t="shared" ref="AQ24:AT24" si="48">IF($AK24&lt;=$F$18,$AL24*AM24,)</f>
        <v/>
      </c>
      <c r="AR24" s="112" t="str">
        <f t="shared" si="48"/>
        <v/>
      </c>
      <c r="AS24" s="112" t="str">
        <f t="shared" si="48"/>
        <v/>
      </c>
      <c r="AT24" s="112" t="str">
        <f t="shared" si="48"/>
        <v/>
      </c>
      <c r="AU24" s="112"/>
      <c r="AV24" s="112"/>
      <c r="AW24" s="112"/>
      <c r="AX24" s="112"/>
      <c r="AY24" s="144" t="str">
        <f t="shared" si="30"/>
        <v/>
      </c>
    </row>
    <row r="25" ht="15.75" customHeight="1">
      <c r="B25" s="176">
        <v>0.0</v>
      </c>
      <c r="C25" s="177">
        <v>15.0</v>
      </c>
      <c r="D25" s="178">
        <v>104.5542294737272</v>
      </c>
      <c r="E25" s="179" t="str">
        <f t="shared" ref="E25:E40" si="50">$F$20</f>
        <v>Facteur expansion branche</v>
      </c>
      <c r="F25" s="180" t="str">
        <f t="shared" ref="F25:F40" si="51">D25*E25</f>
        <v>#VALUE!</v>
      </c>
      <c r="G25" s="181" t="str">
        <f>F25/(C25-B25)</f>
        <v>#VALUE!</v>
      </c>
      <c r="H25" s="112"/>
      <c r="I25" s="138">
        <v>20.0</v>
      </c>
      <c r="J25" s="112" t="str">
        <f t="shared" si="31"/>
        <v/>
      </c>
      <c r="K25" s="112">
        <f t="shared" si="20"/>
        <v>0</v>
      </c>
      <c r="L25" s="112" t="str">
        <f t="shared" si="21"/>
        <v/>
      </c>
      <c r="M25" s="112" t="str">
        <f t="shared" si="2"/>
        <v/>
      </c>
      <c r="N25" s="112" t="str">
        <f t="shared" si="3"/>
        <v/>
      </c>
      <c r="O25" s="139">
        <f t="shared" si="4"/>
        <v>0</v>
      </c>
      <c r="P25" s="138">
        <v>20.0</v>
      </c>
      <c r="Q25" s="112" t="str">
        <f t="shared" si="22"/>
        <v/>
      </c>
      <c r="R25" s="112" t="str">
        <f t="shared" si="23"/>
        <v/>
      </c>
      <c r="S25" s="112" t="str">
        <f t="shared" si="5"/>
        <v>#N/A</v>
      </c>
      <c r="T25" s="112" t="str">
        <f t="shared" si="6"/>
        <v>#N/A</v>
      </c>
      <c r="U25" s="112" t="str">
        <f t="shared" si="24"/>
        <v/>
      </c>
      <c r="V25" s="112" t="str">
        <f t="shared" si="7"/>
        <v/>
      </c>
      <c r="W25" s="112">
        <v>0.0</v>
      </c>
      <c r="X25" s="112" t="str">
        <f t="shared" si="8"/>
        <v>#N/A</v>
      </c>
      <c r="Y25" s="140" t="str">
        <f t="shared" si="9"/>
        <v/>
      </c>
      <c r="AA25" s="141">
        <v>20.0</v>
      </c>
      <c r="AB25" s="112" t="str">
        <f t="shared" si="10"/>
        <v/>
      </c>
      <c r="AC25" s="142">
        <f t="shared" si="11"/>
        <v>0</v>
      </c>
      <c r="AD25" s="112" t="str">
        <f t="shared" si="12"/>
        <v/>
      </c>
      <c r="AE25" s="112" t="str">
        <f t="shared" si="13"/>
        <v/>
      </c>
      <c r="AF25" s="112" t="str">
        <f t="shared" si="25"/>
        <v>#N/A</v>
      </c>
      <c r="AG25" s="112" t="str">
        <f t="shared" si="26"/>
        <v>#N/A</v>
      </c>
      <c r="AH25" s="112" t="str">
        <f t="shared" si="27"/>
        <v>#N/A</v>
      </c>
      <c r="AI25" s="143" t="str">
        <f t="shared" si="28"/>
        <v>#N/A</v>
      </c>
      <c r="AK25" s="141">
        <v>20.0</v>
      </c>
      <c r="AL25" s="112" t="str">
        <f t="shared" si="14"/>
        <v/>
      </c>
      <c r="AM25" s="112" t="str">
        <f t="shared" si="15"/>
        <v/>
      </c>
      <c r="AN25" s="112" t="str">
        <f t="shared" si="16"/>
        <v/>
      </c>
      <c r="AO25" s="112" t="str">
        <f t="shared" si="17"/>
        <v/>
      </c>
      <c r="AP25" s="112" t="str">
        <f t="shared" si="18"/>
        <v/>
      </c>
      <c r="AQ25" s="112" t="str">
        <f t="shared" ref="AQ25:AT25" si="49">IF($AK25&lt;=$F$18,$AL25*AM25,)</f>
        <v/>
      </c>
      <c r="AR25" s="112" t="str">
        <f t="shared" si="49"/>
        <v/>
      </c>
      <c r="AS25" s="112" t="str">
        <f t="shared" si="49"/>
        <v/>
      </c>
      <c r="AT25" s="112" t="str">
        <f t="shared" si="49"/>
        <v/>
      </c>
      <c r="AU25" s="112"/>
      <c r="AV25" s="112"/>
      <c r="AW25" s="112"/>
      <c r="AX25" s="112"/>
      <c r="AY25" s="144" t="str">
        <f t="shared" si="30"/>
        <v/>
      </c>
    </row>
    <row r="26" ht="15.75" customHeight="1">
      <c r="B26" s="182">
        <f t="shared" ref="B26:B40" si="53">C25</f>
        <v>15</v>
      </c>
      <c r="C26" s="183">
        <f>B26+1</f>
        <v>16</v>
      </c>
      <c r="D26" s="178">
        <v>77.78834672845304</v>
      </c>
      <c r="E26" s="184" t="str">
        <f t="shared" si="50"/>
        <v>Facteur expansion branche</v>
      </c>
      <c r="F26" s="185" t="str">
        <f t="shared" si="51"/>
        <v>#VALUE!</v>
      </c>
      <c r="G26" s="186" t="str">
        <f t="shared" ref="G26:G40" si="54">(F26-F25)/(C26-B26)</f>
        <v>#VALUE!</v>
      </c>
      <c r="H26" s="112"/>
      <c r="I26" s="138">
        <v>21.0</v>
      </c>
      <c r="J26" s="112" t="str">
        <f t="shared" si="31"/>
        <v/>
      </c>
      <c r="K26" s="112">
        <f t="shared" si="20"/>
        <v>0</v>
      </c>
      <c r="L26" s="112" t="str">
        <f t="shared" si="21"/>
        <v/>
      </c>
      <c r="M26" s="112" t="str">
        <f t="shared" si="2"/>
        <v/>
      </c>
      <c r="N26" s="112" t="str">
        <f t="shared" si="3"/>
        <v/>
      </c>
      <c r="O26" s="139">
        <f t="shared" si="4"/>
        <v>0</v>
      </c>
      <c r="P26" s="138">
        <v>21.0</v>
      </c>
      <c r="Q26" s="112" t="str">
        <f t="shared" si="22"/>
        <v/>
      </c>
      <c r="R26" s="112" t="str">
        <f t="shared" si="23"/>
        <v/>
      </c>
      <c r="S26" s="112" t="str">
        <f t="shared" si="5"/>
        <v>#N/A</v>
      </c>
      <c r="T26" s="112" t="str">
        <f t="shared" si="6"/>
        <v>#N/A</v>
      </c>
      <c r="U26" s="112" t="str">
        <f t="shared" si="24"/>
        <v/>
      </c>
      <c r="V26" s="112" t="str">
        <f t="shared" si="7"/>
        <v/>
      </c>
      <c r="W26" s="112">
        <v>0.0</v>
      </c>
      <c r="X26" s="112" t="str">
        <f t="shared" si="8"/>
        <v>#N/A</v>
      </c>
      <c r="Y26" s="140" t="str">
        <f t="shared" si="9"/>
        <v/>
      </c>
      <c r="AA26" s="141">
        <v>21.0</v>
      </c>
      <c r="AB26" s="112" t="str">
        <f t="shared" si="10"/>
        <v/>
      </c>
      <c r="AC26" s="142">
        <f t="shared" si="11"/>
        <v>0</v>
      </c>
      <c r="AD26" s="112" t="str">
        <f t="shared" si="12"/>
        <v/>
      </c>
      <c r="AE26" s="112" t="str">
        <f t="shared" si="13"/>
        <v/>
      </c>
      <c r="AF26" s="112" t="str">
        <f t="shared" si="25"/>
        <v>#N/A</v>
      </c>
      <c r="AG26" s="112" t="str">
        <f t="shared" si="26"/>
        <v>#N/A</v>
      </c>
      <c r="AH26" s="112" t="str">
        <f t="shared" si="27"/>
        <v>#N/A</v>
      </c>
      <c r="AI26" s="143" t="str">
        <f t="shared" si="28"/>
        <v>#N/A</v>
      </c>
      <c r="AK26" s="141">
        <v>21.0</v>
      </c>
      <c r="AL26" s="112" t="str">
        <f t="shared" si="14"/>
        <v/>
      </c>
      <c r="AM26" s="112" t="str">
        <f t="shared" si="15"/>
        <v/>
      </c>
      <c r="AN26" s="112" t="str">
        <f t="shared" si="16"/>
        <v/>
      </c>
      <c r="AO26" s="112" t="str">
        <f t="shared" si="17"/>
        <v/>
      </c>
      <c r="AP26" s="112" t="str">
        <f t="shared" si="18"/>
        <v/>
      </c>
      <c r="AQ26" s="112" t="str">
        <f t="shared" ref="AQ26:AT26" si="52">IF($AK26&lt;=$F$18,$AL26*AM26,)</f>
        <v/>
      </c>
      <c r="AR26" s="112" t="str">
        <f t="shared" si="52"/>
        <v/>
      </c>
      <c r="AS26" s="112" t="str">
        <f t="shared" si="52"/>
        <v/>
      </c>
      <c r="AT26" s="112" t="str">
        <f t="shared" si="52"/>
        <v/>
      </c>
      <c r="AU26" s="112"/>
      <c r="AV26" s="112"/>
      <c r="AW26" s="112"/>
      <c r="AX26" s="112"/>
      <c r="AY26" s="144" t="str">
        <f t="shared" si="30"/>
        <v/>
      </c>
    </row>
    <row r="27" ht="15.75" customHeight="1">
      <c r="B27" s="182">
        <f t="shared" si="53"/>
        <v>16</v>
      </c>
      <c r="C27" s="183">
        <f t="shared" ref="C27:C36" si="56">C25+5</f>
        <v>20</v>
      </c>
      <c r="D27" s="187">
        <v>152.20704077372307</v>
      </c>
      <c r="E27" s="184" t="str">
        <f t="shared" si="50"/>
        <v>Facteur expansion branche</v>
      </c>
      <c r="F27" s="185" t="str">
        <f t="shared" si="51"/>
        <v>#VALUE!</v>
      </c>
      <c r="G27" s="188" t="str">
        <f t="shared" si="54"/>
        <v>#VALUE!</v>
      </c>
      <c r="H27" s="112"/>
      <c r="I27" s="138">
        <v>22.0</v>
      </c>
      <c r="J27" s="112" t="str">
        <f t="shared" si="31"/>
        <v/>
      </c>
      <c r="K27" s="112">
        <f t="shared" si="20"/>
        <v>0</v>
      </c>
      <c r="L27" s="112" t="str">
        <f t="shared" si="21"/>
        <v/>
      </c>
      <c r="M27" s="112" t="str">
        <f t="shared" si="2"/>
        <v/>
      </c>
      <c r="N27" s="112" t="str">
        <f t="shared" si="3"/>
        <v/>
      </c>
      <c r="O27" s="139">
        <f t="shared" si="4"/>
        <v>0</v>
      </c>
      <c r="P27" s="138">
        <v>22.0</v>
      </c>
      <c r="Q27" s="112" t="str">
        <f t="shared" si="22"/>
        <v/>
      </c>
      <c r="R27" s="112" t="str">
        <f t="shared" si="23"/>
        <v/>
      </c>
      <c r="S27" s="112" t="str">
        <f t="shared" si="5"/>
        <v>#N/A</v>
      </c>
      <c r="T27" s="112" t="str">
        <f t="shared" si="6"/>
        <v>#N/A</v>
      </c>
      <c r="U27" s="112" t="str">
        <f t="shared" si="24"/>
        <v/>
      </c>
      <c r="V27" s="112" t="str">
        <f t="shared" si="7"/>
        <v/>
      </c>
      <c r="W27" s="112">
        <v>0.0</v>
      </c>
      <c r="X27" s="112" t="str">
        <f t="shared" si="8"/>
        <v>#N/A</v>
      </c>
      <c r="Y27" s="140" t="str">
        <f t="shared" si="9"/>
        <v/>
      </c>
      <c r="AA27" s="141">
        <v>22.0</v>
      </c>
      <c r="AB27" s="112" t="str">
        <f t="shared" si="10"/>
        <v/>
      </c>
      <c r="AC27" s="142">
        <f t="shared" si="11"/>
        <v>0</v>
      </c>
      <c r="AD27" s="112" t="str">
        <f t="shared" si="12"/>
        <v/>
      </c>
      <c r="AE27" s="112" t="str">
        <f t="shared" si="13"/>
        <v/>
      </c>
      <c r="AF27" s="112" t="str">
        <f t="shared" si="25"/>
        <v>#N/A</v>
      </c>
      <c r="AG27" s="112" t="str">
        <f t="shared" si="26"/>
        <v>#N/A</v>
      </c>
      <c r="AH27" s="112" t="str">
        <f t="shared" si="27"/>
        <v>#N/A</v>
      </c>
      <c r="AI27" s="143" t="str">
        <f t="shared" si="28"/>
        <v>#N/A</v>
      </c>
      <c r="AK27" s="141">
        <v>22.0</v>
      </c>
      <c r="AL27" s="112" t="str">
        <f t="shared" si="14"/>
        <v/>
      </c>
      <c r="AM27" s="112" t="str">
        <f t="shared" si="15"/>
        <v/>
      </c>
      <c r="AN27" s="112" t="str">
        <f t="shared" si="16"/>
        <v/>
      </c>
      <c r="AO27" s="112" t="str">
        <f t="shared" si="17"/>
        <v/>
      </c>
      <c r="AP27" s="112" t="str">
        <f t="shared" si="18"/>
        <v/>
      </c>
      <c r="AQ27" s="112" t="str">
        <f t="shared" ref="AQ27:AT27" si="55">IF($AK27&lt;=$F$18,$AL27*AM27,)</f>
        <v/>
      </c>
      <c r="AR27" s="112" t="str">
        <f t="shared" si="55"/>
        <v/>
      </c>
      <c r="AS27" s="112" t="str">
        <f t="shared" si="55"/>
        <v/>
      </c>
      <c r="AT27" s="112" t="str">
        <f t="shared" si="55"/>
        <v/>
      </c>
      <c r="AU27" s="112"/>
      <c r="AV27" s="112"/>
      <c r="AW27" s="112"/>
      <c r="AX27" s="112"/>
      <c r="AY27" s="144" t="str">
        <f t="shared" si="30"/>
        <v/>
      </c>
    </row>
    <row r="28" ht="15.75" customHeight="1">
      <c r="B28" s="182">
        <f t="shared" si="53"/>
        <v>20</v>
      </c>
      <c r="C28" s="183">
        <f t="shared" si="56"/>
        <v>21</v>
      </c>
      <c r="D28" s="187">
        <v>112.09600885217722</v>
      </c>
      <c r="E28" s="184" t="str">
        <f t="shared" si="50"/>
        <v>Facteur expansion branche</v>
      </c>
      <c r="F28" s="185" t="str">
        <f t="shared" si="51"/>
        <v>#VALUE!</v>
      </c>
      <c r="G28" s="188" t="str">
        <f t="shared" si="54"/>
        <v>#VALUE!</v>
      </c>
      <c r="H28" s="112"/>
      <c r="I28" s="138">
        <v>23.0</v>
      </c>
      <c r="J28" s="112" t="str">
        <f t="shared" si="31"/>
        <v/>
      </c>
      <c r="K28" s="112">
        <f t="shared" si="20"/>
        <v>0</v>
      </c>
      <c r="L28" s="112" t="str">
        <f t="shared" si="21"/>
        <v/>
      </c>
      <c r="M28" s="112" t="str">
        <f t="shared" si="2"/>
        <v/>
      </c>
      <c r="N28" s="112" t="str">
        <f t="shared" si="3"/>
        <v/>
      </c>
      <c r="O28" s="139">
        <f t="shared" si="4"/>
        <v>0</v>
      </c>
      <c r="P28" s="138">
        <v>23.0</v>
      </c>
      <c r="Q28" s="112" t="str">
        <f t="shared" si="22"/>
        <v/>
      </c>
      <c r="R28" s="112" t="str">
        <f t="shared" si="23"/>
        <v/>
      </c>
      <c r="S28" s="112" t="str">
        <f t="shared" si="5"/>
        <v>#N/A</v>
      </c>
      <c r="T28" s="112" t="str">
        <f t="shared" si="6"/>
        <v>#N/A</v>
      </c>
      <c r="U28" s="112" t="str">
        <f t="shared" si="24"/>
        <v/>
      </c>
      <c r="V28" s="112" t="str">
        <f t="shared" si="7"/>
        <v/>
      </c>
      <c r="W28" s="112">
        <v>0.0</v>
      </c>
      <c r="X28" s="112" t="str">
        <f t="shared" si="8"/>
        <v>#N/A</v>
      </c>
      <c r="Y28" s="140" t="str">
        <f t="shared" si="9"/>
        <v/>
      </c>
      <c r="AA28" s="141">
        <v>23.0</v>
      </c>
      <c r="AB28" s="112" t="str">
        <f t="shared" si="10"/>
        <v/>
      </c>
      <c r="AC28" s="142">
        <f t="shared" si="11"/>
        <v>0</v>
      </c>
      <c r="AD28" s="112" t="str">
        <f t="shared" si="12"/>
        <v/>
      </c>
      <c r="AE28" s="112" t="str">
        <f t="shared" si="13"/>
        <v/>
      </c>
      <c r="AF28" s="112" t="str">
        <f t="shared" si="25"/>
        <v>#N/A</v>
      </c>
      <c r="AG28" s="112" t="str">
        <f t="shared" si="26"/>
        <v>#N/A</v>
      </c>
      <c r="AH28" s="112" t="str">
        <f t="shared" si="27"/>
        <v>#N/A</v>
      </c>
      <c r="AI28" s="143" t="str">
        <f t="shared" si="28"/>
        <v>#N/A</v>
      </c>
      <c r="AK28" s="141">
        <v>23.0</v>
      </c>
      <c r="AL28" s="112" t="str">
        <f t="shared" si="14"/>
        <v/>
      </c>
      <c r="AM28" s="112" t="str">
        <f t="shared" si="15"/>
        <v/>
      </c>
      <c r="AN28" s="112" t="str">
        <f t="shared" si="16"/>
        <v/>
      </c>
      <c r="AO28" s="112" t="str">
        <f t="shared" si="17"/>
        <v/>
      </c>
      <c r="AP28" s="112" t="str">
        <f t="shared" si="18"/>
        <v/>
      </c>
      <c r="AQ28" s="112" t="str">
        <f t="shared" ref="AQ28:AT28" si="57">IF($AK28&lt;=$F$18,$AL28*AM28,)</f>
        <v/>
      </c>
      <c r="AR28" s="112" t="str">
        <f t="shared" si="57"/>
        <v/>
      </c>
      <c r="AS28" s="112" t="str">
        <f t="shared" si="57"/>
        <v/>
      </c>
      <c r="AT28" s="112" t="str">
        <f t="shared" si="57"/>
        <v/>
      </c>
      <c r="AU28" s="112"/>
      <c r="AV28" s="112"/>
      <c r="AW28" s="112"/>
      <c r="AX28" s="112"/>
      <c r="AY28" s="144" t="str">
        <f t="shared" si="30"/>
        <v/>
      </c>
    </row>
    <row r="29" ht="15.75" customHeight="1">
      <c r="B29" s="182">
        <f t="shared" si="53"/>
        <v>21</v>
      </c>
      <c r="C29" s="183">
        <f t="shared" si="56"/>
        <v>25</v>
      </c>
      <c r="D29" s="187">
        <v>197.9505158685593</v>
      </c>
      <c r="E29" s="184" t="str">
        <f t="shared" si="50"/>
        <v>Facteur expansion branche</v>
      </c>
      <c r="F29" s="185" t="str">
        <f t="shared" si="51"/>
        <v>#VALUE!</v>
      </c>
      <c r="G29" s="188" t="str">
        <f t="shared" si="54"/>
        <v>#VALUE!</v>
      </c>
      <c r="H29" s="112"/>
      <c r="I29" s="138">
        <v>24.0</v>
      </c>
      <c r="J29" s="112" t="str">
        <f t="shared" si="31"/>
        <v/>
      </c>
      <c r="K29" s="112">
        <f t="shared" si="20"/>
        <v>0</v>
      </c>
      <c r="L29" s="112" t="str">
        <f t="shared" si="21"/>
        <v/>
      </c>
      <c r="M29" s="112" t="str">
        <f t="shared" si="2"/>
        <v/>
      </c>
      <c r="N29" s="112" t="str">
        <f t="shared" si="3"/>
        <v/>
      </c>
      <c r="O29" s="139">
        <f t="shared" si="4"/>
        <v>0</v>
      </c>
      <c r="P29" s="138">
        <v>24.0</v>
      </c>
      <c r="Q29" s="112" t="str">
        <f t="shared" si="22"/>
        <v/>
      </c>
      <c r="R29" s="112" t="str">
        <f t="shared" si="23"/>
        <v/>
      </c>
      <c r="S29" s="112" t="str">
        <f t="shared" si="5"/>
        <v>#N/A</v>
      </c>
      <c r="T29" s="112" t="str">
        <f t="shared" si="6"/>
        <v>#N/A</v>
      </c>
      <c r="U29" s="112" t="str">
        <f t="shared" si="24"/>
        <v/>
      </c>
      <c r="V29" s="112" t="str">
        <f t="shared" si="7"/>
        <v/>
      </c>
      <c r="W29" s="112">
        <v>0.0</v>
      </c>
      <c r="X29" s="112" t="str">
        <f t="shared" si="8"/>
        <v>#N/A</v>
      </c>
      <c r="Y29" s="140" t="str">
        <f t="shared" si="9"/>
        <v/>
      </c>
      <c r="AA29" s="141">
        <v>24.0</v>
      </c>
      <c r="AB29" s="112" t="str">
        <f t="shared" si="10"/>
        <v/>
      </c>
      <c r="AC29" s="142">
        <f t="shared" si="11"/>
        <v>0</v>
      </c>
      <c r="AD29" s="112" t="str">
        <f t="shared" si="12"/>
        <v/>
      </c>
      <c r="AE29" s="112" t="str">
        <f t="shared" si="13"/>
        <v/>
      </c>
      <c r="AF29" s="112" t="str">
        <f t="shared" si="25"/>
        <v>#N/A</v>
      </c>
      <c r="AG29" s="112" t="str">
        <f t="shared" si="26"/>
        <v>#N/A</v>
      </c>
      <c r="AH29" s="112" t="str">
        <f t="shared" si="27"/>
        <v>#N/A</v>
      </c>
      <c r="AI29" s="143" t="str">
        <f t="shared" si="28"/>
        <v>#N/A</v>
      </c>
      <c r="AK29" s="141">
        <v>24.0</v>
      </c>
      <c r="AL29" s="112" t="str">
        <f t="shared" si="14"/>
        <v/>
      </c>
      <c r="AM29" s="112" t="str">
        <f t="shared" si="15"/>
        <v/>
      </c>
      <c r="AN29" s="112" t="str">
        <f t="shared" si="16"/>
        <v/>
      </c>
      <c r="AO29" s="112" t="str">
        <f t="shared" si="17"/>
        <v/>
      </c>
      <c r="AP29" s="112" t="str">
        <f t="shared" si="18"/>
        <v/>
      </c>
      <c r="AQ29" s="112" t="str">
        <f t="shared" ref="AQ29:AT29" si="58">IF($AK29&lt;=$F$18,$AL29*AM29,)</f>
        <v/>
      </c>
      <c r="AR29" s="112" t="str">
        <f t="shared" si="58"/>
        <v/>
      </c>
      <c r="AS29" s="112" t="str">
        <f t="shared" si="58"/>
        <v/>
      </c>
      <c r="AT29" s="112" t="str">
        <f t="shared" si="58"/>
        <v/>
      </c>
      <c r="AU29" s="112"/>
      <c r="AV29" s="112"/>
      <c r="AW29" s="112"/>
      <c r="AX29" s="112"/>
      <c r="AY29" s="144" t="str">
        <f t="shared" si="30"/>
        <v/>
      </c>
    </row>
    <row r="30" ht="15.75" customHeight="1">
      <c r="B30" s="182">
        <f t="shared" si="53"/>
        <v>25</v>
      </c>
      <c r="C30" s="183">
        <f t="shared" si="56"/>
        <v>26</v>
      </c>
      <c r="D30" s="187">
        <v>157.66584948127354</v>
      </c>
      <c r="E30" s="184" t="str">
        <f t="shared" si="50"/>
        <v>Facteur expansion branche</v>
      </c>
      <c r="F30" s="185" t="str">
        <f t="shared" si="51"/>
        <v>#VALUE!</v>
      </c>
      <c r="G30" s="188" t="str">
        <f t="shared" si="54"/>
        <v>#VALUE!</v>
      </c>
      <c r="H30" s="112"/>
      <c r="I30" s="138">
        <v>25.0</v>
      </c>
      <c r="J30" s="112" t="str">
        <f t="shared" si="31"/>
        <v/>
      </c>
      <c r="K30" s="112">
        <f t="shared" si="20"/>
        <v>0</v>
      </c>
      <c r="L30" s="112" t="str">
        <f t="shared" si="21"/>
        <v/>
      </c>
      <c r="M30" s="112" t="str">
        <f t="shared" si="2"/>
        <v/>
      </c>
      <c r="N30" s="112" t="str">
        <f t="shared" si="3"/>
        <v/>
      </c>
      <c r="O30" s="139">
        <f t="shared" si="4"/>
        <v>0</v>
      </c>
      <c r="P30" s="138">
        <v>25.0</v>
      </c>
      <c r="Q30" s="112" t="str">
        <f t="shared" si="22"/>
        <v/>
      </c>
      <c r="R30" s="112" t="str">
        <f t="shared" si="23"/>
        <v/>
      </c>
      <c r="S30" s="112" t="str">
        <f t="shared" si="5"/>
        <v>#N/A</v>
      </c>
      <c r="T30" s="112" t="str">
        <f t="shared" si="6"/>
        <v>#N/A</v>
      </c>
      <c r="U30" s="112" t="str">
        <f t="shared" si="24"/>
        <v/>
      </c>
      <c r="V30" s="112" t="str">
        <f t="shared" si="7"/>
        <v/>
      </c>
      <c r="W30" s="112">
        <v>0.0</v>
      </c>
      <c r="X30" s="112" t="str">
        <f t="shared" si="8"/>
        <v>#N/A</v>
      </c>
      <c r="Y30" s="140" t="str">
        <f t="shared" si="9"/>
        <v/>
      </c>
      <c r="AA30" s="141">
        <v>25.0</v>
      </c>
      <c r="AB30" s="112" t="str">
        <f t="shared" si="10"/>
        <v/>
      </c>
      <c r="AC30" s="142">
        <f t="shared" si="11"/>
        <v>0</v>
      </c>
      <c r="AD30" s="112" t="str">
        <f t="shared" si="12"/>
        <v/>
      </c>
      <c r="AE30" s="112" t="str">
        <f t="shared" si="13"/>
        <v/>
      </c>
      <c r="AF30" s="112" t="str">
        <f t="shared" si="25"/>
        <v>#N/A</v>
      </c>
      <c r="AG30" s="112" t="str">
        <f t="shared" si="26"/>
        <v>#N/A</v>
      </c>
      <c r="AH30" s="112" t="str">
        <f t="shared" si="27"/>
        <v>#N/A</v>
      </c>
      <c r="AI30" s="143" t="str">
        <f t="shared" si="28"/>
        <v>#N/A</v>
      </c>
      <c r="AK30" s="141">
        <v>25.0</v>
      </c>
      <c r="AL30" s="112" t="str">
        <f t="shared" si="14"/>
        <v/>
      </c>
      <c r="AM30" s="112" t="str">
        <f t="shared" si="15"/>
        <v/>
      </c>
      <c r="AN30" s="112" t="str">
        <f t="shared" si="16"/>
        <v/>
      </c>
      <c r="AO30" s="112" t="str">
        <f t="shared" si="17"/>
        <v/>
      </c>
      <c r="AP30" s="112" t="str">
        <f t="shared" si="18"/>
        <v/>
      </c>
      <c r="AQ30" s="112" t="str">
        <f t="shared" ref="AQ30:AT30" si="59">IF($AK30&lt;=$F$18,$AL30*AM30,)</f>
        <v/>
      </c>
      <c r="AR30" s="112" t="str">
        <f t="shared" si="59"/>
        <v/>
      </c>
      <c r="AS30" s="112" t="str">
        <f t="shared" si="59"/>
        <v/>
      </c>
      <c r="AT30" s="112" t="str">
        <f t="shared" si="59"/>
        <v/>
      </c>
      <c r="AU30" s="112"/>
      <c r="AV30" s="112"/>
      <c r="AW30" s="112"/>
      <c r="AX30" s="112"/>
      <c r="AY30" s="144" t="str">
        <f t="shared" si="30"/>
        <v/>
      </c>
    </row>
    <row r="31" ht="15.75" customHeight="1">
      <c r="B31" s="182">
        <f t="shared" si="53"/>
        <v>26</v>
      </c>
      <c r="C31" s="183">
        <f t="shared" si="56"/>
        <v>30</v>
      </c>
      <c r="D31" s="187">
        <v>211.97075954647852</v>
      </c>
      <c r="E31" s="184" t="str">
        <f t="shared" si="50"/>
        <v>Facteur expansion branche</v>
      </c>
      <c r="F31" s="185" t="str">
        <f t="shared" si="51"/>
        <v>#VALUE!</v>
      </c>
      <c r="G31" s="188" t="str">
        <f t="shared" si="54"/>
        <v>#VALUE!</v>
      </c>
      <c r="H31" s="112"/>
      <c r="I31" s="138">
        <v>26.0</v>
      </c>
      <c r="J31" s="112" t="str">
        <f t="shared" si="31"/>
        <v/>
      </c>
      <c r="K31" s="112">
        <f t="shared" si="20"/>
        <v>0</v>
      </c>
      <c r="L31" s="112" t="str">
        <f t="shared" si="21"/>
        <v/>
      </c>
      <c r="M31" s="112" t="str">
        <f t="shared" si="2"/>
        <v/>
      </c>
      <c r="N31" s="112" t="str">
        <f t="shared" si="3"/>
        <v/>
      </c>
      <c r="O31" s="139">
        <f t="shared" si="4"/>
        <v>0</v>
      </c>
      <c r="P31" s="138">
        <v>26.0</v>
      </c>
      <c r="Q31" s="112" t="str">
        <f t="shared" si="22"/>
        <v/>
      </c>
      <c r="R31" s="112" t="str">
        <f t="shared" si="23"/>
        <v/>
      </c>
      <c r="S31" s="112" t="str">
        <f t="shared" si="5"/>
        <v>#N/A</v>
      </c>
      <c r="T31" s="112" t="str">
        <f t="shared" si="6"/>
        <v>#N/A</v>
      </c>
      <c r="U31" s="112" t="str">
        <f t="shared" si="24"/>
        <v/>
      </c>
      <c r="V31" s="112" t="str">
        <f t="shared" si="7"/>
        <v/>
      </c>
      <c r="W31" s="112">
        <v>0.0</v>
      </c>
      <c r="X31" s="112" t="str">
        <f t="shared" si="8"/>
        <v>#N/A</v>
      </c>
      <c r="Y31" s="140" t="str">
        <f t="shared" si="9"/>
        <v/>
      </c>
      <c r="AA31" s="141">
        <v>26.0</v>
      </c>
      <c r="AB31" s="112" t="str">
        <f t="shared" si="10"/>
        <v/>
      </c>
      <c r="AC31" s="142">
        <f t="shared" si="11"/>
        <v>0</v>
      </c>
      <c r="AD31" s="112" t="str">
        <f t="shared" si="12"/>
        <v/>
      </c>
      <c r="AE31" s="112" t="str">
        <f t="shared" si="13"/>
        <v/>
      </c>
      <c r="AF31" s="112" t="str">
        <f t="shared" si="25"/>
        <v>#N/A</v>
      </c>
      <c r="AG31" s="112" t="str">
        <f t="shared" si="26"/>
        <v>#N/A</v>
      </c>
      <c r="AH31" s="112" t="str">
        <f t="shared" si="27"/>
        <v>#N/A</v>
      </c>
      <c r="AI31" s="143" t="str">
        <f t="shared" si="28"/>
        <v>#N/A</v>
      </c>
      <c r="AK31" s="141">
        <v>26.0</v>
      </c>
      <c r="AL31" s="112" t="str">
        <f t="shared" si="14"/>
        <v/>
      </c>
      <c r="AM31" s="112" t="str">
        <f t="shared" si="15"/>
        <v/>
      </c>
      <c r="AN31" s="112" t="str">
        <f t="shared" si="16"/>
        <v/>
      </c>
      <c r="AO31" s="112" t="str">
        <f t="shared" si="17"/>
        <v/>
      </c>
      <c r="AP31" s="112" t="str">
        <f t="shared" si="18"/>
        <v/>
      </c>
      <c r="AQ31" s="112" t="str">
        <f t="shared" ref="AQ31:AT31" si="60">IF($AK31&lt;=$F$18,$AL31*AM31,)</f>
        <v/>
      </c>
      <c r="AR31" s="112" t="str">
        <f t="shared" si="60"/>
        <v/>
      </c>
      <c r="AS31" s="112" t="str">
        <f t="shared" si="60"/>
        <v/>
      </c>
      <c r="AT31" s="112" t="str">
        <f t="shared" si="60"/>
        <v/>
      </c>
      <c r="AU31" s="112"/>
      <c r="AV31" s="112"/>
      <c r="AW31" s="112"/>
      <c r="AX31" s="112"/>
      <c r="AY31" s="144" t="str">
        <f t="shared" si="30"/>
        <v/>
      </c>
    </row>
    <row r="32" ht="15.75" customHeight="1">
      <c r="B32" s="182">
        <f t="shared" si="53"/>
        <v>30</v>
      </c>
      <c r="C32" s="183">
        <f t="shared" si="56"/>
        <v>31</v>
      </c>
      <c r="D32" s="187">
        <v>172.0703812789061</v>
      </c>
      <c r="E32" s="184" t="str">
        <f t="shared" si="50"/>
        <v>Facteur expansion branche</v>
      </c>
      <c r="F32" s="185" t="str">
        <f t="shared" si="51"/>
        <v>#VALUE!</v>
      </c>
      <c r="G32" s="188" t="str">
        <f t="shared" si="54"/>
        <v>#VALUE!</v>
      </c>
      <c r="H32" s="112"/>
      <c r="I32" s="138">
        <v>27.0</v>
      </c>
      <c r="J32" s="112" t="str">
        <f t="shared" si="31"/>
        <v/>
      </c>
      <c r="K32" s="112">
        <f t="shared" si="20"/>
        <v>0</v>
      </c>
      <c r="L32" s="112" t="str">
        <f t="shared" si="21"/>
        <v/>
      </c>
      <c r="M32" s="112" t="str">
        <f t="shared" si="2"/>
        <v/>
      </c>
      <c r="N32" s="112" t="str">
        <f t="shared" si="3"/>
        <v/>
      </c>
      <c r="O32" s="139">
        <f t="shared" si="4"/>
        <v>0</v>
      </c>
      <c r="P32" s="138">
        <v>27.0</v>
      </c>
      <c r="Q32" s="112" t="str">
        <f t="shared" si="22"/>
        <v/>
      </c>
      <c r="R32" s="112" t="str">
        <f t="shared" si="23"/>
        <v/>
      </c>
      <c r="S32" s="112" t="str">
        <f t="shared" si="5"/>
        <v>#N/A</v>
      </c>
      <c r="T32" s="112" t="str">
        <f t="shared" si="6"/>
        <v>#N/A</v>
      </c>
      <c r="U32" s="112" t="str">
        <f t="shared" si="24"/>
        <v/>
      </c>
      <c r="V32" s="112" t="str">
        <f t="shared" si="7"/>
        <v/>
      </c>
      <c r="W32" s="112">
        <v>0.0</v>
      </c>
      <c r="X32" s="112" t="str">
        <f t="shared" si="8"/>
        <v>#N/A</v>
      </c>
      <c r="Y32" s="140" t="str">
        <f t="shared" si="9"/>
        <v/>
      </c>
      <c r="AA32" s="141">
        <v>27.0</v>
      </c>
      <c r="AB32" s="112" t="str">
        <f t="shared" si="10"/>
        <v/>
      </c>
      <c r="AC32" s="142">
        <f t="shared" si="11"/>
        <v>0</v>
      </c>
      <c r="AD32" s="112" t="str">
        <f t="shared" si="12"/>
        <v/>
      </c>
      <c r="AE32" s="112" t="str">
        <f t="shared" si="13"/>
        <v/>
      </c>
      <c r="AF32" s="112" t="str">
        <f t="shared" si="25"/>
        <v>#N/A</v>
      </c>
      <c r="AG32" s="112" t="str">
        <f t="shared" si="26"/>
        <v>#N/A</v>
      </c>
      <c r="AH32" s="112" t="str">
        <f t="shared" si="27"/>
        <v>#N/A</v>
      </c>
      <c r="AI32" s="143" t="str">
        <f t="shared" si="28"/>
        <v>#N/A</v>
      </c>
      <c r="AK32" s="141">
        <v>27.0</v>
      </c>
      <c r="AL32" s="112" t="str">
        <f t="shared" si="14"/>
        <v/>
      </c>
      <c r="AM32" s="112" t="str">
        <f t="shared" si="15"/>
        <v/>
      </c>
      <c r="AN32" s="112" t="str">
        <f t="shared" si="16"/>
        <v/>
      </c>
      <c r="AO32" s="112" t="str">
        <f t="shared" si="17"/>
        <v/>
      </c>
      <c r="AP32" s="112" t="str">
        <f t="shared" si="18"/>
        <v/>
      </c>
      <c r="AQ32" s="112" t="str">
        <f t="shared" ref="AQ32:AT32" si="61">IF($AK32&lt;=$F$18,$AL32*AM32,)</f>
        <v/>
      </c>
      <c r="AR32" s="112" t="str">
        <f t="shared" si="61"/>
        <v/>
      </c>
      <c r="AS32" s="112" t="str">
        <f t="shared" si="61"/>
        <v/>
      </c>
      <c r="AT32" s="112" t="str">
        <f t="shared" si="61"/>
        <v/>
      </c>
      <c r="AU32" s="112"/>
      <c r="AV32" s="112"/>
      <c r="AW32" s="112"/>
      <c r="AX32" s="112"/>
      <c r="AY32" s="144" t="str">
        <f t="shared" si="30"/>
        <v/>
      </c>
    </row>
    <row r="33" ht="15.75" customHeight="1">
      <c r="B33" s="182">
        <f t="shared" si="53"/>
        <v>31</v>
      </c>
      <c r="C33" s="183">
        <f t="shared" si="56"/>
        <v>35</v>
      </c>
      <c r="D33" s="187">
        <v>229.94390295935816</v>
      </c>
      <c r="E33" s="184" t="str">
        <f t="shared" si="50"/>
        <v>Facteur expansion branche</v>
      </c>
      <c r="F33" s="185" t="str">
        <f t="shared" si="51"/>
        <v>#VALUE!</v>
      </c>
      <c r="G33" s="188" t="str">
        <f t="shared" si="54"/>
        <v>#VALUE!</v>
      </c>
      <c r="H33" s="112"/>
      <c r="I33" s="138">
        <v>28.0</v>
      </c>
      <c r="J33" s="112" t="str">
        <f t="shared" si="31"/>
        <v/>
      </c>
      <c r="K33" s="112">
        <f t="shared" si="20"/>
        <v>0</v>
      </c>
      <c r="L33" s="112" t="str">
        <f t="shared" si="21"/>
        <v/>
      </c>
      <c r="M33" s="112" t="str">
        <f t="shared" si="2"/>
        <v/>
      </c>
      <c r="N33" s="112" t="str">
        <f t="shared" si="3"/>
        <v/>
      </c>
      <c r="O33" s="139">
        <f t="shared" si="4"/>
        <v>0</v>
      </c>
      <c r="P33" s="138">
        <v>28.0</v>
      </c>
      <c r="Q33" s="112" t="str">
        <f t="shared" si="22"/>
        <v/>
      </c>
      <c r="R33" s="112" t="str">
        <f t="shared" si="23"/>
        <v/>
      </c>
      <c r="S33" s="112" t="str">
        <f t="shared" si="5"/>
        <v>#N/A</v>
      </c>
      <c r="T33" s="112" t="str">
        <f t="shared" si="6"/>
        <v>#N/A</v>
      </c>
      <c r="U33" s="112" t="str">
        <f t="shared" si="24"/>
        <v/>
      </c>
      <c r="V33" s="112" t="str">
        <f t="shared" si="7"/>
        <v/>
      </c>
      <c r="W33" s="112">
        <v>0.0</v>
      </c>
      <c r="X33" s="112" t="str">
        <f t="shared" si="8"/>
        <v>#N/A</v>
      </c>
      <c r="Y33" s="140" t="str">
        <f t="shared" si="9"/>
        <v/>
      </c>
      <c r="AA33" s="141">
        <v>28.0</v>
      </c>
      <c r="AB33" s="112" t="str">
        <f t="shared" si="10"/>
        <v/>
      </c>
      <c r="AC33" s="142">
        <f t="shared" si="11"/>
        <v>0</v>
      </c>
      <c r="AD33" s="112" t="str">
        <f t="shared" si="12"/>
        <v/>
      </c>
      <c r="AE33" s="112" t="str">
        <f t="shared" si="13"/>
        <v/>
      </c>
      <c r="AF33" s="112" t="str">
        <f t="shared" si="25"/>
        <v>#N/A</v>
      </c>
      <c r="AG33" s="112" t="str">
        <f t="shared" si="26"/>
        <v>#N/A</v>
      </c>
      <c r="AH33" s="112" t="str">
        <f t="shared" si="27"/>
        <v>#N/A</v>
      </c>
      <c r="AI33" s="143" t="str">
        <f t="shared" si="28"/>
        <v>#N/A</v>
      </c>
      <c r="AK33" s="141">
        <v>28.0</v>
      </c>
      <c r="AL33" s="112" t="str">
        <f t="shared" si="14"/>
        <v/>
      </c>
      <c r="AM33" s="112" t="str">
        <f t="shared" si="15"/>
        <v/>
      </c>
      <c r="AN33" s="112" t="str">
        <f t="shared" si="16"/>
        <v/>
      </c>
      <c r="AO33" s="112" t="str">
        <f t="shared" si="17"/>
        <v/>
      </c>
      <c r="AP33" s="112" t="str">
        <f t="shared" si="18"/>
        <v/>
      </c>
      <c r="AQ33" s="112" t="str">
        <f t="shared" ref="AQ33:AT33" si="62">IF($AK33&lt;=$F$18,$AL33*AM33,)</f>
        <v/>
      </c>
      <c r="AR33" s="112" t="str">
        <f t="shared" si="62"/>
        <v/>
      </c>
      <c r="AS33" s="112" t="str">
        <f t="shared" si="62"/>
        <v/>
      </c>
      <c r="AT33" s="112" t="str">
        <f t="shared" si="62"/>
        <v/>
      </c>
      <c r="AU33" s="112"/>
      <c r="AV33" s="112"/>
      <c r="AW33" s="112"/>
      <c r="AX33" s="112"/>
      <c r="AY33" s="144" t="str">
        <f t="shared" si="30"/>
        <v/>
      </c>
    </row>
    <row r="34" ht="15.75" customHeight="1">
      <c r="B34" s="182">
        <f t="shared" si="53"/>
        <v>35</v>
      </c>
      <c r="C34" s="183">
        <f t="shared" si="56"/>
        <v>36</v>
      </c>
      <c r="D34" s="187">
        <v>190.32279968020723</v>
      </c>
      <c r="E34" s="184" t="str">
        <f t="shared" si="50"/>
        <v>Facteur expansion branche</v>
      </c>
      <c r="F34" s="185" t="str">
        <f t="shared" si="51"/>
        <v>#VALUE!</v>
      </c>
      <c r="G34" s="188" t="str">
        <f t="shared" si="54"/>
        <v>#VALUE!</v>
      </c>
      <c r="H34" s="112"/>
      <c r="I34" s="138">
        <v>29.0</v>
      </c>
      <c r="J34" s="112" t="str">
        <f t="shared" si="31"/>
        <v/>
      </c>
      <c r="K34" s="112">
        <f t="shared" si="20"/>
        <v>0</v>
      </c>
      <c r="L34" s="112" t="str">
        <f t="shared" si="21"/>
        <v/>
      </c>
      <c r="M34" s="112" t="str">
        <f t="shared" si="2"/>
        <v/>
      </c>
      <c r="N34" s="112" t="str">
        <f t="shared" si="3"/>
        <v/>
      </c>
      <c r="O34" s="139">
        <f t="shared" si="4"/>
        <v>0</v>
      </c>
      <c r="P34" s="138">
        <v>29.0</v>
      </c>
      <c r="Q34" s="189" t="str">
        <f t="shared" si="22"/>
        <v/>
      </c>
      <c r="R34" s="112" t="str">
        <f t="shared" si="23"/>
        <v/>
      </c>
      <c r="S34" s="112" t="str">
        <f t="shared" si="5"/>
        <v>#N/A</v>
      </c>
      <c r="T34" s="112" t="str">
        <f t="shared" si="6"/>
        <v>#N/A</v>
      </c>
      <c r="U34" s="112" t="str">
        <f t="shared" si="24"/>
        <v/>
      </c>
      <c r="V34" s="112" t="str">
        <f t="shared" si="7"/>
        <v/>
      </c>
      <c r="W34" s="112">
        <v>0.0</v>
      </c>
      <c r="X34" s="112" t="str">
        <f t="shared" si="8"/>
        <v>#N/A</v>
      </c>
      <c r="Y34" s="140" t="str">
        <f t="shared" si="9"/>
        <v/>
      </c>
      <c r="AA34" s="141">
        <v>29.0</v>
      </c>
      <c r="AB34" s="190" t="str">
        <f t="shared" si="10"/>
        <v/>
      </c>
      <c r="AC34" s="142">
        <f t="shared" si="11"/>
        <v>0</v>
      </c>
      <c r="AD34" s="189" t="str">
        <f t="shared" si="12"/>
        <v/>
      </c>
      <c r="AE34" s="189" t="str">
        <f t="shared" si="13"/>
        <v/>
      </c>
      <c r="AF34" s="189" t="str">
        <f t="shared" si="25"/>
        <v>#N/A</v>
      </c>
      <c r="AG34" s="189" t="str">
        <f t="shared" si="26"/>
        <v>#N/A</v>
      </c>
      <c r="AH34" s="112" t="str">
        <f t="shared" si="27"/>
        <v>#N/A</v>
      </c>
      <c r="AI34" s="143" t="str">
        <f t="shared" si="28"/>
        <v>#N/A</v>
      </c>
      <c r="AK34" s="141">
        <v>29.0</v>
      </c>
      <c r="AL34" s="190" t="str">
        <f t="shared" si="14"/>
        <v/>
      </c>
      <c r="AM34" s="189" t="str">
        <f t="shared" si="15"/>
        <v/>
      </c>
      <c r="AN34" s="189" t="str">
        <f t="shared" si="16"/>
        <v/>
      </c>
      <c r="AO34" s="189" t="str">
        <f t="shared" si="17"/>
        <v/>
      </c>
      <c r="AP34" s="189" t="str">
        <f t="shared" si="18"/>
        <v/>
      </c>
      <c r="AQ34" s="112" t="str">
        <f t="shared" ref="AQ34:AT34" si="63">IF($AK34&lt;=$F$18,$AL34*AM34,)</f>
        <v/>
      </c>
      <c r="AR34" s="112" t="str">
        <f t="shared" si="63"/>
        <v/>
      </c>
      <c r="AS34" s="112" t="str">
        <f t="shared" si="63"/>
        <v/>
      </c>
      <c r="AT34" s="112" t="str">
        <f t="shared" si="63"/>
        <v/>
      </c>
      <c r="AU34" s="112"/>
      <c r="AV34" s="112"/>
      <c r="AW34" s="112"/>
      <c r="AX34" s="112"/>
      <c r="AY34" s="144" t="str">
        <f t="shared" si="30"/>
        <v/>
      </c>
    </row>
    <row r="35" ht="15.75" customHeight="1">
      <c r="B35" s="182">
        <f t="shared" si="53"/>
        <v>36</v>
      </c>
      <c r="C35" s="183">
        <f t="shared" si="56"/>
        <v>40</v>
      </c>
      <c r="D35" s="187">
        <v>298.4536041558946</v>
      </c>
      <c r="E35" s="184" t="str">
        <f t="shared" si="50"/>
        <v>Facteur expansion branche</v>
      </c>
      <c r="F35" s="185" t="str">
        <f t="shared" si="51"/>
        <v>#VALUE!</v>
      </c>
      <c r="G35" s="188" t="str">
        <f t="shared" si="54"/>
        <v>#VALUE!</v>
      </c>
      <c r="H35" s="112"/>
      <c r="I35" s="191">
        <v>30.0</v>
      </c>
      <c r="J35" s="192" t="str">
        <f>IF($I35&lt;=$F$10,IF(AND(D8=B100,F12=C194),($F$11*$F$13+J34*50%),$F$11*$F$13+J34),)</f>
        <v/>
      </c>
      <c r="K35" s="193">
        <f t="shared" si="20"/>
        <v>0</v>
      </c>
      <c r="L35" s="193" t="str">
        <f t="shared" si="21"/>
        <v/>
      </c>
      <c r="M35" s="193" t="str">
        <f t="shared" si="2"/>
        <v/>
      </c>
      <c r="N35" s="193" t="str">
        <f t="shared" si="3"/>
        <v/>
      </c>
      <c r="O35" s="194">
        <f t="shared" si="4"/>
        <v>0</v>
      </c>
      <c r="P35" s="191">
        <v>30.0</v>
      </c>
      <c r="Q35" s="193" t="str">
        <f t="shared" si="22"/>
        <v/>
      </c>
      <c r="R35" s="193" t="str">
        <f t="shared" si="23"/>
        <v/>
      </c>
      <c r="S35" s="193" t="str">
        <f t="shared" si="5"/>
        <v>#N/A</v>
      </c>
      <c r="T35" s="193" t="str">
        <f t="shared" si="6"/>
        <v>#N/A</v>
      </c>
      <c r="U35" s="193" t="str">
        <f t="shared" si="24"/>
        <v/>
      </c>
      <c r="V35" s="193" t="str">
        <f t="shared" si="7"/>
        <v/>
      </c>
      <c r="W35" s="193">
        <v>0.0</v>
      </c>
      <c r="X35" s="194" t="str">
        <f t="shared" si="8"/>
        <v>#N/A</v>
      </c>
      <c r="Y35" s="195" t="str">
        <f t="shared" si="9"/>
        <v/>
      </c>
      <c r="AA35" s="22">
        <v>30.0</v>
      </c>
      <c r="AB35" s="190" t="str">
        <f t="shared" si="10"/>
        <v/>
      </c>
      <c r="AC35" s="142">
        <f t="shared" si="11"/>
        <v>0</v>
      </c>
      <c r="AD35" s="189" t="str">
        <f t="shared" si="12"/>
        <v/>
      </c>
      <c r="AE35" s="189" t="str">
        <f t="shared" si="13"/>
        <v/>
      </c>
      <c r="AF35" s="189" t="str">
        <f t="shared" si="25"/>
        <v>#N/A</v>
      </c>
      <c r="AG35" s="193" t="str">
        <f t="shared" si="26"/>
        <v>#N/A</v>
      </c>
      <c r="AH35" s="193" t="str">
        <f t="shared" si="27"/>
        <v>#N/A</v>
      </c>
      <c r="AI35" s="196" t="str">
        <f t="shared" si="28"/>
        <v>#N/A</v>
      </c>
      <c r="AK35" s="22">
        <v>30.0</v>
      </c>
      <c r="AL35" s="190" t="str">
        <f t="shared" si="14"/>
        <v/>
      </c>
      <c r="AM35" s="189" t="str">
        <f t="shared" si="15"/>
        <v/>
      </c>
      <c r="AN35" s="189" t="str">
        <f t="shared" si="16"/>
        <v/>
      </c>
      <c r="AO35" s="189" t="str">
        <f t="shared" si="17"/>
        <v/>
      </c>
      <c r="AP35" s="189" t="str">
        <f t="shared" si="18"/>
        <v/>
      </c>
      <c r="AQ35" s="193" t="str">
        <f t="shared" ref="AQ35:AT35" si="64">IF($AK35&lt;=$F$18,$AL35*AM35,)</f>
        <v/>
      </c>
      <c r="AR35" s="193" t="str">
        <f t="shared" si="64"/>
        <v/>
      </c>
      <c r="AS35" s="193" t="str">
        <f t="shared" si="64"/>
        <v/>
      </c>
      <c r="AT35" s="193" t="str">
        <f t="shared" si="64"/>
        <v/>
      </c>
      <c r="AU35" s="193"/>
      <c r="AV35" s="193"/>
      <c r="AW35" s="193"/>
      <c r="AX35" s="193"/>
      <c r="AY35" s="197" t="str">
        <f t="shared" si="30"/>
        <v/>
      </c>
    </row>
    <row r="36" ht="15.75" customHeight="1">
      <c r="B36" s="182">
        <f t="shared" si="53"/>
        <v>40</v>
      </c>
      <c r="C36" s="183">
        <f t="shared" si="56"/>
        <v>41</v>
      </c>
      <c r="D36" s="187">
        <v>269.4275281438703</v>
      </c>
      <c r="E36" s="184" t="str">
        <f t="shared" si="50"/>
        <v>Facteur expansion branche</v>
      </c>
      <c r="F36" s="185" t="str">
        <f t="shared" si="51"/>
        <v>#VALUE!</v>
      </c>
      <c r="G36" s="188" t="str">
        <f t="shared" si="54"/>
        <v>#VALUE!</v>
      </c>
      <c r="H36" s="112"/>
      <c r="I36" s="138">
        <v>31.0</v>
      </c>
      <c r="J36" s="112" t="str">
        <f t="shared" ref="J36:J205" si="66">IF($I36&lt;=$F$10,$F$11*$F$13+J35,)</f>
        <v/>
      </c>
      <c r="K36" s="112">
        <f t="shared" si="20"/>
        <v>0</v>
      </c>
      <c r="L36" s="112" t="str">
        <f t="shared" si="21"/>
        <v/>
      </c>
      <c r="M36" s="112" t="str">
        <f t="shared" si="2"/>
        <v/>
      </c>
      <c r="N36" s="112" t="str">
        <f t="shared" si="3"/>
        <v/>
      </c>
      <c r="O36" s="139">
        <f t="shared" si="4"/>
        <v>0</v>
      </c>
      <c r="P36" s="138">
        <v>31.0</v>
      </c>
      <c r="Q36" s="112" t="str">
        <f t="shared" si="22"/>
        <v/>
      </c>
      <c r="R36" s="112" t="str">
        <f t="shared" si="23"/>
        <v/>
      </c>
      <c r="S36" s="112" t="str">
        <f t="shared" si="5"/>
        <v>#N/A</v>
      </c>
      <c r="T36" s="112" t="str">
        <f t="shared" si="6"/>
        <v>#N/A</v>
      </c>
      <c r="U36" s="112" t="str">
        <f t="shared" si="24"/>
        <v/>
      </c>
      <c r="V36" s="112" t="str">
        <f t="shared" si="7"/>
        <v/>
      </c>
      <c r="W36" s="112">
        <v>0.0</v>
      </c>
      <c r="X36" s="112" t="str">
        <f t="shared" si="8"/>
        <v>#N/A</v>
      </c>
      <c r="Y36" s="140" t="str">
        <f t="shared" si="9"/>
        <v/>
      </c>
      <c r="AA36" s="141">
        <v>31.0</v>
      </c>
      <c r="AB36" s="112" t="str">
        <f t="shared" si="10"/>
        <v/>
      </c>
      <c r="AC36" s="142">
        <f t="shared" si="11"/>
        <v>0</v>
      </c>
      <c r="AD36" s="112" t="str">
        <f t="shared" si="12"/>
        <v/>
      </c>
      <c r="AE36" s="112" t="str">
        <f t="shared" si="13"/>
        <v/>
      </c>
      <c r="AF36" s="112" t="str">
        <f t="shared" si="25"/>
        <v/>
      </c>
      <c r="AG36" s="112" t="str">
        <f t="shared" si="26"/>
        <v/>
      </c>
      <c r="AH36" s="112" t="str">
        <f t="shared" si="27"/>
        <v/>
      </c>
      <c r="AI36" s="143" t="str">
        <f t="shared" si="28"/>
        <v/>
      </c>
      <c r="AK36" s="141">
        <v>31.0</v>
      </c>
      <c r="AL36" s="112" t="str">
        <f t="shared" si="14"/>
        <v/>
      </c>
      <c r="AM36" s="112" t="str">
        <f t="shared" si="15"/>
        <v/>
      </c>
      <c r="AN36" s="112" t="str">
        <f t="shared" si="16"/>
        <v/>
      </c>
      <c r="AO36" s="112" t="str">
        <f t="shared" si="17"/>
        <v/>
      </c>
      <c r="AP36" s="112" t="str">
        <f t="shared" si="18"/>
        <v/>
      </c>
      <c r="AQ36" s="112" t="str">
        <f t="shared" ref="AQ36:AT36" si="65">IF($AK36&lt;=$F$18,$AL36*AM36,)</f>
        <v/>
      </c>
      <c r="AR36" s="112" t="str">
        <f t="shared" si="65"/>
        <v/>
      </c>
      <c r="AS36" s="112" t="str">
        <f t="shared" si="65"/>
        <v/>
      </c>
      <c r="AT36" s="112" t="str">
        <f t="shared" si="65"/>
        <v/>
      </c>
      <c r="AU36" s="112"/>
      <c r="AV36" s="112"/>
      <c r="AW36" s="112"/>
      <c r="AX36" s="112"/>
      <c r="AY36" s="143"/>
    </row>
    <row r="37" ht="15.75" customHeight="1">
      <c r="B37" s="182">
        <f t="shared" si="53"/>
        <v>41</v>
      </c>
      <c r="C37" s="183">
        <f t="shared" ref="C37:C40" si="68">C35+10</f>
        <v>50</v>
      </c>
      <c r="D37" s="187">
        <v>353.4747446367829</v>
      </c>
      <c r="E37" s="184" t="str">
        <f t="shared" si="50"/>
        <v>Facteur expansion branche</v>
      </c>
      <c r="F37" s="185" t="str">
        <f t="shared" si="51"/>
        <v>#VALUE!</v>
      </c>
      <c r="G37" s="188" t="str">
        <f t="shared" si="54"/>
        <v>#VALUE!</v>
      </c>
      <c r="H37" s="112"/>
      <c r="I37" s="138">
        <v>32.0</v>
      </c>
      <c r="J37" s="112" t="str">
        <f t="shared" si="66"/>
        <v/>
      </c>
      <c r="K37" s="112">
        <f t="shared" si="20"/>
        <v>0</v>
      </c>
      <c r="L37" s="112" t="str">
        <f t="shared" si="21"/>
        <v/>
      </c>
      <c r="M37" s="112" t="str">
        <f t="shared" si="2"/>
        <v/>
      </c>
      <c r="N37" s="112" t="str">
        <f t="shared" si="3"/>
        <v/>
      </c>
      <c r="O37" s="139">
        <f t="shared" si="4"/>
        <v>0</v>
      </c>
      <c r="P37" s="138">
        <v>32.0</v>
      </c>
      <c r="Q37" s="112" t="str">
        <f t="shared" si="22"/>
        <v/>
      </c>
      <c r="R37" s="112" t="str">
        <f t="shared" si="23"/>
        <v/>
      </c>
      <c r="S37" s="112" t="str">
        <f t="shared" si="5"/>
        <v>#N/A</v>
      </c>
      <c r="T37" s="112" t="str">
        <f t="shared" si="6"/>
        <v>#N/A</v>
      </c>
      <c r="U37" s="112" t="str">
        <f t="shared" si="24"/>
        <v/>
      </c>
      <c r="V37" s="112" t="str">
        <f t="shared" si="7"/>
        <v/>
      </c>
      <c r="W37" s="112">
        <v>0.0</v>
      </c>
      <c r="X37" s="112" t="str">
        <f t="shared" si="8"/>
        <v>#N/A</v>
      </c>
      <c r="Y37" s="140" t="str">
        <f t="shared" si="9"/>
        <v/>
      </c>
      <c r="AA37" s="141">
        <v>32.0</v>
      </c>
      <c r="AB37" s="112" t="str">
        <f t="shared" si="10"/>
        <v/>
      </c>
      <c r="AC37" s="142">
        <f t="shared" si="11"/>
        <v>0</v>
      </c>
      <c r="AD37" s="112" t="str">
        <f t="shared" si="12"/>
        <v/>
      </c>
      <c r="AE37" s="112" t="str">
        <f t="shared" si="13"/>
        <v/>
      </c>
      <c r="AF37" s="112" t="str">
        <f t="shared" si="25"/>
        <v/>
      </c>
      <c r="AG37" s="112" t="str">
        <f t="shared" si="26"/>
        <v/>
      </c>
      <c r="AH37" s="112" t="str">
        <f t="shared" si="27"/>
        <v/>
      </c>
      <c r="AI37" s="143" t="str">
        <f t="shared" si="28"/>
        <v/>
      </c>
      <c r="AK37" s="141">
        <v>32.0</v>
      </c>
      <c r="AL37" s="112" t="str">
        <f t="shared" si="14"/>
        <v/>
      </c>
      <c r="AM37" s="112" t="str">
        <f t="shared" si="15"/>
        <v/>
      </c>
      <c r="AN37" s="112" t="str">
        <f t="shared" si="16"/>
        <v/>
      </c>
      <c r="AO37" s="112" t="str">
        <f t="shared" si="17"/>
        <v/>
      </c>
      <c r="AP37" s="112" t="str">
        <f t="shared" si="18"/>
        <v/>
      </c>
      <c r="AQ37" s="112" t="str">
        <f t="shared" ref="AQ37:AT37" si="67">IF($AK37&lt;=$F$18,$AL37*AM37,)</f>
        <v/>
      </c>
      <c r="AR37" s="112" t="str">
        <f t="shared" si="67"/>
        <v/>
      </c>
      <c r="AS37" s="112" t="str">
        <f t="shared" si="67"/>
        <v/>
      </c>
      <c r="AT37" s="112" t="str">
        <f t="shared" si="67"/>
        <v/>
      </c>
      <c r="AU37" s="112"/>
      <c r="AV37" s="112"/>
      <c r="AW37" s="112"/>
      <c r="AX37" s="112"/>
      <c r="AY37" s="143"/>
    </row>
    <row r="38" ht="15.75" customHeight="1">
      <c r="B38" s="182">
        <f t="shared" si="53"/>
        <v>50</v>
      </c>
      <c r="C38" s="183">
        <f t="shared" si="68"/>
        <v>51</v>
      </c>
      <c r="D38" s="187">
        <v>323.17690938220153</v>
      </c>
      <c r="E38" s="184" t="str">
        <f t="shared" si="50"/>
        <v>Facteur expansion branche</v>
      </c>
      <c r="F38" s="185" t="str">
        <f t="shared" si="51"/>
        <v>#VALUE!</v>
      </c>
      <c r="G38" s="188" t="str">
        <f t="shared" si="54"/>
        <v>#VALUE!</v>
      </c>
      <c r="H38" s="112"/>
      <c r="I38" s="138">
        <v>33.0</v>
      </c>
      <c r="J38" s="112" t="str">
        <f t="shared" si="66"/>
        <v/>
      </c>
      <c r="K38" s="112">
        <f t="shared" si="20"/>
        <v>0</v>
      </c>
      <c r="L38" s="112" t="str">
        <f t="shared" si="21"/>
        <v/>
      </c>
      <c r="M38" s="112" t="str">
        <f t="shared" si="2"/>
        <v/>
      </c>
      <c r="N38" s="112" t="str">
        <f t="shared" si="3"/>
        <v/>
      </c>
      <c r="O38" s="139">
        <f t="shared" si="4"/>
        <v>0</v>
      </c>
      <c r="P38" s="138">
        <v>33.0</v>
      </c>
      <c r="Q38" s="112" t="str">
        <f t="shared" si="22"/>
        <v/>
      </c>
      <c r="R38" s="112" t="str">
        <f t="shared" si="23"/>
        <v/>
      </c>
      <c r="S38" s="112" t="str">
        <f t="shared" si="5"/>
        <v>#N/A</v>
      </c>
      <c r="T38" s="112" t="str">
        <f t="shared" si="6"/>
        <v>#N/A</v>
      </c>
      <c r="U38" s="112" t="str">
        <f t="shared" si="24"/>
        <v/>
      </c>
      <c r="V38" s="112" t="str">
        <f t="shared" si="7"/>
        <v/>
      </c>
      <c r="W38" s="112">
        <v>0.0</v>
      </c>
      <c r="X38" s="112" t="str">
        <f t="shared" si="8"/>
        <v>#N/A</v>
      </c>
      <c r="Y38" s="140" t="str">
        <f t="shared" si="9"/>
        <v/>
      </c>
      <c r="AA38" s="141">
        <v>33.0</v>
      </c>
      <c r="AB38" s="112" t="str">
        <f t="shared" si="10"/>
        <v/>
      </c>
      <c r="AC38" s="142">
        <f t="shared" si="11"/>
        <v>0</v>
      </c>
      <c r="AD38" s="112" t="str">
        <f t="shared" si="12"/>
        <v/>
      </c>
      <c r="AE38" s="112" t="str">
        <f t="shared" si="13"/>
        <v/>
      </c>
      <c r="AF38" s="112" t="str">
        <f t="shared" si="25"/>
        <v/>
      </c>
      <c r="AG38" s="112" t="str">
        <f t="shared" si="26"/>
        <v/>
      </c>
      <c r="AH38" s="112" t="str">
        <f t="shared" si="27"/>
        <v/>
      </c>
      <c r="AI38" s="143" t="str">
        <f t="shared" si="28"/>
        <v/>
      </c>
      <c r="AK38" s="141">
        <v>33.0</v>
      </c>
      <c r="AL38" s="112" t="str">
        <f t="shared" si="14"/>
        <v/>
      </c>
      <c r="AM38" s="112" t="str">
        <f t="shared" si="15"/>
        <v/>
      </c>
      <c r="AN38" s="112" t="str">
        <f t="shared" si="16"/>
        <v/>
      </c>
      <c r="AO38" s="112" t="str">
        <f t="shared" si="17"/>
        <v/>
      </c>
      <c r="AP38" s="112" t="str">
        <f t="shared" si="18"/>
        <v/>
      </c>
      <c r="AQ38" s="112" t="str">
        <f t="shared" ref="AQ38:AT38" si="69">IF($AK38&lt;=$F$18,$AL38*AM38,)</f>
        <v/>
      </c>
      <c r="AR38" s="112" t="str">
        <f t="shared" si="69"/>
        <v/>
      </c>
      <c r="AS38" s="112" t="str">
        <f t="shared" si="69"/>
        <v/>
      </c>
      <c r="AT38" s="112" t="str">
        <f t="shared" si="69"/>
        <v/>
      </c>
      <c r="AU38" s="112"/>
      <c r="AV38" s="112"/>
      <c r="AW38" s="112"/>
      <c r="AX38" s="112"/>
      <c r="AY38" s="143"/>
    </row>
    <row r="39" ht="15.75" customHeight="1">
      <c r="B39" s="182">
        <f t="shared" si="53"/>
        <v>51</v>
      </c>
      <c r="C39" s="183">
        <f t="shared" si="68"/>
        <v>60</v>
      </c>
      <c r="D39" s="187">
        <v>396.65306261171173</v>
      </c>
      <c r="E39" s="184" t="str">
        <f t="shared" si="50"/>
        <v>Facteur expansion branche</v>
      </c>
      <c r="F39" s="185" t="str">
        <f t="shared" si="51"/>
        <v>#VALUE!</v>
      </c>
      <c r="G39" s="188" t="str">
        <f t="shared" si="54"/>
        <v>#VALUE!</v>
      </c>
      <c r="H39" s="112"/>
      <c r="I39" s="138">
        <v>34.0</v>
      </c>
      <c r="J39" s="112" t="str">
        <f t="shared" si="66"/>
        <v/>
      </c>
      <c r="K39" s="112">
        <f t="shared" si="20"/>
        <v>0</v>
      </c>
      <c r="L39" s="112" t="str">
        <f t="shared" si="21"/>
        <v/>
      </c>
      <c r="M39" s="112" t="str">
        <f t="shared" si="2"/>
        <v/>
      </c>
      <c r="N39" s="112" t="str">
        <f t="shared" si="3"/>
        <v/>
      </c>
      <c r="O39" s="139">
        <f t="shared" si="4"/>
        <v>0</v>
      </c>
      <c r="P39" s="138">
        <v>34.0</v>
      </c>
      <c r="Q39" s="112" t="str">
        <f t="shared" si="22"/>
        <v/>
      </c>
      <c r="R39" s="112" t="str">
        <f t="shared" si="23"/>
        <v/>
      </c>
      <c r="S39" s="112" t="str">
        <f t="shared" si="5"/>
        <v>#N/A</v>
      </c>
      <c r="T39" s="112" t="str">
        <f t="shared" si="6"/>
        <v>#N/A</v>
      </c>
      <c r="U39" s="112" t="str">
        <f t="shared" si="24"/>
        <v/>
      </c>
      <c r="V39" s="112" t="str">
        <f t="shared" si="7"/>
        <v/>
      </c>
      <c r="W39" s="112">
        <v>0.0</v>
      </c>
      <c r="X39" s="112" t="str">
        <f t="shared" si="8"/>
        <v>#N/A</v>
      </c>
      <c r="Y39" s="140" t="str">
        <f t="shared" si="9"/>
        <v/>
      </c>
      <c r="AA39" s="141">
        <v>34.0</v>
      </c>
      <c r="AB39" s="112" t="str">
        <f t="shared" si="10"/>
        <v/>
      </c>
      <c r="AC39" s="142">
        <f t="shared" si="11"/>
        <v>0</v>
      </c>
      <c r="AD39" s="112" t="str">
        <f t="shared" si="12"/>
        <v/>
      </c>
      <c r="AE39" s="112" t="str">
        <f t="shared" si="13"/>
        <v/>
      </c>
      <c r="AF39" s="112" t="str">
        <f t="shared" si="25"/>
        <v/>
      </c>
      <c r="AG39" s="112" t="str">
        <f t="shared" si="26"/>
        <v/>
      </c>
      <c r="AH39" s="112" t="str">
        <f t="shared" si="27"/>
        <v/>
      </c>
      <c r="AI39" s="143" t="str">
        <f t="shared" si="28"/>
        <v/>
      </c>
      <c r="AK39" s="141">
        <v>34.0</v>
      </c>
      <c r="AL39" s="112" t="str">
        <f t="shared" si="14"/>
        <v/>
      </c>
      <c r="AM39" s="112" t="str">
        <f t="shared" si="15"/>
        <v/>
      </c>
      <c r="AN39" s="112" t="str">
        <f t="shared" si="16"/>
        <v/>
      </c>
      <c r="AO39" s="112" t="str">
        <f t="shared" si="17"/>
        <v/>
      </c>
      <c r="AP39" s="112" t="str">
        <f t="shared" si="18"/>
        <v/>
      </c>
      <c r="AQ39" s="112" t="str">
        <f t="shared" ref="AQ39:AT39" si="70">IF($AK39&lt;=$F$18,$AL39*AM39,)</f>
        <v/>
      </c>
      <c r="AR39" s="112" t="str">
        <f t="shared" si="70"/>
        <v/>
      </c>
      <c r="AS39" s="112" t="str">
        <f t="shared" si="70"/>
        <v/>
      </c>
      <c r="AT39" s="112" t="str">
        <f t="shared" si="70"/>
        <v/>
      </c>
      <c r="AU39" s="112"/>
      <c r="AV39" s="112"/>
      <c r="AW39" s="112"/>
      <c r="AX39" s="112"/>
      <c r="AY39" s="143"/>
    </row>
    <row r="40" ht="15.75" customHeight="1">
      <c r="B40" s="182">
        <f t="shared" si="53"/>
        <v>60</v>
      </c>
      <c r="C40" s="183">
        <f t="shared" si="68"/>
        <v>61</v>
      </c>
      <c r="D40" s="187">
        <v>0.0</v>
      </c>
      <c r="E40" s="184" t="str">
        <f t="shared" si="50"/>
        <v>Facteur expansion branche</v>
      </c>
      <c r="F40" s="185" t="str">
        <f t="shared" si="51"/>
        <v>#VALUE!</v>
      </c>
      <c r="G40" s="188" t="str">
        <f t="shared" si="54"/>
        <v>#VALUE!</v>
      </c>
      <c r="H40" s="112"/>
      <c r="I40" s="138">
        <v>35.0</v>
      </c>
      <c r="J40" s="112" t="str">
        <f t="shared" si="66"/>
        <v/>
      </c>
      <c r="K40" s="112">
        <f t="shared" si="20"/>
        <v>0</v>
      </c>
      <c r="L40" s="112" t="str">
        <f t="shared" si="21"/>
        <v/>
      </c>
      <c r="M40" s="112" t="str">
        <f t="shared" si="2"/>
        <v/>
      </c>
      <c r="N40" s="112" t="str">
        <f t="shared" si="3"/>
        <v/>
      </c>
      <c r="O40" s="139">
        <f t="shared" si="4"/>
        <v>0</v>
      </c>
      <c r="P40" s="138">
        <v>35.0</v>
      </c>
      <c r="Q40" s="112" t="str">
        <f t="shared" si="22"/>
        <v/>
      </c>
      <c r="R40" s="112" t="str">
        <f t="shared" si="23"/>
        <v/>
      </c>
      <c r="S40" s="112" t="str">
        <f t="shared" si="5"/>
        <v>#N/A</v>
      </c>
      <c r="T40" s="112" t="str">
        <f t="shared" si="6"/>
        <v>#N/A</v>
      </c>
      <c r="U40" s="112" t="str">
        <f t="shared" si="24"/>
        <v/>
      </c>
      <c r="V40" s="112" t="str">
        <f t="shared" si="7"/>
        <v/>
      </c>
      <c r="W40" s="112">
        <v>0.0</v>
      </c>
      <c r="X40" s="112" t="str">
        <f t="shared" si="8"/>
        <v>#N/A</v>
      </c>
      <c r="Y40" s="140" t="str">
        <f t="shared" si="9"/>
        <v/>
      </c>
      <c r="AA40" s="141">
        <v>35.0</v>
      </c>
      <c r="AB40" s="112" t="str">
        <f t="shared" si="10"/>
        <v/>
      </c>
      <c r="AC40" s="142">
        <f t="shared" si="11"/>
        <v>0</v>
      </c>
      <c r="AD40" s="112" t="str">
        <f t="shared" si="12"/>
        <v/>
      </c>
      <c r="AE40" s="112" t="str">
        <f t="shared" si="13"/>
        <v/>
      </c>
      <c r="AF40" s="112" t="str">
        <f t="shared" si="25"/>
        <v/>
      </c>
      <c r="AG40" s="112" t="str">
        <f t="shared" si="26"/>
        <v/>
      </c>
      <c r="AH40" s="112" t="str">
        <f t="shared" si="27"/>
        <v/>
      </c>
      <c r="AI40" s="143" t="str">
        <f t="shared" si="28"/>
        <v/>
      </c>
      <c r="AK40" s="141">
        <v>35.0</v>
      </c>
      <c r="AL40" s="112" t="str">
        <f t="shared" si="14"/>
        <v/>
      </c>
      <c r="AM40" s="112" t="str">
        <f t="shared" si="15"/>
        <v/>
      </c>
      <c r="AN40" s="112" t="str">
        <f t="shared" si="16"/>
        <v/>
      </c>
      <c r="AO40" s="112" t="str">
        <f t="shared" si="17"/>
        <v/>
      </c>
      <c r="AP40" s="112" t="str">
        <f t="shared" si="18"/>
        <v/>
      </c>
      <c r="AQ40" s="112" t="str">
        <f t="shared" ref="AQ40:AT40" si="71">IF($AK40&lt;=$F$18,$AL40*AM40,)</f>
        <v/>
      </c>
      <c r="AR40" s="112" t="str">
        <f t="shared" si="71"/>
        <v/>
      </c>
      <c r="AS40" s="112" t="str">
        <f t="shared" si="71"/>
        <v/>
      </c>
      <c r="AT40" s="112" t="str">
        <f t="shared" si="71"/>
        <v/>
      </c>
      <c r="AU40" s="112"/>
      <c r="AV40" s="112"/>
      <c r="AW40" s="112"/>
      <c r="AX40" s="112"/>
      <c r="AY40" s="143"/>
    </row>
    <row r="41" ht="15.75" customHeight="1">
      <c r="B41" s="31"/>
      <c r="C41" s="183"/>
      <c r="D41" s="187"/>
      <c r="E41" s="184"/>
      <c r="F41" s="185"/>
      <c r="G41" s="188"/>
      <c r="H41" s="112"/>
      <c r="I41" s="138">
        <v>36.0</v>
      </c>
      <c r="J41" s="112" t="str">
        <f t="shared" si="66"/>
        <v/>
      </c>
      <c r="K41" s="112">
        <f t="shared" si="20"/>
        <v>0</v>
      </c>
      <c r="L41" s="112" t="str">
        <f t="shared" si="21"/>
        <v/>
      </c>
      <c r="M41" s="112" t="str">
        <f t="shared" si="2"/>
        <v/>
      </c>
      <c r="N41" s="112" t="str">
        <f t="shared" si="3"/>
        <v/>
      </c>
      <c r="O41" s="139">
        <f t="shared" si="4"/>
        <v>0</v>
      </c>
      <c r="P41" s="138">
        <v>36.0</v>
      </c>
      <c r="Q41" s="112" t="str">
        <f t="shared" si="22"/>
        <v/>
      </c>
      <c r="R41" s="112" t="str">
        <f t="shared" si="23"/>
        <v/>
      </c>
      <c r="S41" s="112" t="str">
        <f t="shared" si="5"/>
        <v>#N/A</v>
      </c>
      <c r="T41" s="112" t="str">
        <f t="shared" si="6"/>
        <v>#N/A</v>
      </c>
      <c r="U41" s="112" t="str">
        <f t="shared" si="24"/>
        <v/>
      </c>
      <c r="V41" s="112" t="str">
        <f t="shared" si="7"/>
        <v/>
      </c>
      <c r="W41" s="112">
        <v>0.0</v>
      </c>
      <c r="X41" s="112" t="str">
        <f t="shared" si="8"/>
        <v>#N/A</v>
      </c>
      <c r="Y41" s="140" t="str">
        <f t="shared" si="9"/>
        <v/>
      </c>
      <c r="AA41" s="141">
        <v>36.0</v>
      </c>
      <c r="AB41" s="112" t="str">
        <f t="shared" si="10"/>
        <v/>
      </c>
      <c r="AC41" s="142">
        <f t="shared" si="11"/>
        <v>0</v>
      </c>
      <c r="AD41" s="112" t="str">
        <f t="shared" si="12"/>
        <v/>
      </c>
      <c r="AE41" s="112" t="str">
        <f t="shared" si="13"/>
        <v/>
      </c>
      <c r="AF41" s="112" t="str">
        <f t="shared" si="25"/>
        <v/>
      </c>
      <c r="AG41" s="112" t="str">
        <f t="shared" si="26"/>
        <v/>
      </c>
      <c r="AH41" s="112" t="str">
        <f t="shared" si="27"/>
        <v/>
      </c>
      <c r="AI41" s="143" t="str">
        <f t="shared" si="28"/>
        <v/>
      </c>
      <c r="AK41" s="141">
        <v>36.0</v>
      </c>
      <c r="AL41" s="112" t="str">
        <f t="shared" si="14"/>
        <v/>
      </c>
      <c r="AM41" s="112" t="str">
        <f t="shared" si="15"/>
        <v/>
      </c>
      <c r="AN41" s="112" t="str">
        <f t="shared" si="16"/>
        <v/>
      </c>
      <c r="AO41" s="112" t="str">
        <f t="shared" si="17"/>
        <v/>
      </c>
      <c r="AP41" s="112" t="str">
        <f t="shared" si="18"/>
        <v/>
      </c>
      <c r="AQ41" s="112" t="str">
        <f t="shared" ref="AQ41:AT41" si="72">IF($AK41&lt;=$F$18,$AL41*AM41,)</f>
        <v/>
      </c>
      <c r="AR41" s="112" t="str">
        <f t="shared" si="72"/>
        <v/>
      </c>
      <c r="AS41" s="112" t="str">
        <f t="shared" si="72"/>
        <v/>
      </c>
      <c r="AT41" s="112" t="str">
        <f t="shared" si="72"/>
        <v/>
      </c>
      <c r="AU41" s="112"/>
      <c r="AV41" s="112"/>
      <c r="AW41" s="112"/>
      <c r="AX41" s="112"/>
      <c r="AY41" s="143"/>
    </row>
    <row r="42" ht="15.75" customHeight="1">
      <c r="B42" s="31"/>
      <c r="C42" s="183"/>
      <c r="D42" s="187"/>
      <c r="E42" s="184"/>
      <c r="F42" s="185"/>
      <c r="G42" s="188"/>
      <c r="H42" s="112"/>
      <c r="I42" s="138">
        <v>37.0</v>
      </c>
      <c r="J42" s="112" t="str">
        <f t="shared" si="66"/>
        <v/>
      </c>
      <c r="K42" s="112">
        <f t="shared" si="20"/>
        <v>0</v>
      </c>
      <c r="L42" s="112" t="str">
        <f t="shared" si="21"/>
        <v/>
      </c>
      <c r="M42" s="112" t="str">
        <f t="shared" si="2"/>
        <v/>
      </c>
      <c r="N42" s="112" t="str">
        <f t="shared" si="3"/>
        <v/>
      </c>
      <c r="O42" s="139">
        <f t="shared" si="4"/>
        <v>0</v>
      </c>
      <c r="P42" s="138">
        <v>37.0</v>
      </c>
      <c r="Q42" s="112" t="str">
        <f t="shared" si="22"/>
        <v/>
      </c>
      <c r="R42" s="112" t="str">
        <f t="shared" si="23"/>
        <v/>
      </c>
      <c r="S42" s="112" t="str">
        <f t="shared" si="5"/>
        <v>#N/A</v>
      </c>
      <c r="T42" s="112" t="str">
        <f t="shared" si="6"/>
        <v>#N/A</v>
      </c>
      <c r="U42" s="112" t="str">
        <f t="shared" si="24"/>
        <v/>
      </c>
      <c r="V42" s="112" t="str">
        <f t="shared" si="7"/>
        <v/>
      </c>
      <c r="W42" s="112">
        <v>0.0</v>
      </c>
      <c r="X42" s="112" t="str">
        <f t="shared" si="8"/>
        <v>#N/A</v>
      </c>
      <c r="Y42" s="140" t="str">
        <f t="shared" si="9"/>
        <v/>
      </c>
      <c r="AA42" s="141">
        <v>37.0</v>
      </c>
      <c r="AB42" s="112" t="str">
        <f t="shared" si="10"/>
        <v/>
      </c>
      <c r="AC42" s="142">
        <f t="shared" si="11"/>
        <v>0</v>
      </c>
      <c r="AD42" s="112" t="str">
        <f t="shared" si="12"/>
        <v/>
      </c>
      <c r="AE42" s="112" t="str">
        <f t="shared" si="13"/>
        <v/>
      </c>
      <c r="AF42" s="112" t="str">
        <f t="shared" si="25"/>
        <v/>
      </c>
      <c r="AG42" s="112" t="str">
        <f t="shared" si="26"/>
        <v/>
      </c>
      <c r="AH42" s="112" t="str">
        <f t="shared" si="27"/>
        <v/>
      </c>
      <c r="AI42" s="143" t="str">
        <f t="shared" si="28"/>
        <v/>
      </c>
      <c r="AK42" s="141">
        <v>37.0</v>
      </c>
      <c r="AL42" s="112" t="str">
        <f t="shared" si="14"/>
        <v/>
      </c>
      <c r="AM42" s="112" t="str">
        <f t="shared" si="15"/>
        <v/>
      </c>
      <c r="AN42" s="112" t="str">
        <f t="shared" si="16"/>
        <v/>
      </c>
      <c r="AO42" s="112" t="str">
        <f t="shared" si="17"/>
        <v/>
      </c>
      <c r="AP42" s="112" t="str">
        <f t="shared" si="18"/>
        <v/>
      </c>
      <c r="AQ42" s="112" t="str">
        <f t="shared" ref="AQ42:AT42" si="73">IF($AK42&lt;=$F$18,$AL42*AM42,)</f>
        <v/>
      </c>
      <c r="AR42" s="112" t="str">
        <f t="shared" si="73"/>
        <v/>
      </c>
      <c r="AS42" s="112" t="str">
        <f t="shared" si="73"/>
        <v/>
      </c>
      <c r="AT42" s="112" t="str">
        <f t="shared" si="73"/>
        <v/>
      </c>
      <c r="AU42" s="112"/>
      <c r="AV42" s="112"/>
      <c r="AW42" s="112"/>
      <c r="AX42" s="112"/>
      <c r="AY42" s="143"/>
    </row>
    <row r="43" ht="15.75" customHeight="1">
      <c r="B43" s="31"/>
      <c r="C43" s="183"/>
      <c r="D43" s="187"/>
      <c r="E43" s="184"/>
      <c r="F43" s="185"/>
      <c r="G43" s="188"/>
      <c r="H43" s="112"/>
      <c r="I43" s="138">
        <v>38.0</v>
      </c>
      <c r="J43" s="112" t="str">
        <f t="shared" si="66"/>
        <v/>
      </c>
      <c r="K43" s="112">
        <f t="shared" si="20"/>
        <v>0</v>
      </c>
      <c r="L43" s="112" t="str">
        <f t="shared" si="21"/>
        <v/>
      </c>
      <c r="M43" s="112" t="str">
        <f t="shared" si="2"/>
        <v/>
      </c>
      <c r="N43" s="112" t="str">
        <f t="shared" si="3"/>
        <v/>
      </c>
      <c r="O43" s="139">
        <f t="shared" si="4"/>
        <v>0</v>
      </c>
      <c r="P43" s="138">
        <v>38.0</v>
      </c>
      <c r="Q43" s="112" t="str">
        <f t="shared" si="22"/>
        <v/>
      </c>
      <c r="R43" s="112" t="str">
        <f t="shared" si="23"/>
        <v/>
      </c>
      <c r="S43" s="112" t="str">
        <f t="shared" si="5"/>
        <v>#N/A</v>
      </c>
      <c r="T43" s="112" t="str">
        <f t="shared" si="6"/>
        <v>#N/A</v>
      </c>
      <c r="U43" s="112" t="str">
        <f t="shared" si="24"/>
        <v/>
      </c>
      <c r="V43" s="112" t="str">
        <f t="shared" si="7"/>
        <v/>
      </c>
      <c r="W43" s="112">
        <v>0.0</v>
      </c>
      <c r="X43" s="112" t="str">
        <f t="shared" si="8"/>
        <v>#N/A</v>
      </c>
      <c r="Y43" s="140" t="str">
        <f t="shared" si="9"/>
        <v/>
      </c>
      <c r="AA43" s="141">
        <v>38.0</v>
      </c>
      <c r="AB43" s="112" t="str">
        <f t="shared" si="10"/>
        <v/>
      </c>
      <c r="AC43" s="142">
        <f t="shared" si="11"/>
        <v>0</v>
      </c>
      <c r="AD43" s="112" t="str">
        <f t="shared" si="12"/>
        <v/>
      </c>
      <c r="AE43" s="112" t="str">
        <f t="shared" si="13"/>
        <v/>
      </c>
      <c r="AF43" s="112" t="str">
        <f t="shared" si="25"/>
        <v/>
      </c>
      <c r="AG43" s="112" t="str">
        <f t="shared" si="26"/>
        <v/>
      </c>
      <c r="AH43" s="112" t="str">
        <f t="shared" si="27"/>
        <v/>
      </c>
      <c r="AI43" s="143" t="str">
        <f t="shared" si="28"/>
        <v/>
      </c>
      <c r="AK43" s="141">
        <v>38.0</v>
      </c>
      <c r="AL43" s="112" t="str">
        <f t="shared" si="14"/>
        <v/>
      </c>
      <c r="AM43" s="112" t="str">
        <f t="shared" si="15"/>
        <v/>
      </c>
      <c r="AN43" s="112" t="str">
        <f t="shared" si="16"/>
        <v/>
      </c>
      <c r="AO43" s="112" t="str">
        <f t="shared" si="17"/>
        <v/>
      </c>
      <c r="AP43" s="112" t="str">
        <f t="shared" si="18"/>
        <v/>
      </c>
      <c r="AQ43" s="112" t="str">
        <f t="shared" ref="AQ43:AT43" si="74">IF($AK43&lt;=$F$18,$AL43*AM43,)</f>
        <v/>
      </c>
      <c r="AR43" s="112" t="str">
        <f t="shared" si="74"/>
        <v/>
      </c>
      <c r="AS43" s="112" t="str">
        <f t="shared" si="74"/>
        <v/>
      </c>
      <c r="AT43" s="112" t="str">
        <f t="shared" si="74"/>
        <v/>
      </c>
      <c r="AU43" s="112"/>
      <c r="AV43" s="112"/>
      <c r="AW43" s="112"/>
      <c r="AX43" s="112"/>
      <c r="AY43" s="143"/>
    </row>
    <row r="44" ht="15.75" customHeight="1">
      <c r="B44" s="31"/>
      <c r="C44" s="183"/>
      <c r="D44" s="187"/>
      <c r="E44" s="184"/>
      <c r="F44" s="185"/>
      <c r="G44" s="188"/>
      <c r="H44" s="112"/>
      <c r="I44" s="138">
        <v>39.0</v>
      </c>
      <c r="J44" s="112" t="str">
        <f t="shared" si="66"/>
        <v/>
      </c>
      <c r="K44" s="112">
        <f t="shared" si="20"/>
        <v>0</v>
      </c>
      <c r="L44" s="112" t="str">
        <f t="shared" si="21"/>
        <v/>
      </c>
      <c r="M44" s="112" t="str">
        <f t="shared" si="2"/>
        <v/>
      </c>
      <c r="N44" s="112" t="str">
        <f t="shared" si="3"/>
        <v/>
      </c>
      <c r="O44" s="139">
        <f t="shared" si="4"/>
        <v>0</v>
      </c>
      <c r="P44" s="138">
        <v>39.0</v>
      </c>
      <c r="Q44" s="112" t="str">
        <f t="shared" si="22"/>
        <v/>
      </c>
      <c r="R44" s="112" t="str">
        <f t="shared" si="23"/>
        <v/>
      </c>
      <c r="S44" s="112" t="str">
        <f t="shared" si="5"/>
        <v>#N/A</v>
      </c>
      <c r="T44" s="112" t="str">
        <f t="shared" si="6"/>
        <v>#N/A</v>
      </c>
      <c r="U44" s="112" t="str">
        <f t="shared" si="24"/>
        <v/>
      </c>
      <c r="V44" s="112" t="str">
        <f t="shared" si="7"/>
        <v/>
      </c>
      <c r="W44" s="112">
        <v>0.0</v>
      </c>
      <c r="X44" s="112" t="str">
        <f t="shared" si="8"/>
        <v>#N/A</v>
      </c>
      <c r="Y44" s="140" t="str">
        <f t="shared" si="9"/>
        <v/>
      </c>
      <c r="AA44" s="141">
        <v>39.0</v>
      </c>
      <c r="AB44" s="112" t="str">
        <f t="shared" si="10"/>
        <v/>
      </c>
      <c r="AC44" s="142">
        <f t="shared" si="11"/>
        <v>0</v>
      </c>
      <c r="AD44" s="112" t="str">
        <f t="shared" si="12"/>
        <v/>
      </c>
      <c r="AE44" s="112" t="str">
        <f t="shared" si="13"/>
        <v/>
      </c>
      <c r="AF44" s="112" t="str">
        <f t="shared" si="25"/>
        <v/>
      </c>
      <c r="AG44" s="112" t="str">
        <f t="shared" si="26"/>
        <v/>
      </c>
      <c r="AH44" s="112" t="str">
        <f t="shared" si="27"/>
        <v/>
      </c>
      <c r="AI44" s="143" t="str">
        <f t="shared" si="28"/>
        <v/>
      </c>
      <c r="AK44" s="141">
        <v>39.0</v>
      </c>
      <c r="AL44" s="112" t="str">
        <f t="shared" si="14"/>
        <v/>
      </c>
      <c r="AM44" s="112" t="str">
        <f t="shared" si="15"/>
        <v/>
      </c>
      <c r="AN44" s="112" t="str">
        <f t="shared" si="16"/>
        <v/>
      </c>
      <c r="AO44" s="112" t="str">
        <f t="shared" si="17"/>
        <v/>
      </c>
      <c r="AP44" s="112" t="str">
        <f t="shared" si="18"/>
        <v/>
      </c>
      <c r="AQ44" s="112" t="str">
        <f t="shared" ref="AQ44:AT44" si="75">IF($AK44&lt;=$F$18,$AL44*AM44,)</f>
        <v/>
      </c>
      <c r="AR44" s="112" t="str">
        <f t="shared" si="75"/>
        <v/>
      </c>
      <c r="AS44" s="112" t="str">
        <f t="shared" si="75"/>
        <v/>
      </c>
      <c r="AT44" s="112" t="str">
        <f t="shared" si="75"/>
        <v/>
      </c>
      <c r="AU44" s="112"/>
      <c r="AV44" s="112"/>
      <c r="AW44" s="112"/>
      <c r="AX44" s="112"/>
      <c r="AY44" s="143"/>
    </row>
    <row r="45" ht="15.75" customHeight="1">
      <c r="B45" s="31"/>
      <c r="C45" s="183"/>
      <c r="D45" s="187"/>
      <c r="E45" s="184"/>
      <c r="F45" s="185"/>
      <c r="G45" s="188"/>
      <c r="H45" s="112"/>
      <c r="I45" s="138">
        <v>40.0</v>
      </c>
      <c r="J45" s="112" t="str">
        <f t="shared" si="66"/>
        <v/>
      </c>
      <c r="K45" s="112">
        <f t="shared" si="20"/>
        <v>0</v>
      </c>
      <c r="L45" s="112" t="str">
        <f t="shared" si="21"/>
        <v/>
      </c>
      <c r="M45" s="112" t="str">
        <f t="shared" si="2"/>
        <v/>
      </c>
      <c r="N45" s="112" t="str">
        <f t="shared" si="3"/>
        <v/>
      </c>
      <c r="O45" s="139">
        <f t="shared" si="4"/>
        <v>0</v>
      </c>
      <c r="P45" s="138">
        <v>40.0</v>
      </c>
      <c r="Q45" s="112" t="str">
        <f t="shared" si="22"/>
        <v/>
      </c>
      <c r="R45" s="112" t="str">
        <f t="shared" si="23"/>
        <v/>
      </c>
      <c r="S45" s="112" t="str">
        <f t="shared" si="5"/>
        <v>#N/A</v>
      </c>
      <c r="T45" s="112" t="str">
        <f t="shared" si="6"/>
        <v>#N/A</v>
      </c>
      <c r="U45" s="112" t="str">
        <f t="shared" si="24"/>
        <v/>
      </c>
      <c r="V45" s="112" t="str">
        <f t="shared" si="7"/>
        <v/>
      </c>
      <c r="W45" s="112">
        <v>0.0</v>
      </c>
      <c r="X45" s="112" t="str">
        <f t="shared" si="8"/>
        <v>#N/A</v>
      </c>
      <c r="Y45" s="140" t="str">
        <f t="shared" si="9"/>
        <v/>
      </c>
      <c r="AA45" s="141">
        <v>40.0</v>
      </c>
      <c r="AB45" s="112" t="str">
        <f t="shared" si="10"/>
        <v/>
      </c>
      <c r="AC45" s="142">
        <f t="shared" si="11"/>
        <v>0</v>
      </c>
      <c r="AD45" s="112" t="str">
        <f t="shared" si="12"/>
        <v/>
      </c>
      <c r="AE45" s="112" t="str">
        <f t="shared" si="13"/>
        <v/>
      </c>
      <c r="AF45" s="112" t="str">
        <f t="shared" si="25"/>
        <v/>
      </c>
      <c r="AG45" s="112" t="str">
        <f t="shared" si="26"/>
        <v/>
      </c>
      <c r="AH45" s="112" t="str">
        <f t="shared" si="27"/>
        <v/>
      </c>
      <c r="AI45" s="143" t="str">
        <f t="shared" si="28"/>
        <v/>
      </c>
      <c r="AK45" s="141">
        <v>40.0</v>
      </c>
      <c r="AL45" s="112" t="str">
        <f t="shared" si="14"/>
        <v/>
      </c>
      <c r="AM45" s="112" t="str">
        <f t="shared" si="15"/>
        <v/>
      </c>
      <c r="AN45" s="112" t="str">
        <f t="shared" si="16"/>
        <v/>
      </c>
      <c r="AO45" s="112" t="str">
        <f t="shared" si="17"/>
        <v/>
      </c>
      <c r="AP45" s="112" t="str">
        <f t="shared" si="18"/>
        <v/>
      </c>
      <c r="AQ45" s="112" t="str">
        <f t="shared" ref="AQ45:AT45" si="76">IF($AK45&lt;=$F$18,$AL45*AM45,)</f>
        <v/>
      </c>
      <c r="AR45" s="112" t="str">
        <f t="shared" si="76"/>
        <v/>
      </c>
      <c r="AS45" s="112" t="str">
        <f t="shared" si="76"/>
        <v/>
      </c>
      <c r="AT45" s="112" t="str">
        <f t="shared" si="76"/>
        <v/>
      </c>
      <c r="AU45" s="112"/>
      <c r="AV45" s="112"/>
      <c r="AW45" s="112"/>
      <c r="AX45" s="112"/>
      <c r="AY45" s="143"/>
    </row>
    <row r="46" ht="15.75" customHeight="1">
      <c r="B46" s="31"/>
      <c r="C46" s="183"/>
      <c r="D46" s="187"/>
      <c r="E46" s="184"/>
      <c r="F46" s="185"/>
      <c r="G46" s="188"/>
      <c r="H46" s="112"/>
      <c r="I46" s="138">
        <v>41.0</v>
      </c>
      <c r="J46" s="112" t="str">
        <f t="shared" si="66"/>
        <v/>
      </c>
      <c r="K46" s="112">
        <f t="shared" si="20"/>
        <v>0</v>
      </c>
      <c r="L46" s="112" t="str">
        <f t="shared" si="21"/>
        <v/>
      </c>
      <c r="M46" s="112" t="str">
        <f t="shared" si="2"/>
        <v/>
      </c>
      <c r="N46" s="112" t="str">
        <f t="shared" si="3"/>
        <v/>
      </c>
      <c r="O46" s="139">
        <f t="shared" si="4"/>
        <v>0</v>
      </c>
      <c r="P46" s="138">
        <v>41.0</v>
      </c>
      <c r="Q46" s="112" t="str">
        <f t="shared" si="22"/>
        <v/>
      </c>
      <c r="R46" s="112" t="str">
        <f t="shared" si="23"/>
        <v/>
      </c>
      <c r="S46" s="112" t="str">
        <f t="shared" si="5"/>
        <v>#N/A</v>
      </c>
      <c r="T46" s="112" t="str">
        <f t="shared" si="6"/>
        <v>#N/A</v>
      </c>
      <c r="U46" s="112" t="str">
        <f t="shared" si="24"/>
        <v/>
      </c>
      <c r="V46" s="112" t="str">
        <f t="shared" si="7"/>
        <v/>
      </c>
      <c r="W46" s="112">
        <v>0.0</v>
      </c>
      <c r="X46" s="112" t="str">
        <f t="shared" si="8"/>
        <v>#N/A</v>
      </c>
      <c r="Y46" s="140" t="str">
        <f t="shared" si="9"/>
        <v/>
      </c>
      <c r="AA46" s="141">
        <v>41.0</v>
      </c>
      <c r="AB46" s="112" t="str">
        <f t="shared" si="10"/>
        <v/>
      </c>
      <c r="AC46" s="142">
        <f t="shared" si="11"/>
        <v>0</v>
      </c>
      <c r="AD46" s="112" t="str">
        <f t="shared" si="12"/>
        <v/>
      </c>
      <c r="AE46" s="112" t="str">
        <f t="shared" si="13"/>
        <v/>
      </c>
      <c r="AF46" s="112" t="str">
        <f t="shared" si="25"/>
        <v/>
      </c>
      <c r="AG46" s="112" t="str">
        <f t="shared" si="26"/>
        <v/>
      </c>
      <c r="AH46" s="112" t="str">
        <f t="shared" si="27"/>
        <v/>
      </c>
      <c r="AI46" s="143" t="str">
        <f t="shared" si="28"/>
        <v/>
      </c>
      <c r="AK46" s="141">
        <v>41.0</v>
      </c>
      <c r="AL46" s="112" t="str">
        <f t="shared" si="14"/>
        <v/>
      </c>
      <c r="AM46" s="112" t="str">
        <f t="shared" si="15"/>
        <v/>
      </c>
      <c r="AN46" s="112" t="str">
        <f t="shared" si="16"/>
        <v/>
      </c>
      <c r="AO46" s="112" t="str">
        <f t="shared" si="17"/>
        <v/>
      </c>
      <c r="AP46" s="112" t="str">
        <f t="shared" si="18"/>
        <v/>
      </c>
      <c r="AQ46" s="112" t="str">
        <f t="shared" ref="AQ46:AT46" si="77">IF($AK46&lt;=$F$18,$AL46*AM46,)</f>
        <v/>
      </c>
      <c r="AR46" s="112" t="str">
        <f t="shared" si="77"/>
        <v/>
      </c>
      <c r="AS46" s="112" t="str">
        <f t="shared" si="77"/>
        <v/>
      </c>
      <c r="AT46" s="112" t="str">
        <f t="shared" si="77"/>
        <v/>
      </c>
      <c r="AU46" s="112"/>
      <c r="AV46" s="112"/>
      <c r="AW46" s="112"/>
      <c r="AX46" s="112"/>
      <c r="AY46" s="143"/>
    </row>
    <row r="47" ht="15.75" customHeight="1">
      <c r="B47" s="31"/>
      <c r="C47" s="183"/>
      <c r="D47" s="187"/>
      <c r="E47" s="184"/>
      <c r="F47" s="185"/>
      <c r="G47" s="188"/>
      <c r="H47" s="112"/>
      <c r="I47" s="138">
        <v>42.0</v>
      </c>
      <c r="J47" s="112" t="str">
        <f t="shared" si="66"/>
        <v/>
      </c>
      <c r="K47" s="112">
        <f t="shared" si="20"/>
        <v>0</v>
      </c>
      <c r="L47" s="112" t="str">
        <f t="shared" si="21"/>
        <v/>
      </c>
      <c r="M47" s="112" t="str">
        <f t="shared" si="2"/>
        <v/>
      </c>
      <c r="N47" s="112" t="str">
        <f t="shared" si="3"/>
        <v/>
      </c>
      <c r="O47" s="139">
        <f t="shared" si="4"/>
        <v>0</v>
      </c>
      <c r="P47" s="138">
        <v>42.0</v>
      </c>
      <c r="Q47" s="112" t="str">
        <f t="shared" si="22"/>
        <v/>
      </c>
      <c r="R47" s="112" t="str">
        <f t="shared" si="23"/>
        <v/>
      </c>
      <c r="S47" s="112" t="str">
        <f t="shared" si="5"/>
        <v>#N/A</v>
      </c>
      <c r="T47" s="112" t="str">
        <f t="shared" si="6"/>
        <v>#N/A</v>
      </c>
      <c r="U47" s="112" t="str">
        <f t="shared" si="24"/>
        <v/>
      </c>
      <c r="V47" s="112" t="str">
        <f t="shared" si="7"/>
        <v/>
      </c>
      <c r="W47" s="112">
        <v>0.0</v>
      </c>
      <c r="X47" s="112" t="str">
        <f t="shared" si="8"/>
        <v>#N/A</v>
      </c>
      <c r="Y47" s="140" t="str">
        <f t="shared" si="9"/>
        <v/>
      </c>
      <c r="AA47" s="141">
        <v>42.0</v>
      </c>
      <c r="AB47" s="112" t="str">
        <f t="shared" si="10"/>
        <v/>
      </c>
      <c r="AC47" s="142">
        <f t="shared" si="11"/>
        <v>0</v>
      </c>
      <c r="AD47" s="112" t="str">
        <f t="shared" si="12"/>
        <v/>
      </c>
      <c r="AE47" s="112" t="str">
        <f t="shared" si="13"/>
        <v/>
      </c>
      <c r="AF47" s="112" t="str">
        <f t="shared" si="25"/>
        <v/>
      </c>
      <c r="AG47" s="112" t="str">
        <f t="shared" si="26"/>
        <v/>
      </c>
      <c r="AH47" s="112" t="str">
        <f t="shared" si="27"/>
        <v/>
      </c>
      <c r="AI47" s="143" t="str">
        <f t="shared" si="28"/>
        <v/>
      </c>
      <c r="AK47" s="141">
        <v>42.0</v>
      </c>
      <c r="AL47" s="112" t="str">
        <f t="shared" si="14"/>
        <v/>
      </c>
      <c r="AM47" s="112" t="str">
        <f t="shared" si="15"/>
        <v/>
      </c>
      <c r="AN47" s="112" t="str">
        <f t="shared" si="16"/>
        <v/>
      </c>
      <c r="AO47" s="112" t="str">
        <f t="shared" si="17"/>
        <v/>
      </c>
      <c r="AP47" s="112" t="str">
        <f t="shared" si="18"/>
        <v/>
      </c>
      <c r="AQ47" s="112" t="str">
        <f t="shared" ref="AQ47:AT47" si="78">IF($AK47&lt;=$F$18,$AL47*AM47,)</f>
        <v/>
      </c>
      <c r="AR47" s="112" t="str">
        <f t="shared" si="78"/>
        <v/>
      </c>
      <c r="AS47" s="112" t="str">
        <f t="shared" si="78"/>
        <v/>
      </c>
      <c r="AT47" s="112" t="str">
        <f t="shared" si="78"/>
        <v/>
      </c>
      <c r="AU47" s="112"/>
      <c r="AV47" s="112"/>
      <c r="AW47" s="112"/>
      <c r="AX47" s="112"/>
      <c r="AY47" s="143"/>
    </row>
    <row r="48" ht="15.75" customHeight="1">
      <c r="B48" s="31"/>
      <c r="C48" s="183"/>
      <c r="D48" s="187"/>
      <c r="E48" s="184"/>
      <c r="F48" s="185"/>
      <c r="G48" s="188"/>
      <c r="H48" s="112"/>
      <c r="I48" s="138">
        <v>43.0</v>
      </c>
      <c r="J48" s="112" t="str">
        <f t="shared" si="66"/>
        <v/>
      </c>
      <c r="K48" s="112">
        <f t="shared" si="20"/>
        <v>0</v>
      </c>
      <c r="L48" s="112" t="str">
        <f t="shared" si="21"/>
        <v/>
      </c>
      <c r="M48" s="112" t="str">
        <f t="shared" si="2"/>
        <v/>
      </c>
      <c r="N48" s="112" t="str">
        <f t="shared" si="3"/>
        <v/>
      </c>
      <c r="O48" s="139">
        <f t="shared" si="4"/>
        <v>0</v>
      </c>
      <c r="P48" s="138">
        <v>43.0</v>
      </c>
      <c r="Q48" s="112" t="str">
        <f t="shared" si="22"/>
        <v/>
      </c>
      <c r="R48" s="112" t="str">
        <f t="shared" si="23"/>
        <v/>
      </c>
      <c r="S48" s="112" t="str">
        <f t="shared" si="5"/>
        <v>#N/A</v>
      </c>
      <c r="T48" s="112" t="str">
        <f t="shared" si="6"/>
        <v>#N/A</v>
      </c>
      <c r="U48" s="112" t="str">
        <f t="shared" si="24"/>
        <v/>
      </c>
      <c r="V48" s="112" t="str">
        <f t="shared" si="7"/>
        <v/>
      </c>
      <c r="W48" s="112">
        <v>0.0</v>
      </c>
      <c r="X48" s="112" t="str">
        <f t="shared" si="8"/>
        <v>#N/A</v>
      </c>
      <c r="Y48" s="140" t="str">
        <f t="shared" si="9"/>
        <v/>
      </c>
      <c r="AA48" s="141">
        <v>43.0</v>
      </c>
      <c r="AB48" s="112" t="str">
        <f t="shared" si="10"/>
        <v/>
      </c>
      <c r="AC48" s="142">
        <f t="shared" si="11"/>
        <v>0</v>
      </c>
      <c r="AD48" s="112" t="str">
        <f t="shared" si="12"/>
        <v/>
      </c>
      <c r="AE48" s="112" t="str">
        <f t="shared" si="13"/>
        <v/>
      </c>
      <c r="AF48" s="112" t="str">
        <f t="shared" si="25"/>
        <v/>
      </c>
      <c r="AG48" s="112" t="str">
        <f t="shared" si="26"/>
        <v/>
      </c>
      <c r="AH48" s="112" t="str">
        <f t="shared" si="27"/>
        <v/>
      </c>
      <c r="AI48" s="143" t="str">
        <f t="shared" si="28"/>
        <v/>
      </c>
      <c r="AK48" s="141">
        <v>43.0</v>
      </c>
      <c r="AL48" s="112" t="str">
        <f t="shared" si="14"/>
        <v/>
      </c>
      <c r="AM48" s="112" t="str">
        <f t="shared" si="15"/>
        <v/>
      </c>
      <c r="AN48" s="112" t="str">
        <f t="shared" si="16"/>
        <v/>
      </c>
      <c r="AO48" s="112" t="str">
        <f t="shared" si="17"/>
        <v/>
      </c>
      <c r="AP48" s="112" t="str">
        <f t="shared" si="18"/>
        <v/>
      </c>
      <c r="AQ48" s="112" t="str">
        <f t="shared" ref="AQ48:AT48" si="79">IF($AK48&lt;=$F$18,$AL48*AM48,)</f>
        <v/>
      </c>
      <c r="AR48" s="112" t="str">
        <f t="shared" si="79"/>
        <v/>
      </c>
      <c r="AS48" s="112" t="str">
        <f t="shared" si="79"/>
        <v/>
      </c>
      <c r="AT48" s="112" t="str">
        <f t="shared" si="79"/>
        <v/>
      </c>
      <c r="AU48" s="112"/>
      <c r="AV48" s="112"/>
      <c r="AW48" s="112"/>
      <c r="AX48" s="112"/>
      <c r="AY48" s="143"/>
    </row>
    <row r="49" ht="15.75" customHeight="1">
      <c r="B49" s="31"/>
      <c r="C49" s="183"/>
      <c r="D49" s="187"/>
      <c r="E49" s="184"/>
      <c r="F49" s="185"/>
      <c r="G49" s="188"/>
      <c r="H49" s="112"/>
      <c r="I49" s="138">
        <v>44.0</v>
      </c>
      <c r="J49" s="112" t="str">
        <f t="shared" si="66"/>
        <v/>
      </c>
      <c r="K49" s="112">
        <f t="shared" si="20"/>
        <v>0</v>
      </c>
      <c r="L49" s="112" t="str">
        <f t="shared" si="21"/>
        <v/>
      </c>
      <c r="M49" s="112" t="str">
        <f t="shared" si="2"/>
        <v/>
      </c>
      <c r="N49" s="112" t="str">
        <f t="shared" si="3"/>
        <v/>
      </c>
      <c r="O49" s="139">
        <f t="shared" si="4"/>
        <v>0</v>
      </c>
      <c r="P49" s="138">
        <v>44.0</v>
      </c>
      <c r="Q49" s="112" t="str">
        <f t="shared" si="22"/>
        <v/>
      </c>
      <c r="R49" s="112" t="str">
        <f t="shared" si="23"/>
        <v/>
      </c>
      <c r="S49" s="112" t="str">
        <f t="shared" si="5"/>
        <v>#N/A</v>
      </c>
      <c r="T49" s="112" t="str">
        <f t="shared" si="6"/>
        <v>#N/A</v>
      </c>
      <c r="U49" s="112" t="str">
        <f t="shared" si="24"/>
        <v/>
      </c>
      <c r="V49" s="112" t="str">
        <f t="shared" si="7"/>
        <v/>
      </c>
      <c r="W49" s="112">
        <v>0.0</v>
      </c>
      <c r="X49" s="112" t="str">
        <f t="shared" si="8"/>
        <v>#N/A</v>
      </c>
      <c r="Y49" s="140" t="str">
        <f t="shared" si="9"/>
        <v/>
      </c>
      <c r="AA49" s="141">
        <v>44.0</v>
      </c>
      <c r="AB49" s="112" t="str">
        <f t="shared" si="10"/>
        <v/>
      </c>
      <c r="AC49" s="142">
        <f t="shared" si="11"/>
        <v>0</v>
      </c>
      <c r="AD49" s="112" t="str">
        <f t="shared" si="12"/>
        <v/>
      </c>
      <c r="AE49" s="112" t="str">
        <f t="shared" si="13"/>
        <v/>
      </c>
      <c r="AF49" s="112" t="str">
        <f t="shared" si="25"/>
        <v/>
      </c>
      <c r="AG49" s="112" t="str">
        <f t="shared" si="26"/>
        <v/>
      </c>
      <c r="AH49" s="112" t="str">
        <f t="shared" si="27"/>
        <v/>
      </c>
      <c r="AI49" s="143" t="str">
        <f t="shared" si="28"/>
        <v/>
      </c>
      <c r="AK49" s="141">
        <v>44.0</v>
      </c>
      <c r="AL49" s="112" t="str">
        <f t="shared" si="14"/>
        <v/>
      </c>
      <c r="AM49" s="112" t="str">
        <f t="shared" si="15"/>
        <v/>
      </c>
      <c r="AN49" s="112" t="str">
        <f t="shared" si="16"/>
        <v/>
      </c>
      <c r="AO49" s="112" t="str">
        <f t="shared" si="17"/>
        <v/>
      </c>
      <c r="AP49" s="112" t="str">
        <f t="shared" si="18"/>
        <v/>
      </c>
      <c r="AQ49" s="112" t="str">
        <f t="shared" ref="AQ49:AT49" si="80">IF($AK49&lt;=$F$18,$AL49*AM49,)</f>
        <v/>
      </c>
      <c r="AR49" s="112" t="str">
        <f t="shared" si="80"/>
        <v/>
      </c>
      <c r="AS49" s="112" t="str">
        <f t="shared" si="80"/>
        <v/>
      </c>
      <c r="AT49" s="112" t="str">
        <f t="shared" si="80"/>
        <v/>
      </c>
      <c r="AU49" s="112"/>
      <c r="AV49" s="112"/>
      <c r="AW49" s="112"/>
      <c r="AX49" s="112"/>
      <c r="AY49" s="143"/>
    </row>
    <row r="50" ht="15.75" customHeight="1">
      <c r="B50" s="31"/>
      <c r="C50" s="183"/>
      <c r="D50" s="187"/>
      <c r="E50" s="184"/>
      <c r="F50" s="185"/>
      <c r="G50" s="188"/>
      <c r="H50" s="112"/>
      <c r="I50" s="138">
        <v>45.0</v>
      </c>
      <c r="J50" s="112" t="str">
        <f t="shared" si="66"/>
        <v/>
      </c>
      <c r="K50" s="112">
        <f t="shared" si="20"/>
        <v>0</v>
      </c>
      <c r="L50" s="112" t="str">
        <f t="shared" si="21"/>
        <v/>
      </c>
      <c r="M50" s="112" t="str">
        <f t="shared" si="2"/>
        <v/>
      </c>
      <c r="N50" s="112" t="str">
        <f t="shared" si="3"/>
        <v/>
      </c>
      <c r="O50" s="139">
        <f t="shared" si="4"/>
        <v>0</v>
      </c>
      <c r="P50" s="138">
        <v>45.0</v>
      </c>
      <c r="Q50" s="112" t="str">
        <f t="shared" si="22"/>
        <v/>
      </c>
      <c r="R50" s="112" t="str">
        <f t="shared" si="23"/>
        <v/>
      </c>
      <c r="S50" s="112" t="str">
        <f t="shared" si="5"/>
        <v>#N/A</v>
      </c>
      <c r="T50" s="112" t="str">
        <f t="shared" si="6"/>
        <v>#N/A</v>
      </c>
      <c r="U50" s="112" t="str">
        <f t="shared" si="24"/>
        <v/>
      </c>
      <c r="V50" s="112" t="str">
        <f t="shared" si="7"/>
        <v/>
      </c>
      <c r="W50" s="112">
        <v>0.0</v>
      </c>
      <c r="X50" s="112" t="str">
        <f t="shared" si="8"/>
        <v>#N/A</v>
      </c>
      <c r="Y50" s="140" t="str">
        <f t="shared" si="9"/>
        <v/>
      </c>
      <c r="AA50" s="141">
        <v>45.0</v>
      </c>
      <c r="AB50" s="112" t="str">
        <f t="shared" si="10"/>
        <v/>
      </c>
      <c r="AC50" s="142">
        <f t="shared" si="11"/>
        <v>0</v>
      </c>
      <c r="AD50" s="112" t="str">
        <f t="shared" si="12"/>
        <v/>
      </c>
      <c r="AE50" s="112" t="str">
        <f t="shared" si="13"/>
        <v/>
      </c>
      <c r="AF50" s="112" t="str">
        <f t="shared" si="25"/>
        <v/>
      </c>
      <c r="AG50" s="112" t="str">
        <f t="shared" si="26"/>
        <v/>
      </c>
      <c r="AH50" s="112" t="str">
        <f t="shared" si="27"/>
        <v/>
      </c>
      <c r="AI50" s="143" t="str">
        <f t="shared" si="28"/>
        <v/>
      </c>
      <c r="AK50" s="141">
        <v>45.0</v>
      </c>
      <c r="AL50" s="112" t="str">
        <f t="shared" si="14"/>
        <v/>
      </c>
      <c r="AM50" s="112" t="str">
        <f t="shared" si="15"/>
        <v/>
      </c>
      <c r="AN50" s="112" t="str">
        <f t="shared" si="16"/>
        <v/>
      </c>
      <c r="AO50" s="112" t="str">
        <f t="shared" si="17"/>
        <v/>
      </c>
      <c r="AP50" s="112" t="str">
        <f t="shared" si="18"/>
        <v/>
      </c>
      <c r="AQ50" s="112" t="str">
        <f t="shared" ref="AQ50:AT50" si="81">IF($AK50&lt;=$F$18,$AL50*AM50,)</f>
        <v/>
      </c>
      <c r="AR50" s="112" t="str">
        <f t="shared" si="81"/>
        <v/>
      </c>
      <c r="AS50" s="112" t="str">
        <f t="shared" si="81"/>
        <v/>
      </c>
      <c r="AT50" s="112" t="str">
        <f t="shared" si="81"/>
        <v/>
      </c>
      <c r="AU50" s="112"/>
      <c r="AV50" s="112"/>
      <c r="AW50" s="112"/>
      <c r="AX50" s="112"/>
      <c r="AY50" s="143"/>
    </row>
    <row r="51" ht="15.75" customHeight="1">
      <c r="B51" s="31"/>
      <c r="C51" s="183"/>
      <c r="D51" s="187"/>
      <c r="E51" s="184"/>
      <c r="F51" s="185"/>
      <c r="G51" s="188"/>
      <c r="H51" s="112"/>
      <c r="I51" s="138">
        <v>46.0</v>
      </c>
      <c r="J51" s="112" t="str">
        <f t="shared" si="66"/>
        <v/>
      </c>
      <c r="K51" s="112">
        <f t="shared" si="20"/>
        <v>0</v>
      </c>
      <c r="L51" s="112" t="str">
        <f t="shared" si="21"/>
        <v/>
      </c>
      <c r="M51" s="112" t="str">
        <f t="shared" si="2"/>
        <v/>
      </c>
      <c r="N51" s="112" t="str">
        <f t="shared" si="3"/>
        <v/>
      </c>
      <c r="O51" s="139">
        <f t="shared" si="4"/>
        <v>0</v>
      </c>
      <c r="P51" s="138">
        <v>46.0</v>
      </c>
      <c r="Q51" s="112" t="str">
        <f t="shared" si="22"/>
        <v/>
      </c>
      <c r="R51" s="112" t="str">
        <f t="shared" si="23"/>
        <v/>
      </c>
      <c r="S51" s="112" t="str">
        <f t="shared" si="5"/>
        <v>#N/A</v>
      </c>
      <c r="T51" s="112" t="str">
        <f t="shared" si="6"/>
        <v>#N/A</v>
      </c>
      <c r="U51" s="112" t="str">
        <f t="shared" si="24"/>
        <v/>
      </c>
      <c r="V51" s="112" t="str">
        <f t="shared" si="7"/>
        <v/>
      </c>
      <c r="W51" s="112">
        <v>0.0</v>
      </c>
      <c r="X51" s="112" t="str">
        <f t="shared" si="8"/>
        <v>#N/A</v>
      </c>
      <c r="Y51" s="140" t="str">
        <f t="shared" si="9"/>
        <v/>
      </c>
      <c r="AA51" s="141">
        <v>46.0</v>
      </c>
      <c r="AB51" s="112" t="str">
        <f t="shared" si="10"/>
        <v/>
      </c>
      <c r="AC51" s="142">
        <f t="shared" si="11"/>
        <v>0</v>
      </c>
      <c r="AD51" s="112" t="str">
        <f t="shared" si="12"/>
        <v/>
      </c>
      <c r="AE51" s="112" t="str">
        <f t="shared" si="13"/>
        <v/>
      </c>
      <c r="AF51" s="112" t="str">
        <f t="shared" si="25"/>
        <v/>
      </c>
      <c r="AG51" s="112" t="str">
        <f t="shared" si="26"/>
        <v/>
      </c>
      <c r="AH51" s="112" t="str">
        <f t="shared" si="27"/>
        <v/>
      </c>
      <c r="AI51" s="143" t="str">
        <f t="shared" si="28"/>
        <v/>
      </c>
      <c r="AK51" s="141">
        <v>46.0</v>
      </c>
      <c r="AL51" s="112" t="str">
        <f t="shared" si="14"/>
        <v/>
      </c>
      <c r="AM51" s="112" t="str">
        <f t="shared" si="15"/>
        <v/>
      </c>
      <c r="AN51" s="112" t="str">
        <f t="shared" si="16"/>
        <v/>
      </c>
      <c r="AO51" s="112" t="str">
        <f t="shared" si="17"/>
        <v/>
      </c>
      <c r="AP51" s="112" t="str">
        <f t="shared" si="18"/>
        <v/>
      </c>
      <c r="AQ51" s="112" t="str">
        <f t="shared" ref="AQ51:AT51" si="82">IF($AK51&lt;=$F$18,$AL51*AM51,)</f>
        <v/>
      </c>
      <c r="AR51" s="112" t="str">
        <f t="shared" si="82"/>
        <v/>
      </c>
      <c r="AS51" s="112" t="str">
        <f t="shared" si="82"/>
        <v/>
      </c>
      <c r="AT51" s="112" t="str">
        <f t="shared" si="82"/>
        <v/>
      </c>
      <c r="AU51" s="112"/>
      <c r="AV51" s="112"/>
      <c r="AW51" s="112"/>
      <c r="AX51" s="112"/>
      <c r="AY51" s="143"/>
    </row>
    <row r="52" ht="15.75" customHeight="1">
      <c r="B52" s="31"/>
      <c r="C52" s="183"/>
      <c r="D52" s="187"/>
      <c r="E52" s="184"/>
      <c r="F52" s="185"/>
      <c r="G52" s="188"/>
      <c r="H52" s="112"/>
      <c r="I52" s="138">
        <v>47.0</v>
      </c>
      <c r="J52" s="112" t="str">
        <f t="shared" si="66"/>
        <v/>
      </c>
      <c r="K52" s="112">
        <f t="shared" si="20"/>
        <v>0</v>
      </c>
      <c r="L52" s="112" t="str">
        <f t="shared" si="21"/>
        <v/>
      </c>
      <c r="M52" s="112" t="str">
        <f t="shared" si="2"/>
        <v/>
      </c>
      <c r="N52" s="112" t="str">
        <f t="shared" si="3"/>
        <v/>
      </c>
      <c r="O52" s="139">
        <f t="shared" si="4"/>
        <v>0</v>
      </c>
      <c r="P52" s="138">
        <v>47.0</v>
      </c>
      <c r="Q52" s="112" t="str">
        <f t="shared" si="22"/>
        <v/>
      </c>
      <c r="R52" s="112" t="str">
        <f t="shared" si="23"/>
        <v/>
      </c>
      <c r="S52" s="112" t="str">
        <f t="shared" si="5"/>
        <v>#N/A</v>
      </c>
      <c r="T52" s="112" t="str">
        <f t="shared" si="6"/>
        <v>#N/A</v>
      </c>
      <c r="U52" s="112" t="str">
        <f t="shared" si="24"/>
        <v/>
      </c>
      <c r="V52" s="112" t="str">
        <f t="shared" si="7"/>
        <v/>
      </c>
      <c r="W52" s="112">
        <v>0.0</v>
      </c>
      <c r="X52" s="112" t="str">
        <f t="shared" si="8"/>
        <v>#N/A</v>
      </c>
      <c r="Y52" s="140" t="str">
        <f t="shared" si="9"/>
        <v/>
      </c>
      <c r="AA52" s="141">
        <v>47.0</v>
      </c>
      <c r="AB52" s="112" t="str">
        <f t="shared" si="10"/>
        <v/>
      </c>
      <c r="AC52" s="142">
        <f t="shared" si="11"/>
        <v>0</v>
      </c>
      <c r="AD52" s="112" t="str">
        <f t="shared" si="12"/>
        <v/>
      </c>
      <c r="AE52" s="112" t="str">
        <f t="shared" si="13"/>
        <v/>
      </c>
      <c r="AF52" s="112" t="str">
        <f t="shared" si="25"/>
        <v/>
      </c>
      <c r="AG52" s="112" t="str">
        <f t="shared" si="26"/>
        <v/>
      </c>
      <c r="AH52" s="112" t="str">
        <f t="shared" si="27"/>
        <v/>
      </c>
      <c r="AI52" s="143" t="str">
        <f t="shared" si="28"/>
        <v/>
      </c>
      <c r="AK52" s="141">
        <v>47.0</v>
      </c>
      <c r="AL52" s="112" t="str">
        <f t="shared" si="14"/>
        <v/>
      </c>
      <c r="AM52" s="112" t="str">
        <f t="shared" si="15"/>
        <v/>
      </c>
      <c r="AN52" s="112" t="str">
        <f t="shared" si="16"/>
        <v/>
      </c>
      <c r="AO52" s="112" t="str">
        <f t="shared" si="17"/>
        <v/>
      </c>
      <c r="AP52" s="112" t="str">
        <f t="shared" si="18"/>
        <v/>
      </c>
      <c r="AQ52" s="112" t="str">
        <f t="shared" ref="AQ52:AT52" si="83">IF($AK52&lt;=$F$18,$AL52*AM52,)</f>
        <v/>
      </c>
      <c r="AR52" s="112" t="str">
        <f t="shared" si="83"/>
        <v/>
      </c>
      <c r="AS52" s="112" t="str">
        <f t="shared" si="83"/>
        <v/>
      </c>
      <c r="AT52" s="112" t="str">
        <f t="shared" si="83"/>
        <v/>
      </c>
      <c r="AU52" s="112"/>
      <c r="AV52" s="112"/>
      <c r="AW52" s="112"/>
      <c r="AX52" s="112"/>
      <c r="AY52" s="143"/>
    </row>
    <row r="53" ht="15.75" customHeight="1">
      <c r="B53" s="31"/>
      <c r="C53" s="183"/>
      <c r="D53" s="187"/>
      <c r="E53" s="184"/>
      <c r="F53" s="185"/>
      <c r="G53" s="188"/>
      <c r="H53" s="112"/>
      <c r="I53" s="138">
        <v>48.0</v>
      </c>
      <c r="J53" s="112" t="str">
        <f t="shared" si="66"/>
        <v/>
      </c>
      <c r="K53" s="112">
        <f t="shared" si="20"/>
        <v>0</v>
      </c>
      <c r="L53" s="112" t="str">
        <f t="shared" si="21"/>
        <v/>
      </c>
      <c r="M53" s="112" t="str">
        <f t="shared" si="2"/>
        <v/>
      </c>
      <c r="N53" s="112" t="str">
        <f t="shared" si="3"/>
        <v/>
      </c>
      <c r="O53" s="139">
        <f t="shared" si="4"/>
        <v>0</v>
      </c>
      <c r="P53" s="138">
        <v>48.0</v>
      </c>
      <c r="Q53" s="112" t="str">
        <f t="shared" si="22"/>
        <v/>
      </c>
      <c r="R53" s="112" t="str">
        <f t="shared" si="23"/>
        <v/>
      </c>
      <c r="S53" s="112" t="str">
        <f t="shared" si="5"/>
        <v>#N/A</v>
      </c>
      <c r="T53" s="112" t="str">
        <f t="shared" si="6"/>
        <v>#N/A</v>
      </c>
      <c r="U53" s="112" t="str">
        <f t="shared" si="24"/>
        <v/>
      </c>
      <c r="V53" s="112" t="str">
        <f t="shared" si="7"/>
        <v/>
      </c>
      <c r="W53" s="112">
        <v>0.0</v>
      </c>
      <c r="X53" s="112" t="str">
        <f t="shared" si="8"/>
        <v>#N/A</v>
      </c>
      <c r="Y53" s="140" t="str">
        <f t="shared" si="9"/>
        <v/>
      </c>
      <c r="AA53" s="141">
        <v>48.0</v>
      </c>
      <c r="AB53" s="112" t="str">
        <f t="shared" si="10"/>
        <v/>
      </c>
      <c r="AC53" s="142">
        <f t="shared" si="11"/>
        <v>0</v>
      </c>
      <c r="AD53" s="112" t="str">
        <f t="shared" si="12"/>
        <v/>
      </c>
      <c r="AE53" s="112" t="str">
        <f t="shared" si="13"/>
        <v/>
      </c>
      <c r="AF53" s="112" t="str">
        <f t="shared" si="25"/>
        <v/>
      </c>
      <c r="AG53" s="112" t="str">
        <f t="shared" si="26"/>
        <v/>
      </c>
      <c r="AH53" s="112" t="str">
        <f t="shared" si="27"/>
        <v/>
      </c>
      <c r="AI53" s="143" t="str">
        <f t="shared" si="28"/>
        <v/>
      </c>
      <c r="AK53" s="141">
        <v>48.0</v>
      </c>
      <c r="AL53" s="112" t="str">
        <f t="shared" si="14"/>
        <v/>
      </c>
      <c r="AM53" s="112" t="str">
        <f t="shared" si="15"/>
        <v/>
      </c>
      <c r="AN53" s="112" t="str">
        <f t="shared" si="16"/>
        <v/>
      </c>
      <c r="AO53" s="112" t="str">
        <f t="shared" si="17"/>
        <v/>
      </c>
      <c r="AP53" s="112" t="str">
        <f t="shared" si="18"/>
        <v/>
      </c>
      <c r="AQ53" s="112" t="str">
        <f t="shared" ref="AQ53:AT53" si="84">IF($AK53&lt;=$F$18,$AL53*AM53,)</f>
        <v/>
      </c>
      <c r="AR53" s="112" t="str">
        <f t="shared" si="84"/>
        <v/>
      </c>
      <c r="AS53" s="112" t="str">
        <f t="shared" si="84"/>
        <v/>
      </c>
      <c r="AT53" s="112" t="str">
        <f t="shared" si="84"/>
        <v/>
      </c>
      <c r="AU53" s="112"/>
      <c r="AV53" s="112"/>
      <c r="AW53" s="112"/>
      <c r="AX53" s="112"/>
      <c r="AY53" s="143"/>
    </row>
    <row r="54" ht="15.75" customHeight="1">
      <c r="B54" s="31"/>
      <c r="C54" s="183"/>
      <c r="D54" s="187"/>
      <c r="E54" s="184"/>
      <c r="F54" s="185"/>
      <c r="G54" s="188"/>
      <c r="H54" s="112"/>
      <c r="I54" s="138">
        <v>49.0</v>
      </c>
      <c r="J54" s="112" t="str">
        <f t="shared" si="66"/>
        <v/>
      </c>
      <c r="K54" s="112">
        <f t="shared" si="20"/>
        <v>0</v>
      </c>
      <c r="L54" s="112" t="str">
        <f t="shared" si="21"/>
        <v/>
      </c>
      <c r="M54" s="112" t="str">
        <f t="shared" si="2"/>
        <v/>
      </c>
      <c r="N54" s="112" t="str">
        <f t="shared" si="3"/>
        <v/>
      </c>
      <c r="O54" s="139">
        <f t="shared" si="4"/>
        <v>0</v>
      </c>
      <c r="P54" s="138">
        <v>49.0</v>
      </c>
      <c r="Q54" s="112" t="str">
        <f t="shared" si="22"/>
        <v/>
      </c>
      <c r="R54" s="112" t="str">
        <f t="shared" si="23"/>
        <v/>
      </c>
      <c r="S54" s="112" t="str">
        <f t="shared" si="5"/>
        <v>#N/A</v>
      </c>
      <c r="T54" s="112" t="str">
        <f t="shared" si="6"/>
        <v>#N/A</v>
      </c>
      <c r="U54" s="112" t="str">
        <f t="shared" si="24"/>
        <v/>
      </c>
      <c r="V54" s="112" t="str">
        <f t="shared" si="7"/>
        <v/>
      </c>
      <c r="W54" s="112">
        <v>0.0</v>
      </c>
      <c r="X54" s="112" t="str">
        <f t="shared" si="8"/>
        <v>#N/A</v>
      </c>
      <c r="Y54" s="140" t="str">
        <f t="shared" si="9"/>
        <v/>
      </c>
      <c r="AA54" s="141">
        <v>49.0</v>
      </c>
      <c r="AB54" s="112" t="str">
        <f t="shared" si="10"/>
        <v/>
      </c>
      <c r="AC54" s="142">
        <f t="shared" si="11"/>
        <v>0</v>
      </c>
      <c r="AD54" s="112" t="str">
        <f t="shared" si="12"/>
        <v/>
      </c>
      <c r="AE54" s="112" t="str">
        <f t="shared" si="13"/>
        <v/>
      </c>
      <c r="AF54" s="112" t="str">
        <f t="shared" si="25"/>
        <v/>
      </c>
      <c r="AG54" s="112" t="str">
        <f t="shared" si="26"/>
        <v/>
      </c>
      <c r="AH54" s="112" t="str">
        <f t="shared" si="27"/>
        <v/>
      </c>
      <c r="AI54" s="143" t="str">
        <f t="shared" si="28"/>
        <v/>
      </c>
      <c r="AK54" s="141">
        <v>49.0</v>
      </c>
      <c r="AL54" s="112" t="str">
        <f t="shared" si="14"/>
        <v/>
      </c>
      <c r="AM54" s="112" t="str">
        <f t="shared" si="15"/>
        <v/>
      </c>
      <c r="AN54" s="112" t="str">
        <f t="shared" si="16"/>
        <v/>
      </c>
      <c r="AO54" s="112" t="str">
        <f t="shared" si="17"/>
        <v/>
      </c>
      <c r="AP54" s="112" t="str">
        <f t="shared" si="18"/>
        <v/>
      </c>
      <c r="AQ54" s="112" t="str">
        <f t="shared" ref="AQ54:AT54" si="85">IF($AK54&lt;=$F$18,$AL54*AM54,)</f>
        <v/>
      </c>
      <c r="AR54" s="112" t="str">
        <f t="shared" si="85"/>
        <v/>
      </c>
      <c r="AS54" s="112" t="str">
        <f t="shared" si="85"/>
        <v/>
      </c>
      <c r="AT54" s="112" t="str">
        <f t="shared" si="85"/>
        <v/>
      </c>
      <c r="AU54" s="112"/>
      <c r="AV54" s="112"/>
      <c r="AW54" s="112"/>
      <c r="AX54" s="112"/>
      <c r="AY54" s="143"/>
    </row>
    <row r="55" ht="15.75" customHeight="1">
      <c r="B55" s="31"/>
      <c r="C55" s="183"/>
      <c r="D55" s="187"/>
      <c r="E55" s="184"/>
      <c r="F55" s="185"/>
      <c r="G55" s="188"/>
      <c r="H55" s="112"/>
      <c r="I55" s="138">
        <v>50.0</v>
      </c>
      <c r="J55" s="112" t="str">
        <f t="shared" si="66"/>
        <v/>
      </c>
      <c r="K55" s="112">
        <f t="shared" si="20"/>
        <v>0</v>
      </c>
      <c r="L55" s="112" t="str">
        <f t="shared" si="21"/>
        <v/>
      </c>
      <c r="M55" s="112" t="str">
        <f t="shared" si="2"/>
        <v/>
      </c>
      <c r="N55" s="112" t="str">
        <f t="shared" si="3"/>
        <v/>
      </c>
      <c r="O55" s="139">
        <f t="shared" si="4"/>
        <v>0</v>
      </c>
      <c r="P55" s="138">
        <v>50.0</v>
      </c>
      <c r="Q55" s="112" t="str">
        <f t="shared" si="22"/>
        <v/>
      </c>
      <c r="R55" s="112" t="str">
        <f t="shared" si="23"/>
        <v/>
      </c>
      <c r="S55" s="112" t="str">
        <f t="shared" si="5"/>
        <v>#N/A</v>
      </c>
      <c r="T55" s="112" t="str">
        <f t="shared" si="6"/>
        <v>#N/A</v>
      </c>
      <c r="U55" s="112" t="str">
        <f t="shared" si="24"/>
        <v/>
      </c>
      <c r="V55" s="112" t="str">
        <f t="shared" si="7"/>
        <v/>
      </c>
      <c r="W55" s="112">
        <v>0.0</v>
      </c>
      <c r="X55" s="112" t="str">
        <f t="shared" si="8"/>
        <v>#N/A</v>
      </c>
      <c r="Y55" s="140" t="str">
        <f t="shared" si="9"/>
        <v/>
      </c>
      <c r="AA55" s="141">
        <v>50.0</v>
      </c>
      <c r="AB55" s="112" t="str">
        <f t="shared" si="10"/>
        <v/>
      </c>
      <c r="AC55" s="142">
        <f t="shared" si="11"/>
        <v>0</v>
      </c>
      <c r="AD55" s="112" t="str">
        <f t="shared" si="12"/>
        <v/>
      </c>
      <c r="AE55" s="112" t="str">
        <f t="shared" si="13"/>
        <v/>
      </c>
      <c r="AF55" s="112" t="str">
        <f t="shared" si="25"/>
        <v/>
      </c>
      <c r="AG55" s="112" t="str">
        <f t="shared" si="26"/>
        <v/>
      </c>
      <c r="AH55" s="112" t="str">
        <f t="shared" si="27"/>
        <v/>
      </c>
      <c r="AI55" s="143" t="str">
        <f t="shared" si="28"/>
        <v/>
      </c>
      <c r="AK55" s="141">
        <v>50.0</v>
      </c>
      <c r="AL55" s="112" t="str">
        <f t="shared" si="14"/>
        <v/>
      </c>
      <c r="AM55" s="112" t="str">
        <f t="shared" si="15"/>
        <v/>
      </c>
      <c r="AN55" s="112" t="str">
        <f t="shared" si="16"/>
        <v/>
      </c>
      <c r="AO55" s="112" t="str">
        <f t="shared" si="17"/>
        <v/>
      </c>
      <c r="AP55" s="112" t="str">
        <f t="shared" si="18"/>
        <v/>
      </c>
      <c r="AQ55" s="112" t="str">
        <f t="shared" ref="AQ55:AT55" si="86">IF($AK55&lt;=$F$18,$AL55*AM55,)</f>
        <v/>
      </c>
      <c r="AR55" s="112" t="str">
        <f t="shared" si="86"/>
        <v/>
      </c>
      <c r="AS55" s="112" t="str">
        <f t="shared" si="86"/>
        <v/>
      </c>
      <c r="AT55" s="112" t="str">
        <f t="shared" si="86"/>
        <v/>
      </c>
      <c r="AU55" s="112"/>
      <c r="AV55" s="112"/>
      <c r="AW55" s="112"/>
      <c r="AX55" s="112"/>
      <c r="AY55" s="143"/>
    </row>
    <row r="56" ht="15.75" customHeight="1">
      <c r="B56" s="31"/>
      <c r="C56" s="183"/>
      <c r="D56" s="187"/>
      <c r="E56" s="184"/>
      <c r="F56" s="185"/>
      <c r="G56" s="188"/>
      <c r="H56" s="112"/>
      <c r="I56" s="138">
        <v>51.0</v>
      </c>
      <c r="J56" s="112" t="str">
        <f t="shared" si="66"/>
        <v/>
      </c>
      <c r="K56" s="112">
        <f t="shared" si="20"/>
        <v>0</v>
      </c>
      <c r="L56" s="112" t="str">
        <f t="shared" si="21"/>
        <v/>
      </c>
      <c r="M56" s="112" t="str">
        <f t="shared" si="2"/>
        <v/>
      </c>
      <c r="N56" s="112" t="str">
        <f t="shared" si="3"/>
        <v/>
      </c>
      <c r="O56" s="139">
        <f t="shared" si="4"/>
        <v>0</v>
      </c>
      <c r="P56" s="138">
        <v>51.0</v>
      </c>
      <c r="Q56" s="112" t="str">
        <f t="shared" si="22"/>
        <v/>
      </c>
      <c r="R56" s="112" t="str">
        <f t="shared" si="23"/>
        <v/>
      </c>
      <c r="S56" s="112" t="str">
        <f t="shared" si="5"/>
        <v>#N/A</v>
      </c>
      <c r="T56" s="112" t="str">
        <f t="shared" si="6"/>
        <v>#N/A</v>
      </c>
      <c r="U56" s="112" t="str">
        <f t="shared" si="24"/>
        <v/>
      </c>
      <c r="V56" s="112" t="str">
        <f t="shared" si="7"/>
        <v/>
      </c>
      <c r="W56" s="112">
        <v>0.0</v>
      </c>
      <c r="X56" s="112" t="str">
        <f t="shared" si="8"/>
        <v>#N/A</v>
      </c>
      <c r="Y56" s="140" t="str">
        <f t="shared" si="9"/>
        <v/>
      </c>
      <c r="AA56" s="141">
        <v>51.0</v>
      </c>
      <c r="AB56" s="112" t="str">
        <f t="shared" si="10"/>
        <v/>
      </c>
      <c r="AC56" s="142">
        <f t="shared" si="11"/>
        <v>0</v>
      </c>
      <c r="AD56" s="112" t="str">
        <f t="shared" si="12"/>
        <v/>
      </c>
      <c r="AE56" s="112" t="str">
        <f t="shared" si="13"/>
        <v/>
      </c>
      <c r="AF56" s="112" t="str">
        <f t="shared" si="25"/>
        <v/>
      </c>
      <c r="AG56" s="112" t="str">
        <f t="shared" si="26"/>
        <v/>
      </c>
      <c r="AH56" s="112" t="str">
        <f t="shared" si="27"/>
        <v/>
      </c>
      <c r="AI56" s="143" t="str">
        <f t="shared" si="28"/>
        <v/>
      </c>
      <c r="AK56" s="141">
        <v>51.0</v>
      </c>
      <c r="AL56" s="112" t="str">
        <f t="shared" si="14"/>
        <v/>
      </c>
      <c r="AM56" s="112" t="str">
        <f t="shared" si="15"/>
        <v/>
      </c>
      <c r="AN56" s="112" t="str">
        <f t="shared" si="16"/>
        <v/>
      </c>
      <c r="AO56" s="112" t="str">
        <f t="shared" si="17"/>
        <v/>
      </c>
      <c r="AP56" s="112" t="str">
        <f t="shared" si="18"/>
        <v/>
      </c>
      <c r="AQ56" s="112" t="str">
        <f t="shared" ref="AQ56:AT56" si="87">IF($AK56&lt;=$F$18,$AL56*AM56,)</f>
        <v/>
      </c>
      <c r="AR56" s="112" t="str">
        <f t="shared" si="87"/>
        <v/>
      </c>
      <c r="AS56" s="112" t="str">
        <f t="shared" si="87"/>
        <v/>
      </c>
      <c r="AT56" s="112" t="str">
        <f t="shared" si="87"/>
        <v/>
      </c>
      <c r="AU56" s="112"/>
      <c r="AV56" s="112"/>
      <c r="AW56" s="112"/>
      <c r="AX56" s="112"/>
      <c r="AY56" s="143"/>
    </row>
    <row r="57" ht="15.75" customHeight="1">
      <c r="B57" s="31"/>
      <c r="C57" s="183"/>
      <c r="D57" s="187"/>
      <c r="E57" s="184"/>
      <c r="F57" s="185"/>
      <c r="G57" s="188"/>
      <c r="H57" s="112"/>
      <c r="I57" s="138">
        <v>52.0</v>
      </c>
      <c r="J57" s="112" t="str">
        <f t="shared" si="66"/>
        <v/>
      </c>
      <c r="K57" s="112">
        <f t="shared" si="20"/>
        <v>0</v>
      </c>
      <c r="L57" s="112" t="str">
        <f t="shared" si="21"/>
        <v/>
      </c>
      <c r="M57" s="112" t="str">
        <f t="shared" si="2"/>
        <v/>
      </c>
      <c r="N57" s="112" t="str">
        <f t="shared" si="3"/>
        <v/>
      </c>
      <c r="O57" s="139">
        <f t="shared" si="4"/>
        <v>0</v>
      </c>
      <c r="P57" s="138">
        <v>52.0</v>
      </c>
      <c r="Q57" s="112" t="str">
        <f t="shared" si="22"/>
        <v/>
      </c>
      <c r="R57" s="112" t="str">
        <f t="shared" si="23"/>
        <v/>
      </c>
      <c r="S57" s="112" t="str">
        <f t="shared" si="5"/>
        <v>#N/A</v>
      </c>
      <c r="T57" s="112" t="str">
        <f t="shared" si="6"/>
        <v>#N/A</v>
      </c>
      <c r="U57" s="112" t="str">
        <f t="shared" si="24"/>
        <v/>
      </c>
      <c r="V57" s="112" t="str">
        <f t="shared" si="7"/>
        <v/>
      </c>
      <c r="W57" s="112">
        <v>0.0</v>
      </c>
      <c r="X57" s="112" t="str">
        <f t="shared" si="8"/>
        <v>#N/A</v>
      </c>
      <c r="Y57" s="140" t="str">
        <f t="shared" si="9"/>
        <v/>
      </c>
      <c r="AA57" s="141">
        <v>52.0</v>
      </c>
      <c r="AB57" s="112" t="str">
        <f t="shared" si="10"/>
        <v/>
      </c>
      <c r="AC57" s="142">
        <f t="shared" si="11"/>
        <v>0</v>
      </c>
      <c r="AD57" s="112" t="str">
        <f t="shared" si="12"/>
        <v/>
      </c>
      <c r="AE57" s="112" t="str">
        <f t="shared" si="13"/>
        <v/>
      </c>
      <c r="AF57" s="112" t="str">
        <f t="shared" si="25"/>
        <v/>
      </c>
      <c r="AG57" s="112" t="str">
        <f t="shared" si="26"/>
        <v/>
      </c>
      <c r="AH57" s="112" t="str">
        <f t="shared" si="27"/>
        <v/>
      </c>
      <c r="AI57" s="143" t="str">
        <f t="shared" si="28"/>
        <v/>
      </c>
      <c r="AK57" s="141">
        <v>52.0</v>
      </c>
      <c r="AL57" s="112" t="str">
        <f t="shared" si="14"/>
        <v/>
      </c>
      <c r="AM57" s="112" t="str">
        <f t="shared" si="15"/>
        <v/>
      </c>
      <c r="AN57" s="112" t="str">
        <f t="shared" si="16"/>
        <v/>
      </c>
      <c r="AO57" s="112" t="str">
        <f t="shared" si="17"/>
        <v/>
      </c>
      <c r="AP57" s="112" t="str">
        <f t="shared" si="18"/>
        <v/>
      </c>
      <c r="AQ57" s="112" t="str">
        <f t="shared" ref="AQ57:AT57" si="88">IF($AK57&lt;=$F$18,$AL57*AM57,)</f>
        <v/>
      </c>
      <c r="AR57" s="112" t="str">
        <f t="shared" si="88"/>
        <v/>
      </c>
      <c r="AS57" s="112" t="str">
        <f t="shared" si="88"/>
        <v/>
      </c>
      <c r="AT57" s="112" t="str">
        <f t="shared" si="88"/>
        <v/>
      </c>
      <c r="AU57" s="112"/>
      <c r="AV57" s="112"/>
      <c r="AW57" s="112"/>
      <c r="AX57" s="112"/>
      <c r="AY57" s="143"/>
    </row>
    <row r="58" ht="15.75" customHeight="1">
      <c r="B58" s="31"/>
      <c r="C58" s="183"/>
      <c r="D58" s="187"/>
      <c r="E58" s="184"/>
      <c r="F58" s="185"/>
      <c r="G58" s="188"/>
      <c r="H58" s="112"/>
      <c r="I58" s="138">
        <v>53.0</v>
      </c>
      <c r="J58" s="112" t="str">
        <f t="shared" si="66"/>
        <v/>
      </c>
      <c r="K58" s="112">
        <f t="shared" si="20"/>
        <v>0</v>
      </c>
      <c r="L58" s="112" t="str">
        <f t="shared" si="21"/>
        <v/>
      </c>
      <c r="M58" s="112" t="str">
        <f t="shared" si="2"/>
        <v/>
      </c>
      <c r="N58" s="112" t="str">
        <f t="shared" si="3"/>
        <v/>
      </c>
      <c r="O58" s="139">
        <f t="shared" si="4"/>
        <v>0</v>
      </c>
      <c r="P58" s="138">
        <v>53.0</v>
      </c>
      <c r="Q58" s="112" t="str">
        <f t="shared" si="22"/>
        <v/>
      </c>
      <c r="R58" s="112" t="str">
        <f t="shared" si="23"/>
        <v/>
      </c>
      <c r="S58" s="112" t="str">
        <f t="shared" si="5"/>
        <v>#N/A</v>
      </c>
      <c r="T58" s="112" t="str">
        <f t="shared" si="6"/>
        <v>#N/A</v>
      </c>
      <c r="U58" s="112" t="str">
        <f t="shared" si="24"/>
        <v/>
      </c>
      <c r="V58" s="112" t="str">
        <f t="shared" si="7"/>
        <v/>
      </c>
      <c r="W58" s="112">
        <v>0.0</v>
      </c>
      <c r="X58" s="112" t="str">
        <f t="shared" si="8"/>
        <v>#N/A</v>
      </c>
      <c r="Y58" s="140" t="str">
        <f t="shared" si="9"/>
        <v/>
      </c>
      <c r="AA58" s="141">
        <v>53.0</v>
      </c>
      <c r="AB58" s="112" t="str">
        <f t="shared" si="10"/>
        <v/>
      </c>
      <c r="AC58" s="142">
        <f t="shared" si="11"/>
        <v>0</v>
      </c>
      <c r="AD58" s="112" t="str">
        <f t="shared" si="12"/>
        <v/>
      </c>
      <c r="AE58" s="112" t="str">
        <f t="shared" si="13"/>
        <v/>
      </c>
      <c r="AF58" s="112" t="str">
        <f t="shared" si="25"/>
        <v/>
      </c>
      <c r="AG58" s="112" t="str">
        <f t="shared" si="26"/>
        <v/>
      </c>
      <c r="AH58" s="112" t="str">
        <f t="shared" si="27"/>
        <v/>
      </c>
      <c r="AI58" s="143" t="str">
        <f t="shared" si="28"/>
        <v/>
      </c>
      <c r="AK58" s="141">
        <v>53.0</v>
      </c>
      <c r="AL58" s="112" t="str">
        <f t="shared" si="14"/>
        <v/>
      </c>
      <c r="AM58" s="112" t="str">
        <f t="shared" si="15"/>
        <v/>
      </c>
      <c r="AN58" s="112" t="str">
        <f t="shared" si="16"/>
        <v/>
      </c>
      <c r="AO58" s="112" t="str">
        <f t="shared" si="17"/>
        <v/>
      </c>
      <c r="AP58" s="112" t="str">
        <f t="shared" si="18"/>
        <v/>
      </c>
      <c r="AQ58" s="112" t="str">
        <f t="shared" ref="AQ58:AT58" si="89">IF($AK58&lt;=$F$18,$AL58*AM58,)</f>
        <v/>
      </c>
      <c r="AR58" s="112" t="str">
        <f t="shared" si="89"/>
        <v/>
      </c>
      <c r="AS58" s="112" t="str">
        <f t="shared" si="89"/>
        <v/>
      </c>
      <c r="AT58" s="112" t="str">
        <f t="shared" si="89"/>
        <v/>
      </c>
      <c r="AU58" s="112"/>
      <c r="AV58" s="112"/>
      <c r="AW58" s="112"/>
      <c r="AX58" s="112"/>
      <c r="AY58" s="143"/>
    </row>
    <row r="59" ht="15.75" customHeight="1">
      <c r="B59" s="31"/>
      <c r="C59" s="183"/>
      <c r="D59" s="187"/>
      <c r="E59" s="184"/>
      <c r="F59" s="185"/>
      <c r="G59" s="188"/>
      <c r="H59" s="112"/>
      <c r="I59" s="138">
        <v>54.0</v>
      </c>
      <c r="J59" s="112" t="str">
        <f t="shared" si="66"/>
        <v/>
      </c>
      <c r="K59" s="112">
        <f t="shared" si="20"/>
        <v>0</v>
      </c>
      <c r="L59" s="112" t="str">
        <f t="shared" si="21"/>
        <v/>
      </c>
      <c r="M59" s="112" t="str">
        <f t="shared" si="2"/>
        <v/>
      </c>
      <c r="N59" s="112" t="str">
        <f t="shared" si="3"/>
        <v/>
      </c>
      <c r="O59" s="139">
        <f t="shared" si="4"/>
        <v>0</v>
      </c>
      <c r="P59" s="138">
        <v>54.0</v>
      </c>
      <c r="Q59" s="112" t="str">
        <f t="shared" si="22"/>
        <v/>
      </c>
      <c r="R59" s="112" t="str">
        <f t="shared" si="23"/>
        <v/>
      </c>
      <c r="S59" s="112" t="str">
        <f t="shared" si="5"/>
        <v>#N/A</v>
      </c>
      <c r="T59" s="112" t="str">
        <f t="shared" si="6"/>
        <v>#N/A</v>
      </c>
      <c r="U59" s="112" t="str">
        <f t="shared" si="24"/>
        <v/>
      </c>
      <c r="V59" s="112" t="str">
        <f t="shared" si="7"/>
        <v/>
      </c>
      <c r="W59" s="112">
        <v>0.0</v>
      </c>
      <c r="X59" s="112" t="str">
        <f t="shared" si="8"/>
        <v>#N/A</v>
      </c>
      <c r="Y59" s="140" t="str">
        <f t="shared" si="9"/>
        <v/>
      </c>
      <c r="AA59" s="141">
        <v>54.0</v>
      </c>
      <c r="AB59" s="112" t="str">
        <f t="shared" si="10"/>
        <v/>
      </c>
      <c r="AC59" s="142">
        <f t="shared" si="11"/>
        <v>0</v>
      </c>
      <c r="AD59" s="112" t="str">
        <f t="shared" si="12"/>
        <v/>
      </c>
      <c r="AE59" s="112" t="str">
        <f t="shared" si="13"/>
        <v/>
      </c>
      <c r="AF59" s="112" t="str">
        <f t="shared" si="25"/>
        <v/>
      </c>
      <c r="AG59" s="112" t="str">
        <f t="shared" si="26"/>
        <v/>
      </c>
      <c r="AH59" s="112" t="str">
        <f t="shared" si="27"/>
        <v/>
      </c>
      <c r="AI59" s="143" t="str">
        <f t="shared" si="28"/>
        <v/>
      </c>
      <c r="AK59" s="141">
        <v>54.0</v>
      </c>
      <c r="AL59" s="112" t="str">
        <f t="shared" si="14"/>
        <v/>
      </c>
      <c r="AM59" s="112" t="str">
        <f t="shared" si="15"/>
        <v/>
      </c>
      <c r="AN59" s="112" t="str">
        <f t="shared" si="16"/>
        <v/>
      </c>
      <c r="AO59" s="112" t="str">
        <f t="shared" si="17"/>
        <v/>
      </c>
      <c r="AP59" s="112" t="str">
        <f t="shared" si="18"/>
        <v/>
      </c>
      <c r="AQ59" s="112" t="str">
        <f t="shared" ref="AQ59:AT59" si="90">IF($AK59&lt;=$F$18,$AL59*AM59,)</f>
        <v/>
      </c>
      <c r="AR59" s="112" t="str">
        <f t="shared" si="90"/>
        <v/>
      </c>
      <c r="AS59" s="112" t="str">
        <f t="shared" si="90"/>
        <v/>
      </c>
      <c r="AT59" s="112" t="str">
        <f t="shared" si="90"/>
        <v/>
      </c>
      <c r="AU59" s="112"/>
      <c r="AV59" s="112"/>
      <c r="AW59" s="112"/>
      <c r="AX59" s="112"/>
      <c r="AY59" s="143"/>
    </row>
    <row r="60" ht="15.75" customHeight="1">
      <c r="B60" s="31"/>
      <c r="C60" s="183"/>
      <c r="D60" s="187"/>
      <c r="E60" s="184"/>
      <c r="F60" s="185"/>
      <c r="G60" s="188"/>
      <c r="H60" s="112"/>
      <c r="I60" s="138">
        <v>55.0</v>
      </c>
      <c r="J60" s="112" t="str">
        <f t="shared" si="66"/>
        <v/>
      </c>
      <c r="K60" s="112">
        <f t="shared" si="20"/>
        <v>0</v>
      </c>
      <c r="L60" s="112" t="str">
        <f t="shared" si="21"/>
        <v/>
      </c>
      <c r="M60" s="112" t="str">
        <f t="shared" si="2"/>
        <v/>
      </c>
      <c r="N60" s="112" t="str">
        <f t="shared" si="3"/>
        <v/>
      </c>
      <c r="O60" s="139">
        <f t="shared" si="4"/>
        <v>0</v>
      </c>
      <c r="P60" s="138">
        <v>55.0</v>
      </c>
      <c r="Q60" s="112" t="str">
        <f t="shared" si="22"/>
        <v/>
      </c>
      <c r="R60" s="112" t="str">
        <f t="shared" si="23"/>
        <v/>
      </c>
      <c r="S60" s="112" t="str">
        <f t="shared" si="5"/>
        <v>#N/A</v>
      </c>
      <c r="T60" s="112" t="str">
        <f t="shared" si="6"/>
        <v>#N/A</v>
      </c>
      <c r="U60" s="112" t="str">
        <f t="shared" si="24"/>
        <v/>
      </c>
      <c r="V60" s="112" t="str">
        <f t="shared" si="7"/>
        <v/>
      </c>
      <c r="W60" s="112">
        <v>0.0</v>
      </c>
      <c r="X60" s="112" t="str">
        <f t="shared" si="8"/>
        <v>#N/A</v>
      </c>
      <c r="Y60" s="140" t="str">
        <f t="shared" si="9"/>
        <v/>
      </c>
      <c r="AA60" s="141">
        <v>55.0</v>
      </c>
      <c r="AB60" s="112" t="str">
        <f t="shared" si="10"/>
        <v/>
      </c>
      <c r="AC60" s="142">
        <f t="shared" si="11"/>
        <v>0</v>
      </c>
      <c r="AD60" s="112" t="str">
        <f t="shared" si="12"/>
        <v/>
      </c>
      <c r="AE60" s="112" t="str">
        <f t="shared" si="13"/>
        <v/>
      </c>
      <c r="AF60" s="112" t="str">
        <f t="shared" si="25"/>
        <v/>
      </c>
      <c r="AG60" s="112" t="str">
        <f t="shared" si="26"/>
        <v/>
      </c>
      <c r="AH60" s="112" t="str">
        <f t="shared" si="27"/>
        <v/>
      </c>
      <c r="AI60" s="143" t="str">
        <f t="shared" si="28"/>
        <v/>
      </c>
      <c r="AK60" s="141">
        <v>55.0</v>
      </c>
      <c r="AL60" s="112" t="str">
        <f t="shared" si="14"/>
        <v/>
      </c>
      <c r="AM60" s="112" t="str">
        <f t="shared" si="15"/>
        <v/>
      </c>
      <c r="AN60" s="112" t="str">
        <f t="shared" si="16"/>
        <v/>
      </c>
      <c r="AO60" s="112" t="str">
        <f t="shared" si="17"/>
        <v/>
      </c>
      <c r="AP60" s="112" t="str">
        <f t="shared" si="18"/>
        <v/>
      </c>
      <c r="AQ60" s="112" t="str">
        <f t="shared" ref="AQ60:AT60" si="91">IF($AK60&lt;=$F$18,$AL60*AM60,)</f>
        <v/>
      </c>
      <c r="AR60" s="112" t="str">
        <f t="shared" si="91"/>
        <v/>
      </c>
      <c r="AS60" s="112" t="str">
        <f t="shared" si="91"/>
        <v/>
      </c>
      <c r="AT60" s="112" t="str">
        <f t="shared" si="91"/>
        <v/>
      </c>
      <c r="AU60" s="112"/>
      <c r="AV60" s="112"/>
      <c r="AW60" s="112"/>
      <c r="AX60" s="112"/>
      <c r="AY60" s="143"/>
    </row>
    <row r="61" ht="15.75" customHeight="1">
      <c r="B61" s="31"/>
      <c r="C61" s="183"/>
      <c r="D61" s="187"/>
      <c r="E61" s="184"/>
      <c r="F61" s="185"/>
      <c r="G61" s="188"/>
      <c r="H61" s="112"/>
      <c r="I61" s="138">
        <v>56.0</v>
      </c>
      <c r="J61" s="112" t="str">
        <f t="shared" si="66"/>
        <v/>
      </c>
      <c r="K61" s="112">
        <f t="shared" si="20"/>
        <v>0</v>
      </c>
      <c r="L61" s="112" t="str">
        <f t="shared" si="21"/>
        <v/>
      </c>
      <c r="M61" s="112" t="str">
        <f t="shared" si="2"/>
        <v/>
      </c>
      <c r="N61" s="112" t="str">
        <f t="shared" si="3"/>
        <v/>
      </c>
      <c r="O61" s="139">
        <f t="shared" si="4"/>
        <v>0</v>
      </c>
      <c r="P61" s="138">
        <v>56.0</v>
      </c>
      <c r="Q61" s="112" t="str">
        <f t="shared" si="22"/>
        <v/>
      </c>
      <c r="R61" s="112" t="str">
        <f t="shared" si="23"/>
        <v/>
      </c>
      <c r="S61" s="112" t="str">
        <f t="shared" si="5"/>
        <v>#N/A</v>
      </c>
      <c r="T61" s="112" t="str">
        <f t="shared" si="6"/>
        <v>#N/A</v>
      </c>
      <c r="U61" s="112" t="str">
        <f t="shared" si="24"/>
        <v/>
      </c>
      <c r="V61" s="112" t="str">
        <f t="shared" si="7"/>
        <v/>
      </c>
      <c r="W61" s="112">
        <v>0.0</v>
      </c>
      <c r="X61" s="112" t="str">
        <f t="shared" si="8"/>
        <v>#N/A</v>
      </c>
      <c r="Y61" s="140" t="str">
        <f t="shared" si="9"/>
        <v/>
      </c>
      <c r="AA61" s="141">
        <v>56.0</v>
      </c>
      <c r="AB61" s="112" t="str">
        <f t="shared" si="10"/>
        <v/>
      </c>
      <c r="AC61" s="142">
        <f t="shared" si="11"/>
        <v>0</v>
      </c>
      <c r="AD61" s="112" t="str">
        <f t="shared" si="12"/>
        <v/>
      </c>
      <c r="AE61" s="112" t="str">
        <f t="shared" si="13"/>
        <v/>
      </c>
      <c r="AF61" s="112" t="str">
        <f t="shared" si="25"/>
        <v/>
      </c>
      <c r="AG61" s="112" t="str">
        <f t="shared" si="26"/>
        <v/>
      </c>
      <c r="AH61" s="112" t="str">
        <f t="shared" si="27"/>
        <v/>
      </c>
      <c r="AI61" s="143" t="str">
        <f t="shared" si="28"/>
        <v/>
      </c>
      <c r="AK61" s="141">
        <v>56.0</v>
      </c>
      <c r="AL61" s="112" t="str">
        <f t="shared" si="14"/>
        <v/>
      </c>
      <c r="AM61" s="112" t="str">
        <f t="shared" si="15"/>
        <v/>
      </c>
      <c r="AN61" s="112" t="str">
        <f t="shared" si="16"/>
        <v/>
      </c>
      <c r="AO61" s="112" t="str">
        <f t="shared" si="17"/>
        <v/>
      </c>
      <c r="AP61" s="112" t="str">
        <f t="shared" si="18"/>
        <v/>
      </c>
      <c r="AQ61" s="112" t="str">
        <f t="shared" ref="AQ61:AT61" si="92">IF($AK61&lt;=$F$18,$AL61*AM61,)</f>
        <v/>
      </c>
      <c r="AR61" s="112" t="str">
        <f t="shared" si="92"/>
        <v/>
      </c>
      <c r="AS61" s="112" t="str">
        <f t="shared" si="92"/>
        <v/>
      </c>
      <c r="AT61" s="112" t="str">
        <f t="shared" si="92"/>
        <v/>
      </c>
      <c r="AU61" s="112"/>
      <c r="AV61" s="112"/>
      <c r="AW61" s="112"/>
      <c r="AX61" s="112"/>
      <c r="AY61" s="143"/>
    </row>
    <row r="62" ht="15.75" customHeight="1">
      <c r="B62" s="31"/>
      <c r="C62" s="183"/>
      <c r="D62" s="187"/>
      <c r="E62" s="184"/>
      <c r="F62" s="185"/>
      <c r="G62" s="188"/>
      <c r="H62" s="112"/>
      <c r="I62" s="138">
        <v>57.0</v>
      </c>
      <c r="J62" s="112" t="str">
        <f t="shared" si="66"/>
        <v/>
      </c>
      <c r="K62" s="112">
        <f t="shared" si="20"/>
        <v>0</v>
      </c>
      <c r="L62" s="112" t="str">
        <f t="shared" si="21"/>
        <v/>
      </c>
      <c r="M62" s="112" t="str">
        <f t="shared" si="2"/>
        <v/>
      </c>
      <c r="N62" s="112" t="str">
        <f t="shared" si="3"/>
        <v/>
      </c>
      <c r="O62" s="139">
        <f t="shared" si="4"/>
        <v>0</v>
      </c>
      <c r="P62" s="138">
        <v>57.0</v>
      </c>
      <c r="Q62" s="112" t="str">
        <f t="shared" si="22"/>
        <v/>
      </c>
      <c r="R62" s="112" t="str">
        <f t="shared" si="23"/>
        <v/>
      </c>
      <c r="S62" s="112" t="str">
        <f t="shared" si="5"/>
        <v>#N/A</v>
      </c>
      <c r="T62" s="112" t="str">
        <f t="shared" si="6"/>
        <v>#N/A</v>
      </c>
      <c r="U62" s="112" t="str">
        <f t="shared" si="24"/>
        <v/>
      </c>
      <c r="V62" s="112" t="str">
        <f t="shared" si="7"/>
        <v/>
      </c>
      <c r="W62" s="112">
        <v>0.0</v>
      </c>
      <c r="X62" s="112" t="str">
        <f t="shared" si="8"/>
        <v>#N/A</v>
      </c>
      <c r="Y62" s="140" t="str">
        <f t="shared" si="9"/>
        <v/>
      </c>
      <c r="AA62" s="141">
        <v>57.0</v>
      </c>
      <c r="AB62" s="112" t="str">
        <f t="shared" si="10"/>
        <v/>
      </c>
      <c r="AC62" s="142">
        <f t="shared" si="11"/>
        <v>0</v>
      </c>
      <c r="AD62" s="112" t="str">
        <f t="shared" si="12"/>
        <v/>
      </c>
      <c r="AE62" s="112" t="str">
        <f t="shared" si="13"/>
        <v/>
      </c>
      <c r="AF62" s="112" t="str">
        <f t="shared" si="25"/>
        <v/>
      </c>
      <c r="AG62" s="112" t="str">
        <f t="shared" si="26"/>
        <v/>
      </c>
      <c r="AH62" s="112" t="str">
        <f t="shared" si="27"/>
        <v/>
      </c>
      <c r="AI62" s="143" t="str">
        <f t="shared" si="28"/>
        <v/>
      </c>
      <c r="AK62" s="141">
        <v>57.0</v>
      </c>
      <c r="AL62" s="112" t="str">
        <f t="shared" si="14"/>
        <v/>
      </c>
      <c r="AM62" s="112" t="str">
        <f t="shared" si="15"/>
        <v/>
      </c>
      <c r="AN62" s="112" t="str">
        <f t="shared" si="16"/>
        <v/>
      </c>
      <c r="AO62" s="112" t="str">
        <f t="shared" si="17"/>
        <v/>
      </c>
      <c r="AP62" s="112" t="str">
        <f t="shared" si="18"/>
        <v/>
      </c>
      <c r="AQ62" s="112" t="str">
        <f t="shared" ref="AQ62:AT62" si="93">IF($AK62&lt;=$F$18,$AL62*AM62,)</f>
        <v/>
      </c>
      <c r="AR62" s="112" t="str">
        <f t="shared" si="93"/>
        <v/>
      </c>
      <c r="AS62" s="112" t="str">
        <f t="shared" si="93"/>
        <v/>
      </c>
      <c r="AT62" s="112" t="str">
        <f t="shared" si="93"/>
        <v/>
      </c>
      <c r="AU62" s="112"/>
      <c r="AV62" s="112"/>
      <c r="AW62" s="112"/>
      <c r="AX62" s="112"/>
      <c r="AY62" s="143"/>
    </row>
    <row r="63" ht="15.75" customHeight="1">
      <c r="B63" s="31"/>
      <c r="C63" s="183"/>
      <c r="D63" s="187"/>
      <c r="E63" s="184"/>
      <c r="F63" s="185"/>
      <c r="G63" s="188"/>
      <c r="H63" s="112"/>
      <c r="I63" s="138">
        <v>58.0</v>
      </c>
      <c r="J63" s="112" t="str">
        <f t="shared" si="66"/>
        <v/>
      </c>
      <c r="K63" s="112">
        <f t="shared" si="20"/>
        <v>0</v>
      </c>
      <c r="L63" s="112" t="str">
        <f t="shared" si="21"/>
        <v/>
      </c>
      <c r="M63" s="112" t="str">
        <f t="shared" si="2"/>
        <v/>
      </c>
      <c r="N63" s="112" t="str">
        <f t="shared" si="3"/>
        <v/>
      </c>
      <c r="O63" s="139">
        <f t="shared" si="4"/>
        <v>0</v>
      </c>
      <c r="P63" s="138">
        <v>58.0</v>
      </c>
      <c r="Q63" s="112" t="str">
        <f t="shared" si="22"/>
        <v/>
      </c>
      <c r="R63" s="112" t="str">
        <f t="shared" si="23"/>
        <v/>
      </c>
      <c r="S63" s="112" t="str">
        <f t="shared" si="5"/>
        <v>#N/A</v>
      </c>
      <c r="T63" s="112" t="str">
        <f t="shared" si="6"/>
        <v>#N/A</v>
      </c>
      <c r="U63" s="112" t="str">
        <f t="shared" si="24"/>
        <v/>
      </c>
      <c r="V63" s="112" t="str">
        <f t="shared" si="7"/>
        <v/>
      </c>
      <c r="W63" s="112">
        <v>0.0</v>
      </c>
      <c r="X63" s="112" t="str">
        <f t="shared" si="8"/>
        <v>#N/A</v>
      </c>
      <c r="Y63" s="140" t="str">
        <f t="shared" si="9"/>
        <v/>
      </c>
      <c r="AA63" s="141">
        <v>58.0</v>
      </c>
      <c r="AB63" s="112" t="str">
        <f t="shared" si="10"/>
        <v/>
      </c>
      <c r="AC63" s="142">
        <f t="shared" si="11"/>
        <v>0</v>
      </c>
      <c r="AD63" s="112" t="str">
        <f t="shared" si="12"/>
        <v/>
      </c>
      <c r="AE63" s="112" t="str">
        <f t="shared" si="13"/>
        <v/>
      </c>
      <c r="AF63" s="112" t="str">
        <f t="shared" si="25"/>
        <v/>
      </c>
      <c r="AG63" s="112" t="str">
        <f t="shared" si="26"/>
        <v/>
      </c>
      <c r="AH63" s="112" t="str">
        <f t="shared" si="27"/>
        <v/>
      </c>
      <c r="AI63" s="143" t="str">
        <f t="shared" si="28"/>
        <v/>
      </c>
      <c r="AK63" s="141">
        <v>58.0</v>
      </c>
      <c r="AL63" s="112" t="str">
        <f t="shared" si="14"/>
        <v/>
      </c>
      <c r="AM63" s="112" t="str">
        <f t="shared" si="15"/>
        <v/>
      </c>
      <c r="AN63" s="112" t="str">
        <f t="shared" si="16"/>
        <v/>
      </c>
      <c r="AO63" s="112" t="str">
        <f t="shared" si="17"/>
        <v/>
      </c>
      <c r="AP63" s="112" t="str">
        <f t="shared" si="18"/>
        <v/>
      </c>
      <c r="AQ63" s="112" t="str">
        <f t="shared" ref="AQ63:AT63" si="94">IF($AK63&lt;=$F$18,$AL63*AM63,)</f>
        <v/>
      </c>
      <c r="AR63" s="112" t="str">
        <f t="shared" si="94"/>
        <v/>
      </c>
      <c r="AS63" s="112" t="str">
        <f t="shared" si="94"/>
        <v/>
      </c>
      <c r="AT63" s="112" t="str">
        <f t="shared" si="94"/>
        <v/>
      </c>
      <c r="AU63" s="112"/>
      <c r="AV63" s="112"/>
      <c r="AW63" s="112"/>
      <c r="AX63" s="112"/>
      <c r="AY63" s="143"/>
    </row>
    <row r="64" ht="15.75" customHeight="1">
      <c r="B64" s="31"/>
      <c r="C64" s="183"/>
      <c r="D64" s="187"/>
      <c r="E64" s="184"/>
      <c r="F64" s="185"/>
      <c r="G64" s="188"/>
      <c r="H64" s="112"/>
      <c r="I64" s="138">
        <v>59.0</v>
      </c>
      <c r="J64" s="112" t="str">
        <f t="shared" si="66"/>
        <v/>
      </c>
      <c r="K64" s="112">
        <f t="shared" si="20"/>
        <v>0</v>
      </c>
      <c r="L64" s="112" t="str">
        <f t="shared" si="21"/>
        <v/>
      </c>
      <c r="M64" s="112" t="str">
        <f t="shared" si="2"/>
        <v/>
      </c>
      <c r="N64" s="112" t="str">
        <f t="shared" si="3"/>
        <v/>
      </c>
      <c r="O64" s="139">
        <f t="shared" si="4"/>
        <v>0</v>
      </c>
      <c r="P64" s="138">
        <v>59.0</v>
      </c>
      <c r="Q64" s="112" t="str">
        <f t="shared" si="22"/>
        <v/>
      </c>
      <c r="R64" s="112" t="str">
        <f t="shared" si="23"/>
        <v/>
      </c>
      <c r="S64" s="112" t="str">
        <f t="shared" si="5"/>
        <v>#N/A</v>
      </c>
      <c r="T64" s="112" t="str">
        <f t="shared" si="6"/>
        <v>#N/A</v>
      </c>
      <c r="U64" s="112" t="str">
        <f t="shared" si="24"/>
        <v/>
      </c>
      <c r="V64" s="112" t="str">
        <f t="shared" si="7"/>
        <v/>
      </c>
      <c r="W64" s="112">
        <v>0.0</v>
      </c>
      <c r="X64" s="112" t="str">
        <f t="shared" si="8"/>
        <v>#N/A</v>
      </c>
      <c r="Y64" s="140" t="str">
        <f t="shared" si="9"/>
        <v/>
      </c>
      <c r="AA64" s="141">
        <v>59.0</v>
      </c>
      <c r="AB64" s="112" t="str">
        <f t="shared" si="10"/>
        <v/>
      </c>
      <c r="AC64" s="142">
        <f t="shared" si="11"/>
        <v>0</v>
      </c>
      <c r="AD64" s="112" t="str">
        <f t="shared" si="12"/>
        <v/>
      </c>
      <c r="AE64" s="112" t="str">
        <f t="shared" si="13"/>
        <v/>
      </c>
      <c r="AF64" s="112" t="str">
        <f t="shared" si="25"/>
        <v/>
      </c>
      <c r="AG64" s="112" t="str">
        <f t="shared" si="26"/>
        <v/>
      </c>
      <c r="AH64" s="112" t="str">
        <f t="shared" si="27"/>
        <v/>
      </c>
      <c r="AI64" s="143" t="str">
        <f t="shared" si="28"/>
        <v/>
      </c>
      <c r="AK64" s="141">
        <v>59.0</v>
      </c>
      <c r="AL64" s="112" t="str">
        <f t="shared" si="14"/>
        <v/>
      </c>
      <c r="AM64" s="112" t="str">
        <f t="shared" si="15"/>
        <v/>
      </c>
      <c r="AN64" s="112" t="str">
        <f t="shared" si="16"/>
        <v/>
      </c>
      <c r="AO64" s="112" t="str">
        <f t="shared" si="17"/>
        <v/>
      </c>
      <c r="AP64" s="112" t="str">
        <f t="shared" si="18"/>
        <v/>
      </c>
      <c r="AQ64" s="112" t="str">
        <f t="shared" ref="AQ64:AT64" si="95">IF($AK64&lt;=$F$18,$AL64*AM64,)</f>
        <v/>
      </c>
      <c r="AR64" s="112" t="str">
        <f t="shared" si="95"/>
        <v/>
      </c>
      <c r="AS64" s="112" t="str">
        <f t="shared" si="95"/>
        <v/>
      </c>
      <c r="AT64" s="112" t="str">
        <f t="shared" si="95"/>
        <v/>
      </c>
      <c r="AU64" s="112"/>
      <c r="AV64" s="112"/>
      <c r="AW64" s="112"/>
      <c r="AX64" s="112"/>
      <c r="AY64" s="143"/>
    </row>
    <row r="65" ht="15.75" customHeight="1">
      <c r="B65" s="31"/>
      <c r="C65" s="183"/>
      <c r="D65" s="187"/>
      <c r="E65" s="184"/>
      <c r="F65" s="185"/>
      <c r="G65" s="188"/>
      <c r="H65" s="112"/>
      <c r="I65" s="138">
        <v>60.0</v>
      </c>
      <c r="J65" s="112" t="str">
        <f t="shared" si="66"/>
        <v/>
      </c>
      <c r="K65" s="112">
        <f t="shared" si="20"/>
        <v>0</v>
      </c>
      <c r="L65" s="112" t="str">
        <f t="shared" si="21"/>
        <v/>
      </c>
      <c r="M65" s="112" t="str">
        <f t="shared" si="2"/>
        <v/>
      </c>
      <c r="N65" s="112" t="str">
        <f t="shared" si="3"/>
        <v/>
      </c>
      <c r="O65" s="139">
        <f t="shared" si="4"/>
        <v>0</v>
      </c>
      <c r="P65" s="138">
        <v>60.0</v>
      </c>
      <c r="Q65" s="112" t="str">
        <f t="shared" si="22"/>
        <v/>
      </c>
      <c r="R65" s="112" t="str">
        <f t="shared" si="23"/>
        <v/>
      </c>
      <c r="S65" s="112" t="str">
        <f t="shared" si="5"/>
        <v>#N/A</v>
      </c>
      <c r="T65" s="112" t="str">
        <f t="shared" si="6"/>
        <v>#N/A</v>
      </c>
      <c r="U65" s="112" t="str">
        <f t="shared" si="24"/>
        <v/>
      </c>
      <c r="V65" s="112" t="str">
        <f t="shared" si="7"/>
        <v/>
      </c>
      <c r="W65" s="112">
        <v>0.0</v>
      </c>
      <c r="X65" s="112" t="str">
        <f t="shared" si="8"/>
        <v>#N/A</v>
      </c>
      <c r="Y65" s="140" t="str">
        <f t="shared" si="9"/>
        <v/>
      </c>
      <c r="AA65" s="141">
        <v>60.0</v>
      </c>
      <c r="AB65" s="112" t="str">
        <f t="shared" si="10"/>
        <v/>
      </c>
      <c r="AC65" s="142">
        <f t="shared" si="11"/>
        <v>0</v>
      </c>
      <c r="AD65" s="112" t="str">
        <f t="shared" si="12"/>
        <v/>
      </c>
      <c r="AE65" s="112" t="str">
        <f t="shared" si="13"/>
        <v/>
      </c>
      <c r="AF65" s="112" t="str">
        <f t="shared" si="25"/>
        <v/>
      </c>
      <c r="AG65" s="112" t="str">
        <f t="shared" si="26"/>
        <v/>
      </c>
      <c r="AH65" s="112" t="str">
        <f t="shared" si="27"/>
        <v/>
      </c>
      <c r="AI65" s="143" t="str">
        <f t="shared" si="28"/>
        <v/>
      </c>
      <c r="AK65" s="141">
        <v>60.0</v>
      </c>
      <c r="AL65" s="112" t="str">
        <f t="shared" si="14"/>
        <v/>
      </c>
      <c r="AM65" s="112" t="str">
        <f t="shared" si="15"/>
        <v/>
      </c>
      <c r="AN65" s="112" t="str">
        <f t="shared" si="16"/>
        <v/>
      </c>
      <c r="AO65" s="112" t="str">
        <f t="shared" si="17"/>
        <v/>
      </c>
      <c r="AP65" s="112" t="str">
        <f t="shared" si="18"/>
        <v/>
      </c>
      <c r="AQ65" s="112" t="str">
        <f t="shared" ref="AQ65:AT65" si="96">IF($AK65&lt;=$F$18,$AL65*AM65,)</f>
        <v/>
      </c>
      <c r="AR65" s="112" t="str">
        <f t="shared" si="96"/>
        <v/>
      </c>
      <c r="AS65" s="112" t="str">
        <f t="shared" si="96"/>
        <v/>
      </c>
      <c r="AT65" s="112" t="str">
        <f t="shared" si="96"/>
        <v/>
      </c>
      <c r="AU65" s="112"/>
      <c r="AV65" s="112"/>
      <c r="AW65" s="112"/>
      <c r="AX65" s="112"/>
      <c r="AY65" s="143"/>
    </row>
    <row r="66" ht="15.75" customHeight="1">
      <c r="B66" s="31"/>
      <c r="C66" s="183"/>
      <c r="D66" s="187"/>
      <c r="E66" s="184"/>
      <c r="F66" s="185"/>
      <c r="G66" s="188"/>
      <c r="H66" s="112"/>
      <c r="I66" s="138">
        <v>61.0</v>
      </c>
      <c r="J66" s="112" t="str">
        <f t="shared" si="66"/>
        <v/>
      </c>
      <c r="K66" s="112">
        <f t="shared" si="20"/>
        <v>0</v>
      </c>
      <c r="L66" s="112" t="str">
        <f t="shared" si="21"/>
        <v/>
      </c>
      <c r="M66" s="112" t="str">
        <f t="shared" si="2"/>
        <v/>
      </c>
      <c r="N66" s="112" t="str">
        <f t="shared" si="3"/>
        <v/>
      </c>
      <c r="O66" s="139">
        <f t="shared" si="4"/>
        <v>0</v>
      </c>
      <c r="P66" s="138">
        <v>61.0</v>
      </c>
      <c r="Q66" s="112" t="str">
        <f t="shared" si="22"/>
        <v/>
      </c>
      <c r="R66" s="112" t="str">
        <f t="shared" si="23"/>
        <v/>
      </c>
      <c r="S66" s="112" t="str">
        <f t="shared" si="5"/>
        <v>#N/A</v>
      </c>
      <c r="T66" s="112" t="str">
        <f t="shared" si="6"/>
        <v>#N/A</v>
      </c>
      <c r="U66" s="112" t="str">
        <f t="shared" si="24"/>
        <v/>
      </c>
      <c r="V66" s="112" t="str">
        <f t="shared" si="7"/>
        <v/>
      </c>
      <c r="W66" s="112">
        <v>0.0</v>
      </c>
      <c r="X66" s="112" t="str">
        <f t="shared" si="8"/>
        <v>#N/A</v>
      </c>
      <c r="Y66" s="140" t="str">
        <f t="shared" si="9"/>
        <v/>
      </c>
      <c r="AA66" s="141">
        <v>61.0</v>
      </c>
      <c r="AB66" s="112" t="str">
        <f t="shared" si="10"/>
        <v/>
      </c>
      <c r="AC66" s="142">
        <f t="shared" si="11"/>
        <v>0</v>
      </c>
      <c r="AD66" s="112" t="str">
        <f t="shared" si="12"/>
        <v/>
      </c>
      <c r="AE66" s="112" t="str">
        <f t="shared" si="13"/>
        <v/>
      </c>
      <c r="AF66" s="112" t="str">
        <f t="shared" si="25"/>
        <v/>
      </c>
      <c r="AG66" s="112" t="str">
        <f t="shared" si="26"/>
        <v/>
      </c>
      <c r="AH66" s="112" t="str">
        <f t="shared" si="27"/>
        <v/>
      </c>
      <c r="AI66" s="143" t="str">
        <f t="shared" si="28"/>
        <v/>
      </c>
      <c r="AK66" s="141">
        <v>61.0</v>
      </c>
      <c r="AL66" s="112" t="str">
        <f t="shared" si="14"/>
        <v/>
      </c>
      <c r="AM66" s="112" t="str">
        <f t="shared" si="15"/>
        <v/>
      </c>
      <c r="AN66" s="112" t="str">
        <f t="shared" si="16"/>
        <v/>
      </c>
      <c r="AO66" s="112" t="str">
        <f t="shared" si="17"/>
        <v/>
      </c>
      <c r="AP66" s="112" t="str">
        <f t="shared" si="18"/>
        <v/>
      </c>
      <c r="AQ66" s="112" t="str">
        <f t="shared" ref="AQ66:AT66" si="97">IF($AK66&lt;=$F$18,$AL66*AM66,)</f>
        <v/>
      </c>
      <c r="AR66" s="112" t="str">
        <f t="shared" si="97"/>
        <v/>
      </c>
      <c r="AS66" s="112" t="str">
        <f t="shared" si="97"/>
        <v/>
      </c>
      <c r="AT66" s="112" t="str">
        <f t="shared" si="97"/>
        <v/>
      </c>
      <c r="AU66" s="112"/>
      <c r="AV66" s="112"/>
      <c r="AW66" s="112"/>
      <c r="AX66" s="112"/>
      <c r="AY66" s="143"/>
    </row>
    <row r="67" ht="15.75" customHeight="1">
      <c r="B67" s="31"/>
      <c r="C67" s="183"/>
      <c r="D67" s="187"/>
      <c r="E67" s="184"/>
      <c r="F67" s="185"/>
      <c r="G67" s="188"/>
      <c r="H67" s="112"/>
      <c r="I67" s="138">
        <v>62.0</v>
      </c>
      <c r="J67" s="112" t="str">
        <f t="shared" si="66"/>
        <v/>
      </c>
      <c r="K67" s="112">
        <f t="shared" si="20"/>
        <v>0</v>
      </c>
      <c r="L67" s="112" t="str">
        <f t="shared" si="21"/>
        <v/>
      </c>
      <c r="M67" s="112" t="str">
        <f t="shared" si="2"/>
        <v/>
      </c>
      <c r="N67" s="112" t="str">
        <f t="shared" si="3"/>
        <v/>
      </c>
      <c r="O67" s="139">
        <f t="shared" si="4"/>
        <v>0</v>
      </c>
      <c r="P67" s="138">
        <v>62.0</v>
      </c>
      <c r="Q67" s="112" t="str">
        <f t="shared" si="22"/>
        <v/>
      </c>
      <c r="R67" s="112" t="str">
        <f t="shared" si="23"/>
        <v/>
      </c>
      <c r="S67" s="112" t="str">
        <f t="shared" si="5"/>
        <v>#N/A</v>
      </c>
      <c r="T67" s="112" t="str">
        <f t="shared" si="6"/>
        <v>#N/A</v>
      </c>
      <c r="U67" s="112" t="str">
        <f t="shared" si="24"/>
        <v/>
      </c>
      <c r="V67" s="112" t="str">
        <f t="shared" si="7"/>
        <v/>
      </c>
      <c r="W67" s="112">
        <v>0.0</v>
      </c>
      <c r="X67" s="112" t="str">
        <f t="shared" si="8"/>
        <v>#N/A</v>
      </c>
      <c r="Y67" s="140" t="str">
        <f t="shared" si="9"/>
        <v/>
      </c>
      <c r="AA67" s="141">
        <v>62.0</v>
      </c>
      <c r="AB67" s="112" t="str">
        <f t="shared" si="10"/>
        <v/>
      </c>
      <c r="AC67" s="142">
        <f t="shared" si="11"/>
        <v>0</v>
      </c>
      <c r="AD67" s="112" t="str">
        <f t="shared" si="12"/>
        <v/>
      </c>
      <c r="AE67" s="112" t="str">
        <f t="shared" si="13"/>
        <v/>
      </c>
      <c r="AF67" s="112" t="str">
        <f t="shared" si="25"/>
        <v/>
      </c>
      <c r="AG67" s="112" t="str">
        <f t="shared" si="26"/>
        <v/>
      </c>
      <c r="AH67" s="112" t="str">
        <f t="shared" si="27"/>
        <v/>
      </c>
      <c r="AI67" s="143" t="str">
        <f t="shared" si="28"/>
        <v/>
      </c>
      <c r="AK67" s="141">
        <v>62.0</v>
      </c>
      <c r="AL67" s="112" t="str">
        <f t="shared" si="14"/>
        <v/>
      </c>
      <c r="AM67" s="112" t="str">
        <f t="shared" si="15"/>
        <v/>
      </c>
      <c r="AN67" s="112" t="str">
        <f t="shared" si="16"/>
        <v/>
      </c>
      <c r="AO67" s="112" t="str">
        <f t="shared" si="17"/>
        <v/>
      </c>
      <c r="AP67" s="112" t="str">
        <f t="shared" si="18"/>
        <v/>
      </c>
      <c r="AQ67" s="112" t="str">
        <f t="shared" ref="AQ67:AT67" si="98">IF($AK67&lt;=$F$18,$AL67*AM67,)</f>
        <v/>
      </c>
      <c r="AR67" s="112" t="str">
        <f t="shared" si="98"/>
        <v/>
      </c>
      <c r="AS67" s="112" t="str">
        <f t="shared" si="98"/>
        <v/>
      </c>
      <c r="AT67" s="112" t="str">
        <f t="shared" si="98"/>
        <v/>
      </c>
      <c r="AU67" s="112"/>
      <c r="AV67" s="112"/>
      <c r="AW67" s="112"/>
      <c r="AX67" s="112"/>
      <c r="AY67" s="143"/>
    </row>
    <row r="68" ht="15.75" customHeight="1">
      <c r="B68" s="31"/>
      <c r="C68" s="183"/>
      <c r="D68" s="187"/>
      <c r="E68" s="184"/>
      <c r="F68" s="185"/>
      <c r="G68" s="188"/>
      <c r="H68" s="112"/>
      <c r="I68" s="138">
        <v>63.0</v>
      </c>
      <c r="J68" s="112" t="str">
        <f t="shared" si="66"/>
        <v/>
      </c>
      <c r="K68" s="112">
        <f t="shared" si="20"/>
        <v>0</v>
      </c>
      <c r="L68" s="112" t="str">
        <f t="shared" si="21"/>
        <v/>
      </c>
      <c r="M68" s="112" t="str">
        <f t="shared" si="2"/>
        <v/>
      </c>
      <c r="N68" s="112" t="str">
        <f t="shared" si="3"/>
        <v/>
      </c>
      <c r="O68" s="139">
        <f t="shared" si="4"/>
        <v>0</v>
      </c>
      <c r="P68" s="138">
        <v>63.0</v>
      </c>
      <c r="Q68" s="112" t="str">
        <f t="shared" si="22"/>
        <v/>
      </c>
      <c r="R68" s="112" t="str">
        <f t="shared" si="23"/>
        <v/>
      </c>
      <c r="S68" s="112" t="str">
        <f t="shared" si="5"/>
        <v>#N/A</v>
      </c>
      <c r="T68" s="112" t="str">
        <f t="shared" si="6"/>
        <v>#N/A</v>
      </c>
      <c r="U68" s="112" t="str">
        <f t="shared" si="24"/>
        <v/>
      </c>
      <c r="V68" s="112" t="str">
        <f t="shared" si="7"/>
        <v/>
      </c>
      <c r="W68" s="112">
        <v>0.0</v>
      </c>
      <c r="X68" s="112" t="str">
        <f t="shared" si="8"/>
        <v>#N/A</v>
      </c>
      <c r="Y68" s="140" t="str">
        <f t="shared" si="9"/>
        <v/>
      </c>
      <c r="AA68" s="141">
        <v>63.0</v>
      </c>
      <c r="AB68" s="112" t="str">
        <f t="shared" si="10"/>
        <v/>
      </c>
      <c r="AC68" s="142">
        <f t="shared" si="11"/>
        <v>0</v>
      </c>
      <c r="AD68" s="112" t="str">
        <f t="shared" si="12"/>
        <v/>
      </c>
      <c r="AE68" s="112" t="str">
        <f t="shared" si="13"/>
        <v/>
      </c>
      <c r="AF68" s="112" t="str">
        <f t="shared" si="25"/>
        <v/>
      </c>
      <c r="AG68" s="112" t="str">
        <f t="shared" si="26"/>
        <v/>
      </c>
      <c r="AH68" s="112" t="str">
        <f t="shared" si="27"/>
        <v/>
      </c>
      <c r="AI68" s="143" t="str">
        <f t="shared" si="28"/>
        <v/>
      </c>
      <c r="AK68" s="141">
        <v>63.0</v>
      </c>
      <c r="AL68" s="112" t="str">
        <f t="shared" si="14"/>
        <v/>
      </c>
      <c r="AM68" s="112" t="str">
        <f t="shared" si="15"/>
        <v/>
      </c>
      <c r="AN68" s="112" t="str">
        <f t="shared" si="16"/>
        <v/>
      </c>
      <c r="AO68" s="112" t="str">
        <f t="shared" si="17"/>
        <v/>
      </c>
      <c r="AP68" s="112" t="str">
        <f t="shared" si="18"/>
        <v/>
      </c>
      <c r="AQ68" s="112" t="str">
        <f t="shared" ref="AQ68:AT68" si="99">IF($AK68&lt;=$F$18,$AL68*AM68,)</f>
        <v/>
      </c>
      <c r="AR68" s="112" t="str">
        <f t="shared" si="99"/>
        <v/>
      </c>
      <c r="AS68" s="112" t="str">
        <f t="shared" si="99"/>
        <v/>
      </c>
      <c r="AT68" s="112" t="str">
        <f t="shared" si="99"/>
        <v/>
      </c>
      <c r="AU68" s="112"/>
      <c r="AV68" s="112"/>
      <c r="AW68" s="112"/>
      <c r="AX68" s="112"/>
      <c r="AY68" s="143"/>
    </row>
    <row r="69" ht="15.75" customHeight="1">
      <c r="B69" s="31"/>
      <c r="C69" s="183"/>
      <c r="D69" s="187"/>
      <c r="E69" s="184"/>
      <c r="F69" s="185"/>
      <c r="G69" s="188"/>
      <c r="H69" s="112"/>
      <c r="I69" s="138">
        <v>64.0</v>
      </c>
      <c r="J69" s="112" t="str">
        <f t="shared" si="66"/>
        <v/>
      </c>
      <c r="K69" s="112">
        <f t="shared" si="20"/>
        <v>0</v>
      </c>
      <c r="L69" s="112" t="str">
        <f t="shared" si="21"/>
        <v/>
      </c>
      <c r="M69" s="112" t="str">
        <f t="shared" si="2"/>
        <v/>
      </c>
      <c r="N69" s="112" t="str">
        <f t="shared" si="3"/>
        <v/>
      </c>
      <c r="O69" s="139">
        <f t="shared" si="4"/>
        <v>0</v>
      </c>
      <c r="P69" s="138">
        <v>64.0</v>
      </c>
      <c r="Q69" s="112" t="str">
        <f t="shared" si="22"/>
        <v/>
      </c>
      <c r="R69" s="112" t="str">
        <f t="shared" si="23"/>
        <v/>
      </c>
      <c r="S69" s="112" t="str">
        <f t="shared" si="5"/>
        <v>#N/A</v>
      </c>
      <c r="T69" s="112" t="str">
        <f t="shared" si="6"/>
        <v>#N/A</v>
      </c>
      <c r="U69" s="112" t="str">
        <f t="shared" si="24"/>
        <v/>
      </c>
      <c r="V69" s="112" t="str">
        <f t="shared" si="7"/>
        <v/>
      </c>
      <c r="W69" s="112">
        <v>0.0</v>
      </c>
      <c r="X69" s="112" t="str">
        <f t="shared" si="8"/>
        <v>#N/A</v>
      </c>
      <c r="Y69" s="140" t="str">
        <f t="shared" si="9"/>
        <v/>
      </c>
      <c r="AA69" s="141">
        <v>64.0</v>
      </c>
      <c r="AB69" s="112" t="str">
        <f t="shared" si="10"/>
        <v/>
      </c>
      <c r="AC69" s="142">
        <f t="shared" si="11"/>
        <v>0</v>
      </c>
      <c r="AD69" s="112" t="str">
        <f t="shared" si="12"/>
        <v/>
      </c>
      <c r="AE69" s="112" t="str">
        <f t="shared" si="13"/>
        <v/>
      </c>
      <c r="AF69" s="112" t="str">
        <f t="shared" si="25"/>
        <v/>
      </c>
      <c r="AG69" s="112" t="str">
        <f t="shared" si="26"/>
        <v/>
      </c>
      <c r="AH69" s="112" t="str">
        <f t="shared" si="27"/>
        <v/>
      </c>
      <c r="AI69" s="143" t="str">
        <f t="shared" si="28"/>
        <v/>
      </c>
      <c r="AK69" s="141">
        <v>64.0</v>
      </c>
      <c r="AL69" s="112" t="str">
        <f t="shared" si="14"/>
        <v/>
      </c>
      <c r="AM69" s="112" t="str">
        <f t="shared" si="15"/>
        <v/>
      </c>
      <c r="AN69" s="112" t="str">
        <f t="shared" si="16"/>
        <v/>
      </c>
      <c r="AO69" s="112" t="str">
        <f t="shared" si="17"/>
        <v/>
      </c>
      <c r="AP69" s="112" t="str">
        <f t="shared" si="18"/>
        <v/>
      </c>
      <c r="AQ69" s="112" t="str">
        <f t="shared" ref="AQ69:AT69" si="100">IF($AK69&lt;=$F$18,$AL69*AM69,)</f>
        <v/>
      </c>
      <c r="AR69" s="112" t="str">
        <f t="shared" si="100"/>
        <v/>
      </c>
      <c r="AS69" s="112" t="str">
        <f t="shared" si="100"/>
        <v/>
      </c>
      <c r="AT69" s="112" t="str">
        <f t="shared" si="100"/>
        <v/>
      </c>
      <c r="AU69" s="112"/>
      <c r="AV69" s="112"/>
      <c r="AW69" s="112"/>
      <c r="AX69" s="112"/>
      <c r="AY69" s="143"/>
    </row>
    <row r="70" ht="15.75" customHeight="1">
      <c r="B70" s="31"/>
      <c r="C70" s="183"/>
      <c r="D70" s="187"/>
      <c r="E70" s="184"/>
      <c r="F70" s="185"/>
      <c r="G70" s="188"/>
      <c r="H70" s="112"/>
      <c r="I70" s="138">
        <v>65.0</v>
      </c>
      <c r="J70" s="112" t="str">
        <f t="shared" si="66"/>
        <v/>
      </c>
      <c r="K70" s="112">
        <f t="shared" si="20"/>
        <v>0</v>
      </c>
      <c r="L70" s="112" t="str">
        <f t="shared" si="21"/>
        <v/>
      </c>
      <c r="M70" s="112" t="str">
        <f t="shared" si="2"/>
        <v/>
      </c>
      <c r="N70" s="112" t="str">
        <f t="shared" si="3"/>
        <v/>
      </c>
      <c r="O70" s="139">
        <f t="shared" si="4"/>
        <v>0</v>
      </c>
      <c r="P70" s="138">
        <v>65.0</v>
      </c>
      <c r="Q70" s="112" t="str">
        <f t="shared" si="22"/>
        <v/>
      </c>
      <c r="R70" s="112" t="str">
        <f t="shared" si="23"/>
        <v/>
      </c>
      <c r="S70" s="112" t="str">
        <f t="shared" si="5"/>
        <v>#N/A</v>
      </c>
      <c r="T70" s="112" t="str">
        <f t="shared" si="6"/>
        <v>#N/A</v>
      </c>
      <c r="U70" s="112" t="str">
        <f t="shared" si="24"/>
        <v/>
      </c>
      <c r="V70" s="112" t="str">
        <f t="shared" si="7"/>
        <v/>
      </c>
      <c r="W70" s="112">
        <v>0.0</v>
      </c>
      <c r="X70" s="112" t="str">
        <f t="shared" si="8"/>
        <v>#N/A</v>
      </c>
      <c r="Y70" s="140" t="str">
        <f t="shared" si="9"/>
        <v/>
      </c>
      <c r="AA70" s="141">
        <v>65.0</v>
      </c>
      <c r="AB70" s="112" t="str">
        <f t="shared" si="10"/>
        <v/>
      </c>
      <c r="AC70" s="142">
        <f t="shared" si="11"/>
        <v>0</v>
      </c>
      <c r="AD70" s="112" t="str">
        <f t="shared" si="12"/>
        <v/>
      </c>
      <c r="AE70" s="112" t="str">
        <f t="shared" si="13"/>
        <v/>
      </c>
      <c r="AF70" s="112" t="str">
        <f t="shared" si="25"/>
        <v/>
      </c>
      <c r="AG70" s="112" t="str">
        <f t="shared" si="26"/>
        <v/>
      </c>
      <c r="AH70" s="112" t="str">
        <f t="shared" si="27"/>
        <v/>
      </c>
      <c r="AI70" s="143" t="str">
        <f t="shared" si="28"/>
        <v/>
      </c>
      <c r="AK70" s="141">
        <v>65.0</v>
      </c>
      <c r="AL70" s="112" t="str">
        <f t="shared" si="14"/>
        <v/>
      </c>
      <c r="AM70" s="112" t="str">
        <f t="shared" si="15"/>
        <v/>
      </c>
      <c r="AN70" s="112" t="str">
        <f t="shared" si="16"/>
        <v/>
      </c>
      <c r="AO70" s="112" t="str">
        <f t="shared" si="17"/>
        <v/>
      </c>
      <c r="AP70" s="112" t="str">
        <f t="shared" si="18"/>
        <v/>
      </c>
      <c r="AQ70" s="112" t="str">
        <f t="shared" ref="AQ70:AT70" si="101">IF($AK70&lt;=$F$18,$AL70*AM70,)</f>
        <v/>
      </c>
      <c r="AR70" s="112" t="str">
        <f t="shared" si="101"/>
        <v/>
      </c>
      <c r="AS70" s="112" t="str">
        <f t="shared" si="101"/>
        <v/>
      </c>
      <c r="AT70" s="112" t="str">
        <f t="shared" si="101"/>
        <v/>
      </c>
      <c r="AU70" s="112"/>
      <c r="AV70" s="112"/>
      <c r="AW70" s="112"/>
      <c r="AX70" s="112"/>
      <c r="AY70" s="143"/>
    </row>
    <row r="71" ht="15.75" customHeight="1">
      <c r="B71" s="31"/>
      <c r="C71" s="183"/>
      <c r="D71" s="187"/>
      <c r="E71" s="184"/>
      <c r="F71" s="185"/>
      <c r="G71" s="188"/>
      <c r="H71" s="112"/>
      <c r="I71" s="138">
        <v>66.0</v>
      </c>
      <c r="J71" s="112" t="str">
        <f t="shared" si="66"/>
        <v/>
      </c>
      <c r="K71" s="112">
        <f t="shared" si="20"/>
        <v>0</v>
      </c>
      <c r="L71" s="112" t="str">
        <f t="shared" si="21"/>
        <v/>
      </c>
      <c r="M71" s="112" t="str">
        <f t="shared" si="2"/>
        <v/>
      </c>
      <c r="N71" s="112" t="str">
        <f t="shared" si="3"/>
        <v/>
      </c>
      <c r="O71" s="139">
        <f t="shared" si="4"/>
        <v>0</v>
      </c>
      <c r="P71" s="138">
        <v>66.0</v>
      </c>
      <c r="Q71" s="112" t="str">
        <f t="shared" si="22"/>
        <v/>
      </c>
      <c r="R71" s="112" t="str">
        <f t="shared" si="23"/>
        <v/>
      </c>
      <c r="S71" s="112" t="str">
        <f t="shared" si="5"/>
        <v>#N/A</v>
      </c>
      <c r="T71" s="112" t="str">
        <f t="shared" si="6"/>
        <v>#N/A</v>
      </c>
      <c r="U71" s="112" t="str">
        <f t="shared" si="24"/>
        <v/>
      </c>
      <c r="V71" s="112" t="str">
        <f t="shared" si="7"/>
        <v/>
      </c>
      <c r="W71" s="112">
        <v>0.0</v>
      </c>
      <c r="X71" s="112" t="str">
        <f t="shared" si="8"/>
        <v>#N/A</v>
      </c>
      <c r="Y71" s="140" t="str">
        <f t="shared" si="9"/>
        <v/>
      </c>
      <c r="AA71" s="141">
        <v>66.0</v>
      </c>
      <c r="AB71" s="112" t="str">
        <f t="shared" si="10"/>
        <v/>
      </c>
      <c r="AC71" s="142">
        <f t="shared" si="11"/>
        <v>0</v>
      </c>
      <c r="AD71" s="112" t="str">
        <f t="shared" si="12"/>
        <v/>
      </c>
      <c r="AE71" s="112" t="str">
        <f t="shared" si="13"/>
        <v/>
      </c>
      <c r="AF71" s="112" t="str">
        <f t="shared" si="25"/>
        <v/>
      </c>
      <c r="AG71" s="112" t="str">
        <f t="shared" si="26"/>
        <v/>
      </c>
      <c r="AH71" s="112" t="str">
        <f t="shared" si="27"/>
        <v/>
      </c>
      <c r="AI71" s="143" t="str">
        <f t="shared" si="28"/>
        <v/>
      </c>
      <c r="AK71" s="141">
        <v>66.0</v>
      </c>
      <c r="AL71" s="112" t="str">
        <f t="shared" si="14"/>
        <v/>
      </c>
      <c r="AM71" s="112" t="str">
        <f t="shared" si="15"/>
        <v/>
      </c>
      <c r="AN71" s="112" t="str">
        <f t="shared" si="16"/>
        <v/>
      </c>
      <c r="AO71" s="112" t="str">
        <f t="shared" si="17"/>
        <v/>
      </c>
      <c r="AP71" s="112" t="str">
        <f t="shared" si="18"/>
        <v/>
      </c>
      <c r="AQ71" s="112" t="str">
        <f t="shared" ref="AQ71:AT71" si="102">IF($AK71&lt;=$F$18,$AL71*AM71,)</f>
        <v/>
      </c>
      <c r="AR71" s="112" t="str">
        <f t="shared" si="102"/>
        <v/>
      </c>
      <c r="AS71" s="112" t="str">
        <f t="shared" si="102"/>
        <v/>
      </c>
      <c r="AT71" s="112" t="str">
        <f t="shared" si="102"/>
        <v/>
      </c>
      <c r="AU71" s="112"/>
      <c r="AV71" s="112"/>
      <c r="AW71" s="112"/>
      <c r="AX71" s="112"/>
      <c r="AY71" s="143"/>
    </row>
    <row r="72" ht="15.75" customHeight="1">
      <c r="B72" s="31"/>
      <c r="C72" s="183"/>
      <c r="D72" s="187"/>
      <c r="E72" s="184"/>
      <c r="F72" s="185"/>
      <c r="G72" s="188"/>
      <c r="H72" s="112"/>
      <c r="I72" s="138">
        <v>67.0</v>
      </c>
      <c r="J72" s="112" t="str">
        <f t="shared" si="66"/>
        <v/>
      </c>
      <c r="K72" s="112">
        <f t="shared" si="20"/>
        <v>0</v>
      </c>
      <c r="L72" s="112" t="str">
        <f t="shared" si="21"/>
        <v/>
      </c>
      <c r="M72" s="112" t="str">
        <f t="shared" si="2"/>
        <v/>
      </c>
      <c r="N72" s="112" t="str">
        <f t="shared" si="3"/>
        <v/>
      </c>
      <c r="O72" s="139">
        <f t="shared" si="4"/>
        <v>0</v>
      </c>
      <c r="P72" s="138">
        <v>67.0</v>
      </c>
      <c r="Q72" s="112" t="str">
        <f t="shared" si="22"/>
        <v/>
      </c>
      <c r="R72" s="112" t="str">
        <f t="shared" si="23"/>
        <v/>
      </c>
      <c r="S72" s="112" t="str">
        <f t="shared" si="5"/>
        <v>#N/A</v>
      </c>
      <c r="T72" s="112" t="str">
        <f t="shared" si="6"/>
        <v>#N/A</v>
      </c>
      <c r="U72" s="112" t="str">
        <f t="shared" si="24"/>
        <v/>
      </c>
      <c r="V72" s="112" t="str">
        <f t="shared" si="7"/>
        <v/>
      </c>
      <c r="W72" s="112">
        <v>0.0</v>
      </c>
      <c r="X72" s="112" t="str">
        <f t="shared" si="8"/>
        <v>#N/A</v>
      </c>
      <c r="Y72" s="140" t="str">
        <f t="shared" si="9"/>
        <v/>
      </c>
      <c r="AA72" s="141">
        <v>67.0</v>
      </c>
      <c r="AB72" s="112" t="str">
        <f t="shared" si="10"/>
        <v/>
      </c>
      <c r="AC72" s="142">
        <f t="shared" si="11"/>
        <v>0</v>
      </c>
      <c r="AD72" s="112" t="str">
        <f t="shared" si="12"/>
        <v/>
      </c>
      <c r="AE72" s="112" t="str">
        <f t="shared" si="13"/>
        <v/>
      </c>
      <c r="AF72" s="112" t="str">
        <f t="shared" si="25"/>
        <v/>
      </c>
      <c r="AG72" s="112" t="str">
        <f t="shared" si="26"/>
        <v/>
      </c>
      <c r="AH72" s="112" t="str">
        <f t="shared" si="27"/>
        <v/>
      </c>
      <c r="AI72" s="143" t="str">
        <f t="shared" si="28"/>
        <v/>
      </c>
      <c r="AK72" s="141">
        <v>67.0</v>
      </c>
      <c r="AL72" s="112" t="str">
        <f t="shared" si="14"/>
        <v/>
      </c>
      <c r="AM72" s="112" t="str">
        <f t="shared" si="15"/>
        <v/>
      </c>
      <c r="AN72" s="112" t="str">
        <f t="shared" si="16"/>
        <v/>
      </c>
      <c r="AO72" s="112" t="str">
        <f t="shared" si="17"/>
        <v/>
      </c>
      <c r="AP72" s="112" t="str">
        <f t="shared" si="18"/>
        <v/>
      </c>
      <c r="AQ72" s="112" t="str">
        <f t="shared" ref="AQ72:AT72" si="103">IF($AK72&lt;=$F$18,$AL72*AM72,)</f>
        <v/>
      </c>
      <c r="AR72" s="112" t="str">
        <f t="shared" si="103"/>
        <v/>
      </c>
      <c r="AS72" s="112" t="str">
        <f t="shared" si="103"/>
        <v/>
      </c>
      <c r="AT72" s="112" t="str">
        <f t="shared" si="103"/>
        <v/>
      </c>
      <c r="AU72" s="112"/>
      <c r="AV72" s="112"/>
      <c r="AW72" s="112"/>
      <c r="AX72" s="112"/>
      <c r="AY72" s="143"/>
    </row>
    <row r="73" ht="15.75" customHeight="1">
      <c r="B73" s="31"/>
      <c r="C73" s="183"/>
      <c r="D73" s="187"/>
      <c r="E73" s="184"/>
      <c r="F73" s="185"/>
      <c r="G73" s="188"/>
      <c r="H73" s="112"/>
      <c r="I73" s="138">
        <v>68.0</v>
      </c>
      <c r="J73" s="112" t="str">
        <f t="shared" si="66"/>
        <v/>
      </c>
      <c r="K73" s="112">
        <f t="shared" si="20"/>
        <v>0</v>
      </c>
      <c r="L73" s="112" t="str">
        <f t="shared" si="21"/>
        <v/>
      </c>
      <c r="M73" s="112" t="str">
        <f t="shared" si="2"/>
        <v/>
      </c>
      <c r="N73" s="112" t="str">
        <f t="shared" si="3"/>
        <v/>
      </c>
      <c r="O73" s="139">
        <f t="shared" si="4"/>
        <v>0</v>
      </c>
      <c r="P73" s="138">
        <v>68.0</v>
      </c>
      <c r="Q73" s="112" t="str">
        <f t="shared" si="22"/>
        <v/>
      </c>
      <c r="R73" s="112" t="str">
        <f t="shared" si="23"/>
        <v/>
      </c>
      <c r="S73" s="112" t="str">
        <f t="shared" si="5"/>
        <v>#N/A</v>
      </c>
      <c r="T73" s="112" t="str">
        <f t="shared" si="6"/>
        <v>#N/A</v>
      </c>
      <c r="U73" s="112" t="str">
        <f t="shared" si="24"/>
        <v/>
      </c>
      <c r="V73" s="112" t="str">
        <f t="shared" si="7"/>
        <v/>
      </c>
      <c r="W73" s="112">
        <v>0.0</v>
      </c>
      <c r="X73" s="112" t="str">
        <f t="shared" si="8"/>
        <v>#N/A</v>
      </c>
      <c r="Y73" s="140" t="str">
        <f t="shared" si="9"/>
        <v/>
      </c>
      <c r="AA73" s="141">
        <v>68.0</v>
      </c>
      <c r="AB73" s="112" t="str">
        <f t="shared" si="10"/>
        <v/>
      </c>
      <c r="AC73" s="142">
        <f t="shared" si="11"/>
        <v>0</v>
      </c>
      <c r="AD73" s="112" t="str">
        <f t="shared" si="12"/>
        <v/>
      </c>
      <c r="AE73" s="112" t="str">
        <f t="shared" si="13"/>
        <v/>
      </c>
      <c r="AF73" s="112" t="str">
        <f t="shared" si="25"/>
        <v/>
      </c>
      <c r="AG73" s="112" t="str">
        <f t="shared" si="26"/>
        <v/>
      </c>
      <c r="AH73" s="112" t="str">
        <f t="shared" si="27"/>
        <v/>
      </c>
      <c r="AI73" s="143" t="str">
        <f t="shared" si="28"/>
        <v/>
      </c>
      <c r="AK73" s="141">
        <v>68.0</v>
      </c>
      <c r="AL73" s="112" t="str">
        <f t="shared" si="14"/>
        <v/>
      </c>
      <c r="AM73" s="112" t="str">
        <f t="shared" si="15"/>
        <v/>
      </c>
      <c r="AN73" s="112" t="str">
        <f t="shared" si="16"/>
        <v/>
      </c>
      <c r="AO73" s="112" t="str">
        <f t="shared" si="17"/>
        <v/>
      </c>
      <c r="AP73" s="112" t="str">
        <f t="shared" si="18"/>
        <v/>
      </c>
      <c r="AQ73" s="112" t="str">
        <f t="shared" ref="AQ73:AT73" si="104">IF($AK73&lt;=$F$18,$AL73*AM73,)</f>
        <v/>
      </c>
      <c r="AR73" s="112" t="str">
        <f t="shared" si="104"/>
        <v/>
      </c>
      <c r="AS73" s="112" t="str">
        <f t="shared" si="104"/>
        <v/>
      </c>
      <c r="AT73" s="112" t="str">
        <f t="shared" si="104"/>
        <v/>
      </c>
      <c r="AU73" s="112"/>
      <c r="AV73" s="112"/>
      <c r="AW73" s="112"/>
      <c r="AX73" s="112"/>
      <c r="AY73" s="143"/>
    </row>
    <row r="74" ht="15.75" customHeight="1">
      <c r="B74" s="31"/>
      <c r="C74" s="183"/>
      <c r="D74" s="187"/>
      <c r="E74" s="184"/>
      <c r="F74" s="185"/>
      <c r="G74" s="188"/>
      <c r="H74" s="112"/>
      <c r="I74" s="138">
        <v>69.0</v>
      </c>
      <c r="J74" s="112" t="str">
        <f t="shared" si="66"/>
        <v/>
      </c>
      <c r="K74" s="112">
        <f t="shared" si="20"/>
        <v>0</v>
      </c>
      <c r="L74" s="112" t="str">
        <f t="shared" si="21"/>
        <v/>
      </c>
      <c r="M74" s="112" t="str">
        <f t="shared" si="2"/>
        <v/>
      </c>
      <c r="N74" s="112" t="str">
        <f t="shared" si="3"/>
        <v/>
      </c>
      <c r="O74" s="139">
        <f t="shared" si="4"/>
        <v>0</v>
      </c>
      <c r="P74" s="138">
        <v>69.0</v>
      </c>
      <c r="Q74" s="112" t="str">
        <f t="shared" si="22"/>
        <v/>
      </c>
      <c r="R74" s="112" t="str">
        <f t="shared" si="23"/>
        <v/>
      </c>
      <c r="S74" s="112" t="str">
        <f t="shared" si="5"/>
        <v>#N/A</v>
      </c>
      <c r="T74" s="112" t="str">
        <f t="shared" si="6"/>
        <v>#N/A</v>
      </c>
      <c r="U74" s="112" t="str">
        <f t="shared" si="24"/>
        <v/>
      </c>
      <c r="V74" s="112" t="str">
        <f t="shared" si="7"/>
        <v/>
      </c>
      <c r="W74" s="112">
        <v>0.0</v>
      </c>
      <c r="X74" s="112" t="str">
        <f t="shared" si="8"/>
        <v>#N/A</v>
      </c>
      <c r="Y74" s="140" t="str">
        <f t="shared" si="9"/>
        <v/>
      </c>
      <c r="AA74" s="141">
        <v>69.0</v>
      </c>
      <c r="AB74" s="112" t="str">
        <f t="shared" si="10"/>
        <v/>
      </c>
      <c r="AC74" s="142">
        <f t="shared" si="11"/>
        <v>0</v>
      </c>
      <c r="AD74" s="112" t="str">
        <f t="shared" si="12"/>
        <v/>
      </c>
      <c r="AE74" s="112" t="str">
        <f t="shared" si="13"/>
        <v/>
      </c>
      <c r="AF74" s="112" t="str">
        <f t="shared" si="25"/>
        <v/>
      </c>
      <c r="AG74" s="112" t="str">
        <f t="shared" si="26"/>
        <v/>
      </c>
      <c r="AH74" s="112" t="str">
        <f t="shared" si="27"/>
        <v/>
      </c>
      <c r="AI74" s="143" t="str">
        <f t="shared" si="28"/>
        <v/>
      </c>
      <c r="AK74" s="141">
        <v>69.0</v>
      </c>
      <c r="AL74" s="112" t="str">
        <f t="shared" si="14"/>
        <v/>
      </c>
      <c r="AM74" s="112" t="str">
        <f t="shared" si="15"/>
        <v/>
      </c>
      <c r="AN74" s="112" t="str">
        <f t="shared" si="16"/>
        <v/>
      </c>
      <c r="AO74" s="112" t="str">
        <f t="shared" si="17"/>
        <v/>
      </c>
      <c r="AP74" s="112" t="str">
        <f t="shared" si="18"/>
        <v/>
      </c>
      <c r="AQ74" s="112" t="str">
        <f t="shared" ref="AQ74:AT74" si="105">IF($AK74&lt;=$F$18,$AL74*AM74,)</f>
        <v/>
      </c>
      <c r="AR74" s="112" t="str">
        <f t="shared" si="105"/>
        <v/>
      </c>
      <c r="AS74" s="112" t="str">
        <f t="shared" si="105"/>
        <v/>
      </c>
      <c r="AT74" s="112" t="str">
        <f t="shared" si="105"/>
        <v/>
      </c>
      <c r="AU74" s="112"/>
      <c r="AV74" s="112"/>
      <c r="AW74" s="112"/>
      <c r="AX74" s="112"/>
      <c r="AY74" s="143"/>
    </row>
    <row r="75" ht="15.75" customHeight="1">
      <c r="B75" s="31"/>
      <c r="C75" s="183"/>
      <c r="D75" s="187"/>
      <c r="E75" s="184"/>
      <c r="F75" s="185"/>
      <c r="G75" s="188"/>
      <c r="H75" s="112"/>
      <c r="I75" s="138">
        <v>70.0</v>
      </c>
      <c r="J75" s="112" t="str">
        <f t="shared" si="66"/>
        <v/>
      </c>
      <c r="K75" s="112">
        <f t="shared" si="20"/>
        <v>0</v>
      </c>
      <c r="L75" s="112" t="str">
        <f t="shared" si="21"/>
        <v/>
      </c>
      <c r="M75" s="112" t="str">
        <f t="shared" si="2"/>
        <v/>
      </c>
      <c r="N75" s="112" t="str">
        <f t="shared" si="3"/>
        <v/>
      </c>
      <c r="O75" s="139">
        <f t="shared" si="4"/>
        <v>0</v>
      </c>
      <c r="P75" s="138">
        <v>70.0</v>
      </c>
      <c r="Q75" s="112" t="str">
        <f t="shared" si="22"/>
        <v/>
      </c>
      <c r="R75" s="112" t="str">
        <f t="shared" si="23"/>
        <v/>
      </c>
      <c r="S75" s="112" t="str">
        <f t="shared" si="5"/>
        <v>#N/A</v>
      </c>
      <c r="T75" s="112" t="str">
        <f t="shared" si="6"/>
        <v>#N/A</v>
      </c>
      <c r="U75" s="112" t="str">
        <f t="shared" si="24"/>
        <v/>
      </c>
      <c r="V75" s="112" t="str">
        <f t="shared" si="7"/>
        <v/>
      </c>
      <c r="W75" s="112">
        <v>0.0</v>
      </c>
      <c r="X75" s="112" t="str">
        <f t="shared" si="8"/>
        <v>#N/A</v>
      </c>
      <c r="Y75" s="140" t="str">
        <f t="shared" si="9"/>
        <v/>
      </c>
      <c r="AA75" s="141">
        <v>70.0</v>
      </c>
      <c r="AB75" s="112" t="str">
        <f t="shared" si="10"/>
        <v/>
      </c>
      <c r="AC75" s="142">
        <f t="shared" si="11"/>
        <v>0</v>
      </c>
      <c r="AD75" s="112" t="str">
        <f t="shared" si="12"/>
        <v/>
      </c>
      <c r="AE75" s="112" t="str">
        <f t="shared" si="13"/>
        <v/>
      </c>
      <c r="AF75" s="112" t="str">
        <f t="shared" si="25"/>
        <v/>
      </c>
      <c r="AG75" s="112" t="str">
        <f t="shared" si="26"/>
        <v/>
      </c>
      <c r="AH75" s="112" t="str">
        <f t="shared" si="27"/>
        <v/>
      </c>
      <c r="AI75" s="143" t="str">
        <f t="shared" si="28"/>
        <v/>
      </c>
      <c r="AK75" s="141">
        <v>70.0</v>
      </c>
      <c r="AL75" s="112" t="str">
        <f t="shared" si="14"/>
        <v/>
      </c>
      <c r="AM75" s="112" t="str">
        <f t="shared" si="15"/>
        <v/>
      </c>
      <c r="AN75" s="112" t="str">
        <f t="shared" si="16"/>
        <v/>
      </c>
      <c r="AO75" s="112" t="str">
        <f t="shared" si="17"/>
        <v/>
      </c>
      <c r="AP75" s="112" t="str">
        <f t="shared" si="18"/>
        <v/>
      </c>
      <c r="AQ75" s="112" t="str">
        <f t="shared" ref="AQ75:AT75" si="106">IF($AK75&lt;=$F$18,$AL75*AM75,)</f>
        <v/>
      </c>
      <c r="AR75" s="112" t="str">
        <f t="shared" si="106"/>
        <v/>
      </c>
      <c r="AS75" s="112" t="str">
        <f t="shared" si="106"/>
        <v/>
      </c>
      <c r="AT75" s="112" t="str">
        <f t="shared" si="106"/>
        <v/>
      </c>
      <c r="AU75" s="112"/>
      <c r="AV75" s="112"/>
      <c r="AW75" s="112"/>
      <c r="AX75" s="112"/>
      <c r="AY75" s="143"/>
    </row>
    <row r="76" ht="15.75" customHeight="1">
      <c r="B76" s="31"/>
      <c r="C76" s="183"/>
      <c r="D76" s="187"/>
      <c r="E76" s="184"/>
      <c r="F76" s="185"/>
      <c r="G76" s="188"/>
      <c r="H76" s="112"/>
      <c r="I76" s="138">
        <v>71.0</v>
      </c>
      <c r="J76" s="112" t="str">
        <f t="shared" si="66"/>
        <v/>
      </c>
      <c r="K76" s="112">
        <f t="shared" si="20"/>
        <v>0</v>
      </c>
      <c r="L76" s="112" t="str">
        <f t="shared" si="21"/>
        <v/>
      </c>
      <c r="M76" s="112" t="str">
        <f t="shared" si="2"/>
        <v/>
      </c>
      <c r="N76" s="112" t="str">
        <f t="shared" si="3"/>
        <v/>
      </c>
      <c r="O76" s="139">
        <f t="shared" si="4"/>
        <v>0</v>
      </c>
      <c r="P76" s="138">
        <v>71.0</v>
      </c>
      <c r="Q76" s="112" t="str">
        <f t="shared" si="22"/>
        <v/>
      </c>
      <c r="R76" s="112" t="str">
        <f t="shared" si="23"/>
        <v/>
      </c>
      <c r="S76" s="112" t="str">
        <f t="shared" si="5"/>
        <v>#N/A</v>
      </c>
      <c r="T76" s="112" t="str">
        <f t="shared" si="6"/>
        <v>#N/A</v>
      </c>
      <c r="U76" s="112" t="str">
        <f t="shared" si="24"/>
        <v/>
      </c>
      <c r="V76" s="112" t="str">
        <f t="shared" si="7"/>
        <v/>
      </c>
      <c r="W76" s="112">
        <v>0.0</v>
      </c>
      <c r="X76" s="112" t="str">
        <f t="shared" si="8"/>
        <v>#N/A</v>
      </c>
      <c r="Y76" s="140" t="str">
        <f t="shared" si="9"/>
        <v/>
      </c>
      <c r="AA76" s="141">
        <v>71.0</v>
      </c>
      <c r="AB76" s="112" t="str">
        <f t="shared" si="10"/>
        <v/>
      </c>
      <c r="AC76" s="142">
        <f t="shared" si="11"/>
        <v>0</v>
      </c>
      <c r="AD76" s="112" t="str">
        <f t="shared" si="12"/>
        <v/>
      </c>
      <c r="AE76" s="112" t="str">
        <f t="shared" si="13"/>
        <v/>
      </c>
      <c r="AF76" s="112" t="str">
        <f t="shared" si="25"/>
        <v/>
      </c>
      <c r="AG76" s="112" t="str">
        <f t="shared" si="26"/>
        <v/>
      </c>
      <c r="AH76" s="112" t="str">
        <f t="shared" si="27"/>
        <v/>
      </c>
      <c r="AI76" s="143" t="str">
        <f t="shared" si="28"/>
        <v/>
      </c>
      <c r="AK76" s="141">
        <v>71.0</v>
      </c>
      <c r="AL76" s="112" t="str">
        <f t="shared" si="14"/>
        <v/>
      </c>
      <c r="AM76" s="112" t="str">
        <f t="shared" si="15"/>
        <v/>
      </c>
      <c r="AN76" s="112" t="str">
        <f t="shared" si="16"/>
        <v/>
      </c>
      <c r="AO76" s="112" t="str">
        <f t="shared" si="17"/>
        <v/>
      </c>
      <c r="AP76" s="112" t="str">
        <f t="shared" si="18"/>
        <v/>
      </c>
      <c r="AQ76" s="112" t="str">
        <f t="shared" ref="AQ76:AT76" si="107">IF($AK76&lt;=$F$18,$AL76*AM76,)</f>
        <v/>
      </c>
      <c r="AR76" s="112" t="str">
        <f t="shared" si="107"/>
        <v/>
      </c>
      <c r="AS76" s="112" t="str">
        <f t="shared" si="107"/>
        <v/>
      </c>
      <c r="AT76" s="112" t="str">
        <f t="shared" si="107"/>
        <v/>
      </c>
      <c r="AU76" s="112"/>
      <c r="AV76" s="112"/>
      <c r="AW76" s="112"/>
      <c r="AX76" s="112"/>
      <c r="AY76" s="143"/>
    </row>
    <row r="77" ht="15.75" customHeight="1">
      <c r="B77" s="31"/>
      <c r="C77" s="183"/>
      <c r="D77" s="187"/>
      <c r="E77" s="184"/>
      <c r="F77" s="185"/>
      <c r="G77" s="188"/>
      <c r="H77" s="112"/>
      <c r="I77" s="138">
        <v>72.0</v>
      </c>
      <c r="J77" s="112" t="str">
        <f t="shared" si="66"/>
        <v/>
      </c>
      <c r="K77" s="112">
        <f t="shared" si="20"/>
        <v>0</v>
      </c>
      <c r="L77" s="112" t="str">
        <f t="shared" si="21"/>
        <v/>
      </c>
      <c r="M77" s="112" t="str">
        <f t="shared" si="2"/>
        <v/>
      </c>
      <c r="N77" s="112" t="str">
        <f t="shared" si="3"/>
        <v/>
      </c>
      <c r="O77" s="139">
        <f t="shared" si="4"/>
        <v>0</v>
      </c>
      <c r="P77" s="138">
        <v>72.0</v>
      </c>
      <c r="Q77" s="112" t="str">
        <f t="shared" si="22"/>
        <v/>
      </c>
      <c r="R77" s="112" t="str">
        <f t="shared" si="23"/>
        <v/>
      </c>
      <c r="S77" s="112" t="str">
        <f t="shared" si="5"/>
        <v>#N/A</v>
      </c>
      <c r="T77" s="112" t="str">
        <f t="shared" si="6"/>
        <v>#N/A</v>
      </c>
      <c r="U77" s="112" t="str">
        <f t="shared" si="24"/>
        <v/>
      </c>
      <c r="V77" s="112" t="str">
        <f t="shared" si="7"/>
        <v/>
      </c>
      <c r="W77" s="112">
        <v>0.0</v>
      </c>
      <c r="X77" s="112" t="str">
        <f t="shared" si="8"/>
        <v>#N/A</v>
      </c>
      <c r="Y77" s="140" t="str">
        <f t="shared" si="9"/>
        <v/>
      </c>
      <c r="AA77" s="141">
        <v>72.0</v>
      </c>
      <c r="AB77" s="112" t="str">
        <f t="shared" si="10"/>
        <v/>
      </c>
      <c r="AC77" s="142">
        <f t="shared" si="11"/>
        <v>0</v>
      </c>
      <c r="AD77" s="112" t="str">
        <f t="shared" si="12"/>
        <v/>
      </c>
      <c r="AE77" s="112" t="str">
        <f t="shared" si="13"/>
        <v/>
      </c>
      <c r="AF77" s="112" t="str">
        <f t="shared" si="25"/>
        <v/>
      </c>
      <c r="AG77" s="112" t="str">
        <f t="shared" si="26"/>
        <v/>
      </c>
      <c r="AH77" s="112" t="str">
        <f t="shared" si="27"/>
        <v/>
      </c>
      <c r="AI77" s="143" t="str">
        <f t="shared" si="28"/>
        <v/>
      </c>
      <c r="AK77" s="141">
        <v>72.0</v>
      </c>
      <c r="AL77" s="112" t="str">
        <f t="shared" si="14"/>
        <v/>
      </c>
      <c r="AM77" s="112" t="str">
        <f t="shared" si="15"/>
        <v/>
      </c>
      <c r="AN77" s="112" t="str">
        <f t="shared" si="16"/>
        <v/>
      </c>
      <c r="AO77" s="112" t="str">
        <f t="shared" si="17"/>
        <v/>
      </c>
      <c r="AP77" s="112" t="str">
        <f t="shared" si="18"/>
        <v/>
      </c>
      <c r="AQ77" s="112" t="str">
        <f t="shared" ref="AQ77:AT77" si="108">IF($AK77&lt;=$F$18,$AL77*AM77,)</f>
        <v/>
      </c>
      <c r="AR77" s="112" t="str">
        <f t="shared" si="108"/>
        <v/>
      </c>
      <c r="AS77" s="112" t="str">
        <f t="shared" si="108"/>
        <v/>
      </c>
      <c r="AT77" s="112" t="str">
        <f t="shared" si="108"/>
        <v/>
      </c>
      <c r="AU77" s="112"/>
      <c r="AV77" s="112"/>
      <c r="AW77" s="112"/>
      <c r="AX77" s="112"/>
      <c r="AY77" s="143"/>
    </row>
    <row r="78" ht="15.75" customHeight="1">
      <c r="B78" s="43"/>
      <c r="C78" s="199"/>
      <c r="D78" s="200"/>
      <c r="E78" s="253"/>
      <c r="F78" s="254"/>
      <c r="G78" s="255"/>
      <c r="H78" s="112"/>
      <c r="I78" s="138">
        <v>73.0</v>
      </c>
      <c r="J78" s="112" t="str">
        <f t="shared" si="66"/>
        <v/>
      </c>
      <c r="K78" s="112">
        <f t="shared" si="20"/>
        <v>0</v>
      </c>
      <c r="L78" s="112" t="str">
        <f t="shared" si="21"/>
        <v/>
      </c>
      <c r="M78" s="112" t="str">
        <f t="shared" si="2"/>
        <v/>
      </c>
      <c r="N78" s="112" t="str">
        <f t="shared" si="3"/>
        <v/>
      </c>
      <c r="O78" s="139">
        <f t="shared" si="4"/>
        <v>0</v>
      </c>
      <c r="P78" s="138">
        <v>73.0</v>
      </c>
      <c r="Q78" s="112" t="str">
        <f t="shared" si="22"/>
        <v/>
      </c>
      <c r="R78" s="112" t="str">
        <f t="shared" si="23"/>
        <v/>
      </c>
      <c r="S78" s="112" t="str">
        <f t="shared" si="5"/>
        <v>#N/A</v>
      </c>
      <c r="T78" s="112" t="str">
        <f t="shared" si="6"/>
        <v>#N/A</v>
      </c>
      <c r="U78" s="112" t="str">
        <f t="shared" si="24"/>
        <v/>
      </c>
      <c r="V78" s="112" t="str">
        <f t="shared" si="7"/>
        <v/>
      </c>
      <c r="W78" s="112">
        <v>0.0</v>
      </c>
      <c r="X78" s="112" t="str">
        <f t="shared" si="8"/>
        <v>#N/A</v>
      </c>
      <c r="Y78" s="140" t="str">
        <f t="shared" si="9"/>
        <v/>
      </c>
      <c r="AA78" s="141">
        <v>73.0</v>
      </c>
      <c r="AB78" s="112" t="str">
        <f t="shared" si="10"/>
        <v/>
      </c>
      <c r="AC78" s="142">
        <f t="shared" si="11"/>
        <v>0</v>
      </c>
      <c r="AD78" s="112" t="str">
        <f t="shared" si="12"/>
        <v/>
      </c>
      <c r="AE78" s="112" t="str">
        <f t="shared" si="13"/>
        <v/>
      </c>
      <c r="AF78" s="112" t="str">
        <f t="shared" si="25"/>
        <v/>
      </c>
      <c r="AG78" s="112" t="str">
        <f t="shared" si="26"/>
        <v/>
      </c>
      <c r="AH78" s="112" t="str">
        <f t="shared" si="27"/>
        <v/>
      </c>
      <c r="AI78" s="143" t="str">
        <f t="shared" si="28"/>
        <v/>
      </c>
      <c r="AK78" s="141">
        <v>73.0</v>
      </c>
      <c r="AL78" s="112" t="str">
        <f t="shared" si="14"/>
        <v/>
      </c>
      <c r="AM78" s="112" t="str">
        <f t="shared" si="15"/>
        <v/>
      </c>
      <c r="AN78" s="112" t="str">
        <f t="shared" si="16"/>
        <v/>
      </c>
      <c r="AO78" s="112" t="str">
        <f t="shared" si="17"/>
        <v/>
      </c>
      <c r="AP78" s="112" t="str">
        <f t="shared" si="18"/>
        <v/>
      </c>
      <c r="AQ78" s="112" t="str">
        <f t="shared" ref="AQ78:AT78" si="109">IF($AK78&lt;=$F$18,$AL78*AM78,)</f>
        <v/>
      </c>
      <c r="AR78" s="112" t="str">
        <f t="shared" si="109"/>
        <v/>
      </c>
      <c r="AS78" s="112" t="str">
        <f t="shared" si="109"/>
        <v/>
      </c>
      <c r="AT78" s="112" t="str">
        <f t="shared" si="109"/>
        <v/>
      </c>
      <c r="AU78" s="112"/>
      <c r="AV78" s="112"/>
      <c r="AW78" s="112"/>
      <c r="AX78" s="112"/>
      <c r="AY78" s="143"/>
    </row>
    <row r="79" ht="15.75" customHeight="1">
      <c r="F79" s="111"/>
      <c r="G79" s="112"/>
      <c r="H79" s="112"/>
      <c r="I79" s="138">
        <v>74.0</v>
      </c>
      <c r="J79" s="112" t="str">
        <f t="shared" si="66"/>
        <v/>
      </c>
      <c r="K79" s="112">
        <f t="shared" si="20"/>
        <v>0</v>
      </c>
      <c r="L79" s="112" t="str">
        <f t="shared" si="21"/>
        <v/>
      </c>
      <c r="M79" s="112" t="str">
        <f t="shared" si="2"/>
        <v/>
      </c>
      <c r="N79" s="112" t="str">
        <f t="shared" si="3"/>
        <v/>
      </c>
      <c r="O79" s="139">
        <f t="shared" si="4"/>
        <v>0</v>
      </c>
      <c r="P79" s="138">
        <v>74.0</v>
      </c>
      <c r="Q79" s="112" t="str">
        <f t="shared" si="22"/>
        <v/>
      </c>
      <c r="R79" s="112" t="str">
        <f t="shared" si="23"/>
        <v/>
      </c>
      <c r="S79" s="112" t="str">
        <f t="shared" si="5"/>
        <v>#N/A</v>
      </c>
      <c r="T79" s="112" t="str">
        <f t="shared" si="6"/>
        <v>#N/A</v>
      </c>
      <c r="U79" s="112" t="str">
        <f t="shared" si="24"/>
        <v/>
      </c>
      <c r="V79" s="112" t="str">
        <f t="shared" si="7"/>
        <v/>
      </c>
      <c r="W79" s="112">
        <v>0.0</v>
      </c>
      <c r="X79" s="112" t="str">
        <f t="shared" si="8"/>
        <v>#N/A</v>
      </c>
      <c r="Y79" s="140" t="str">
        <f t="shared" si="9"/>
        <v/>
      </c>
      <c r="AA79" s="141">
        <v>74.0</v>
      </c>
      <c r="AB79" s="112" t="str">
        <f t="shared" si="10"/>
        <v/>
      </c>
      <c r="AC79" s="142">
        <f t="shared" si="11"/>
        <v>0</v>
      </c>
      <c r="AD79" s="112" t="str">
        <f t="shared" si="12"/>
        <v/>
      </c>
      <c r="AE79" s="112" t="str">
        <f t="shared" si="13"/>
        <v/>
      </c>
      <c r="AF79" s="112" t="str">
        <f t="shared" si="25"/>
        <v/>
      </c>
      <c r="AG79" s="112" t="str">
        <f t="shared" si="26"/>
        <v/>
      </c>
      <c r="AH79" s="112" t="str">
        <f t="shared" si="27"/>
        <v/>
      </c>
      <c r="AI79" s="143" t="str">
        <f t="shared" si="28"/>
        <v/>
      </c>
      <c r="AK79" s="141">
        <v>74.0</v>
      </c>
      <c r="AL79" s="112" t="str">
        <f t="shared" si="14"/>
        <v/>
      </c>
      <c r="AM79" s="112" t="str">
        <f t="shared" si="15"/>
        <v/>
      </c>
      <c r="AN79" s="112" t="str">
        <f t="shared" si="16"/>
        <v/>
      </c>
      <c r="AO79" s="112" t="str">
        <f t="shared" si="17"/>
        <v/>
      </c>
      <c r="AP79" s="112" t="str">
        <f t="shared" si="18"/>
        <v/>
      </c>
      <c r="AQ79" s="112" t="str">
        <f t="shared" ref="AQ79:AT79" si="110">IF($AK79&lt;=$F$18,$AL79*AM79,)</f>
        <v/>
      </c>
      <c r="AR79" s="112" t="str">
        <f t="shared" si="110"/>
        <v/>
      </c>
      <c r="AS79" s="112" t="str">
        <f t="shared" si="110"/>
        <v/>
      </c>
      <c r="AT79" s="112" t="str">
        <f t="shared" si="110"/>
        <v/>
      </c>
      <c r="AU79" s="112"/>
      <c r="AV79" s="112"/>
      <c r="AW79" s="112"/>
      <c r="AX79" s="112"/>
      <c r="AY79" s="143"/>
    </row>
    <row r="80" ht="15.75" customHeight="1">
      <c r="B80" s="20" t="s">
        <v>144</v>
      </c>
      <c r="C80" s="18"/>
      <c r="D80" s="18"/>
      <c r="E80" s="18"/>
      <c r="F80" s="18"/>
      <c r="G80" s="19"/>
      <c r="H80" s="57"/>
      <c r="I80" s="138">
        <v>75.0</v>
      </c>
      <c r="J80" s="112" t="str">
        <f t="shared" si="66"/>
        <v/>
      </c>
      <c r="K80" s="112">
        <f t="shared" si="20"/>
        <v>0</v>
      </c>
      <c r="L80" s="112" t="str">
        <f t="shared" si="21"/>
        <v/>
      </c>
      <c r="M80" s="112" t="str">
        <f t="shared" si="2"/>
        <v/>
      </c>
      <c r="N80" s="112" t="str">
        <f t="shared" si="3"/>
        <v/>
      </c>
      <c r="O80" s="139">
        <f t="shared" si="4"/>
        <v>0</v>
      </c>
      <c r="P80" s="138">
        <v>75.0</v>
      </c>
      <c r="Q80" s="112" t="str">
        <f t="shared" si="22"/>
        <v/>
      </c>
      <c r="R80" s="112" t="str">
        <f t="shared" si="23"/>
        <v/>
      </c>
      <c r="S80" s="112" t="str">
        <f t="shared" si="5"/>
        <v>#N/A</v>
      </c>
      <c r="T80" s="112" t="str">
        <f t="shared" si="6"/>
        <v>#N/A</v>
      </c>
      <c r="U80" s="112" t="str">
        <f t="shared" si="24"/>
        <v/>
      </c>
      <c r="V80" s="112" t="str">
        <f t="shared" si="7"/>
        <v/>
      </c>
      <c r="W80" s="112">
        <v>0.0</v>
      </c>
      <c r="X80" s="112" t="str">
        <f t="shared" si="8"/>
        <v>#N/A</v>
      </c>
      <c r="Y80" s="140" t="str">
        <f t="shared" si="9"/>
        <v/>
      </c>
      <c r="AA80" s="141">
        <v>75.0</v>
      </c>
      <c r="AB80" s="112" t="str">
        <f t="shared" si="10"/>
        <v/>
      </c>
      <c r="AC80" s="142">
        <f t="shared" si="11"/>
        <v>0</v>
      </c>
      <c r="AD80" s="112" t="str">
        <f t="shared" si="12"/>
        <v/>
      </c>
      <c r="AE80" s="112" t="str">
        <f t="shared" si="13"/>
        <v/>
      </c>
      <c r="AF80" s="112" t="str">
        <f t="shared" si="25"/>
        <v/>
      </c>
      <c r="AG80" s="112" t="str">
        <f t="shared" si="26"/>
        <v/>
      </c>
      <c r="AH80" s="112" t="str">
        <f t="shared" si="27"/>
        <v/>
      </c>
      <c r="AI80" s="143" t="str">
        <f t="shared" si="28"/>
        <v/>
      </c>
      <c r="AK80" s="141">
        <v>75.0</v>
      </c>
      <c r="AL80" s="112" t="str">
        <f t="shared" si="14"/>
        <v/>
      </c>
      <c r="AM80" s="112" t="str">
        <f t="shared" si="15"/>
        <v/>
      </c>
      <c r="AN80" s="112" t="str">
        <f t="shared" si="16"/>
        <v/>
      </c>
      <c r="AO80" s="112" t="str">
        <f t="shared" si="17"/>
        <v/>
      </c>
      <c r="AP80" s="112" t="str">
        <f t="shared" si="18"/>
        <v/>
      </c>
      <c r="AQ80" s="112" t="str">
        <f t="shared" ref="AQ80:AT80" si="111">IF($AK80&lt;=$F$18,$AL80*AM80,)</f>
        <v/>
      </c>
      <c r="AR80" s="112" t="str">
        <f t="shared" si="111"/>
        <v/>
      </c>
      <c r="AS80" s="112" t="str">
        <f t="shared" si="111"/>
        <v/>
      </c>
      <c r="AT80" s="112" t="str">
        <f t="shared" si="111"/>
        <v/>
      </c>
      <c r="AU80" s="112"/>
      <c r="AV80" s="112"/>
      <c r="AW80" s="112"/>
      <c r="AX80" s="112"/>
      <c r="AY80" s="143"/>
    </row>
    <row r="81" ht="15.75" customHeight="1">
      <c r="B81" s="22" t="s">
        <v>88</v>
      </c>
      <c r="C81" s="201" t="s">
        <v>145</v>
      </c>
      <c r="D81" s="26" t="s">
        <v>146</v>
      </c>
      <c r="E81" s="26" t="s">
        <v>147</v>
      </c>
      <c r="F81" s="26" t="s">
        <v>148</v>
      </c>
      <c r="G81" s="24" t="s">
        <v>149</v>
      </c>
      <c r="H81" s="112"/>
      <c r="I81" s="138">
        <v>76.0</v>
      </c>
      <c r="J81" s="112" t="str">
        <f t="shared" si="66"/>
        <v/>
      </c>
      <c r="K81" s="112">
        <f t="shared" si="20"/>
        <v>0</v>
      </c>
      <c r="L81" s="112" t="str">
        <f t="shared" si="21"/>
        <v/>
      </c>
      <c r="M81" s="112" t="str">
        <f t="shared" si="2"/>
        <v/>
      </c>
      <c r="N81" s="112" t="str">
        <f t="shared" si="3"/>
        <v/>
      </c>
      <c r="O81" s="139">
        <f t="shared" si="4"/>
        <v>0</v>
      </c>
      <c r="P81" s="138">
        <v>76.0</v>
      </c>
      <c r="Q81" s="112" t="str">
        <f t="shared" si="22"/>
        <v/>
      </c>
      <c r="R81" s="112" t="str">
        <f t="shared" si="23"/>
        <v/>
      </c>
      <c r="S81" s="112" t="str">
        <f t="shared" si="5"/>
        <v>#N/A</v>
      </c>
      <c r="T81" s="112" t="str">
        <f t="shared" si="6"/>
        <v>#N/A</v>
      </c>
      <c r="U81" s="112" t="str">
        <f t="shared" si="24"/>
        <v/>
      </c>
      <c r="V81" s="112" t="str">
        <f t="shared" si="7"/>
        <v/>
      </c>
      <c r="W81" s="112">
        <v>0.0</v>
      </c>
      <c r="X81" s="112" t="str">
        <f t="shared" si="8"/>
        <v>#N/A</v>
      </c>
      <c r="Y81" s="140" t="str">
        <f t="shared" si="9"/>
        <v/>
      </c>
      <c r="AA81" s="141">
        <v>76.0</v>
      </c>
      <c r="AB81" s="112" t="str">
        <f t="shared" si="10"/>
        <v/>
      </c>
      <c r="AC81" s="142">
        <f t="shared" si="11"/>
        <v>0</v>
      </c>
      <c r="AD81" s="112" t="str">
        <f t="shared" si="12"/>
        <v/>
      </c>
      <c r="AE81" s="112" t="str">
        <f t="shared" si="13"/>
        <v/>
      </c>
      <c r="AF81" s="112" t="str">
        <f t="shared" si="25"/>
        <v/>
      </c>
      <c r="AG81" s="112" t="str">
        <f t="shared" si="26"/>
        <v/>
      </c>
      <c r="AH81" s="112" t="str">
        <f t="shared" si="27"/>
        <v/>
      </c>
      <c r="AI81" s="143" t="str">
        <f t="shared" si="28"/>
        <v/>
      </c>
      <c r="AK81" s="141">
        <v>76.0</v>
      </c>
      <c r="AL81" s="112" t="str">
        <f t="shared" si="14"/>
        <v/>
      </c>
      <c r="AM81" s="112" t="str">
        <f t="shared" si="15"/>
        <v/>
      </c>
      <c r="AN81" s="112" t="str">
        <f t="shared" si="16"/>
        <v/>
      </c>
      <c r="AO81" s="112" t="str">
        <f t="shared" si="17"/>
        <v/>
      </c>
      <c r="AP81" s="112" t="str">
        <f t="shared" si="18"/>
        <v/>
      </c>
      <c r="AQ81" s="112" t="str">
        <f t="shared" ref="AQ81:AT81" si="112">IF($AK81&lt;=$F$18,$AL81*AM81,)</f>
        <v/>
      </c>
      <c r="AR81" s="112" t="str">
        <f t="shared" si="112"/>
        <v/>
      </c>
      <c r="AS81" s="112" t="str">
        <f t="shared" si="112"/>
        <v/>
      </c>
      <c r="AT81" s="112" t="str">
        <f t="shared" si="112"/>
        <v/>
      </c>
      <c r="AU81" s="112"/>
      <c r="AV81" s="112"/>
      <c r="AW81" s="112"/>
      <c r="AX81" s="112"/>
      <c r="AY81" s="143"/>
    </row>
    <row r="82" ht="15.75" customHeight="1">
      <c r="B82" s="202" t="str">
        <f>IF(C25&lt;=$F$18,C25+1,"-")</f>
        <v>-</v>
      </c>
      <c r="C82" s="203">
        <f>D25-D26</f>
        <v>26.76588275</v>
      </c>
      <c r="D82" s="204">
        <v>0.0</v>
      </c>
      <c r="E82" s="205">
        <f t="shared" ref="E82:E94" si="114">IF(G82+D82&lt;&gt;1,(1-(G82+D82))*56%,0)</f>
        <v>0.56</v>
      </c>
      <c r="F82" s="205">
        <f t="shared" ref="F82:F94" si="115">IF(G82+D82&lt;&gt;1,(1-(G82+D82))*44%,0)</f>
        <v>0.44</v>
      </c>
      <c r="G82" s="256"/>
      <c r="H82" s="207" t="str">
        <f t="shared" ref="H82:H94" si="116">IF(C82=0,0,IF(SUM(D82:G82)&lt;&gt;1,"erreur",))</f>
        <v/>
      </c>
      <c r="I82" s="138">
        <v>77.0</v>
      </c>
      <c r="J82" s="112" t="str">
        <f t="shared" si="66"/>
        <v/>
      </c>
      <c r="K82" s="112">
        <f t="shared" si="20"/>
        <v>0</v>
      </c>
      <c r="L82" s="112" t="str">
        <f t="shared" si="21"/>
        <v/>
      </c>
      <c r="M82" s="112" t="str">
        <f t="shared" si="2"/>
        <v/>
      </c>
      <c r="N82" s="112" t="str">
        <f t="shared" si="3"/>
        <v/>
      </c>
      <c r="O82" s="139">
        <f t="shared" si="4"/>
        <v>0</v>
      </c>
      <c r="P82" s="138">
        <v>77.0</v>
      </c>
      <c r="Q82" s="112" t="str">
        <f t="shared" si="22"/>
        <v/>
      </c>
      <c r="R82" s="112" t="str">
        <f t="shared" si="23"/>
        <v/>
      </c>
      <c r="S82" s="112" t="str">
        <f t="shared" si="5"/>
        <v>#N/A</v>
      </c>
      <c r="T82" s="112" t="str">
        <f t="shared" si="6"/>
        <v>#N/A</v>
      </c>
      <c r="U82" s="112" t="str">
        <f t="shared" si="24"/>
        <v/>
      </c>
      <c r="V82" s="112" t="str">
        <f t="shared" si="7"/>
        <v/>
      </c>
      <c r="W82" s="112">
        <v>0.0</v>
      </c>
      <c r="X82" s="112" t="str">
        <f t="shared" si="8"/>
        <v>#N/A</v>
      </c>
      <c r="Y82" s="140" t="str">
        <f t="shared" si="9"/>
        <v/>
      </c>
      <c r="AA82" s="141">
        <v>77.0</v>
      </c>
      <c r="AB82" s="112" t="str">
        <f t="shared" si="10"/>
        <v/>
      </c>
      <c r="AC82" s="142">
        <f t="shared" si="11"/>
        <v>0</v>
      </c>
      <c r="AD82" s="112" t="str">
        <f t="shared" si="12"/>
        <v/>
      </c>
      <c r="AE82" s="112" t="str">
        <f t="shared" si="13"/>
        <v/>
      </c>
      <c r="AF82" s="112" t="str">
        <f t="shared" si="25"/>
        <v/>
      </c>
      <c r="AG82" s="112" t="str">
        <f t="shared" si="26"/>
        <v/>
      </c>
      <c r="AH82" s="112" t="str">
        <f t="shared" si="27"/>
        <v/>
      </c>
      <c r="AI82" s="143" t="str">
        <f t="shared" si="28"/>
        <v/>
      </c>
      <c r="AK82" s="141">
        <v>77.0</v>
      </c>
      <c r="AL82" s="112" t="str">
        <f t="shared" si="14"/>
        <v/>
      </c>
      <c r="AM82" s="112" t="str">
        <f t="shared" si="15"/>
        <v/>
      </c>
      <c r="AN82" s="112" t="str">
        <f t="shared" si="16"/>
        <v/>
      </c>
      <c r="AO82" s="112" t="str">
        <f t="shared" si="17"/>
        <v/>
      </c>
      <c r="AP82" s="112" t="str">
        <f t="shared" si="18"/>
        <v/>
      </c>
      <c r="AQ82" s="112" t="str">
        <f t="shared" ref="AQ82:AT82" si="113">IF($AK82&lt;=$F$18,$AL82*AM82,)</f>
        <v/>
      </c>
      <c r="AR82" s="112" t="str">
        <f t="shared" si="113"/>
        <v/>
      </c>
      <c r="AS82" s="112" t="str">
        <f t="shared" si="113"/>
        <v/>
      </c>
      <c r="AT82" s="112" t="str">
        <f t="shared" si="113"/>
        <v/>
      </c>
      <c r="AU82" s="112"/>
      <c r="AV82" s="112"/>
      <c r="AW82" s="112"/>
      <c r="AX82" s="112"/>
      <c r="AY82" s="143"/>
    </row>
    <row r="83" ht="15.75" customHeight="1">
      <c r="B83" s="208" t="str">
        <f>IF(C27&lt;=$F$18,C27+1,"-")</f>
        <v>-</v>
      </c>
      <c r="C83" s="209">
        <f>D27-D28</f>
        <v>40.11103192</v>
      </c>
      <c r="D83" s="210">
        <v>0.0</v>
      </c>
      <c r="E83" s="211">
        <f t="shared" si="114"/>
        <v>0.56</v>
      </c>
      <c r="F83" s="211">
        <f t="shared" si="115"/>
        <v>0.44</v>
      </c>
      <c r="G83" s="206"/>
      <c r="H83" s="207" t="str">
        <f t="shared" si="116"/>
        <v/>
      </c>
      <c r="I83" s="138">
        <v>78.0</v>
      </c>
      <c r="J83" s="112" t="str">
        <f t="shared" si="66"/>
        <v/>
      </c>
      <c r="K83" s="112">
        <f t="shared" si="20"/>
        <v>0</v>
      </c>
      <c r="L83" s="112" t="str">
        <f t="shared" si="21"/>
        <v/>
      </c>
      <c r="M83" s="112" t="str">
        <f t="shared" si="2"/>
        <v/>
      </c>
      <c r="N83" s="112" t="str">
        <f t="shared" si="3"/>
        <v/>
      </c>
      <c r="O83" s="139">
        <f t="shared" si="4"/>
        <v>0</v>
      </c>
      <c r="P83" s="138">
        <v>78.0</v>
      </c>
      <c r="Q83" s="112" t="str">
        <f t="shared" si="22"/>
        <v/>
      </c>
      <c r="R83" s="112" t="str">
        <f t="shared" si="23"/>
        <v/>
      </c>
      <c r="S83" s="112" t="str">
        <f t="shared" si="5"/>
        <v>#N/A</v>
      </c>
      <c r="T83" s="112" t="str">
        <f t="shared" si="6"/>
        <v>#N/A</v>
      </c>
      <c r="U83" s="112" t="str">
        <f t="shared" si="24"/>
        <v/>
      </c>
      <c r="V83" s="112" t="str">
        <f t="shared" si="7"/>
        <v/>
      </c>
      <c r="W83" s="112">
        <v>0.0</v>
      </c>
      <c r="X83" s="112" t="str">
        <f t="shared" si="8"/>
        <v>#N/A</v>
      </c>
      <c r="Y83" s="140" t="str">
        <f t="shared" si="9"/>
        <v/>
      </c>
      <c r="AA83" s="141">
        <v>78.0</v>
      </c>
      <c r="AB83" s="112" t="str">
        <f t="shared" si="10"/>
        <v/>
      </c>
      <c r="AC83" s="142">
        <f t="shared" si="11"/>
        <v>0</v>
      </c>
      <c r="AD83" s="112" t="str">
        <f t="shared" si="12"/>
        <v/>
      </c>
      <c r="AE83" s="112" t="str">
        <f t="shared" si="13"/>
        <v/>
      </c>
      <c r="AF83" s="112" t="str">
        <f t="shared" si="25"/>
        <v/>
      </c>
      <c r="AG83" s="112" t="str">
        <f t="shared" si="26"/>
        <v/>
      </c>
      <c r="AH83" s="112" t="str">
        <f t="shared" si="27"/>
        <v/>
      </c>
      <c r="AI83" s="143" t="str">
        <f t="shared" si="28"/>
        <v/>
      </c>
      <c r="AK83" s="141">
        <v>78.0</v>
      </c>
      <c r="AL83" s="112" t="str">
        <f t="shared" si="14"/>
        <v/>
      </c>
      <c r="AM83" s="112" t="str">
        <f t="shared" si="15"/>
        <v/>
      </c>
      <c r="AN83" s="112" t="str">
        <f t="shared" si="16"/>
        <v/>
      </c>
      <c r="AO83" s="112" t="str">
        <f t="shared" si="17"/>
        <v/>
      </c>
      <c r="AP83" s="112" t="str">
        <f t="shared" si="18"/>
        <v/>
      </c>
      <c r="AQ83" s="112" t="str">
        <f t="shared" ref="AQ83:AT83" si="117">IF($AK83&lt;=$F$18,$AL83*AM83,)</f>
        <v/>
      </c>
      <c r="AR83" s="112" t="str">
        <f t="shared" si="117"/>
        <v/>
      </c>
      <c r="AS83" s="112" t="str">
        <f t="shared" si="117"/>
        <v/>
      </c>
      <c r="AT83" s="112" t="str">
        <f t="shared" si="117"/>
        <v/>
      </c>
      <c r="AU83" s="112"/>
      <c r="AV83" s="112"/>
      <c r="AW83" s="112"/>
      <c r="AX83" s="112"/>
      <c r="AY83" s="143"/>
    </row>
    <row r="84" ht="15.75" customHeight="1">
      <c r="B84" s="212" t="str">
        <f>IF(C29&lt;=$F$18,C29+1,"-")</f>
        <v>-</v>
      </c>
      <c r="C84" s="209">
        <f>D29-D30</f>
        <v>40.28466639</v>
      </c>
      <c r="D84" s="210">
        <v>0.0</v>
      </c>
      <c r="E84" s="211">
        <f t="shared" si="114"/>
        <v>0.56</v>
      </c>
      <c r="F84" s="211">
        <f t="shared" si="115"/>
        <v>0.44</v>
      </c>
      <c r="G84" s="206"/>
      <c r="H84" s="207" t="str">
        <f t="shared" si="116"/>
        <v/>
      </c>
      <c r="I84" s="138">
        <v>79.0</v>
      </c>
      <c r="J84" s="112" t="str">
        <f t="shared" si="66"/>
        <v/>
      </c>
      <c r="K84" s="112">
        <f t="shared" si="20"/>
        <v>0</v>
      </c>
      <c r="L84" s="112" t="str">
        <f t="shared" si="21"/>
        <v/>
      </c>
      <c r="M84" s="112" t="str">
        <f t="shared" si="2"/>
        <v/>
      </c>
      <c r="N84" s="112" t="str">
        <f t="shared" si="3"/>
        <v/>
      </c>
      <c r="O84" s="139">
        <f t="shared" si="4"/>
        <v>0</v>
      </c>
      <c r="P84" s="138">
        <v>79.0</v>
      </c>
      <c r="Q84" s="112" t="str">
        <f t="shared" si="22"/>
        <v/>
      </c>
      <c r="R84" s="112" t="str">
        <f t="shared" si="23"/>
        <v/>
      </c>
      <c r="S84" s="112" t="str">
        <f t="shared" si="5"/>
        <v>#N/A</v>
      </c>
      <c r="T84" s="112" t="str">
        <f t="shared" si="6"/>
        <v>#N/A</v>
      </c>
      <c r="U84" s="112" t="str">
        <f t="shared" si="24"/>
        <v/>
      </c>
      <c r="V84" s="112" t="str">
        <f t="shared" si="7"/>
        <v/>
      </c>
      <c r="W84" s="112">
        <v>0.0</v>
      </c>
      <c r="X84" s="112" t="str">
        <f t="shared" si="8"/>
        <v>#N/A</v>
      </c>
      <c r="Y84" s="140" t="str">
        <f t="shared" si="9"/>
        <v/>
      </c>
      <c r="AA84" s="141">
        <v>79.0</v>
      </c>
      <c r="AB84" s="112" t="str">
        <f t="shared" si="10"/>
        <v/>
      </c>
      <c r="AC84" s="142">
        <f t="shared" si="11"/>
        <v>0</v>
      </c>
      <c r="AD84" s="112" t="str">
        <f t="shared" si="12"/>
        <v/>
      </c>
      <c r="AE84" s="112" t="str">
        <f t="shared" si="13"/>
        <v/>
      </c>
      <c r="AF84" s="112" t="str">
        <f t="shared" si="25"/>
        <v/>
      </c>
      <c r="AG84" s="112" t="str">
        <f t="shared" si="26"/>
        <v/>
      </c>
      <c r="AH84" s="112" t="str">
        <f t="shared" si="27"/>
        <v/>
      </c>
      <c r="AI84" s="143" t="str">
        <f t="shared" si="28"/>
        <v/>
      </c>
      <c r="AK84" s="141">
        <v>79.0</v>
      </c>
      <c r="AL84" s="112" t="str">
        <f t="shared" si="14"/>
        <v/>
      </c>
      <c r="AM84" s="112" t="str">
        <f t="shared" si="15"/>
        <v/>
      </c>
      <c r="AN84" s="112" t="str">
        <f t="shared" si="16"/>
        <v/>
      </c>
      <c r="AO84" s="112" t="str">
        <f t="shared" si="17"/>
        <v/>
      </c>
      <c r="AP84" s="112" t="str">
        <f t="shared" si="18"/>
        <v/>
      </c>
      <c r="AQ84" s="112" t="str">
        <f t="shared" ref="AQ84:AT84" si="118">IF($AK84&lt;=$F$18,$AL84*AM84,)</f>
        <v/>
      </c>
      <c r="AR84" s="112" t="str">
        <f t="shared" si="118"/>
        <v/>
      </c>
      <c r="AS84" s="112" t="str">
        <f t="shared" si="118"/>
        <v/>
      </c>
      <c r="AT84" s="112" t="str">
        <f t="shared" si="118"/>
        <v/>
      </c>
      <c r="AU84" s="112"/>
      <c r="AV84" s="112"/>
      <c r="AW84" s="112"/>
      <c r="AX84" s="112"/>
      <c r="AY84" s="143"/>
    </row>
    <row r="85" ht="15.75" customHeight="1">
      <c r="B85" s="208" t="str">
        <f>IF(C31&lt;=$F$18,C31+1,"-")</f>
        <v>-</v>
      </c>
      <c r="C85" s="209">
        <f>D31-D32</f>
        <v>39.90037827</v>
      </c>
      <c r="D85" s="210">
        <v>0.2</v>
      </c>
      <c r="E85" s="211">
        <f t="shared" si="114"/>
        <v>0.448</v>
      </c>
      <c r="F85" s="211">
        <f t="shared" si="115"/>
        <v>0.352</v>
      </c>
      <c r="G85" s="206"/>
      <c r="H85" s="207" t="str">
        <f t="shared" si="116"/>
        <v/>
      </c>
      <c r="I85" s="138">
        <v>80.0</v>
      </c>
      <c r="J85" s="112" t="str">
        <f t="shared" si="66"/>
        <v/>
      </c>
      <c r="K85" s="112">
        <f t="shared" si="20"/>
        <v>0</v>
      </c>
      <c r="L85" s="112" t="str">
        <f t="shared" si="21"/>
        <v/>
      </c>
      <c r="M85" s="112" t="str">
        <f t="shared" si="2"/>
        <v/>
      </c>
      <c r="N85" s="112" t="str">
        <f t="shared" si="3"/>
        <v/>
      </c>
      <c r="O85" s="139">
        <f t="shared" si="4"/>
        <v>0</v>
      </c>
      <c r="P85" s="138">
        <v>80.0</v>
      </c>
      <c r="Q85" s="112" t="str">
        <f t="shared" si="22"/>
        <v/>
      </c>
      <c r="R85" s="112" t="str">
        <f t="shared" si="23"/>
        <v/>
      </c>
      <c r="S85" s="112" t="str">
        <f t="shared" si="5"/>
        <v>#N/A</v>
      </c>
      <c r="T85" s="112" t="str">
        <f t="shared" si="6"/>
        <v>#N/A</v>
      </c>
      <c r="U85" s="112" t="str">
        <f t="shared" si="24"/>
        <v/>
      </c>
      <c r="V85" s="112" t="str">
        <f t="shared" si="7"/>
        <v/>
      </c>
      <c r="W85" s="112">
        <v>0.0</v>
      </c>
      <c r="X85" s="112" t="str">
        <f t="shared" si="8"/>
        <v>#N/A</v>
      </c>
      <c r="Y85" s="140" t="str">
        <f t="shared" si="9"/>
        <v/>
      </c>
      <c r="AA85" s="141">
        <v>80.0</v>
      </c>
      <c r="AB85" s="112" t="str">
        <f t="shared" si="10"/>
        <v/>
      </c>
      <c r="AC85" s="142">
        <f t="shared" si="11"/>
        <v>0</v>
      </c>
      <c r="AD85" s="112" t="str">
        <f t="shared" si="12"/>
        <v/>
      </c>
      <c r="AE85" s="112" t="str">
        <f t="shared" si="13"/>
        <v/>
      </c>
      <c r="AF85" s="112" t="str">
        <f t="shared" si="25"/>
        <v/>
      </c>
      <c r="AG85" s="112" t="str">
        <f t="shared" si="26"/>
        <v/>
      </c>
      <c r="AH85" s="112" t="str">
        <f t="shared" si="27"/>
        <v/>
      </c>
      <c r="AI85" s="143" t="str">
        <f t="shared" si="28"/>
        <v/>
      </c>
      <c r="AK85" s="141">
        <v>80.0</v>
      </c>
      <c r="AL85" s="112" t="str">
        <f t="shared" si="14"/>
        <v/>
      </c>
      <c r="AM85" s="112" t="str">
        <f t="shared" si="15"/>
        <v/>
      </c>
      <c r="AN85" s="112" t="str">
        <f t="shared" si="16"/>
        <v/>
      </c>
      <c r="AO85" s="112" t="str">
        <f t="shared" si="17"/>
        <v/>
      </c>
      <c r="AP85" s="112" t="str">
        <f t="shared" si="18"/>
        <v/>
      </c>
      <c r="AQ85" s="112" t="str">
        <f t="shared" ref="AQ85:AT85" si="119">IF($AK85&lt;=$F$18,$AL85*AM85,)</f>
        <v/>
      </c>
      <c r="AR85" s="112" t="str">
        <f t="shared" si="119"/>
        <v/>
      </c>
      <c r="AS85" s="112" t="str">
        <f t="shared" si="119"/>
        <v/>
      </c>
      <c r="AT85" s="112" t="str">
        <f t="shared" si="119"/>
        <v/>
      </c>
      <c r="AU85" s="112"/>
      <c r="AV85" s="112"/>
      <c r="AW85" s="112"/>
      <c r="AX85" s="112"/>
      <c r="AY85" s="143"/>
    </row>
    <row r="86" ht="15.75" customHeight="1">
      <c r="B86" s="208" t="str">
        <f>IF(C33&lt;=$F$18,C33+1,"-")</f>
        <v>-</v>
      </c>
      <c r="C86" s="209">
        <f>D33-D34</f>
        <v>39.62110328</v>
      </c>
      <c r="D86" s="210">
        <v>0.3</v>
      </c>
      <c r="E86" s="211">
        <f t="shared" si="114"/>
        <v>0.392</v>
      </c>
      <c r="F86" s="211">
        <f t="shared" si="115"/>
        <v>0.308</v>
      </c>
      <c r="G86" s="206"/>
      <c r="H86" s="207" t="str">
        <f t="shared" si="116"/>
        <v/>
      </c>
      <c r="I86" s="138">
        <v>81.0</v>
      </c>
      <c r="J86" s="112" t="str">
        <f t="shared" si="66"/>
        <v/>
      </c>
      <c r="K86" s="112">
        <f t="shared" si="20"/>
        <v>0</v>
      </c>
      <c r="L86" s="112" t="str">
        <f t="shared" si="21"/>
        <v/>
      </c>
      <c r="M86" s="112" t="str">
        <f t="shared" si="2"/>
        <v/>
      </c>
      <c r="N86" s="112" t="str">
        <f t="shared" si="3"/>
        <v/>
      </c>
      <c r="O86" s="139">
        <f t="shared" si="4"/>
        <v>0</v>
      </c>
      <c r="P86" s="138">
        <v>81.0</v>
      </c>
      <c r="Q86" s="112" t="str">
        <f t="shared" si="22"/>
        <v/>
      </c>
      <c r="R86" s="112" t="str">
        <f t="shared" si="23"/>
        <v/>
      </c>
      <c r="S86" s="112" t="str">
        <f t="shared" si="5"/>
        <v>#N/A</v>
      </c>
      <c r="T86" s="112" t="str">
        <f t="shared" si="6"/>
        <v>#N/A</v>
      </c>
      <c r="U86" s="112" t="str">
        <f t="shared" si="24"/>
        <v/>
      </c>
      <c r="V86" s="112" t="str">
        <f t="shared" si="7"/>
        <v/>
      </c>
      <c r="W86" s="112">
        <v>0.0</v>
      </c>
      <c r="X86" s="112" t="str">
        <f t="shared" si="8"/>
        <v>#N/A</v>
      </c>
      <c r="Y86" s="140" t="str">
        <f t="shared" si="9"/>
        <v/>
      </c>
      <c r="AA86" s="141">
        <v>81.0</v>
      </c>
      <c r="AB86" s="112" t="str">
        <f t="shared" si="10"/>
        <v/>
      </c>
      <c r="AC86" s="142">
        <f t="shared" si="11"/>
        <v>0</v>
      </c>
      <c r="AD86" s="112" t="str">
        <f t="shared" si="12"/>
        <v/>
      </c>
      <c r="AE86" s="112" t="str">
        <f t="shared" si="13"/>
        <v/>
      </c>
      <c r="AF86" s="112" t="str">
        <f t="shared" si="25"/>
        <v/>
      </c>
      <c r="AG86" s="112" t="str">
        <f t="shared" si="26"/>
        <v/>
      </c>
      <c r="AH86" s="112" t="str">
        <f t="shared" si="27"/>
        <v/>
      </c>
      <c r="AI86" s="143" t="str">
        <f t="shared" si="28"/>
        <v/>
      </c>
      <c r="AK86" s="141">
        <v>81.0</v>
      </c>
      <c r="AL86" s="112" t="str">
        <f t="shared" si="14"/>
        <v/>
      </c>
      <c r="AM86" s="112" t="str">
        <f t="shared" si="15"/>
        <v/>
      </c>
      <c r="AN86" s="112" t="str">
        <f t="shared" si="16"/>
        <v/>
      </c>
      <c r="AO86" s="112" t="str">
        <f t="shared" si="17"/>
        <v/>
      </c>
      <c r="AP86" s="112" t="str">
        <f t="shared" si="18"/>
        <v/>
      </c>
      <c r="AQ86" s="112" t="str">
        <f t="shared" ref="AQ86:AT86" si="120">IF($AK86&lt;=$F$18,$AL86*AM86,)</f>
        <v/>
      </c>
      <c r="AR86" s="112" t="str">
        <f t="shared" si="120"/>
        <v/>
      </c>
      <c r="AS86" s="112" t="str">
        <f t="shared" si="120"/>
        <v/>
      </c>
      <c r="AT86" s="112" t="str">
        <f t="shared" si="120"/>
        <v/>
      </c>
      <c r="AU86" s="112"/>
      <c r="AV86" s="112"/>
      <c r="AW86" s="112"/>
      <c r="AX86" s="112"/>
      <c r="AY86" s="143"/>
    </row>
    <row r="87" ht="15.75" customHeight="1">
      <c r="B87" s="208" t="str">
        <f>IF(C35&lt;=$F$18,C35+1,"-")</f>
        <v>-</v>
      </c>
      <c r="C87" s="209">
        <f>D35-D36</f>
        <v>29.02607601</v>
      </c>
      <c r="D87" s="210">
        <v>0.7</v>
      </c>
      <c r="E87" s="211">
        <f t="shared" si="114"/>
        <v>0.168</v>
      </c>
      <c r="F87" s="211">
        <f t="shared" si="115"/>
        <v>0.132</v>
      </c>
      <c r="G87" s="206"/>
      <c r="H87" s="207" t="str">
        <f t="shared" si="116"/>
        <v/>
      </c>
      <c r="I87" s="138">
        <v>82.0</v>
      </c>
      <c r="J87" s="112" t="str">
        <f t="shared" si="66"/>
        <v/>
      </c>
      <c r="K87" s="112">
        <f t="shared" si="20"/>
        <v>0</v>
      </c>
      <c r="L87" s="112" t="str">
        <f t="shared" si="21"/>
        <v/>
      </c>
      <c r="M87" s="112" t="str">
        <f t="shared" si="2"/>
        <v/>
      </c>
      <c r="N87" s="112" t="str">
        <f t="shared" si="3"/>
        <v/>
      </c>
      <c r="O87" s="139">
        <f t="shared" si="4"/>
        <v>0</v>
      </c>
      <c r="P87" s="138">
        <v>82.0</v>
      </c>
      <c r="Q87" s="112" t="str">
        <f t="shared" si="22"/>
        <v/>
      </c>
      <c r="R87" s="112" t="str">
        <f t="shared" si="23"/>
        <v/>
      </c>
      <c r="S87" s="112" t="str">
        <f t="shared" si="5"/>
        <v>#N/A</v>
      </c>
      <c r="T87" s="112" t="str">
        <f t="shared" si="6"/>
        <v>#N/A</v>
      </c>
      <c r="U87" s="112" t="str">
        <f t="shared" si="24"/>
        <v/>
      </c>
      <c r="V87" s="112" t="str">
        <f t="shared" si="7"/>
        <v/>
      </c>
      <c r="W87" s="112">
        <v>0.0</v>
      </c>
      <c r="X87" s="112" t="str">
        <f t="shared" si="8"/>
        <v>#N/A</v>
      </c>
      <c r="Y87" s="140" t="str">
        <f t="shared" si="9"/>
        <v/>
      </c>
      <c r="AA87" s="141">
        <v>82.0</v>
      </c>
      <c r="AB87" s="112" t="str">
        <f t="shared" si="10"/>
        <v/>
      </c>
      <c r="AC87" s="142">
        <f t="shared" si="11"/>
        <v>0</v>
      </c>
      <c r="AD87" s="112" t="str">
        <f t="shared" si="12"/>
        <v/>
      </c>
      <c r="AE87" s="112" t="str">
        <f t="shared" si="13"/>
        <v/>
      </c>
      <c r="AF87" s="112" t="str">
        <f t="shared" si="25"/>
        <v/>
      </c>
      <c r="AG87" s="112" t="str">
        <f t="shared" si="26"/>
        <v/>
      </c>
      <c r="AH87" s="112" t="str">
        <f t="shared" si="27"/>
        <v/>
      </c>
      <c r="AI87" s="143" t="str">
        <f t="shared" si="28"/>
        <v/>
      </c>
      <c r="AK87" s="141">
        <v>82.0</v>
      </c>
      <c r="AL87" s="112" t="str">
        <f t="shared" si="14"/>
        <v/>
      </c>
      <c r="AM87" s="112" t="str">
        <f t="shared" si="15"/>
        <v/>
      </c>
      <c r="AN87" s="112" t="str">
        <f t="shared" si="16"/>
        <v/>
      </c>
      <c r="AO87" s="112" t="str">
        <f t="shared" si="17"/>
        <v/>
      </c>
      <c r="AP87" s="112" t="str">
        <f t="shared" si="18"/>
        <v/>
      </c>
      <c r="AQ87" s="112" t="str">
        <f t="shared" ref="AQ87:AT87" si="121">IF($AK87&lt;=$F$18,$AL87*AM87,)</f>
        <v/>
      </c>
      <c r="AR87" s="112" t="str">
        <f t="shared" si="121"/>
        <v/>
      </c>
      <c r="AS87" s="112" t="str">
        <f t="shared" si="121"/>
        <v/>
      </c>
      <c r="AT87" s="112" t="str">
        <f t="shared" si="121"/>
        <v/>
      </c>
      <c r="AU87" s="112"/>
      <c r="AV87" s="112"/>
      <c r="AW87" s="112"/>
      <c r="AX87" s="112"/>
      <c r="AY87" s="143"/>
    </row>
    <row r="88" ht="15.75" customHeight="1">
      <c r="B88" s="208" t="str">
        <f>IF(C37&lt;=$F$18,C37+1,"-")</f>
        <v>-</v>
      </c>
      <c r="C88" s="209">
        <f>D37-D38</f>
        <v>30.29783525</v>
      </c>
      <c r="D88" s="210">
        <v>0.9</v>
      </c>
      <c r="E88" s="211">
        <f t="shared" si="114"/>
        <v>0.056</v>
      </c>
      <c r="F88" s="211">
        <f t="shared" si="115"/>
        <v>0.044</v>
      </c>
      <c r="G88" s="206"/>
      <c r="H88" s="207" t="str">
        <f t="shared" si="116"/>
        <v/>
      </c>
      <c r="I88" s="138">
        <v>83.0</v>
      </c>
      <c r="J88" s="112" t="str">
        <f t="shared" si="66"/>
        <v/>
      </c>
      <c r="K88" s="112">
        <f t="shared" si="20"/>
        <v>0</v>
      </c>
      <c r="L88" s="112" t="str">
        <f t="shared" si="21"/>
        <v/>
      </c>
      <c r="M88" s="112" t="str">
        <f t="shared" si="2"/>
        <v/>
      </c>
      <c r="N88" s="112" t="str">
        <f t="shared" si="3"/>
        <v/>
      </c>
      <c r="O88" s="139">
        <f t="shared" si="4"/>
        <v>0</v>
      </c>
      <c r="P88" s="138">
        <v>83.0</v>
      </c>
      <c r="Q88" s="112" t="str">
        <f t="shared" si="22"/>
        <v/>
      </c>
      <c r="R88" s="112" t="str">
        <f t="shared" si="23"/>
        <v/>
      </c>
      <c r="S88" s="112" t="str">
        <f t="shared" si="5"/>
        <v>#N/A</v>
      </c>
      <c r="T88" s="112" t="str">
        <f t="shared" si="6"/>
        <v>#N/A</v>
      </c>
      <c r="U88" s="112" t="str">
        <f t="shared" si="24"/>
        <v/>
      </c>
      <c r="V88" s="112" t="str">
        <f t="shared" si="7"/>
        <v/>
      </c>
      <c r="W88" s="112">
        <v>0.0</v>
      </c>
      <c r="X88" s="112" t="str">
        <f t="shared" si="8"/>
        <v>#N/A</v>
      </c>
      <c r="Y88" s="140" t="str">
        <f t="shared" si="9"/>
        <v/>
      </c>
      <c r="AA88" s="141">
        <v>83.0</v>
      </c>
      <c r="AB88" s="112" t="str">
        <f t="shared" si="10"/>
        <v/>
      </c>
      <c r="AC88" s="142">
        <f t="shared" si="11"/>
        <v>0</v>
      </c>
      <c r="AD88" s="112" t="str">
        <f t="shared" si="12"/>
        <v/>
      </c>
      <c r="AE88" s="112" t="str">
        <f t="shared" si="13"/>
        <v/>
      </c>
      <c r="AF88" s="112" t="str">
        <f t="shared" si="25"/>
        <v/>
      </c>
      <c r="AG88" s="112" t="str">
        <f t="shared" si="26"/>
        <v/>
      </c>
      <c r="AH88" s="112" t="str">
        <f t="shared" si="27"/>
        <v/>
      </c>
      <c r="AI88" s="143" t="str">
        <f t="shared" si="28"/>
        <v/>
      </c>
      <c r="AK88" s="141">
        <v>83.0</v>
      </c>
      <c r="AL88" s="112" t="str">
        <f t="shared" si="14"/>
        <v/>
      </c>
      <c r="AM88" s="112" t="str">
        <f t="shared" si="15"/>
        <v/>
      </c>
      <c r="AN88" s="112" t="str">
        <f t="shared" si="16"/>
        <v/>
      </c>
      <c r="AO88" s="112" t="str">
        <f t="shared" si="17"/>
        <v/>
      </c>
      <c r="AP88" s="112" t="str">
        <f t="shared" si="18"/>
        <v/>
      </c>
      <c r="AQ88" s="112" t="str">
        <f t="shared" ref="AQ88:AT88" si="122">IF($AK88&lt;=$F$18,$AL88*AM88,)</f>
        <v/>
      </c>
      <c r="AR88" s="112" t="str">
        <f t="shared" si="122"/>
        <v/>
      </c>
      <c r="AS88" s="112" t="str">
        <f t="shared" si="122"/>
        <v/>
      </c>
      <c r="AT88" s="112" t="str">
        <f t="shared" si="122"/>
        <v/>
      </c>
      <c r="AU88" s="112"/>
      <c r="AV88" s="112"/>
      <c r="AW88" s="112"/>
      <c r="AX88" s="112"/>
      <c r="AY88" s="143"/>
    </row>
    <row r="89" ht="15.75" customHeight="1">
      <c r="B89" s="208" t="str">
        <f>IF(C39&lt;=$F$18,C39+1,"-")</f>
        <v>-</v>
      </c>
      <c r="C89" s="209">
        <f>D39-D40</f>
        <v>396.6530626</v>
      </c>
      <c r="D89" s="210">
        <v>0.7</v>
      </c>
      <c r="E89" s="211">
        <f t="shared" si="114"/>
        <v>0.168</v>
      </c>
      <c r="F89" s="211">
        <f t="shared" si="115"/>
        <v>0.132</v>
      </c>
      <c r="G89" s="206"/>
      <c r="H89" s="207" t="str">
        <f t="shared" si="116"/>
        <v/>
      </c>
      <c r="I89" s="138">
        <v>84.0</v>
      </c>
      <c r="J89" s="112" t="str">
        <f t="shared" si="66"/>
        <v/>
      </c>
      <c r="K89" s="112">
        <f t="shared" si="20"/>
        <v>0</v>
      </c>
      <c r="L89" s="112" t="str">
        <f t="shared" si="21"/>
        <v/>
      </c>
      <c r="M89" s="112" t="str">
        <f t="shared" si="2"/>
        <v/>
      </c>
      <c r="N89" s="112" t="str">
        <f t="shared" si="3"/>
        <v/>
      </c>
      <c r="O89" s="139">
        <f t="shared" si="4"/>
        <v>0</v>
      </c>
      <c r="P89" s="138">
        <v>84.0</v>
      </c>
      <c r="Q89" s="112" t="str">
        <f t="shared" si="22"/>
        <v/>
      </c>
      <c r="R89" s="112" t="str">
        <f t="shared" si="23"/>
        <v/>
      </c>
      <c r="S89" s="112" t="str">
        <f t="shared" si="5"/>
        <v>#N/A</v>
      </c>
      <c r="T89" s="112" t="str">
        <f t="shared" si="6"/>
        <v>#N/A</v>
      </c>
      <c r="U89" s="112" t="str">
        <f t="shared" si="24"/>
        <v/>
      </c>
      <c r="V89" s="112" t="str">
        <f t="shared" si="7"/>
        <v/>
      </c>
      <c r="W89" s="112">
        <v>0.0</v>
      </c>
      <c r="X89" s="112" t="str">
        <f t="shared" si="8"/>
        <v>#N/A</v>
      </c>
      <c r="Y89" s="140" t="str">
        <f t="shared" si="9"/>
        <v/>
      </c>
      <c r="AA89" s="141">
        <v>84.0</v>
      </c>
      <c r="AB89" s="112" t="str">
        <f t="shared" si="10"/>
        <v/>
      </c>
      <c r="AC89" s="142">
        <f t="shared" si="11"/>
        <v>0</v>
      </c>
      <c r="AD89" s="112" t="str">
        <f t="shared" si="12"/>
        <v/>
      </c>
      <c r="AE89" s="112" t="str">
        <f t="shared" si="13"/>
        <v/>
      </c>
      <c r="AF89" s="112" t="str">
        <f t="shared" si="25"/>
        <v/>
      </c>
      <c r="AG89" s="112" t="str">
        <f t="shared" si="26"/>
        <v/>
      </c>
      <c r="AH89" s="112" t="str">
        <f t="shared" si="27"/>
        <v/>
      </c>
      <c r="AI89" s="143" t="str">
        <f t="shared" si="28"/>
        <v/>
      </c>
      <c r="AK89" s="141">
        <v>84.0</v>
      </c>
      <c r="AL89" s="112" t="str">
        <f t="shared" si="14"/>
        <v/>
      </c>
      <c r="AM89" s="112" t="str">
        <f t="shared" si="15"/>
        <v/>
      </c>
      <c r="AN89" s="112" t="str">
        <f t="shared" si="16"/>
        <v/>
      </c>
      <c r="AO89" s="112" t="str">
        <f t="shared" si="17"/>
        <v/>
      </c>
      <c r="AP89" s="112" t="str">
        <f t="shared" si="18"/>
        <v/>
      </c>
      <c r="AQ89" s="112" t="str">
        <f t="shared" ref="AQ89:AT89" si="123">IF($AK89&lt;=$F$18,$AL89*AM89,)</f>
        <v/>
      </c>
      <c r="AR89" s="112" t="str">
        <f t="shared" si="123"/>
        <v/>
      </c>
      <c r="AS89" s="112" t="str">
        <f t="shared" si="123"/>
        <v/>
      </c>
      <c r="AT89" s="112" t="str">
        <f t="shared" si="123"/>
        <v/>
      </c>
      <c r="AU89" s="112"/>
      <c r="AV89" s="112"/>
      <c r="AW89" s="112"/>
      <c r="AX89" s="112"/>
      <c r="AY89" s="143"/>
    </row>
    <row r="90" ht="15.75" customHeight="1">
      <c r="B90" s="208">
        <f>IF(C41&lt;=$F$18,C41+1,"-")</f>
        <v>1</v>
      </c>
      <c r="C90" s="209">
        <f>D41-D42</f>
        <v>0</v>
      </c>
      <c r="D90" s="210">
        <v>0.8</v>
      </c>
      <c r="E90" s="211">
        <f t="shared" si="114"/>
        <v>0.112</v>
      </c>
      <c r="F90" s="211">
        <f t="shared" si="115"/>
        <v>0.088</v>
      </c>
      <c r="G90" s="206"/>
      <c r="H90" s="207">
        <f t="shared" si="116"/>
        <v>0</v>
      </c>
      <c r="I90" s="138">
        <v>85.0</v>
      </c>
      <c r="J90" s="112" t="str">
        <f t="shared" si="66"/>
        <v/>
      </c>
      <c r="K90" s="112">
        <f t="shared" si="20"/>
        <v>0</v>
      </c>
      <c r="L90" s="112" t="str">
        <f t="shared" si="21"/>
        <v/>
      </c>
      <c r="M90" s="112" t="str">
        <f t="shared" si="2"/>
        <v/>
      </c>
      <c r="N90" s="112" t="str">
        <f t="shared" si="3"/>
        <v/>
      </c>
      <c r="O90" s="139">
        <f t="shared" si="4"/>
        <v>0</v>
      </c>
      <c r="P90" s="138">
        <v>85.0</v>
      </c>
      <c r="Q90" s="112" t="str">
        <f t="shared" si="22"/>
        <v/>
      </c>
      <c r="R90" s="112" t="str">
        <f t="shared" si="23"/>
        <v/>
      </c>
      <c r="S90" s="112" t="str">
        <f t="shared" si="5"/>
        <v>#N/A</v>
      </c>
      <c r="T90" s="112" t="str">
        <f t="shared" si="6"/>
        <v>#N/A</v>
      </c>
      <c r="U90" s="112" t="str">
        <f t="shared" si="24"/>
        <v/>
      </c>
      <c r="V90" s="112" t="str">
        <f t="shared" si="7"/>
        <v/>
      </c>
      <c r="W90" s="112">
        <v>0.0</v>
      </c>
      <c r="X90" s="112" t="str">
        <f t="shared" si="8"/>
        <v>#N/A</v>
      </c>
      <c r="Y90" s="140" t="str">
        <f t="shared" si="9"/>
        <v/>
      </c>
      <c r="AA90" s="141">
        <v>85.0</v>
      </c>
      <c r="AB90" s="112" t="str">
        <f t="shared" si="10"/>
        <v/>
      </c>
      <c r="AC90" s="142">
        <f t="shared" si="11"/>
        <v>0</v>
      </c>
      <c r="AD90" s="112" t="str">
        <f t="shared" si="12"/>
        <v/>
      </c>
      <c r="AE90" s="112" t="str">
        <f t="shared" si="13"/>
        <v/>
      </c>
      <c r="AF90" s="112" t="str">
        <f t="shared" si="25"/>
        <v/>
      </c>
      <c r="AG90" s="112" t="str">
        <f t="shared" si="26"/>
        <v/>
      </c>
      <c r="AH90" s="112" t="str">
        <f t="shared" si="27"/>
        <v/>
      </c>
      <c r="AI90" s="143" t="str">
        <f t="shared" si="28"/>
        <v/>
      </c>
      <c r="AK90" s="141">
        <v>85.0</v>
      </c>
      <c r="AL90" s="112" t="str">
        <f t="shared" si="14"/>
        <v/>
      </c>
      <c r="AM90" s="112" t="str">
        <f t="shared" si="15"/>
        <v/>
      </c>
      <c r="AN90" s="112" t="str">
        <f t="shared" si="16"/>
        <v/>
      </c>
      <c r="AO90" s="112" t="str">
        <f t="shared" si="17"/>
        <v/>
      </c>
      <c r="AP90" s="112" t="str">
        <f t="shared" si="18"/>
        <v/>
      </c>
      <c r="AQ90" s="112" t="str">
        <f t="shared" ref="AQ90:AT90" si="124">IF($AK90&lt;=$F$18,$AL90*AM90,)</f>
        <v/>
      </c>
      <c r="AR90" s="112" t="str">
        <f t="shared" si="124"/>
        <v/>
      </c>
      <c r="AS90" s="112" t="str">
        <f t="shared" si="124"/>
        <v/>
      </c>
      <c r="AT90" s="112" t="str">
        <f t="shared" si="124"/>
        <v/>
      </c>
      <c r="AU90" s="112"/>
      <c r="AV90" s="112"/>
      <c r="AW90" s="112"/>
      <c r="AX90" s="112"/>
      <c r="AY90" s="143"/>
    </row>
    <row r="91" ht="15.75" customHeight="1">
      <c r="B91" s="208">
        <f>IF(C43&lt;=$F$18,C43+1,"-")</f>
        <v>1</v>
      </c>
      <c r="C91" s="209">
        <f>D43-D44</f>
        <v>0</v>
      </c>
      <c r="D91" s="210">
        <v>0.9</v>
      </c>
      <c r="E91" s="211">
        <f t="shared" si="114"/>
        <v>0.056</v>
      </c>
      <c r="F91" s="211">
        <f t="shared" si="115"/>
        <v>0.044</v>
      </c>
      <c r="G91" s="206"/>
      <c r="H91" s="207">
        <f t="shared" si="116"/>
        <v>0</v>
      </c>
      <c r="I91" s="138">
        <v>86.0</v>
      </c>
      <c r="J91" s="112" t="str">
        <f t="shared" si="66"/>
        <v/>
      </c>
      <c r="K91" s="112">
        <f t="shared" si="20"/>
        <v>0</v>
      </c>
      <c r="L91" s="112" t="str">
        <f t="shared" si="21"/>
        <v/>
      </c>
      <c r="M91" s="112" t="str">
        <f t="shared" si="2"/>
        <v/>
      </c>
      <c r="N91" s="112" t="str">
        <f t="shared" si="3"/>
        <v/>
      </c>
      <c r="O91" s="139">
        <f t="shared" si="4"/>
        <v>0</v>
      </c>
      <c r="P91" s="138">
        <v>86.0</v>
      </c>
      <c r="Q91" s="112" t="str">
        <f t="shared" si="22"/>
        <v/>
      </c>
      <c r="R91" s="112" t="str">
        <f t="shared" si="23"/>
        <v/>
      </c>
      <c r="S91" s="112" t="str">
        <f t="shared" si="5"/>
        <v>#N/A</v>
      </c>
      <c r="T91" s="112" t="str">
        <f t="shared" si="6"/>
        <v>#N/A</v>
      </c>
      <c r="U91" s="112" t="str">
        <f t="shared" si="24"/>
        <v/>
      </c>
      <c r="V91" s="112" t="str">
        <f t="shared" si="7"/>
        <v/>
      </c>
      <c r="W91" s="112">
        <v>0.0</v>
      </c>
      <c r="X91" s="112" t="str">
        <f t="shared" si="8"/>
        <v>#N/A</v>
      </c>
      <c r="Y91" s="140" t="str">
        <f t="shared" si="9"/>
        <v/>
      </c>
      <c r="AA91" s="141">
        <v>86.0</v>
      </c>
      <c r="AB91" s="112" t="str">
        <f t="shared" si="10"/>
        <v/>
      </c>
      <c r="AC91" s="142">
        <f t="shared" si="11"/>
        <v>0</v>
      </c>
      <c r="AD91" s="112" t="str">
        <f t="shared" si="12"/>
        <v/>
      </c>
      <c r="AE91" s="112" t="str">
        <f t="shared" si="13"/>
        <v/>
      </c>
      <c r="AF91" s="112" t="str">
        <f t="shared" si="25"/>
        <v/>
      </c>
      <c r="AG91" s="112" t="str">
        <f t="shared" si="26"/>
        <v/>
      </c>
      <c r="AH91" s="112" t="str">
        <f t="shared" si="27"/>
        <v/>
      </c>
      <c r="AI91" s="143" t="str">
        <f t="shared" si="28"/>
        <v/>
      </c>
      <c r="AK91" s="141">
        <v>86.0</v>
      </c>
      <c r="AL91" s="112" t="str">
        <f t="shared" si="14"/>
        <v/>
      </c>
      <c r="AM91" s="112" t="str">
        <f t="shared" si="15"/>
        <v/>
      </c>
      <c r="AN91" s="112" t="str">
        <f t="shared" si="16"/>
        <v/>
      </c>
      <c r="AO91" s="112" t="str">
        <f t="shared" si="17"/>
        <v/>
      </c>
      <c r="AP91" s="112" t="str">
        <f t="shared" si="18"/>
        <v/>
      </c>
      <c r="AQ91" s="112" t="str">
        <f t="shared" ref="AQ91:AT91" si="125">IF($AK91&lt;=$F$18,$AL91*AM91,)</f>
        <v/>
      </c>
      <c r="AR91" s="112" t="str">
        <f t="shared" si="125"/>
        <v/>
      </c>
      <c r="AS91" s="112" t="str">
        <f t="shared" si="125"/>
        <v/>
      </c>
      <c r="AT91" s="112" t="str">
        <f t="shared" si="125"/>
        <v/>
      </c>
      <c r="AU91" s="112"/>
      <c r="AV91" s="112"/>
      <c r="AW91" s="112"/>
      <c r="AX91" s="112"/>
      <c r="AY91" s="143"/>
    </row>
    <row r="92" ht="15.75" customHeight="1">
      <c r="B92" s="208">
        <f>IF(C45&lt;=$F$18,C45+1,"-")</f>
        <v>1</v>
      </c>
      <c r="C92" s="209">
        <f>D45-D46</f>
        <v>0</v>
      </c>
      <c r="D92" s="210">
        <v>0.9</v>
      </c>
      <c r="E92" s="211">
        <f t="shared" si="114"/>
        <v>0.056</v>
      </c>
      <c r="F92" s="211">
        <f t="shared" si="115"/>
        <v>0.044</v>
      </c>
      <c r="G92" s="206"/>
      <c r="H92" s="207">
        <f t="shared" si="116"/>
        <v>0</v>
      </c>
      <c r="I92" s="138">
        <v>87.0</v>
      </c>
      <c r="J92" s="112" t="str">
        <f t="shared" si="66"/>
        <v/>
      </c>
      <c r="K92" s="112">
        <f t="shared" si="20"/>
        <v>0</v>
      </c>
      <c r="L92" s="112" t="str">
        <f t="shared" si="21"/>
        <v/>
      </c>
      <c r="M92" s="112" t="str">
        <f t="shared" si="2"/>
        <v/>
      </c>
      <c r="N92" s="112" t="str">
        <f t="shared" si="3"/>
        <v/>
      </c>
      <c r="O92" s="139">
        <f t="shared" si="4"/>
        <v>0</v>
      </c>
      <c r="P92" s="138">
        <v>87.0</v>
      </c>
      <c r="Q92" s="112" t="str">
        <f t="shared" si="22"/>
        <v/>
      </c>
      <c r="R92" s="112" t="str">
        <f t="shared" si="23"/>
        <v/>
      </c>
      <c r="S92" s="112" t="str">
        <f t="shared" si="5"/>
        <v>#N/A</v>
      </c>
      <c r="T92" s="112" t="str">
        <f t="shared" si="6"/>
        <v>#N/A</v>
      </c>
      <c r="U92" s="112" t="str">
        <f t="shared" si="24"/>
        <v/>
      </c>
      <c r="V92" s="112" t="str">
        <f t="shared" si="7"/>
        <v/>
      </c>
      <c r="W92" s="112">
        <v>0.0</v>
      </c>
      <c r="X92" s="112" t="str">
        <f t="shared" si="8"/>
        <v>#N/A</v>
      </c>
      <c r="Y92" s="140" t="str">
        <f t="shared" si="9"/>
        <v/>
      </c>
      <c r="AA92" s="141">
        <v>87.0</v>
      </c>
      <c r="AB92" s="112" t="str">
        <f t="shared" si="10"/>
        <v/>
      </c>
      <c r="AC92" s="142">
        <f t="shared" si="11"/>
        <v>0</v>
      </c>
      <c r="AD92" s="112" t="str">
        <f t="shared" si="12"/>
        <v/>
      </c>
      <c r="AE92" s="112" t="str">
        <f t="shared" si="13"/>
        <v/>
      </c>
      <c r="AF92" s="112" t="str">
        <f t="shared" si="25"/>
        <v/>
      </c>
      <c r="AG92" s="112" t="str">
        <f t="shared" si="26"/>
        <v/>
      </c>
      <c r="AH92" s="112" t="str">
        <f t="shared" si="27"/>
        <v/>
      </c>
      <c r="AI92" s="143" t="str">
        <f t="shared" si="28"/>
        <v/>
      </c>
      <c r="AK92" s="141">
        <v>87.0</v>
      </c>
      <c r="AL92" s="112" t="str">
        <f t="shared" si="14"/>
        <v/>
      </c>
      <c r="AM92" s="112" t="str">
        <f t="shared" si="15"/>
        <v/>
      </c>
      <c r="AN92" s="112" t="str">
        <f t="shared" si="16"/>
        <v/>
      </c>
      <c r="AO92" s="112" t="str">
        <f t="shared" si="17"/>
        <v/>
      </c>
      <c r="AP92" s="112" t="str">
        <f t="shared" si="18"/>
        <v/>
      </c>
      <c r="AQ92" s="112" t="str">
        <f t="shared" ref="AQ92:AT92" si="126">IF($AK92&lt;=$F$18,$AL92*AM92,)</f>
        <v/>
      </c>
      <c r="AR92" s="112" t="str">
        <f t="shared" si="126"/>
        <v/>
      </c>
      <c r="AS92" s="112" t="str">
        <f t="shared" si="126"/>
        <v/>
      </c>
      <c r="AT92" s="112" t="str">
        <f t="shared" si="126"/>
        <v/>
      </c>
      <c r="AU92" s="112"/>
      <c r="AV92" s="112"/>
      <c r="AW92" s="112"/>
      <c r="AX92" s="112"/>
      <c r="AY92" s="143"/>
    </row>
    <row r="93" ht="15.75" customHeight="1">
      <c r="B93" s="208">
        <f>IF(C47&lt;=$F$18,C47+1,"-")</f>
        <v>1</v>
      </c>
      <c r="C93" s="209">
        <f>D47-D48</f>
        <v>0</v>
      </c>
      <c r="D93" s="210">
        <v>0.95</v>
      </c>
      <c r="E93" s="211">
        <f t="shared" si="114"/>
        <v>0.028</v>
      </c>
      <c r="F93" s="211">
        <f t="shared" si="115"/>
        <v>0.022</v>
      </c>
      <c r="G93" s="206"/>
      <c r="H93" s="207">
        <f t="shared" si="116"/>
        <v>0</v>
      </c>
      <c r="I93" s="138">
        <v>88.0</v>
      </c>
      <c r="J93" s="112" t="str">
        <f t="shared" si="66"/>
        <v/>
      </c>
      <c r="K93" s="112">
        <f t="shared" si="20"/>
        <v>0</v>
      </c>
      <c r="L93" s="112" t="str">
        <f t="shared" si="21"/>
        <v/>
      </c>
      <c r="M93" s="112" t="str">
        <f t="shared" si="2"/>
        <v/>
      </c>
      <c r="N93" s="112" t="str">
        <f t="shared" si="3"/>
        <v/>
      </c>
      <c r="O93" s="139">
        <f t="shared" si="4"/>
        <v>0</v>
      </c>
      <c r="P93" s="138">
        <v>88.0</v>
      </c>
      <c r="Q93" s="112" t="str">
        <f t="shared" si="22"/>
        <v/>
      </c>
      <c r="R93" s="112" t="str">
        <f t="shared" si="23"/>
        <v/>
      </c>
      <c r="S93" s="112" t="str">
        <f t="shared" si="5"/>
        <v>#N/A</v>
      </c>
      <c r="T93" s="112" t="str">
        <f t="shared" si="6"/>
        <v>#N/A</v>
      </c>
      <c r="U93" s="112" t="str">
        <f t="shared" si="24"/>
        <v/>
      </c>
      <c r="V93" s="112" t="str">
        <f t="shared" si="7"/>
        <v/>
      </c>
      <c r="W93" s="112">
        <v>0.0</v>
      </c>
      <c r="X93" s="112" t="str">
        <f t="shared" si="8"/>
        <v>#N/A</v>
      </c>
      <c r="Y93" s="140" t="str">
        <f t="shared" si="9"/>
        <v/>
      </c>
      <c r="AA93" s="141">
        <v>88.0</v>
      </c>
      <c r="AB93" s="112" t="str">
        <f t="shared" si="10"/>
        <v/>
      </c>
      <c r="AC93" s="142">
        <f t="shared" si="11"/>
        <v>0</v>
      </c>
      <c r="AD93" s="112" t="str">
        <f t="shared" si="12"/>
        <v/>
      </c>
      <c r="AE93" s="112" t="str">
        <f t="shared" si="13"/>
        <v/>
      </c>
      <c r="AF93" s="112" t="str">
        <f t="shared" si="25"/>
        <v/>
      </c>
      <c r="AG93" s="112" t="str">
        <f t="shared" si="26"/>
        <v/>
      </c>
      <c r="AH93" s="112" t="str">
        <f t="shared" si="27"/>
        <v/>
      </c>
      <c r="AI93" s="143" t="str">
        <f t="shared" si="28"/>
        <v/>
      </c>
      <c r="AK93" s="141">
        <v>88.0</v>
      </c>
      <c r="AL93" s="112" t="str">
        <f t="shared" si="14"/>
        <v/>
      </c>
      <c r="AM93" s="112" t="str">
        <f t="shared" si="15"/>
        <v/>
      </c>
      <c r="AN93" s="112" t="str">
        <f t="shared" si="16"/>
        <v/>
      </c>
      <c r="AO93" s="112" t="str">
        <f t="shared" si="17"/>
        <v/>
      </c>
      <c r="AP93" s="112" t="str">
        <f t="shared" si="18"/>
        <v/>
      </c>
      <c r="AQ93" s="112" t="str">
        <f t="shared" ref="AQ93:AT93" si="127">IF($AK93&lt;=$F$18,$AL93*AM93,)</f>
        <v/>
      </c>
      <c r="AR93" s="112" t="str">
        <f t="shared" si="127"/>
        <v/>
      </c>
      <c r="AS93" s="112" t="str">
        <f t="shared" si="127"/>
        <v/>
      </c>
      <c r="AT93" s="112" t="str">
        <f t="shared" si="127"/>
        <v/>
      </c>
      <c r="AU93" s="112"/>
      <c r="AV93" s="112"/>
      <c r="AW93" s="112"/>
      <c r="AX93" s="112"/>
      <c r="AY93" s="143"/>
    </row>
    <row r="94" ht="15.75" customHeight="1">
      <c r="B94" s="214" t="str">
        <f>F18</f>
        <v/>
      </c>
      <c r="C94" s="215" t="str">
        <f>VLOOKUP(B94,C25:D78,2)</f>
        <v>#N/A</v>
      </c>
      <c r="D94" s="257">
        <v>0.95</v>
      </c>
      <c r="E94" s="258">
        <f t="shared" si="114"/>
        <v>0.028</v>
      </c>
      <c r="F94" s="258">
        <f t="shared" si="115"/>
        <v>0.022</v>
      </c>
      <c r="G94" s="218"/>
      <c r="H94" s="207" t="str">
        <f t="shared" si="116"/>
        <v>#N/A</v>
      </c>
      <c r="I94" s="138">
        <v>89.0</v>
      </c>
      <c r="J94" s="112" t="str">
        <f t="shared" si="66"/>
        <v/>
      </c>
      <c r="K94" s="112">
        <f t="shared" si="20"/>
        <v>0</v>
      </c>
      <c r="L94" s="112" t="str">
        <f t="shared" si="21"/>
        <v/>
      </c>
      <c r="M94" s="112" t="str">
        <f t="shared" si="2"/>
        <v/>
      </c>
      <c r="N94" s="112" t="str">
        <f t="shared" si="3"/>
        <v/>
      </c>
      <c r="O94" s="139">
        <f t="shared" si="4"/>
        <v>0</v>
      </c>
      <c r="P94" s="138">
        <v>89.0</v>
      </c>
      <c r="Q94" s="112" t="str">
        <f t="shared" si="22"/>
        <v/>
      </c>
      <c r="R94" s="112" t="str">
        <f t="shared" si="23"/>
        <v/>
      </c>
      <c r="S94" s="112" t="str">
        <f t="shared" si="5"/>
        <v>#N/A</v>
      </c>
      <c r="T94" s="112" t="str">
        <f t="shared" si="6"/>
        <v>#N/A</v>
      </c>
      <c r="U94" s="112" t="str">
        <f t="shared" si="24"/>
        <v/>
      </c>
      <c r="V94" s="112" t="str">
        <f t="shared" si="7"/>
        <v/>
      </c>
      <c r="W94" s="112">
        <v>0.0</v>
      </c>
      <c r="X94" s="112" t="str">
        <f t="shared" si="8"/>
        <v>#N/A</v>
      </c>
      <c r="Y94" s="140" t="str">
        <f t="shared" si="9"/>
        <v/>
      </c>
      <c r="AA94" s="141">
        <v>89.0</v>
      </c>
      <c r="AB94" s="112" t="str">
        <f t="shared" si="10"/>
        <v/>
      </c>
      <c r="AC94" s="142">
        <f t="shared" si="11"/>
        <v>0</v>
      </c>
      <c r="AD94" s="112" t="str">
        <f t="shared" si="12"/>
        <v/>
      </c>
      <c r="AE94" s="112" t="str">
        <f t="shared" si="13"/>
        <v/>
      </c>
      <c r="AF94" s="112" t="str">
        <f t="shared" si="25"/>
        <v/>
      </c>
      <c r="AG94" s="112" t="str">
        <f t="shared" si="26"/>
        <v/>
      </c>
      <c r="AH94" s="112" t="str">
        <f t="shared" si="27"/>
        <v/>
      </c>
      <c r="AI94" s="143" t="str">
        <f t="shared" si="28"/>
        <v/>
      </c>
      <c r="AK94" s="141">
        <v>89.0</v>
      </c>
      <c r="AL94" s="112" t="str">
        <f t="shared" si="14"/>
        <v/>
      </c>
      <c r="AM94" s="112" t="str">
        <f t="shared" si="15"/>
        <v/>
      </c>
      <c r="AN94" s="112" t="str">
        <f t="shared" si="16"/>
        <v/>
      </c>
      <c r="AO94" s="112" t="str">
        <f t="shared" si="17"/>
        <v/>
      </c>
      <c r="AP94" s="112" t="str">
        <f t="shared" si="18"/>
        <v/>
      </c>
      <c r="AQ94" s="112" t="str">
        <f t="shared" ref="AQ94:AT94" si="128">IF($AK94&lt;=$F$18,$AL94*AM94,)</f>
        <v/>
      </c>
      <c r="AR94" s="112" t="str">
        <f t="shared" si="128"/>
        <v/>
      </c>
      <c r="AS94" s="112" t="str">
        <f t="shared" si="128"/>
        <v/>
      </c>
      <c r="AT94" s="112" t="str">
        <f t="shared" si="128"/>
        <v/>
      </c>
      <c r="AU94" s="112"/>
      <c r="AV94" s="112"/>
      <c r="AW94" s="112"/>
      <c r="AX94" s="112"/>
      <c r="AY94" s="143"/>
    </row>
    <row r="95" ht="15.75" customHeight="1">
      <c r="F95" s="111"/>
      <c r="G95" s="112"/>
      <c r="H95" s="112"/>
      <c r="I95" s="138">
        <v>90.0</v>
      </c>
      <c r="J95" s="112" t="str">
        <f t="shared" si="66"/>
        <v/>
      </c>
      <c r="K95" s="112">
        <f t="shared" si="20"/>
        <v>0</v>
      </c>
      <c r="L95" s="112" t="str">
        <f t="shared" si="21"/>
        <v/>
      </c>
      <c r="M95" s="112" t="str">
        <f t="shared" si="2"/>
        <v/>
      </c>
      <c r="N95" s="112" t="str">
        <f t="shared" si="3"/>
        <v/>
      </c>
      <c r="O95" s="139">
        <f t="shared" si="4"/>
        <v>0</v>
      </c>
      <c r="P95" s="138">
        <v>90.0</v>
      </c>
      <c r="Q95" s="112" t="str">
        <f t="shared" si="22"/>
        <v/>
      </c>
      <c r="R95" s="112" t="str">
        <f t="shared" si="23"/>
        <v/>
      </c>
      <c r="S95" s="112" t="str">
        <f t="shared" si="5"/>
        <v>#N/A</v>
      </c>
      <c r="T95" s="112" t="str">
        <f t="shared" si="6"/>
        <v>#N/A</v>
      </c>
      <c r="U95" s="112" t="str">
        <f t="shared" si="24"/>
        <v/>
      </c>
      <c r="V95" s="112" t="str">
        <f t="shared" si="7"/>
        <v/>
      </c>
      <c r="W95" s="112">
        <v>0.0</v>
      </c>
      <c r="X95" s="112" t="str">
        <f t="shared" si="8"/>
        <v>#N/A</v>
      </c>
      <c r="Y95" s="140" t="str">
        <f t="shared" si="9"/>
        <v/>
      </c>
      <c r="AA95" s="141">
        <v>90.0</v>
      </c>
      <c r="AB95" s="112" t="str">
        <f t="shared" si="10"/>
        <v/>
      </c>
      <c r="AC95" s="142">
        <f t="shared" si="11"/>
        <v>0</v>
      </c>
      <c r="AD95" s="112" t="str">
        <f t="shared" si="12"/>
        <v/>
      </c>
      <c r="AE95" s="112" t="str">
        <f t="shared" si="13"/>
        <v/>
      </c>
      <c r="AF95" s="112" t="str">
        <f t="shared" si="25"/>
        <v/>
      </c>
      <c r="AG95" s="112" t="str">
        <f t="shared" si="26"/>
        <v/>
      </c>
      <c r="AH95" s="112" t="str">
        <f t="shared" si="27"/>
        <v/>
      </c>
      <c r="AI95" s="143" t="str">
        <f t="shared" si="28"/>
        <v/>
      </c>
      <c r="AK95" s="141">
        <v>90.0</v>
      </c>
      <c r="AL95" s="112" t="str">
        <f t="shared" si="14"/>
        <v/>
      </c>
      <c r="AM95" s="112" t="str">
        <f t="shared" si="15"/>
        <v/>
      </c>
      <c r="AN95" s="112" t="str">
        <f t="shared" si="16"/>
        <v/>
      </c>
      <c r="AO95" s="112" t="str">
        <f t="shared" si="17"/>
        <v/>
      </c>
      <c r="AP95" s="112" t="str">
        <f t="shared" si="18"/>
        <v/>
      </c>
      <c r="AQ95" s="112" t="str">
        <f t="shared" ref="AQ95:AT95" si="129">IF($AK95&lt;=$F$18,$AL95*AM95,)</f>
        <v/>
      </c>
      <c r="AR95" s="112" t="str">
        <f t="shared" si="129"/>
        <v/>
      </c>
      <c r="AS95" s="112" t="str">
        <f t="shared" si="129"/>
        <v/>
      </c>
      <c r="AT95" s="112" t="str">
        <f t="shared" si="129"/>
        <v/>
      </c>
      <c r="AU95" s="112"/>
      <c r="AV95" s="112"/>
      <c r="AW95" s="112"/>
      <c r="AX95" s="112"/>
      <c r="AY95" s="143"/>
    </row>
    <row r="96" ht="15.75" customHeight="1">
      <c r="C96" s="219" t="s">
        <v>150</v>
      </c>
      <c r="D96" s="220" t="s">
        <v>151</v>
      </c>
      <c r="E96" s="172"/>
      <c r="F96" s="111"/>
      <c r="G96" s="112"/>
      <c r="H96" s="112"/>
      <c r="I96" s="138">
        <v>91.0</v>
      </c>
      <c r="J96" s="112" t="str">
        <f t="shared" si="66"/>
        <v/>
      </c>
      <c r="K96" s="112">
        <f t="shared" si="20"/>
        <v>0</v>
      </c>
      <c r="L96" s="112" t="str">
        <f t="shared" si="21"/>
        <v/>
      </c>
      <c r="M96" s="112" t="str">
        <f t="shared" si="2"/>
        <v/>
      </c>
      <c r="N96" s="112" t="str">
        <f t="shared" si="3"/>
        <v/>
      </c>
      <c r="O96" s="139">
        <f t="shared" si="4"/>
        <v>0</v>
      </c>
      <c r="P96" s="138">
        <v>91.0</v>
      </c>
      <c r="Q96" s="112" t="str">
        <f t="shared" si="22"/>
        <v/>
      </c>
      <c r="R96" s="112" t="str">
        <f t="shared" si="23"/>
        <v/>
      </c>
      <c r="S96" s="112" t="str">
        <f t="shared" si="5"/>
        <v>#N/A</v>
      </c>
      <c r="T96" s="112" t="str">
        <f t="shared" si="6"/>
        <v>#N/A</v>
      </c>
      <c r="U96" s="112" t="str">
        <f t="shared" si="24"/>
        <v/>
      </c>
      <c r="V96" s="112" t="str">
        <f t="shared" si="7"/>
        <v/>
      </c>
      <c r="W96" s="112">
        <v>0.0</v>
      </c>
      <c r="X96" s="112" t="str">
        <f t="shared" si="8"/>
        <v>#N/A</v>
      </c>
      <c r="Y96" s="140" t="str">
        <f t="shared" si="9"/>
        <v/>
      </c>
      <c r="AA96" s="141">
        <v>91.0</v>
      </c>
      <c r="AB96" s="112" t="str">
        <f t="shared" si="10"/>
        <v/>
      </c>
      <c r="AC96" s="142">
        <f t="shared" si="11"/>
        <v>0</v>
      </c>
      <c r="AD96" s="112" t="str">
        <f t="shared" si="12"/>
        <v/>
      </c>
      <c r="AE96" s="112" t="str">
        <f t="shared" si="13"/>
        <v/>
      </c>
      <c r="AF96" s="112" t="str">
        <f t="shared" si="25"/>
        <v/>
      </c>
      <c r="AG96" s="112" t="str">
        <f t="shared" si="26"/>
        <v/>
      </c>
      <c r="AH96" s="112" t="str">
        <f t="shared" si="27"/>
        <v/>
      </c>
      <c r="AI96" s="143" t="str">
        <f t="shared" si="28"/>
        <v/>
      </c>
      <c r="AK96" s="141">
        <v>91.0</v>
      </c>
      <c r="AL96" s="112" t="str">
        <f t="shared" si="14"/>
        <v/>
      </c>
      <c r="AM96" s="112" t="str">
        <f t="shared" si="15"/>
        <v/>
      </c>
      <c r="AN96" s="112" t="str">
        <f t="shared" si="16"/>
        <v/>
      </c>
      <c r="AO96" s="112" t="str">
        <f t="shared" si="17"/>
        <v/>
      </c>
      <c r="AP96" s="112" t="str">
        <f t="shared" si="18"/>
        <v/>
      </c>
      <c r="AQ96" s="112" t="str">
        <f t="shared" ref="AQ96:AT96" si="130">IF($AK96&lt;=$F$18,$AL96*AM96,)</f>
        <v/>
      </c>
      <c r="AR96" s="112" t="str">
        <f t="shared" si="130"/>
        <v/>
      </c>
      <c r="AS96" s="112" t="str">
        <f t="shared" si="130"/>
        <v/>
      </c>
      <c r="AT96" s="112" t="str">
        <f t="shared" si="130"/>
        <v/>
      </c>
      <c r="AU96" s="112"/>
      <c r="AV96" s="112"/>
      <c r="AW96" s="112"/>
      <c r="AX96" s="112"/>
      <c r="AY96" s="143"/>
    </row>
    <row r="97" ht="15.75" customHeight="1">
      <c r="B97" s="221" t="s">
        <v>152</v>
      </c>
      <c r="C97" s="220">
        <v>32.0</v>
      </c>
      <c r="D97" s="220">
        <v>0.0</v>
      </c>
      <c r="E97" s="172"/>
      <c r="F97" s="111"/>
      <c r="G97" s="112"/>
      <c r="H97" s="112"/>
      <c r="I97" s="138">
        <v>92.0</v>
      </c>
      <c r="J97" s="112" t="str">
        <f t="shared" si="66"/>
        <v/>
      </c>
      <c r="K97" s="112">
        <f t="shared" si="20"/>
        <v>0</v>
      </c>
      <c r="L97" s="112" t="str">
        <f t="shared" si="21"/>
        <v/>
      </c>
      <c r="M97" s="112" t="str">
        <f t="shared" si="2"/>
        <v/>
      </c>
      <c r="N97" s="112" t="str">
        <f t="shared" si="3"/>
        <v/>
      </c>
      <c r="O97" s="139">
        <f t="shared" si="4"/>
        <v>0</v>
      </c>
      <c r="P97" s="138">
        <v>92.0</v>
      </c>
      <c r="Q97" s="112" t="str">
        <f t="shared" si="22"/>
        <v/>
      </c>
      <c r="R97" s="112" t="str">
        <f t="shared" si="23"/>
        <v/>
      </c>
      <c r="S97" s="112" t="str">
        <f t="shared" si="5"/>
        <v>#N/A</v>
      </c>
      <c r="T97" s="112" t="str">
        <f t="shared" si="6"/>
        <v>#N/A</v>
      </c>
      <c r="U97" s="112" t="str">
        <f t="shared" si="24"/>
        <v/>
      </c>
      <c r="V97" s="112" t="str">
        <f t="shared" si="7"/>
        <v/>
      </c>
      <c r="W97" s="112">
        <v>0.0</v>
      </c>
      <c r="X97" s="112" t="str">
        <f t="shared" si="8"/>
        <v>#N/A</v>
      </c>
      <c r="Y97" s="140" t="str">
        <f t="shared" si="9"/>
        <v/>
      </c>
      <c r="AA97" s="141">
        <v>92.0</v>
      </c>
      <c r="AB97" s="112" t="str">
        <f t="shared" si="10"/>
        <v/>
      </c>
      <c r="AC97" s="142">
        <f t="shared" si="11"/>
        <v>0</v>
      </c>
      <c r="AD97" s="112" t="str">
        <f t="shared" si="12"/>
        <v/>
      </c>
      <c r="AE97" s="112" t="str">
        <f t="shared" si="13"/>
        <v/>
      </c>
      <c r="AF97" s="112" t="str">
        <f t="shared" si="25"/>
        <v/>
      </c>
      <c r="AG97" s="112" t="str">
        <f t="shared" si="26"/>
        <v/>
      </c>
      <c r="AH97" s="112" t="str">
        <f t="shared" si="27"/>
        <v/>
      </c>
      <c r="AI97" s="143" t="str">
        <f t="shared" si="28"/>
        <v/>
      </c>
      <c r="AK97" s="141">
        <v>92.0</v>
      </c>
      <c r="AL97" s="112" t="str">
        <f t="shared" si="14"/>
        <v/>
      </c>
      <c r="AM97" s="112" t="str">
        <f t="shared" si="15"/>
        <v/>
      </c>
      <c r="AN97" s="112" t="str">
        <f t="shared" si="16"/>
        <v/>
      </c>
      <c r="AO97" s="112" t="str">
        <f t="shared" si="17"/>
        <v/>
      </c>
      <c r="AP97" s="112" t="str">
        <f t="shared" si="18"/>
        <v/>
      </c>
      <c r="AQ97" s="112" t="str">
        <f t="shared" ref="AQ97:AT97" si="131">IF($AK97&lt;=$F$18,$AL97*AM97,)</f>
        <v/>
      </c>
      <c r="AR97" s="112" t="str">
        <f t="shared" si="131"/>
        <v/>
      </c>
      <c r="AS97" s="112" t="str">
        <f t="shared" si="131"/>
        <v/>
      </c>
      <c r="AT97" s="112" t="str">
        <f t="shared" si="131"/>
        <v/>
      </c>
      <c r="AU97" s="112"/>
      <c r="AV97" s="112"/>
      <c r="AW97" s="112"/>
      <c r="AX97" s="112"/>
      <c r="AY97" s="143"/>
    </row>
    <row r="98" ht="15.75" customHeight="1">
      <c r="B98" s="221" t="s">
        <v>153</v>
      </c>
      <c r="C98" s="220">
        <v>45.0</v>
      </c>
      <c r="D98" s="220">
        <v>0.0</v>
      </c>
      <c r="E98" s="172"/>
      <c r="F98" s="111"/>
      <c r="G98" s="112"/>
      <c r="H98" s="112"/>
      <c r="I98" s="138">
        <v>93.0</v>
      </c>
      <c r="J98" s="112" t="str">
        <f t="shared" si="66"/>
        <v/>
      </c>
      <c r="K98" s="112">
        <f t="shared" si="20"/>
        <v>0</v>
      </c>
      <c r="L98" s="112" t="str">
        <f t="shared" si="21"/>
        <v/>
      </c>
      <c r="M98" s="112" t="str">
        <f t="shared" si="2"/>
        <v/>
      </c>
      <c r="N98" s="112" t="str">
        <f t="shared" si="3"/>
        <v/>
      </c>
      <c r="O98" s="139">
        <f t="shared" si="4"/>
        <v>0</v>
      </c>
      <c r="P98" s="138">
        <v>93.0</v>
      </c>
      <c r="Q98" s="112" t="str">
        <f t="shared" si="22"/>
        <v/>
      </c>
      <c r="R98" s="112" t="str">
        <f t="shared" si="23"/>
        <v/>
      </c>
      <c r="S98" s="112" t="str">
        <f t="shared" si="5"/>
        <v>#N/A</v>
      </c>
      <c r="T98" s="112" t="str">
        <f t="shared" si="6"/>
        <v>#N/A</v>
      </c>
      <c r="U98" s="112" t="str">
        <f t="shared" si="24"/>
        <v/>
      </c>
      <c r="V98" s="112" t="str">
        <f t="shared" si="7"/>
        <v/>
      </c>
      <c r="W98" s="112">
        <v>0.0</v>
      </c>
      <c r="X98" s="112" t="str">
        <f t="shared" si="8"/>
        <v>#N/A</v>
      </c>
      <c r="Y98" s="140" t="str">
        <f t="shared" si="9"/>
        <v/>
      </c>
      <c r="AA98" s="141">
        <v>93.0</v>
      </c>
      <c r="AB98" s="112" t="str">
        <f t="shared" si="10"/>
        <v/>
      </c>
      <c r="AC98" s="142">
        <f t="shared" si="11"/>
        <v>0</v>
      </c>
      <c r="AD98" s="112" t="str">
        <f t="shared" si="12"/>
        <v/>
      </c>
      <c r="AE98" s="112" t="str">
        <f t="shared" si="13"/>
        <v/>
      </c>
      <c r="AF98" s="112" t="str">
        <f t="shared" si="25"/>
        <v/>
      </c>
      <c r="AG98" s="112" t="str">
        <f t="shared" si="26"/>
        <v/>
      </c>
      <c r="AH98" s="112" t="str">
        <f t="shared" si="27"/>
        <v/>
      </c>
      <c r="AI98" s="143" t="str">
        <f t="shared" si="28"/>
        <v/>
      </c>
      <c r="AK98" s="141">
        <v>93.0</v>
      </c>
      <c r="AL98" s="112" t="str">
        <f t="shared" si="14"/>
        <v/>
      </c>
      <c r="AM98" s="112" t="str">
        <f t="shared" si="15"/>
        <v/>
      </c>
      <c r="AN98" s="112" t="str">
        <f t="shared" si="16"/>
        <v/>
      </c>
      <c r="AO98" s="112" t="str">
        <f t="shared" si="17"/>
        <v/>
      </c>
      <c r="AP98" s="112" t="str">
        <f t="shared" si="18"/>
        <v/>
      </c>
      <c r="AQ98" s="112" t="str">
        <f t="shared" ref="AQ98:AT98" si="132">IF($AK98&lt;=$F$18,$AL98*AM98,)</f>
        <v/>
      </c>
      <c r="AR98" s="112" t="str">
        <f t="shared" si="132"/>
        <v/>
      </c>
      <c r="AS98" s="112" t="str">
        <f t="shared" si="132"/>
        <v/>
      </c>
      <c r="AT98" s="112" t="str">
        <f t="shared" si="132"/>
        <v/>
      </c>
      <c r="AU98" s="112"/>
      <c r="AV98" s="112"/>
      <c r="AW98" s="112"/>
      <c r="AX98" s="112"/>
      <c r="AY98" s="143"/>
    </row>
    <row r="99" ht="15.75" customHeight="1">
      <c r="B99" s="221" t="s">
        <v>154</v>
      </c>
      <c r="C99" s="220">
        <v>70.0</v>
      </c>
      <c r="D99" s="220">
        <v>0.0</v>
      </c>
      <c r="E99" s="172"/>
      <c r="F99" s="111"/>
      <c r="G99" s="112"/>
      <c r="H99" s="112"/>
      <c r="I99" s="138">
        <v>94.0</v>
      </c>
      <c r="J99" s="112" t="str">
        <f t="shared" si="66"/>
        <v/>
      </c>
      <c r="K99" s="112">
        <f t="shared" si="20"/>
        <v>0</v>
      </c>
      <c r="L99" s="112" t="str">
        <f t="shared" si="21"/>
        <v/>
      </c>
      <c r="M99" s="112" t="str">
        <f t="shared" si="2"/>
        <v/>
      </c>
      <c r="N99" s="112" t="str">
        <f t="shared" si="3"/>
        <v/>
      </c>
      <c r="O99" s="139">
        <f t="shared" si="4"/>
        <v>0</v>
      </c>
      <c r="P99" s="138">
        <v>94.0</v>
      </c>
      <c r="Q99" s="112" t="str">
        <f t="shared" si="22"/>
        <v/>
      </c>
      <c r="R99" s="112" t="str">
        <f t="shared" si="23"/>
        <v/>
      </c>
      <c r="S99" s="112" t="str">
        <f t="shared" si="5"/>
        <v>#N/A</v>
      </c>
      <c r="T99" s="112" t="str">
        <f t="shared" si="6"/>
        <v>#N/A</v>
      </c>
      <c r="U99" s="112" t="str">
        <f t="shared" si="24"/>
        <v/>
      </c>
      <c r="V99" s="112" t="str">
        <f t="shared" si="7"/>
        <v/>
      </c>
      <c r="W99" s="112">
        <v>0.0</v>
      </c>
      <c r="X99" s="112" t="str">
        <f t="shared" si="8"/>
        <v>#N/A</v>
      </c>
      <c r="Y99" s="140" t="str">
        <f t="shared" si="9"/>
        <v/>
      </c>
      <c r="AA99" s="141">
        <v>94.0</v>
      </c>
      <c r="AB99" s="112" t="str">
        <f t="shared" si="10"/>
        <v/>
      </c>
      <c r="AC99" s="142">
        <f t="shared" si="11"/>
        <v>0</v>
      </c>
      <c r="AD99" s="112" t="str">
        <f t="shared" si="12"/>
        <v/>
      </c>
      <c r="AE99" s="112" t="str">
        <f t="shared" si="13"/>
        <v/>
      </c>
      <c r="AF99" s="112" t="str">
        <f t="shared" si="25"/>
        <v/>
      </c>
      <c r="AG99" s="112" t="str">
        <f t="shared" si="26"/>
        <v/>
      </c>
      <c r="AH99" s="112" t="str">
        <f t="shared" si="27"/>
        <v/>
      </c>
      <c r="AI99" s="143" t="str">
        <f t="shared" si="28"/>
        <v/>
      </c>
      <c r="AK99" s="141">
        <v>94.0</v>
      </c>
      <c r="AL99" s="112" t="str">
        <f t="shared" si="14"/>
        <v/>
      </c>
      <c r="AM99" s="112" t="str">
        <f t="shared" si="15"/>
        <v/>
      </c>
      <c r="AN99" s="112" t="str">
        <f t="shared" si="16"/>
        <v/>
      </c>
      <c r="AO99" s="112" t="str">
        <f t="shared" si="17"/>
        <v/>
      </c>
      <c r="AP99" s="112" t="str">
        <f t="shared" si="18"/>
        <v/>
      </c>
      <c r="AQ99" s="112" t="str">
        <f t="shared" ref="AQ99:AT99" si="133">IF($AK99&lt;=$F$18,$AL99*AM99,)</f>
        <v/>
      </c>
      <c r="AR99" s="112" t="str">
        <f t="shared" si="133"/>
        <v/>
      </c>
      <c r="AS99" s="112" t="str">
        <f t="shared" si="133"/>
        <v/>
      </c>
      <c r="AT99" s="112" t="str">
        <f t="shared" si="133"/>
        <v/>
      </c>
      <c r="AU99" s="112"/>
      <c r="AV99" s="112"/>
      <c r="AW99" s="112"/>
      <c r="AX99" s="112"/>
      <c r="AY99" s="143"/>
    </row>
    <row r="100" ht="15.75" customHeight="1">
      <c r="B100" s="221" t="s">
        <v>123</v>
      </c>
      <c r="C100" s="220">
        <v>70.0</v>
      </c>
      <c r="D100" s="220">
        <v>0.0</v>
      </c>
      <c r="E100" s="172"/>
      <c r="F100" s="111"/>
      <c r="G100" s="112"/>
      <c r="H100" s="112"/>
      <c r="I100" s="138">
        <v>95.0</v>
      </c>
      <c r="J100" s="112" t="str">
        <f t="shared" si="66"/>
        <v/>
      </c>
      <c r="K100" s="112">
        <f t="shared" si="20"/>
        <v>0</v>
      </c>
      <c r="L100" s="112" t="str">
        <f t="shared" si="21"/>
        <v/>
      </c>
      <c r="M100" s="112" t="str">
        <f t="shared" si="2"/>
        <v/>
      </c>
      <c r="N100" s="112" t="str">
        <f t="shared" si="3"/>
        <v/>
      </c>
      <c r="O100" s="139">
        <f t="shared" si="4"/>
        <v>0</v>
      </c>
      <c r="P100" s="138">
        <v>95.0</v>
      </c>
      <c r="Q100" s="112" t="str">
        <f t="shared" si="22"/>
        <v/>
      </c>
      <c r="R100" s="112" t="str">
        <f t="shared" si="23"/>
        <v/>
      </c>
      <c r="S100" s="112" t="str">
        <f t="shared" si="5"/>
        <v>#N/A</v>
      </c>
      <c r="T100" s="112" t="str">
        <f t="shared" si="6"/>
        <v>#N/A</v>
      </c>
      <c r="U100" s="112" t="str">
        <f t="shared" si="24"/>
        <v/>
      </c>
      <c r="V100" s="112" t="str">
        <f t="shared" si="7"/>
        <v/>
      </c>
      <c r="W100" s="112">
        <v>0.0</v>
      </c>
      <c r="X100" s="112" t="str">
        <f t="shared" si="8"/>
        <v>#N/A</v>
      </c>
      <c r="Y100" s="140" t="str">
        <f t="shared" si="9"/>
        <v/>
      </c>
      <c r="AA100" s="141">
        <v>95.0</v>
      </c>
      <c r="AB100" s="112" t="str">
        <f t="shared" si="10"/>
        <v/>
      </c>
      <c r="AC100" s="142">
        <f t="shared" si="11"/>
        <v>0</v>
      </c>
      <c r="AD100" s="112" t="str">
        <f t="shared" si="12"/>
        <v/>
      </c>
      <c r="AE100" s="112" t="str">
        <f t="shared" si="13"/>
        <v/>
      </c>
      <c r="AF100" s="112" t="str">
        <f t="shared" si="25"/>
        <v/>
      </c>
      <c r="AG100" s="112" t="str">
        <f t="shared" si="26"/>
        <v/>
      </c>
      <c r="AH100" s="112" t="str">
        <f t="shared" si="27"/>
        <v/>
      </c>
      <c r="AI100" s="143" t="str">
        <f t="shared" si="28"/>
        <v/>
      </c>
      <c r="AK100" s="141">
        <v>95.0</v>
      </c>
      <c r="AL100" s="112" t="str">
        <f t="shared" si="14"/>
        <v/>
      </c>
      <c r="AM100" s="112" t="str">
        <f t="shared" si="15"/>
        <v/>
      </c>
      <c r="AN100" s="112" t="str">
        <f t="shared" si="16"/>
        <v/>
      </c>
      <c r="AO100" s="112" t="str">
        <f t="shared" si="17"/>
        <v/>
      </c>
      <c r="AP100" s="112" t="str">
        <f t="shared" si="18"/>
        <v/>
      </c>
      <c r="AQ100" s="112" t="str">
        <f t="shared" ref="AQ100:AT100" si="134">IF($AK100&lt;=$F$18,$AL100*AM100,)</f>
        <v/>
      </c>
      <c r="AR100" s="112" t="str">
        <f t="shared" si="134"/>
        <v/>
      </c>
      <c r="AS100" s="112" t="str">
        <f t="shared" si="134"/>
        <v/>
      </c>
      <c r="AT100" s="112" t="str">
        <f t="shared" si="134"/>
        <v/>
      </c>
      <c r="AU100" s="112"/>
      <c r="AV100" s="112"/>
      <c r="AW100" s="112"/>
      <c r="AX100" s="112"/>
      <c r="AY100" s="143"/>
    </row>
    <row r="101" ht="15.75" customHeight="1">
      <c r="C101" s="222"/>
      <c r="E101" s="172"/>
      <c r="F101" s="111"/>
      <c r="G101" s="112"/>
      <c r="H101" s="112"/>
      <c r="I101" s="138">
        <v>96.0</v>
      </c>
      <c r="J101" s="112" t="str">
        <f t="shared" si="66"/>
        <v/>
      </c>
      <c r="K101" s="112">
        <f t="shared" si="20"/>
        <v>0</v>
      </c>
      <c r="L101" s="112" t="str">
        <f t="shared" si="21"/>
        <v/>
      </c>
      <c r="M101" s="112" t="str">
        <f t="shared" si="2"/>
        <v/>
      </c>
      <c r="N101" s="112" t="str">
        <f t="shared" si="3"/>
        <v/>
      </c>
      <c r="O101" s="139">
        <f t="shared" si="4"/>
        <v>0</v>
      </c>
      <c r="P101" s="138">
        <v>96.0</v>
      </c>
      <c r="Q101" s="112" t="str">
        <f t="shared" si="22"/>
        <v/>
      </c>
      <c r="R101" s="112" t="str">
        <f t="shared" si="23"/>
        <v/>
      </c>
      <c r="S101" s="112" t="str">
        <f t="shared" si="5"/>
        <v>#N/A</v>
      </c>
      <c r="T101" s="112" t="str">
        <f t="shared" si="6"/>
        <v>#N/A</v>
      </c>
      <c r="U101" s="112" t="str">
        <f t="shared" si="24"/>
        <v/>
      </c>
      <c r="V101" s="112" t="str">
        <f t="shared" si="7"/>
        <v/>
      </c>
      <c r="W101" s="112">
        <v>0.0</v>
      </c>
      <c r="X101" s="112" t="str">
        <f t="shared" si="8"/>
        <v>#N/A</v>
      </c>
      <c r="Y101" s="140" t="str">
        <f t="shared" si="9"/>
        <v/>
      </c>
      <c r="AA101" s="141">
        <v>96.0</v>
      </c>
      <c r="AB101" s="112" t="str">
        <f t="shared" si="10"/>
        <v/>
      </c>
      <c r="AC101" s="142">
        <f t="shared" si="11"/>
        <v>0</v>
      </c>
      <c r="AD101" s="112" t="str">
        <f t="shared" si="12"/>
        <v/>
      </c>
      <c r="AE101" s="112" t="str">
        <f t="shared" si="13"/>
        <v/>
      </c>
      <c r="AF101" s="112" t="str">
        <f t="shared" si="25"/>
        <v/>
      </c>
      <c r="AG101" s="112" t="str">
        <f t="shared" si="26"/>
        <v/>
      </c>
      <c r="AH101" s="112" t="str">
        <f t="shared" si="27"/>
        <v/>
      </c>
      <c r="AI101" s="143" t="str">
        <f t="shared" si="28"/>
        <v/>
      </c>
      <c r="AK101" s="141">
        <v>96.0</v>
      </c>
      <c r="AL101" s="112" t="str">
        <f t="shared" si="14"/>
        <v/>
      </c>
      <c r="AM101" s="112" t="str">
        <f t="shared" si="15"/>
        <v/>
      </c>
      <c r="AN101" s="112" t="str">
        <f t="shared" si="16"/>
        <v/>
      </c>
      <c r="AO101" s="112" t="str">
        <f t="shared" si="17"/>
        <v/>
      </c>
      <c r="AP101" s="112" t="str">
        <f t="shared" si="18"/>
        <v/>
      </c>
      <c r="AQ101" s="112" t="str">
        <f t="shared" ref="AQ101:AT101" si="135">IF($AK101&lt;=$F$18,$AL101*AM101,)</f>
        <v/>
      </c>
      <c r="AR101" s="112" t="str">
        <f t="shared" si="135"/>
        <v/>
      </c>
      <c r="AS101" s="112" t="str">
        <f t="shared" si="135"/>
        <v/>
      </c>
      <c r="AT101" s="112" t="str">
        <f t="shared" si="135"/>
        <v/>
      </c>
      <c r="AU101" s="112"/>
      <c r="AV101" s="112"/>
      <c r="AW101" s="112"/>
      <c r="AX101" s="112"/>
      <c r="AY101" s="143"/>
    </row>
    <row r="102" ht="15.75" customHeight="1">
      <c r="C102" s="222"/>
      <c r="E102" s="172"/>
      <c r="F102" s="111"/>
      <c r="G102" s="112"/>
      <c r="H102" s="112"/>
      <c r="I102" s="138">
        <v>97.0</v>
      </c>
      <c r="J102" s="112" t="str">
        <f t="shared" si="66"/>
        <v/>
      </c>
      <c r="K102" s="112">
        <f t="shared" si="20"/>
        <v>0</v>
      </c>
      <c r="L102" s="112" t="str">
        <f t="shared" si="21"/>
        <v/>
      </c>
      <c r="M102" s="112" t="str">
        <f t="shared" si="2"/>
        <v/>
      </c>
      <c r="N102" s="112" t="str">
        <f t="shared" si="3"/>
        <v/>
      </c>
      <c r="O102" s="139">
        <f t="shared" si="4"/>
        <v>0</v>
      </c>
      <c r="P102" s="138">
        <v>97.0</v>
      </c>
      <c r="Q102" s="112" t="str">
        <f t="shared" si="22"/>
        <v/>
      </c>
      <c r="R102" s="112" t="str">
        <f t="shared" si="23"/>
        <v/>
      </c>
      <c r="S102" s="112" t="str">
        <f t="shared" si="5"/>
        <v>#N/A</v>
      </c>
      <c r="T102" s="112" t="str">
        <f t="shared" si="6"/>
        <v>#N/A</v>
      </c>
      <c r="U102" s="112" t="str">
        <f t="shared" si="24"/>
        <v/>
      </c>
      <c r="V102" s="112" t="str">
        <f t="shared" si="7"/>
        <v/>
      </c>
      <c r="W102" s="112">
        <v>0.0</v>
      </c>
      <c r="X102" s="112" t="str">
        <f t="shared" si="8"/>
        <v>#N/A</v>
      </c>
      <c r="Y102" s="140" t="str">
        <f t="shared" si="9"/>
        <v/>
      </c>
      <c r="AA102" s="141">
        <v>97.0</v>
      </c>
      <c r="AB102" s="112" t="str">
        <f t="shared" si="10"/>
        <v/>
      </c>
      <c r="AC102" s="142">
        <f t="shared" si="11"/>
        <v>0</v>
      </c>
      <c r="AD102" s="112" t="str">
        <f t="shared" si="12"/>
        <v/>
      </c>
      <c r="AE102" s="112" t="str">
        <f t="shared" si="13"/>
        <v/>
      </c>
      <c r="AF102" s="112" t="str">
        <f t="shared" si="25"/>
        <v/>
      </c>
      <c r="AG102" s="112" t="str">
        <f t="shared" si="26"/>
        <v/>
      </c>
      <c r="AH102" s="112" t="str">
        <f t="shared" si="27"/>
        <v/>
      </c>
      <c r="AI102" s="143" t="str">
        <f t="shared" si="28"/>
        <v/>
      </c>
      <c r="AK102" s="141">
        <v>97.0</v>
      </c>
      <c r="AL102" s="112" t="str">
        <f t="shared" si="14"/>
        <v/>
      </c>
      <c r="AM102" s="112" t="str">
        <f t="shared" si="15"/>
        <v/>
      </c>
      <c r="AN102" s="112" t="str">
        <f t="shared" si="16"/>
        <v/>
      </c>
      <c r="AO102" s="112" t="str">
        <f t="shared" si="17"/>
        <v/>
      </c>
      <c r="AP102" s="112" t="str">
        <f t="shared" si="18"/>
        <v/>
      </c>
      <c r="AQ102" s="112" t="str">
        <f t="shared" ref="AQ102:AT102" si="136">IF($AK102&lt;=$F$18,$AL102*AM102,)</f>
        <v/>
      </c>
      <c r="AR102" s="112" t="str">
        <f t="shared" si="136"/>
        <v/>
      </c>
      <c r="AS102" s="112" t="str">
        <f t="shared" si="136"/>
        <v/>
      </c>
      <c r="AT102" s="112" t="str">
        <f t="shared" si="136"/>
        <v/>
      </c>
      <c r="AU102" s="112"/>
      <c r="AV102" s="112"/>
      <c r="AW102" s="112"/>
      <c r="AX102" s="112"/>
      <c r="AY102" s="143"/>
    </row>
    <row r="103" ht="15.75" customHeight="1">
      <c r="C103" s="223" t="s">
        <v>155</v>
      </c>
      <c r="D103" s="65" t="s">
        <v>156</v>
      </c>
      <c r="F103" s="224" t="s">
        <v>157</v>
      </c>
      <c r="G103" s="112"/>
      <c r="H103" s="112"/>
      <c r="I103" s="138">
        <v>98.0</v>
      </c>
      <c r="J103" s="112" t="str">
        <f t="shared" si="66"/>
        <v/>
      </c>
      <c r="K103" s="112">
        <f t="shared" si="20"/>
        <v>0</v>
      </c>
      <c r="L103" s="112" t="str">
        <f t="shared" si="21"/>
        <v/>
      </c>
      <c r="M103" s="112" t="str">
        <f t="shared" si="2"/>
        <v/>
      </c>
      <c r="N103" s="112" t="str">
        <f t="shared" si="3"/>
        <v/>
      </c>
      <c r="O103" s="139">
        <f t="shared" si="4"/>
        <v>0</v>
      </c>
      <c r="P103" s="138">
        <v>98.0</v>
      </c>
      <c r="Q103" s="112" t="str">
        <f t="shared" si="22"/>
        <v/>
      </c>
      <c r="R103" s="112" t="str">
        <f t="shared" si="23"/>
        <v/>
      </c>
      <c r="S103" s="112" t="str">
        <f t="shared" si="5"/>
        <v>#N/A</v>
      </c>
      <c r="T103" s="112" t="str">
        <f t="shared" si="6"/>
        <v>#N/A</v>
      </c>
      <c r="U103" s="112" t="str">
        <f t="shared" si="24"/>
        <v/>
      </c>
      <c r="V103" s="112" t="str">
        <f t="shared" si="7"/>
        <v/>
      </c>
      <c r="W103" s="112">
        <v>0.0</v>
      </c>
      <c r="X103" s="112" t="str">
        <f t="shared" si="8"/>
        <v>#N/A</v>
      </c>
      <c r="Y103" s="140" t="str">
        <f t="shared" si="9"/>
        <v/>
      </c>
      <c r="AA103" s="141">
        <v>98.0</v>
      </c>
      <c r="AB103" s="112" t="str">
        <f t="shared" si="10"/>
        <v/>
      </c>
      <c r="AC103" s="142">
        <f t="shared" si="11"/>
        <v>0</v>
      </c>
      <c r="AD103" s="112" t="str">
        <f t="shared" si="12"/>
        <v/>
      </c>
      <c r="AE103" s="112" t="str">
        <f t="shared" si="13"/>
        <v/>
      </c>
      <c r="AF103" s="112" t="str">
        <f t="shared" si="25"/>
        <v/>
      </c>
      <c r="AG103" s="112" t="str">
        <f t="shared" si="26"/>
        <v/>
      </c>
      <c r="AH103" s="112" t="str">
        <f t="shared" si="27"/>
        <v/>
      </c>
      <c r="AI103" s="143" t="str">
        <f t="shared" si="28"/>
        <v/>
      </c>
      <c r="AK103" s="141">
        <v>98.0</v>
      </c>
      <c r="AL103" s="112" t="str">
        <f t="shared" si="14"/>
        <v/>
      </c>
      <c r="AM103" s="112" t="str">
        <f t="shared" si="15"/>
        <v/>
      </c>
      <c r="AN103" s="112" t="str">
        <f t="shared" si="16"/>
        <v/>
      </c>
      <c r="AO103" s="112" t="str">
        <f t="shared" si="17"/>
        <v/>
      </c>
      <c r="AP103" s="112" t="str">
        <f t="shared" si="18"/>
        <v/>
      </c>
      <c r="AQ103" s="112" t="str">
        <f t="shared" ref="AQ103:AT103" si="137">IF($AK103&lt;=$F$18,$AL103*AM103,)</f>
        <v/>
      </c>
      <c r="AR103" s="112" t="str">
        <f t="shared" si="137"/>
        <v/>
      </c>
      <c r="AS103" s="112" t="str">
        <f t="shared" si="137"/>
        <v/>
      </c>
      <c r="AT103" s="112" t="str">
        <f t="shared" si="137"/>
        <v/>
      </c>
      <c r="AU103" s="112"/>
      <c r="AV103" s="112"/>
      <c r="AW103" s="112"/>
      <c r="AX103" s="112"/>
      <c r="AY103" s="143"/>
    </row>
    <row r="104" ht="15.75" customHeight="1">
      <c r="B104" s="220" t="s">
        <v>146</v>
      </c>
      <c r="C104" s="220">
        <v>1.52</v>
      </c>
      <c r="D104" s="220">
        <v>35.0</v>
      </c>
      <c r="F104" s="259" t="s">
        <v>158</v>
      </c>
      <c r="G104" s="112">
        <v>0.25</v>
      </c>
      <c r="H104" s="112"/>
      <c r="I104" s="138">
        <v>99.0</v>
      </c>
      <c r="J104" s="112" t="str">
        <f t="shared" si="66"/>
        <v/>
      </c>
      <c r="K104" s="112">
        <f t="shared" si="20"/>
        <v>0</v>
      </c>
      <c r="L104" s="112" t="str">
        <f t="shared" si="21"/>
        <v/>
      </c>
      <c r="M104" s="112" t="str">
        <f t="shared" si="2"/>
        <v/>
      </c>
      <c r="N104" s="112" t="str">
        <f t="shared" si="3"/>
        <v/>
      </c>
      <c r="O104" s="139">
        <f t="shared" si="4"/>
        <v>0</v>
      </c>
      <c r="P104" s="138">
        <v>99.0</v>
      </c>
      <c r="Q104" s="112" t="str">
        <f t="shared" si="22"/>
        <v/>
      </c>
      <c r="R104" s="112" t="str">
        <f t="shared" si="23"/>
        <v/>
      </c>
      <c r="S104" s="112" t="str">
        <f t="shared" si="5"/>
        <v>#N/A</v>
      </c>
      <c r="T104" s="112" t="str">
        <f t="shared" si="6"/>
        <v>#N/A</v>
      </c>
      <c r="U104" s="112" t="str">
        <f t="shared" si="24"/>
        <v/>
      </c>
      <c r="V104" s="112" t="str">
        <f t="shared" si="7"/>
        <v/>
      </c>
      <c r="W104" s="112">
        <v>0.0</v>
      </c>
      <c r="X104" s="112" t="str">
        <f t="shared" si="8"/>
        <v>#N/A</v>
      </c>
      <c r="Y104" s="140" t="str">
        <f t="shared" si="9"/>
        <v/>
      </c>
      <c r="AA104" s="141">
        <v>99.0</v>
      </c>
      <c r="AB104" s="112" t="str">
        <f t="shared" si="10"/>
        <v/>
      </c>
      <c r="AC104" s="142">
        <f t="shared" si="11"/>
        <v>0</v>
      </c>
      <c r="AD104" s="112" t="str">
        <f t="shared" si="12"/>
        <v/>
      </c>
      <c r="AE104" s="112" t="str">
        <f t="shared" si="13"/>
        <v/>
      </c>
      <c r="AF104" s="112" t="str">
        <f t="shared" si="25"/>
        <v/>
      </c>
      <c r="AG104" s="112" t="str">
        <f t="shared" si="26"/>
        <v/>
      </c>
      <c r="AH104" s="112" t="str">
        <f t="shared" si="27"/>
        <v/>
      </c>
      <c r="AI104" s="143" t="str">
        <f t="shared" si="28"/>
        <v/>
      </c>
      <c r="AK104" s="141">
        <v>99.0</v>
      </c>
      <c r="AL104" s="112" t="str">
        <f t="shared" si="14"/>
        <v/>
      </c>
      <c r="AM104" s="112" t="str">
        <f t="shared" si="15"/>
        <v/>
      </c>
      <c r="AN104" s="112" t="str">
        <f t="shared" si="16"/>
        <v/>
      </c>
      <c r="AO104" s="112" t="str">
        <f t="shared" si="17"/>
        <v/>
      </c>
      <c r="AP104" s="112" t="str">
        <f t="shared" si="18"/>
        <v/>
      </c>
      <c r="AQ104" s="112" t="str">
        <f t="shared" ref="AQ104:AT104" si="138">IF($AK104&lt;=$F$18,$AL104*AM104,)</f>
        <v/>
      </c>
      <c r="AR104" s="112" t="str">
        <f t="shared" si="138"/>
        <v/>
      </c>
      <c r="AS104" s="112" t="str">
        <f t="shared" si="138"/>
        <v/>
      </c>
      <c r="AT104" s="112" t="str">
        <f t="shared" si="138"/>
        <v/>
      </c>
      <c r="AU104" s="112"/>
      <c r="AV104" s="112"/>
      <c r="AW104" s="112"/>
      <c r="AX104" s="112"/>
      <c r="AY104" s="143"/>
    </row>
    <row r="105" ht="15.75" customHeight="1">
      <c r="B105" s="220" t="s">
        <v>148</v>
      </c>
      <c r="C105" s="220">
        <v>0.0</v>
      </c>
      <c r="D105" s="220">
        <v>2.0</v>
      </c>
      <c r="F105" s="259" t="s">
        <v>159</v>
      </c>
      <c r="G105" s="112">
        <v>1.03</v>
      </c>
      <c r="H105" s="112"/>
      <c r="I105" s="138">
        <v>100.0</v>
      </c>
      <c r="J105" s="112" t="str">
        <f t="shared" si="66"/>
        <v/>
      </c>
      <c r="K105" s="112">
        <f t="shared" si="20"/>
        <v>0</v>
      </c>
      <c r="L105" s="112" t="str">
        <f t="shared" si="21"/>
        <v/>
      </c>
      <c r="M105" s="112" t="str">
        <f t="shared" si="2"/>
        <v/>
      </c>
      <c r="N105" s="112" t="str">
        <f t="shared" si="3"/>
        <v/>
      </c>
      <c r="O105" s="139">
        <f t="shared" si="4"/>
        <v>0</v>
      </c>
      <c r="P105" s="138">
        <v>100.0</v>
      </c>
      <c r="Q105" s="112" t="str">
        <f t="shared" si="22"/>
        <v/>
      </c>
      <c r="R105" s="112" t="str">
        <f t="shared" si="23"/>
        <v/>
      </c>
      <c r="S105" s="112" t="str">
        <f t="shared" si="5"/>
        <v>#N/A</v>
      </c>
      <c r="T105" s="112" t="str">
        <f t="shared" si="6"/>
        <v>#N/A</v>
      </c>
      <c r="U105" s="112" t="str">
        <f t="shared" si="24"/>
        <v/>
      </c>
      <c r="V105" s="112" t="str">
        <f t="shared" si="7"/>
        <v/>
      </c>
      <c r="W105" s="112">
        <v>0.0</v>
      </c>
      <c r="X105" s="112" t="str">
        <f t="shared" si="8"/>
        <v>#N/A</v>
      </c>
      <c r="Y105" s="140" t="str">
        <f t="shared" si="9"/>
        <v/>
      </c>
      <c r="AA105" s="141">
        <v>100.0</v>
      </c>
      <c r="AB105" s="112" t="str">
        <f t="shared" si="10"/>
        <v/>
      </c>
      <c r="AC105" s="142">
        <f t="shared" si="11"/>
        <v>0</v>
      </c>
      <c r="AD105" s="112" t="str">
        <f t="shared" si="12"/>
        <v/>
      </c>
      <c r="AE105" s="112" t="str">
        <f t="shared" si="13"/>
        <v/>
      </c>
      <c r="AF105" s="112" t="str">
        <f t="shared" si="25"/>
        <v/>
      </c>
      <c r="AG105" s="112" t="str">
        <f t="shared" si="26"/>
        <v/>
      </c>
      <c r="AH105" s="112" t="str">
        <f t="shared" si="27"/>
        <v/>
      </c>
      <c r="AI105" s="143" t="str">
        <f t="shared" si="28"/>
        <v/>
      </c>
      <c r="AK105" s="141">
        <v>100.0</v>
      </c>
      <c r="AL105" s="112" t="str">
        <f t="shared" si="14"/>
        <v/>
      </c>
      <c r="AM105" s="112" t="str">
        <f t="shared" si="15"/>
        <v/>
      </c>
      <c r="AN105" s="112" t="str">
        <f t="shared" si="16"/>
        <v/>
      </c>
      <c r="AO105" s="112" t="str">
        <f t="shared" si="17"/>
        <v/>
      </c>
      <c r="AP105" s="112" t="str">
        <f t="shared" si="18"/>
        <v/>
      </c>
      <c r="AQ105" s="112" t="str">
        <f t="shared" ref="AQ105:AT105" si="139">IF($AK105&lt;=$F$18,$AL105*AM105,)</f>
        <v/>
      </c>
      <c r="AR105" s="112" t="str">
        <f t="shared" si="139"/>
        <v/>
      </c>
      <c r="AS105" s="112" t="str">
        <f t="shared" si="139"/>
        <v/>
      </c>
      <c r="AT105" s="112" t="str">
        <f t="shared" si="139"/>
        <v/>
      </c>
      <c r="AU105" s="112"/>
      <c r="AV105" s="112"/>
      <c r="AW105" s="112"/>
      <c r="AX105" s="112"/>
      <c r="AY105" s="143"/>
    </row>
    <row r="106" ht="15.75" customHeight="1">
      <c r="B106" s="220" t="s">
        <v>147</v>
      </c>
      <c r="C106" s="220">
        <v>0.77</v>
      </c>
      <c r="D106" s="220">
        <v>25.0</v>
      </c>
      <c r="F106" s="259" t="s">
        <v>160</v>
      </c>
      <c r="G106" s="112">
        <v>0.59</v>
      </c>
      <c r="H106" s="112"/>
      <c r="I106" s="138">
        <v>101.0</v>
      </c>
      <c r="J106" s="112" t="str">
        <f t="shared" si="66"/>
        <v/>
      </c>
      <c r="K106" s="112">
        <f t="shared" si="20"/>
        <v>0</v>
      </c>
      <c r="L106" s="112" t="str">
        <f t="shared" si="21"/>
        <v/>
      </c>
      <c r="M106" s="112" t="str">
        <f t="shared" si="2"/>
        <v/>
      </c>
      <c r="N106" s="112" t="str">
        <f t="shared" si="3"/>
        <v/>
      </c>
      <c r="O106" s="139">
        <f t="shared" si="4"/>
        <v>0</v>
      </c>
      <c r="P106" s="138">
        <v>101.0</v>
      </c>
      <c r="Q106" s="112" t="str">
        <f t="shared" si="22"/>
        <v/>
      </c>
      <c r="R106" s="112" t="str">
        <f t="shared" si="23"/>
        <v/>
      </c>
      <c r="S106" s="112" t="str">
        <f t="shared" si="5"/>
        <v>#N/A</v>
      </c>
      <c r="T106" s="112" t="str">
        <f t="shared" si="6"/>
        <v>#N/A</v>
      </c>
      <c r="U106" s="112" t="str">
        <f t="shared" si="24"/>
        <v/>
      </c>
      <c r="V106" s="112" t="str">
        <f t="shared" si="7"/>
        <v/>
      </c>
      <c r="W106" s="112">
        <v>0.0</v>
      </c>
      <c r="X106" s="112" t="str">
        <f t="shared" si="8"/>
        <v>#N/A</v>
      </c>
      <c r="Y106" s="140" t="str">
        <f t="shared" si="9"/>
        <v/>
      </c>
      <c r="AA106" s="141">
        <v>101.0</v>
      </c>
      <c r="AB106" s="112" t="str">
        <f t="shared" si="10"/>
        <v/>
      </c>
      <c r="AC106" s="142">
        <f t="shared" si="11"/>
        <v>0</v>
      </c>
      <c r="AD106" s="112" t="str">
        <f t="shared" si="12"/>
        <v/>
      </c>
      <c r="AE106" s="112" t="str">
        <f t="shared" si="13"/>
        <v/>
      </c>
      <c r="AF106" s="112" t="str">
        <f t="shared" si="25"/>
        <v/>
      </c>
      <c r="AG106" s="112" t="str">
        <f t="shared" si="26"/>
        <v/>
      </c>
      <c r="AH106" s="112" t="str">
        <f t="shared" si="27"/>
        <v/>
      </c>
      <c r="AI106" s="143" t="str">
        <f t="shared" si="28"/>
        <v/>
      </c>
      <c r="AK106" s="141">
        <v>101.0</v>
      </c>
      <c r="AL106" s="112" t="str">
        <f t="shared" si="14"/>
        <v/>
      </c>
      <c r="AM106" s="112" t="str">
        <f t="shared" si="15"/>
        <v/>
      </c>
      <c r="AN106" s="112" t="str">
        <f t="shared" si="16"/>
        <v/>
      </c>
      <c r="AO106" s="112" t="str">
        <f t="shared" si="17"/>
        <v/>
      </c>
      <c r="AP106" s="112" t="str">
        <f t="shared" si="18"/>
        <v/>
      </c>
      <c r="AQ106" s="112" t="str">
        <f t="shared" ref="AQ106:AT106" si="140">IF($AK106&lt;=$F$18,$AL106*AM106,)</f>
        <v/>
      </c>
      <c r="AR106" s="112" t="str">
        <f t="shared" si="140"/>
        <v/>
      </c>
      <c r="AS106" s="112" t="str">
        <f t="shared" si="140"/>
        <v/>
      </c>
      <c r="AT106" s="112" t="str">
        <f t="shared" si="140"/>
        <v/>
      </c>
      <c r="AU106" s="112"/>
      <c r="AV106" s="112"/>
      <c r="AW106" s="112"/>
      <c r="AX106" s="112"/>
      <c r="AY106" s="143"/>
    </row>
    <row r="107" ht="15.75" customHeight="1">
      <c r="B107" s="220" t="s">
        <v>161</v>
      </c>
      <c r="C107" s="220">
        <f t="shared" ref="C107:D107" si="141">44%*C105+56%*C106</f>
        <v>0.4312</v>
      </c>
      <c r="D107" s="220">
        <f t="shared" si="141"/>
        <v>14.88</v>
      </c>
      <c r="F107" s="259" t="s">
        <v>162</v>
      </c>
      <c r="G107" s="112">
        <v>0.43</v>
      </c>
      <c r="H107" s="112"/>
      <c r="I107" s="138">
        <v>102.0</v>
      </c>
      <c r="J107" s="112" t="str">
        <f t="shared" si="66"/>
        <v/>
      </c>
      <c r="K107" s="112">
        <f t="shared" si="20"/>
        <v>0</v>
      </c>
      <c r="L107" s="112" t="str">
        <f t="shared" si="21"/>
        <v/>
      </c>
      <c r="M107" s="112" t="str">
        <f t="shared" si="2"/>
        <v/>
      </c>
      <c r="N107" s="112" t="str">
        <f t="shared" si="3"/>
        <v/>
      </c>
      <c r="O107" s="139">
        <f t="shared" si="4"/>
        <v>0</v>
      </c>
      <c r="P107" s="138">
        <v>102.0</v>
      </c>
      <c r="Q107" s="112" t="str">
        <f t="shared" si="22"/>
        <v/>
      </c>
      <c r="R107" s="112" t="str">
        <f t="shared" si="23"/>
        <v/>
      </c>
      <c r="S107" s="112" t="str">
        <f t="shared" si="5"/>
        <v>#N/A</v>
      </c>
      <c r="T107" s="112" t="str">
        <f t="shared" si="6"/>
        <v>#N/A</v>
      </c>
      <c r="U107" s="112" t="str">
        <f t="shared" si="24"/>
        <v/>
      </c>
      <c r="V107" s="112" t="str">
        <f t="shared" si="7"/>
        <v/>
      </c>
      <c r="W107" s="112">
        <v>0.0</v>
      </c>
      <c r="X107" s="112" t="str">
        <f t="shared" si="8"/>
        <v>#N/A</v>
      </c>
      <c r="Y107" s="140" t="str">
        <f t="shared" si="9"/>
        <v/>
      </c>
      <c r="AA107" s="141">
        <v>102.0</v>
      </c>
      <c r="AB107" s="112" t="str">
        <f t="shared" si="10"/>
        <v/>
      </c>
      <c r="AC107" s="142">
        <f t="shared" si="11"/>
        <v>0</v>
      </c>
      <c r="AD107" s="112" t="str">
        <f t="shared" si="12"/>
        <v/>
      </c>
      <c r="AE107" s="112" t="str">
        <f t="shared" si="13"/>
        <v/>
      </c>
      <c r="AF107" s="112" t="str">
        <f t="shared" si="25"/>
        <v/>
      </c>
      <c r="AG107" s="112" t="str">
        <f t="shared" si="26"/>
        <v/>
      </c>
      <c r="AH107" s="112" t="str">
        <f t="shared" si="27"/>
        <v/>
      </c>
      <c r="AI107" s="143" t="str">
        <f t="shared" si="28"/>
        <v/>
      </c>
      <c r="AK107" s="141">
        <v>102.0</v>
      </c>
      <c r="AL107" s="112" t="str">
        <f t="shared" si="14"/>
        <v/>
      </c>
      <c r="AM107" s="112" t="str">
        <f t="shared" si="15"/>
        <v/>
      </c>
      <c r="AN107" s="112" t="str">
        <f t="shared" si="16"/>
        <v/>
      </c>
      <c r="AO107" s="112" t="str">
        <f t="shared" si="17"/>
        <v/>
      </c>
      <c r="AP107" s="112" t="str">
        <f t="shared" si="18"/>
        <v/>
      </c>
      <c r="AQ107" s="112" t="str">
        <f t="shared" ref="AQ107:AT107" si="142">IF($AK107&lt;=$F$18,$AL107*AM107,)</f>
        <v/>
      </c>
      <c r="AR107" s="112" t="str">
        <f t="shared" si="142"/>
        <v/>
      </c>
      <c r="AS107" s="112" t="str">
        <f t="shared" si="142"/>
        <v/>
      </c>
      <c r="AT107" s="112" t="str">
        <f t="shared" si="142"/>
        <v/>
      </c>
      <c r="AU107" s="112"/>
      <c r="AV107" s="112"/>
      <c r="AW107" s="112"/>
      <c r="AX107" s="112"/>
      <c r="AY107" s="143"/>
    </row>
    <row r="108" ht="15.75" customHeight="1">
      <c r="B108" s="220" t="s">
        <v>149</v>
      </c>
      <c r="C108" s="220">
        <v>0.25</v>
      </c>
      <c r="D108" s="220">
        <v>0.0</v>
      </c>
      <c r="F108" s="260" t="s">
        <v>163</v>
      </c>
      <c r="G108" s="261">
        <f>G107</f>
        <v>0.43</v>
      </c>
      <c r="H108" s="112"/>
      <c r="I108" s="138">
        <v>103.0</v>
      </c>
      <c r="J108" s="112" t="str">
        <f t="shared" si="66"/>
        <v/>
      </c>
      <c r="K108" s="112">
        <f t="shared" si="20"/>
        <v>0</v>
      </c>
      <c r="L108" s="112" t="str">
        <f t="shared" si="21"/>
        <v/>
      </c>
      <c r="M108" s="112" t="str">
        <f t="shared" si="2"/>
        <v/>
      </c>
      <c r="N108" s="112" t="str">
        <f t="shared" si="3"/>
        <v/>
      </c>
      <c r="O108" s="139">
        <f t="shared" si="4"/>
        <v>0</v>
      </c>
      <c r="P108" s="138">
        <v>103.0</v>
      </c>
      <c r="Q108" s="112" t="str">
        <f t="shared" si="22"/>
        <v/>
      </c>
      <c r="R108" s="112" t="str">
        <f t="shared" si="23"/>
        <v/>
      </c>
      <c r="S108" s="112" t="str">
        <f t="shared" si="5"/>
        <v>#N/A</v>
      </c>
      <c r="T108" s="112" t="str">
        <f t="shared" si="6"/>
        <v>#N/A</v>
      </c>
      <c r="U108" s="112" t="str">
        <f t="shared" si="24"/>
        <v/>
      </c>
      <c r="V108" s="112" t="str">
        <f t="shared" si="7"/>
        <v/>
      </c>
      <c r="W108" s="112">
        <v>0.0</v>
      </c>
      <c r="X108" s="112" t="str">
        <f t="shared" si="8"/>
        <v>#N/A</v>
      </c>
      <c r="Y108" s="140" t="str">
        <f t="shared" si="9"/>
        <v/>
      </c>
      <c r="AA108" s="141">
        <v>103.0</v>
      </c>
      <c r="AB108" s="112" t="str">
        <f t="shared" si="10"/>
        <v/>
      </c>
      <c r="AC108" s="142">
        <f t="shared" si="11"/>
        <v>0</v>
      </c>
      <c r="AD108" s="112" t="str">
        <f t="shared" si="12"/>
        <v/>
      </c>
      <c r="AE108" s="112" t="str">
        <f t="shared" si="13"/>
        <v/>
      </c>
      <c r="AF108" s="112" t="str">
        <f t="shared" si="25"/>
        <v/>
      </c>
      <c r="AG108" s="112" t="str">
        <f t="shared" si="26"/>
        <v/>
      </c>
      <c r="AH108" s="112" t="str">
        <f t="shared" si="27"/>
        <v/>
      </c>
      <c r="AI108" s="143" t="str">
        <f t="shared" si="28"/>
        <v/>
      </c>
      <c r="AK108" s="141">
        <v>103.0</v>
      </c>
      <c r="AL108" s="112" t="str">
        <f t="shared" si="14"/>
        <v/>
      </c>
      <c r="AM108" s="112" t="str">
        <f t="shared" si="15"/>
        <v/>
      </c>
      <c r="AN108" s="112" t="str">
        <f t="shared" si="16"/>
        <v/>
      </c>
      <c r="AO108" s="112" t="str">
        <f t="shared" si="17"/>
        <v/>
      </c>
      <c r="AP108" s="112" t="str">
        <f t="shared" si="18"/>
        <v/>
      </c>
      <c r="AQ108" s="112" t="str">
        <f t="shared" ref="AQ108:AT108" si="143">IF($AK108&lt;=$F$18,$AL108*AM108,)</f>
        <v/>
      </c>
      <c r="AR108" s="112" t="str">
        <f t="shared" si="143"/>
        <v/>
      </c>
      <c r="AS108" s="112" t="str">
        <f t="shared" si="143"/>
        <v/>
      </c>
      <c r="AT108" s="112" t="str">
        <f t="shared" si="143"/>
        <v/>
      </c>
      <c r="AU108" s="112"/>
      <c r="AV108" s="112"/>
      <c r="AW108" s="112"/>
      <c r="AX108" s="112"/>
      <c r="AY108" s="143"/>
    </row>
    <row r="109" ht="15.75" customHeight="1">
      <c r="F109" s="111"/>
      <c r="G109" s="112"/>
      <c r="H109" s="112"/>
      <c r="I109" s="138">
        <v>104.0</v>
      </c>
      <c r="J109" s="112" t="str">
        <f t="shared" si="66"/>
        <v/>
      </c>
      <c r="K109" s="112">
        <f t="shared" si="20"/>
        <v>0</v>
      </c>
      <c r="L109" s="112" t="str">
        <f t="shared" si="21"/>
        <v/>
      </c>
      <c r="M109" s="112" t="str">
        <f t="shared" si="2"/>
        <v/>
      </c>
      <c r="N109" s="112" t="str">
        <f t="shared" si="3"/>
        <v/>
      </c>
      <c r="O109" s="139">
        <f t="shared" si="4"/>
        <v>0</v>
      </c>
      <c r="P109" s="138">
        <v>104.0</v>
      </c>
      <c r="Q109" s="112" t="str">
        <f t="shared" si="22"/>
        <v/>
      </c>
      <c r="R109" s="112" t="str">
        <f t="shared" si="23"/>
        <v/>
      </c>
      <c r="S109" s="112" t="str">
        <f t="shared" si="5"/>
        <v>#N/A</v>
      </c>
      <c r="T109" s="112" t="str">
        <f t="shared" si="6"/>
        <v>#N/A</v>
      </c>
      <c r="U109" s="112" t="str">
        <f t="shared" si="24"/>
        <v/>
      </c>
      <c r="V109" s="112" t="str">
        <f t="shared" si="7"/>
        <v/>
      </c>
      <c r="W109" s="112">
        <v>0.0</v>
      </c>
      <c r="X109" s="112" t="str">
        <f t="shared" si="8"/>
        <v>#N/A</v>
      </c>
      <c r="Y109" s="140" t="str">
        <f t="shared" si="9"/>
        <v/>
      </c>
      <c r="AA109" s="141">
        <v>104.0</v>
      </c>
      <c r="AB109" s="112" t="str">
        <f t="shared" si="10"/>
        <v/>
      </c>
      <c r="AC109" s="142">
        <f t="shared" si="11"/>
        <v>0</v>
      </c>
      <c r="AD109" s="112" t="str">
        <f t="shared" si="12"/>
        <v/>
      </c>
      <c r="AE109" s="112" t="str">
        <f t="shared" si="13"/>
        <v/>
      </c>
      <c r="AF109" s="112" t="str">
        <f t="shared" si="25"/>
        <v/>
      </c>
      <c r="AG109" s="112" t="str">
        <f t="shared" si="26"/>
        <v/>
      </c>
      <c r="AH109" s="112" t="str">
        <f t="shared" si="27"/>
        <v/>
      </c>
      <c r="AI109" s="143" t="str">
        <f t="shared" si="28"/>
        <v/>
      </c>
      <c r="AK109" s="141">
        <v>104.0</v>
      </c>
      <c r="AL109" s="112" t="str">
        <f t="shared" si="14"/>
        <v/>
      </c>
      <c r="AM109" s="112" t="str">
        <f t="shared" si="15"/>
        <v/>
      </c>
      <c r="AN109" s="112" t="str">
        <f t="shared" si="16"/>
        <v/>
      </c>
      <c r="AO109" s="112" t="str">
        <f t="shared" si="17"/>
        <v/>
      </c>
      <c r="AP109" s="112" t="str">
        <f t="shared" si="18"/>
        <v/>
      </c>
      <c r="AQ109" s="112" t="str">
        <f t="shared" ref="AQ109:AT109" si="144">IF($AK109&lt;=$F$18,$AL109*AM109,)</f>
        <v/>
      </c>
      <c r="AR109" s="112" t="str">
        <f t="shared" si="144"/>
        <v/>
      </c>
      <c r="AS109" s="112" t="str">
        <f t="shared" si="144"/>
        <v/>
      </c>
      <c r="AT109" s="112" t="str">
        <f t="shared" si="144"/>
        <v/>
      </c>
      <c r="AU109" s="112"/>
      <c r="AV109" s="112"/>
      <c r="AW109" s="112"/>
      <c r="AX109" s="112"/>
      <c r="AY109" s="143"/>
    </row>
    <row r="110" ht="15.75" customHeight="1">
      <c r="F110" s="111"/>
      <c r="G110" s="112"/>
      <c r="H110" s="112"/>
      <c r="I110" s="138">
        <v>105.0</v>
      </c>
      <c r="J110" s="112" t="str">
        <f t="shared" si="66"/>
        <v/>
      </c>
      <c r="K110" s="112">
        <f t="shared" si="20"/>
        <v>0</v>
      </c>
      <c r="L110" s="112" t="str">
        <f t="shared" si="21"/>
        <v/>
      </c>
      <c r="M110" s="112" t="str">
        <f t="shared" si="2"/>
        <v/>
      </c>
      <c r="N110" s="112" t="str">
        <f t="shared" si="3"/>
        <v/>
      </c>
      <c r="O110" s="139">
        <f t="shared" si="4"/>
        <v>0</v>
      </c>
      <c r="P110" s="138">
        <v>105.0</v>
      </c>
      <c r="Q110" s="112" t="str">
        <f t="shared" si="22"/>
        <v/>
      </c>
      <c r="R110" s="112" t="str">
        <f t="shared" si="23"/>
        <v/>
      </c>
      <c r="S110" s="112" t="str">
        <f t="shared" si="5"/>
        <v>#N/A</v>
      </c>
      <c r="T110" s="112" t="str">
        <f t="shared" si="6"/>
        <v>#N/A</v>
      </c>
      <c r="U110" s="112" t="str">
        <f t="shared" si="24"/>
        <v/>
      </c>
      <c r="V110" s="112" t="str">
        <f t="shared" si="7"/>
        <v/>
      </c>
      <c r="W110" s="112">
        <v>0.0</v>
      </c>
      <c r="X110" s="112" t="str">
        <f t="shared" si="8"/>
        <v>#N/A</v>
      </c>
      <c r="Y110" s="140" t="str">
        <f t="shared" si="9"/>
        <v/>
      </c>
      <c r="AA110" s="141">
        <v>105.0</v>
      </c>
      <c r="AB110" s="112" t="str">
        <f t="shared" si="10"/>
        <v/>
      </c>
      <c r="AC110" s="142">
        <f t="shared" si="11"/>
        <v>0</v>
      </c>
      <c r="AD110" s="112" t="str">
        <f t="shared" si="12"/>
        <v/>
      </c>
      <c r="AE110" s="112" t="str">
        <f t="shared" si="13"/>
        <v/>
      </c>
      <c r="AF110" s="112" t="str">
        <f t="shared" si="25"/>
        <v/>
      </c>
      <c r="AG110" s="112" t="str">
        <f t="shared" si="26"/>
        <v/>
      </c>
      <c r="AH110" s="112" t="str">
        <f t="shared" si="27"/>
        <v/>
      </c>
      <c r="AI110" s="143" t="str">
        <f t="shared" si="28"/>
        <v/>
      </c>
      <c r="AK110" s="141">
        <v>105.0</v>
      </c>
      <c r="AL110" s="112" t="str">
        <f t="shared" si="14"/>
        <v/>
      </c>
      <c r="AM110" s="112" t="str">
        <f t="shared" si="15"/>
        <v/>
      </c>
      <c r="AN110" s="112" t="str">
        <f t="shared" si="16"/>
        <v/>
      </c>
      <c r="AO110" s="112" t="str">
        <f t="shared" si="17"/>
        <v/>
      </c>
      <c r="AP110" s="112" t="str">
        <f t="shared" si="18"/>
        <v/>
      </c>
      <c r="AQ110" s="112" t="str">
        <f t="shared" ref="AQ110:AT110" si="145">IF($AK110&lt;=$F$18,$AL110*AM110,)</f>
        <v/>
      </c>
      <c r="AR110" s="112" t="str">
        <f t="shared" si="145"/>
        <v/>
      </c>
      <c r="AS110" s="112" t="str">
        <f t="shared" si="145"/>
        <v/>
      </c>
      <c r="AT110" s="112" t="str">
        <f t="shared" si="145"/>
        <v/>
      </c>
      <c r="AU110" s="112"/>
      <c r="AV110" s="112"/>
      <c r="AW110" s="112"/>
      <c r="AX110" s="112"/>
      <c r="AY110" s="143"/>
    </row>
    <row r="111" ht="15.75" customHeight="1">
      <c r="C111" s="65" t="s">
        <v>164</v>
      </c>
      <c r="D111" s="65"/>
      <c r="E111" s="65"/>
      <c r="F111" s="111"/>
      <c r="G111" s="112"/>
      <c r="H111" s="112"/>
      <c r="I111" s="138">
        <v>106.0</v>
      </c>
      <c r="J111" s="112" t="str">
        <f t="shared" si="66"/>
        <v/>
      </c>
      <c r="K111" s="112">
        <f t="shared" si="20"/>
        <v>0</v>
      </c>
      <c r="L111" s="112" t="str">
        <f t="shared" si="21"/>
        <v/>
      </c>
      <c r="M111" s="112" t="str">
        <f t="shared" si="2"/>
        <v/>
      </c>
      <c r="N111" s="112" t="str">
        <f t="shared" si="3"/>
        <v/>
      </c>
      <c r="O111" s="139">
        <f t="shared" si="4"/>
        <v>0</v>
      </c>
      <c r="P111" s="138">
        <v>106.0</v>
      </c>
      <c r="Q111" s="112" t="str">
        <f t="shared" si="22"/>
        <v/>
      </c>
      <c r="R111" s="112" t="str">
        <f t="shared" si="23"/>
        <v/>
      </c>
      <c r="S111" s="112" t="str">
        <f t="shared" si="5"/>
        <v>#N/A</v>
      </c>
      <c r="T111" s="112" t="str">
        <f t="shared" si="6"/>
        <v>#N/A</v>
      </c>
      <c r="U111" s="112" t="str">
        <f t="shared" si="24"/>
        <v/>
      </c>
      <c r="V111" s="112" t="str">
        <f t="shared" si="7"/>
        <v/>
      </c>
      <c r="W111" s="112">
        <v>0.0</v>
      </c>
      <c r="X111" s="112" t="str">
        <f t="shared" si="8"/>
        <v>#N/A</v>
      </c>
      <c r="Y111" s="140" t="str">
        <f t="shared" si="9"/>
        <v/>
      </c>
      <c r="AA111" s="141">
        <v>106.0</v>
      </c>
      <c r="AB111" s="112" t="str">
        <f t="shared" si="10"/>
        <v/>
      </c>
      <c r="AC111" s="142">
        <f t="shared" si="11"/>
        <v>0</v>
      </c>
      <c r="AD111" s="112" t="str">
        <f t="shared" si="12"/>
        <v/>
      </c>
      <c r="AE111" s="112" t="str">
        <f t="shared" si="13"/>
        <v/>
      </c>
      <c r="AF111" s="112" t="str">
        <f t="shared" si="25"/>
        <v/>
      </c>
      <c r="AG111" s="112" t="str">
        <f t="shared" si="26"/>
        <v/>
      </c>
      <c r="AH111" s="112" t="str">
        <f t="shared" si="27"/>
        <v/>
      </c>
      <c r="AI111" s="143" t="str">
        <f t="shared" si="28"/>
        <v/>
      </c>
      <c r="AK111" s="141">
        <v>106.0</v>
      </c>
      <c r="AL111" s="112" t="str">
        <f t="shared" si="14"/>
        <v/>
      </c>
      <c r="AM111" s="112" t="str">
        <f t="shared" si="15"/>
        <v/>
      </c>
      <c r="AN111" s="112" t="str">
        <f t="shared" si="16"/>
        <v/>
      </c>
      <c r="AO111" s="112" t="str">
        <f t="shared" si="17"/>
        <v/>
      </c>
      <c r="AP111" s="112" t="str">
        <f t="shared" si="18"/>
        <v/>
      </c>
      <c r="AQ111" s="112" t="str">
        <f t="shared" ref="AQ111:AT111" si="146">IF($AK111&lt;=$F$18,$AL111*AM111,)</f>
        <v/>
      </c>
      <c r="AR111" s="112" t="str">
        <f t="shared" si="146"/>
        <v/>
      </c>
      <c r="AS111" s="112" t="str">
        <f t="shared" si="146"/>
        <v/>
      </c>
      <c r="AT111" s="112" t="str">
        <f t="shared" si="146"/>
        <v/>
      </c>
      <c r="AU111" s="112"/>
      <c r="AV111" s="112"/>
      <c r="AW111" s="112"/>
      <c r="AX111" s="112"/>
      <c r="AY111" s="143"/>
    </row>
    <row r="112" ht="15.75" customHeight="1">
      <c r="C112" s="65" t="s">
        <v>165</v>
      </c>
      <c r="D112" s="65" t="s">
        <v>91</v>
      </c>
      <c r="E112" s="65" t="s">
        <v>166</v>
      </c>
      <c r="F112" s="111"/>
      <c r="G112" s="112"/>
      <c r="H112" s="112"/>
      <c r="I112" s="138">
        <v>107.0</v>
      </c>
      <c r="J112" s="112" t="str">
        <f t="shared" si="66"/>
        <v/>
      </c>
      <c r="K112" s="112">
        <f t="shared" si="20"/>
        <v>0</v>
      </c>
      <c r="L112" s="112" t="str">
        <f t="shared" si="21"/>
        <v/>
      </c>
      <c r="M112" s="112" t="str">
        <f t="shared" si="2"/>
        <v/>
      </c>
      <c r="N112" s="112" t="str">
        <f t="shared" si="3"/>
        <v/>
      </c>
      <c r="O112" s="139">
        <f t="shared" si="4"/>
        <v>0</v>
      </c>
      <c r="P112" s="138">
        <v>107.0</v>
      </c>
      <c r="Q112" s="112" t="str">
        <f t="shared" si="22"/>
        <v/>
      </c>
      <c r="R112" s="112" t="str">
        <f t="shared" si="23"/>
        <v/>
      </c>
      <c r="S112" s="112" t="str">
        <f t="shared" si="5"/>
        <v>#N/A</v>
      </c>
      <c r="T112" s="112" t="str">
        <f t="shared" si="6"/>
        <v>#N/A</v>
      </c>
      <c r="U112" s="112" t="str">
        <f t="shared" si="24"/>
        <v/>
      </c>
      <c r="V112" s="112" t="str">
        <f t="shared" si="7"/>
        <v/>
      </c>
      <c r="W112" s="112">
        <v>0.0</v>
      </c>
      <c r="X112" s="112" t="str">
        <f t="shared" si="8"/>
        <v>#N/A</v>
      </c>
      <c r="Y112" s="140" t="str">
        <f t="shared" si="9"/>
        <v/>
      </c>
      <c r="AA112" s="141">
        <v>107.0</v>
      </c>
      <c r="AB112" s="112" t="str">
        <f t="shared" si="10"/>
        <v/>
      </c>
      <c r="AC112" s="142">
        <f t="shared" si="11"/>
        <v>0</v>
      </c>
      <c r="AD112" s="112" t="str">
        <f t="shared" si="12"/>
        <v/>
      </c>
      <c r="AE112" s="112" t="str">
        <f t="shared" si="13"/>
        <v/>
      </c>
      <c r="AF112" s="112" t="str">
        <f t="shared" si="25"/>
        <v/>
      </c>
      <c r="AG112" s="112" t="str">
        <f t="shared" si="26"/>
        <v/>
      </c>
      <c r="AH112" s="112" t="str">
        <f t="shared" si="27"/>
        <v/>
      </c>
      <c r="AI112" s="143" t="str">
        <f t="shared" si="28"/>
        <v/>
      </c>
      <c r="AK112" s="141">
        <v>107.0</v>
      </c>
      <c r="AL112" s="112" t="str">
        <f t="shared" si="14"/>
        <v/>
      </c>
      <c r="AM112" s="112" t="str">
        <f t="shared" si="15"/>
        <v/>
      </c>
      <c r="AN112" s="112" t="str">
        <f t="shared" si="16"/>
        <v/>
      </c>
      <c r="AO112" s="112" t="str">
        <f t="shared" si="17"/>
        <v/>
      </c>
      <c r="AP112" s="112" t="str">
        <f t="shared" si="18"/>
        <v/>
      </c>
      <c r="AQ112" s="112" t="str">
        <f t="shared" ref="AQ112:AT112" si="147">IF($AK112&lt;=$F$18,$AL112*AM112,)</f>
        <v/>
      </c>
      <c r="AR112" s="112" t="str">
        <f t="shared" si="147"/>
        <v/>
      </c>
      <c r="AS112" s="112" t="str">
        <f t="shared" si="147"/>
        <v/>
      </c>
      <c r="AT112" s="112" t="str">
        <f t="shared" si="147"/>
        <v/>
      </c>
      <c r="AU112" s="112"/>
      <c r="AV112" s="112"/>
      <c r="AW112" s="112"/>
      <c r="AX112" s="112"/>
      <c r="AY112" s="143"/>
    </row>
    <row r="113" ht="15.75" customHeight="1">
      <c r="B113" s="219" t="s">
        <v>167</v>
      </c>
      <c r="C113" s="228" t="str">
        <f>1/$F$18*SUM(X6:X205)</f>
        <v>#DIV/0!</v>
      </c>
      <c r="D113" s="228" t="str">
        <f>1/$F$10*SUM(O6:O205)</f>
        <v>#DIV/0!</v>
      </c>
      <c r="E113" s="229" t="str">
        <f>C113-D113</f>
        <v>#DIV/0!</v>
      </c>
      <c r="F113" s="111"/>
      <c r="G113" s="112"/>
      <c r="H113" s="112"/>
      <c r="I113" s="138">
        <v>108.0</v>
      </c>
      <c r="J113" s="112" t="str">
        <f t="shared" si="66"/>
        <v/>
      </c>
      <c r="K113" s="112">
        <f t="shared" si="20"/>
        <v>0</v>
      </c>
      <c r="L113" s="112" t="str">
        <f t="shared" si="21"/>
        <v/>
      </c>
      <c r="M113" s="112" t="str">
        <f t="shared" si="2"/>
        <v/>
      </c>
      <c r="N113" s="112" t="str">
        <f t="shared" si="3"/>
        <v/>
      </c>
      <c r="O113" s="139">
        <f t="shared" si="4"/>
        <v>0</v>
      </c>
      <c r="P113" s="138">
        <v>108.0</v>
      </c>
      <c r="Q113" s="112" t="str">
        <f t="shared" si="22"/>
        <v/>
      </c>
      <c r="R113" s="112" t="str">
        <f t="shared" si="23"/>
        <v/>
      </c>
      <c r="S113" s="112" t="str">
        <f t="shared" si="5"/>
        <v>#N/A</v>
      </c>
      <c r="T113" s="112" t="str">
        <f t="shared" si="6"/>
        <v>#N/A</v>
      </c>
      <c r="U113" s="112" t="str">
        <f t="shared" si="24"/>
        <v/>
      </c>
      <c r="V113" s="112" t="str">
        <f t="shared" si="7"/>
        <v/>
      </c>
      <c r="W113" s="112">
        <v>0.0</v>
      </c>
      <c r="X113" s="112" t="str">
        <f t="shared" si="8"/>
        <v>#N/A</v>
      </c>
      <c r="Y113" s="140" t="str">
        <f t="shared" si="9"/>
        <v/>
      </c>
      <c r="AA113" s="141">
        <v>108.0</v>
      </c>
      <c r="AB113" s="112" t="str">
        <f t="shared" si="10"/>
        <v/>
      </c>
      <c r="AC113" s="142">
        <f t="shared" si="11"/>
        <v>0</v>
      </c>
      <c r="AD113" s="112" t="str">
        <f t="shared" si="12"/>
        <v/>
      </c>
      <c r="AE113" s="112" t="str">
        <f t="shared" si="13"/>
        <v/>
      </c>
      <c r="AF113" s="112" t="str">
        <f t="shared" si="25"/>
        <v/>
      </c>
      <c r="AG113" s="112" t="str">
        <f t="shared" si="26"/>
        <v/>
      </c>
      <c r="AH113" s="112" t="str">
        <f t="shared" si="27"/>
        <v/>
      </c>
      <c r="AI113" s="143" t="str">
        <f t="shared" si="28"/>
        <v/>
      </c>
      <c r="AK113" s="141">
        <v>108.0</v>
      </c>
      <c r="AL113" s="112" t="str">
        <f t="shared" si="14"/>
        <v/>
      </c>
      <c r="AM113" s="112" t="str">
        <f t="shared" si="15"/>
        <v/>
      </c>
      <c r="AN113" s="112" t="str">
        <f t="shared" si="16"/>
        <v/>
      </c>
      <c r="AO113" s="112" t="str">
        <f t="shared" si="17"/>
        <v/>
      </c>
      <c r="AP113" s="112" t="str">
        <f t="shared" si="18"/>
        <v/>
      </c>
      <c r="AQ113" s="112" t="str">
        <f t="shared" ref="AQ113:AT113" si="148">IF($AK113&lt;=$F$18,$AL113*AM113,)</f>
        <v/>
      </c>
      <c r="AR113" s="112" t="str">
        <f t="shared" si="148"/>
        <v/>
      </c>
      <c r="AS113" s="112" t="str">
        <f t="shared" si="148"/>
        <v/>
      </c>
      <c r="AT113" s="112" t="str">
        <f t="shared" si="148"/>
        <v/>
      </c>
      <c r="AU113" s="112"/>
      <c r="AV113" s="112"/>
      <c r="AW113" s="112"/>
      <c r="AX113" s="112"/>
      <c r="AY113" s="143"/>
    </row>
    <row r="114" ht="15.75" customHeight="1">
      <c r="B114" s="219" t="s">
        <v>168</v>
      </c>
      <c r="C114" s="228" t="str">
        <f>X35</f>
        <v>#N/A</v>
      </c>
      <c r="D114" s="228">
        <f>O35</f>
        <v>0</v>
      </c>
      <c r="E114" s="229" t="str">
        <f>VLOOKUP(30,I5:Y205,17,FALSE)</f>
        <v/>
      </c>
      <c r="F114" s="111"/>
      <c r="G114" s="112"/>
      <c r="H114" s="112"/>
      <c r="I114" s="138">
        <v>109.0</v>
      </c>
      <c r="J114" s="112" t="str">
        <f t="shared" si="66"/>
        <v/>
      </c>
      <c r="K114" s="112">
        <f t="shared" si="20"/>
        <v>0</v>
      </c>
      <c r="L114" s="112" t="str">
        <f t="shared" si="21"/>
        <v/>
      </c>
      <c r="M114" s="112" t="str">
        <f t="shared" si="2"/>
        <v/>
      </c>
      <c r="N114" s="112" t="str">
        <f t="shared" si="3"/>
        <v/>
      </c>
      <c r="O114" s="139">
        <f t="shared" si="4"/>
        <v>0</v>
      </c>
      <c r="P114" s="138">
        <v>109.0</v>
      </c>
      <c r="Q114" s="112" t="str">
        <f t="shared" si="22"/>
        <v/>
      </c>
      <c r="R114" s="112" t="str">
        <f t="shared" si="23"/>
        <v/>
      </c>
      <c r="S114" s="112" t="str">
        <f t="shared" si="5"/>
        <v>#N/A</v>
      </c>
      <c r="T114" s="112" t="str">
        <f t="shared" si="6"/>
        <v>#N/A</v>
      </c>
      <c r="U114" s="112" t="str">
        <f t="shared" si="24"/>
        <v/>
      </c>
      <c r="V114" s="112" t="str">
        <f t="shared" si="7"/>
        <v/>
      </c>
      <c r="W114" s="112">
        <v>0.0</v>
      </c>
      <c r="X114" s="112" t="str">
        <f t="shared" si="8"/>
        <v>#N/A</v>
      </c>
      <c r="Y114" s="140" t="str">
        <f t="shared" si="9"/>
        <v/>
      </c>
      <c r="AA114" s="141">
        <v>109.0</v>
      </c>
      <c r="AB114" s="112" t="str">
        <f t="shared" si="10"/>
        <v/>
      </c>
      <c r="AC114" s="142">
        <f t="shared" si="11"/>
        <v>0</v>
      </c>
      <c r="AD114" s="112" t="str">
        <f t="shared" si="12"/>
        <v/>
      </c>
      <c r="AE114" s="112" t="str">
        <f t="shared" si="13"/>
        <v/>
      </c>
      <c r="AF114" s="112" t="str">
        <f t="shared" si="25"/>
        <v/>
      </c>
      <c r="AG114" s="112" t="str">
        <f t="shared" si="26"/>
        <v/>
      </c>
      <c r="AH114" s="112" t="str">
        <f t="shared" si="27"/>
        <v/>
      </c>
      <c r="AI114" s="143" t="str">
        <f t="shared" si="28"/>
        <v/>
      </c>
      <c r="AK114" s="141">
        <v>109.0</v>
      </c>
      <c r="AL114" s="112" t="str">
        <f t="shared" si="14"/>
        <v/>
      </c>
      <c r="AM114" s="112" t="str">
        <f t="shared" si="15"/>
        <v/>
      </c>
      <c r="AN114" s="112" t="str">
        <f t="shared" si="16"/>
        <v/>
      </c>
      <c r="AO114" s="112" t="str">
        <f t="shared" si="17"/>
        <v/>
      </c>
      <c r="AP114" s="112" t="str">
        <f t="shared" si="18"/>
        <v/>
      </c>
      <c r="AQ114" s="112" t="str">
        <f t="shared" ref="AQ114:AT114" si="149">IF($AK114&lt;=$F$18,$AL114*AM114,)</f>
        <v/>
      </c>
      <c r="AR114" s="112" t="str">
        <f t="shared" si="149"/>
        <v/>
      </c>
      <c r="AS114" s="112" t="str">
        <f t="shared" si="149"/>
        <v/>
      </c>
      <c r="AT114" s="112" t="str">
        <f t="shared" si="149"/>
        <v/>
      </c>
      <c r="AU114" s="112"/>
      <c r="AV114" s="112"/>
      <c r="AW114" s="112"/>
      <c r="AX114" s="112"/>
      <c r="AY114" s="143"/>
    </row>
    <row r="115" ht="15.75" customHeight="1">
      <c r="C115" s="230"/>
      <c r="D115" s="230"/>
      <c r="E115" s="230"/>
      <c r="F115" s="111"/>
      <c r="G115" s="112"/>
      <c r="H115" s="112"/>
      <c r="I115" s="138">
        <v>110.0</v>
      </c>
      <c r="J115" s="112" t="str">
        <f t="shared" si="66"/>
        <v/>
      </c>
      <c r="K115" s="112">
        <f t="shared" si="20"/>
        <v>0</v>
      </c>
      <c r="L115" s="112" t="str">
        <f t="shared" si="21"/>
        <v/>
      </c>
      <c r="M115" s="112" t="str">
        <f t="shared" si="2"/>
        <v/>
      </c>
      <c r="N115" s="112" t="str">
        <f t="shared" si="3"/>
        <v/>
      </c>
      <c r="O115" s="139">
        <f t="shared" si="4"/>
        <v>0</v>
      </c>
      <c r="P115" s="138">
        <v>110.0</v>
      </c>
      <c r="Q115" s="112" t="str">
        <f t="shared" si="22"/>
        <v/>
      </c>
      <c r="R115" s="112" t="str">
        <f t="shared" si="23"/>
        <v/>
      </c>
      <c r="S115" s="112" t="str">
        <f t="shared" si="5"/>
        <v>#N/A</v>
      </c>
      <c r="T115" s="112" t="str">
        <f t="shared" si="6"/>
        <v>#N/A</v>
      </c>
      <c r="U115" s="112" t="str">
        <f t="shared" si="24"/>
        <v/>
      </c>
      <c r="V115" s="112" t="str">
        <f t="shared" si="7"/>
        <v/>
      </c>
      <c r="W115" s="112">
        <v>0.0</v>
      </c>
      <c r="X115" s="112" t="str">
        <f t="shared" si="8"/>
        <v>#N/A</v>
      </c>
      <c r="Y115" s="140" t="str">
        <f t="shared" si="9"/>
        <v/>
      </c>
      <c r="AA115" s="141">
        <v>110.0</v>
      </c>
      <c r="AB115" s="112" t="str">
        <f t="shared" si="10"/>
        <v/>
      </c>
      <c r="AC115" s="142">
        <f t="shared" si="11"/>
        <v>0</v>
      </c>
      <c r="AD115" s="112" t="str">
        <f t="shared" si="12"/>
        <v/>
      </c>
      <c r="AE115" s="112" t="str">
        <f t="shared" si="13"/>
        <v/>
      </c>
      <c r="AF115" s="112" t="str">
        <f t="shared" si="25"/>
        <v/>
      </c>
      <c r="AG115" s="112" t="str">
        <f t="shared" si="26"/>
        <v/>
      </c>
      <c r="AH115" s="112" t="str">
        <f t="shared" si="27"/>
        <v/>
      </c>
      <c r="AI115" s="143" t="str">
        <f t="shared" si="28"/>
        <v/>
      </c>
      <c r="AK115" s="141">
        <v>110.0</v>
      </c>
      <c r="AL115" s="112" t="str">
        <f t="shared" si="14"/>
        <v/>
      </c>
      <c r="AM115" s="112" t="str">
        <f t="shared" si="15"/>
        <v/>
      </c>
      <c r="AN115" s="112" t="str">
        <f t="shared" si="16"/>
        <v/>
      </c>
      <c r="AO115" s="112" t="str">
        <f t="shared" si="17"/>
        <v/>
      </c>
      <c r="AP115" s="112" t="str">
        <f t="shared" si="18"/>
        <v/>
      </c>
      <c r="AQ115" s="112" t="str">
        <f t="shared" ref="AQ115:AT115" si="150">IF($AK115&lt;=$F$18,$AL115*AM115,)</f>
        <v/>
      </c>
      <c r="AR115" s="112" t="str">
        <f t="shared" si="150"/>
        <v/>
      </c>
      <c r="AS115" s="112" t="str">
        <f t="shared" si="150"/>
        <v/>
      </c>
      <c r="AT115" s="112" t="str">
        <f t="shared" si="150"/>
        <v/>
      </c>
      <c r="AU115" s="112"/>
      <c r="AV115" s="112"/>
      <c r="AW115" s="112"/>
      <c r="AX115" s="112"/>
      <c r="AY115" s="143"/>
    </row>
    <row r="116" ht="15.75" customHeight="1">
      <c r="C116" s="231" t="s">
        <v>169</v>
      </c>
      <c r="D116" s="231"/>
      <c r="E116" s="231"/>
      <c r="F116" s="111"/>
      <c r="G116" s="112"/>
      <c r="H116" s="112"/>
      <c r="I116" s="138">
        <v>111.0</v>
      </c>
      <c r="J116" s="112" t="str">
        <f t="shared" si="66"/>
        <v/>
      </c>
      <c r="K116" s="112">
        <f t="shared" si="20"/>
        <v>0</v>
      </c>
      <c r="L116" s="112" t="str">
        <f t="shared" si="21"/>
        <v/>
      </c>
      <c r="M116" s="112" t="str">
        <f t="shared" si="2"/>
        <v/>
      </c>
      <c r="N116" s="112" t="str">
        <f t="shared" si="3"/>
        <v/>
      </c>
      <c r="O116" s="139">
        <f t="shared" si="4"/>
        <v>0</v>
      </c>
      <c r="P116" s="138">
        <v>111.0</v>
      </c>
      <c r="Q116" s="112" t="str">
        <f t="shared" si="22"/>
        <v/>
      </c>
      <c r="R116" s="112" t="str">
        <f t="shared" si="23"/>
        <v/>
      </c>
      <c r="S116" s="112" t="str">
        <f t="shared" si="5"/>
        <v>#N/A</v>
      </c>
      <c r="T116" s="112" t="str">
        <f t="shared" si="6"/>
        <v>#N/A</v>
      </c>
      <c r="U116" s="112" t="str">
        <f t="shared" si="24"/>
        <v/>
      </c>
      <c r="V116" s="112" t="str">
        <f t="shared" si="7"/>
        <v/>
      </c>
      <c r="W116" s="112">
        <v>0.0</v>
      </c>
      <c r="X116" s="112" t="str">
        <f t="shared" si="8"/>
        <v>#N/A</v>
      </c>
      <c r="Y116" s="140" t="str">
        <f t="shared" si="9"/>
        <v/>
      </c>
      <c r="AA116" s="141">
        <v>111.0</v>
      </c>
      <c r="AB116" s="112" t="str">
        <f t="shared" si="10"/>
        <v/>
      </c>
      <c r="AC116" s="142">
        <f t="shared" si="11"/>
        <v>0</v>
      </c>
      <c r="AD116" s="112" t="str">
        <f t="shared" si="12"/>
        <v/>
      </c>
      <c r="AE116" s="112" t="str">
        <f t="shared" si="13"/>
        <v/>
      </c>
      <c r="AF116" s="112" t="str">
        <f t="shared" si="25"/>
        <v/>
      </c>
      <c r="AG116" s="112" t="str">
        <f t="shared" si="26"/>
        <v/>
      </c>
      <c r="AH116" s="112" t="str">
        <f t="shared" si="27"/>
        <v/>
      </c>
      <c r="AI116" s="143" t="str">
        <f t="shared" si="28"/>
        <v/>
      </c>
      <c r="AK116" s="141">
        <v>111.0</v>
      </c>
      <c r="AL116" s="112" t="str">
        <f t="shared" si="14"/>
        <v/>
      </c>
      <c r="AM116" s="112" t="str">
        <f t="shared" si="15"/>
        <v/>
      </c>
      <c r="AN116" s="112" t="str">
        <f t="shared" si="16"/>
        <v/>
      </c>
      <c r="AO116" s="112" t="str">
        <f t="shared" si="17"/>
        <v/>
      </c>
      <c r="AP116" s="112" t="str">
        <f t="shared" si="18"/>
        <v/>
      </c>
      <c r="AQ116" s="112" t="str">
        <f t="shared" ref="AQ116:AT116" si="151">IF($AK116&lt;=$F$18,$AL116*AM116,)</f>
        <v/>
      </c>
      <c r="AR116" s="112" t="str">
        <f t="shared" si="151"/>
        <v/>
      </c>
      <c r="AS116" s="112" t="str">
        <f t="shared" si="151"/>
        <v/>
      </c>
      <c r="AT116" s="112" t="str">
        <f t="shared" si="151"/>
        <v/>
      </c>
      <c r="AU116" s="112"/>
      <c r="AV116" s="112"/>
      <c r="AW116" s="112"/>
      <c r="AX116" s="112"/>
      <c r="AY116" s="143"/>
    </row>
    <row r="117" ht="15.75" customHeight="1">
      <c r="C117" s="231" t="s">
        <v>165</v>
      </c>
      <c r="D117" s="231" t="s">
        <v>91</v>
      </c>
      <c r="E117" s="232" t="s">
        <v>166</v>
      </c>
      <c r="F117" s="111"/>
      <c r="G117" s="112"/>
      <c r="H117" s="112"/>
      <c r="I117" s="138">
        <v>112.0</v>
      </c>
      <c r="J117" s="112" t="str">
        <f t="shared" si="66"/>
        <v/>
      </c>
      <c r="K117" s="112">
        <f t="shared" si="20"/>
        <v>0</v>
      </c>
      <c r="L117" s="112" t="str">
        <f t="shared" si="21"/>
        <v/>
      </c>
      <c r="M117" s="112" t="str">
        <f t="shared" si="2"/>
        <v/>
      </c>
      <c r="N117" s="112" t="str">
        <f t="shared" si="3"/>
        <v/>
      </c>
      <c r="O117" s="139">
        <f t="shared" si="4"/>
        <v>0</v>
      </c>
      <c r="P117" s="138">
        <v>112.0</v>
      </c>
      <c r="Q117" s="112" t="str">
        <f t="shared" si="22"/>
        <v/>
      </c>
      <c r="R117" s="112" t="str">
        <f t="shared" si="23"/>
        <v/>
      </c>
      <c r="S117" s="112" t="str">
        <f t="shared" si="5"/>
        <v>#N/A</v>
      </c>
      <c r="T117" s="112" t="str">
        <f t="shared" si="6"/>
        <v>#N/A</v>
      </c>
      <c r="U117" s="112" t="str">
        <f t="shared" si="24"/>
        <v/>
      </c>
      <c r="V117" s="112" t="str">
        <f t="shared" si="7"/>
        <v/>
      </c>
      <c r="W117" s="112">
        <v>0.0</v>
      </c>
      <c r="X117" s="112" t="str">
        <f t="shared" si="8"/>
        <v>#N/A</v>
      </c>
      <c r="Y117" s="140" t="str">
        <f t="shared" si="9"/>
        <v/>
      </c>
      <c r="AA117" s="141">
        <v>112.0</v>
      </c>
      <c r="AB117" s="112" t="str">
        <f t="shared" si="10"/>
        <v/>
      </c>
      <c r="AC117" s="142">
        <f t="shared" si="11"/>
        <v>0</v>
      </c>
      <c r="AD117" s="112" t="str">
        <f t="shared" si="12"/>
        <v/>
      </c>
      <c r="AE117" s="112" t="str">
        <f t="shared" si="13"/>
        <v/>
      </c>
      <c r="AF117" s="112" t="str">
        <f t="shared" si="25"/>
        <v/>
      </c>
      <c r="AG117" s="112" t="str">
        <f t="shared" si="26"/>
        <v/>
      </c>
      <c r="AH117" s="112" t="str">
        <f t="shared" si="27"/>
        <v/>
      </c>
      <c r="AI117" s="143" t="str">
        <f t="shared" si="28"/>
        <v/>
      </c>
      <c r="AK117" s="141">
        <v>112.0</v>
      </c>
      <c r="AL117" s="112" t="str">
        <f t="shared" si="14"/>
        <v/>
      </c>
      <c r="AM117" s="112" t="str">
        <f t="shared" si="15"/>
        <v/>
      </c>
      <c r="AN117" s="112" t="str">
        <f t="shared" si="16"/>
        <v/>
      </c>
      <c r="AO117" s="112" t="str">
        <f t="shared" si="17"/>
        <v/>
      </c>
      <c r="AP117" s="112" t="str">
        <f t="shared" si="18"/>
        <v/>
      </c>
      <c r="AQ117" s="112" t="str">
        <f t="shared" ref="AQ117:AT117" si="152">IF($AK117&lt;=$F$18,$AL117*AM117,)</f>
        <v/>
      </c>
      <c r="AR117" s="112" t="str">
        <f t="shared" si="152"/>
        <v/>
      </c>
      <c r="AS117" s="112" t="str">
        <f t="shared" si="152"/>
        <v/>
      </c>
      <c r="AT117" s="112" t="str">
        <f t="shared" si="152"/>
        <v/>
      </c>
      <c r="AU117" s="112"/>
      <c r="AV117" s="112"/>
      <c r="AW117" s="112"/>
      <c r="AX117" s="112"/>
      <c r="AY117" s="143"/>
    </row>
    <row r="118" ht="15.75" customHeight="1">
      <c r="B118" s="219" t="s">
        <v>170</v>
      </c>
      <c r="C118" s="233" t="str">
        <f>1/30*SUM(AI6:AI35)</f>
        <v>#N/A</v>
      </c>
      <c r="D118" s="228">
        <v>0.0</v>
      </c>
      <c r="E118" s="229" t="str">
        <f>C118-D118</f>
        <v>#N/A</v>
      </c>
      <c r="F118" s="111"/>
      <c r="G118" s="112"/>
      <c r="H118" s="112"/>
      <c r="I118" s="138">
        <v>113.0</v>
      </c>
      <c r="J118" s="112" t="str">
        <f t="shared" si="66"/>
        <v/>
      </c>
      <c r="K118" s="112">
        <f t="shared" si="20"/>
        <v>0</v>
      </c>
      <c r="L118" s="112" t="str">
        <f t="shared" si="21"/>
        <v/>
      </c>
      <c r="M118" s="112" t="str">
        <f t="shared" si="2"/>
        <v/>
      </c>
      <c r="N118" s="112" t="str">
        <f t="shared" si="3"/>
        <v/>
      </c>
      <c r="O118" s="139">
        <f t="shared" si="4"/>
        <v>0</v>
      </c>
      <c r="P118" s="138">
        <v>113.0</v>
      </c>
      <c r="Q118" s="112" t="str">
        <f t="shared" si="22"/>
        <v/>
      </c>
      <c r="R118" s="112" t="str">
        <f t="shared" si="23"/>
        <v/>
      </c>
      <c r="S118" s="112" t="str">
        <f t="shared" si="5"/>
        <v>#N/A</v>
      </c>
      <c r="T118" s="112" t="str">
        <f t="shared" si="6"/>
        <v>#N/A</v>
      </c>
      <c r="U118" s="112" t="str">
        <f t="shared" si="24"/>
        <v/>
      </c>
      <c r="V118" s="112" t="str">
        <f t="shared" si="7"/>
        <v/>
      </c>
      <c r="W118" s="112">
        <v>0.0</v>
      </c>
      <c r="X118" s="112" t="str">
        <f t="shared" si="8"/>
        <v>#N/A</v>
      </c>
      <c r="Y118" s="140" t="str">
        <f t="shared" si="9"/>
        <v/>
      </c>
      <c r="AA118" s="141">
        <v>113.0</v>
      </c>
      <c r="AB118" s="112" t="str">
        <f t="shared" si="10"/>
        <v/>
      </c>
      <c r="AC118" s="142">
        <f t="shared" si="11"/>
        <v>0</v>
      </c>
      <c r="AD118" s="112" t="str">
        <f t="shared" si="12"/>
        <v/>
      </c>
      <c r="AE118" s="112" t="str">
        <f t="shared" si="13"/>
        <v/>
      </c>
      <c r="AF118" s="112" t="str">
        <f t="shared" si="25"/>
        <v/>
      </c>
      <c r="AG118" s="112" t="str">
        <f t="shared" si="26"/>
        <v/>
      </c>
      <c r="AH118" s="112" t="str">
        <f t="shared" si="27"/>
        <v/>
      </c>
      <c r="AI118" s="143" t="str">
        <f t="shared" si="28"/>
        <v/>
      </c>
      <c r="AK118" s="141">
        <v>113.0</v>
      </c>
      <c r="AL118" s="112" t="str">
        <f t="shared" si="14"/>
        <v/>
      </c>
      <c r="AM118" s="112" t="str">
        <f t="shared" si="15"/>
        <v/>
      </c>
      <c r="AN118" s="112" t="str">
        <f t="shared" si="16"/>
        <v/>
      </c>
      <c r="AO118" s="112" t="str">
        <f t="shared" si="17"/>
        <v/>
      </c>
      <c r="AP118" s="112" t="str">
        <f t="shared" si="18"/>
        <v/>
      </c>
      <c r="AQ118" s="112" t="str">
        <f t="shared" ref="AQ118:AT118" si="153">IF($AK118&lt;=$F$18,$AL118*AM118,)</f>
        <v/>
      </c>
      <c r="AR118" s="112" t="str">
        <f t="shared" si="153"/>
        <v/>
      </c>
      <c r="AS118" s="112" t="str">
        <f t="shared" si="153"/>
        <v/>
      </c>
      <c r="AT118" s="112" t="str">
        <f t="shared" si="153"/>
        <v/>
      </c>
      <c r="AU118" s="112"/>
      <c r="AV118" s="112"/>
      <c r="AW118" s="112"/>
      <c r="AX118" s="112"/>
      <c r="AY118" s="143"/>
    </row>
    <row r="119" ht="15.75" customHeight="1">
      <c r="B119" s="219"/>
      <c r="C119" s="234"/>
      <c r="D119" s="228"/>
      <c r="E119" s="229"/>
      <c r="F119" s="111"/>
      <c r="G119" s="112"/>
      <c r="H119" s="112"/>
      <c r="I119" s="138">
        <v>114.0</v>
      </c>
      <c r="J119" s="112" t="str">
        <f t="shared" si="66"/>
        <v/>
      </c>
      <c r="K119" s="112">
        <f t="shared" si="20"/>
        <v>0</v>
      </c>
      <c r="L119" s="112" t="str">
        <f t="shared" si="21"/>
        <v/>
      </c>
      <c r="M119" s="112" t="str">
        <f t="shared" si="2"/>
        <v/>
      </c>
      <c r="N119" s="112" t="str">
        <f t="shared" si="3"/>
        <v/>
      </c>
      <c r="O119" s="139">
        <f t="shared" si="4"/>
        <v>0</v>
      </c>
      <c r="P119" s="138">
        <v>114.0</v>
      </c>
      <c r="Q119" s="112" t="str">
        <f t="shared" si="22"/>
        <v/>
      </c>
      <c r="R119" s="112" t="str">
        <f t="shared" si="23"/>
        <v/>
      </c>
      <c r="S119" s="112" t="str">
        <f t="shared" si="5"/>
        <v>#N/A</v>
      </c>
      <c r="T119" s="112" t="str">
        <f t="shared" si="6"/>
        <v>#N/A</v>
      </c>
      <c r="U119" s="112" t="str">
        <f t="shared" si="24"/>
        <v/>
      </c>
      <c r="V119" s="112" t="str">
        <f t="shared" si="7"/>
        <v/>
      </c>
      <c r="W119" s="112">
        <v>0.0</v>
      </c>
      <c r="X119" s="112" t="str">
        <f t="shared" si="8"/>
        <v>#N/A</v>
      </c>
      <c r="Y119" s="140" t="str">
        <f t="shared" si="9"/>
        <v/>
      </c>
      <c r="AA119" s="141">
        <v>114.0</v>
      </c>
      <c r="AB119" s="112" t="str">
        <f t="shared" si="10"/>
        <v/>
      </c>
      <c r="AC119" s="142">
        <f t="shared" si="11"/>
        <v>0</v>
      </c>
      <c r="AD119" s="112" t="str">
        <f t="shared" si="12"/>
        <v/>
      </c>
      <c r="AE119" s="112" t="str">
        <f t="shared" si="13"/>
        <v/>
      </c>
      <c r="AF119" s="112" t="str">
        <f t="shared" si="25"/>
        <v/>
      </c>
      <c r="AG119" s="112" t="str">
        <f t="shared" si="26"/>
        <v/>
      </c>
      <c r="AH119" s="112" t="str">
        <f t="shared" si="27"/>
        <v/>
      </c>
      <c r="AI119" s="143" t="str">
        <f t="shared" si="28"/>
        <v/>
      </c>
      <c r="AK119" s="141">
        <v>114.0</v>
      </c>
      <c r="AL119" s="112" t="str">
        <f t="shared" si="14"/>
        <v/>
      </c>
      <c r="AM119" s="112" t="str">
        <f t="shared" si="15"/>
        <v/>
      </c>
      <c r="AN119" s="112" t="str">
        <f t="shared" si="16"/>
        <v/>
      </c>
      <c r="AO119" s="112" t="str">
        <f t="shared" si="17"/>
        <v/>
      </c>
      <c r="AP119" s="112" t="str">
        <f t="shared" si="18"/>
        <v/>
      </c>
      <c r="AQ119" s="112" t="str">
        <f t="shared" ref="AQ119:AT119" si="154">IF($AK119&lt;=$F$18,$AL119*AM119,)</f>
        <v/>
      </c>
      <c r="AR119" s="112" t="str">
        <f t="shared" si="154"/>
        <v/>
      </c>
      <c r="AS119" s="112" t="str">
        <f t="shared" si="154"/>
        <v/>
      </c>
      <c r="AT119" s="112" t="str">
        <f t="shared" si="154"/>
        <v/>
      </c>
      <c r="AU119" s="112"/>
      <c r="AV119" s="112"/>
      <c r="AW119" s="112"/>
      <c r="AX119" s="112"/>
      <c r="AY119" s="143"/>
    </row>
    <row r="120" ht="15.75" customHeight="1">
      <c r="C120" s="230"/>
      <c r="D120" s="230"/>
      <c r="E120" s="235"/>
      <c r="F120" s="111"/>
      <c r="G120" s="112"/>
      <c r="H120" s="112"/>
      <c r="I120" s="138">
        <v>115.0</v>
      </c>
      <c r="J120" s="112" t="str">
        <f t="shared" si="66"/>
        <v/>
      </c>
      <c r="K120" s="112">
        <f t="shared" si="20"/>
        <v>0</v>
      </c>
      <c r="L120" s="112" t="str">
        <f t="shared" si="21"/>
        <v/>
      </c>
      <c r="M120" s="112" t="str">
        <f t="shared" si="2"/>
        <v/>
      </c>
      <c r="N120" s="112" t="str">
        <f t="shared" si="3"/>
        <v/>
      </c>
      <c r="O120" s="139">
        <f t="shared" si="4"/>
        <v>0</v>
      </c>
      <c r="P120" s="138">
        <v>115.0</v>
      </c>
      <c r="Q120" s="112" t="str">
        <f t="shared" si="22"/>
        <v/>
      </c>
      <c r="R120" s="112" t="str">
        <f t="shared" si="23"/>
        <v/>
      </c>
      <c r="S120" s="112" t="str">
        <f t="shared" si="5"/>
        <v>#N/A</v>
      </c>
      <c r="T120" s="112" t="str">
        <f t="shared" si="6"/>
        <v>#N/A</v>
      </c>
      <c r="U120" s="112" t="str">
        <f t="shared" si="24"/>
        <v/>
      </c>
      <c r="V120" s="112" t="str">
        <f t="shared" si="7"/>
        <v/>
      </c>
      <c r="W120" s="112">
        <v>0.0</v>
      </c>
      <c r="X120" s="112" t="str">
        <f t="shared" si="8"/>
        <v>#N/A</v>
      </c>
      <c r="Y120" s="140" t="str">
        <f t="shared" si="9"/>
        <v/>
      </c>
      <c r="AA120" s="141">
        <v>115.0</v>
      </c>
      <c r="AB120" s="112" t="str">
        <f t="shared" si="10"/>
        <v/>
      </c>
      <c r="AC120" s="142">
        <f t="shared" si="11"/>
        <v>0</v>
      </c>
      <c r="AD120" s="112" t="str">
        <f t="shared" si="12"/>
        <v/>
      </c>
      <c r="AE120" s="112" t="str">
        <f t="shared" si="13"/>
        <v/>
      </c>
      <c r="AF120" s="112" t="str">
        <f t="shared" si="25"/>
        <v/>
      </c>
      <c r="AG120" s="112" t="str">
        <f t="shared" si="26"/>
        <v/>
      </c>
      <c r="AH120" s="112" t="str">
        <f t="shared" si="27"/>
        <v/>
      </c>
      <c r="AI120" s="143" t="str">
        <f t="shared" si="28"/>
        <v/>
      </c>
      <c r="AK120" s="141">
        <v>115.0</v>
      </c>
      <c r="AL120" s="112" t="str">
        <f t="shared" si="14"/>
        <v/>
      </c>
      <c r="AM120" s="112" t="str">
        <f t="shared" si="15"/>
        <v/>
      </c>
      <c r="AN120" s="112" t="str">
        <f t="shared" si="16"/>
        <v/>
      </c>
      <c r="AO120" s="112" t="str">
        <f t="shared" si="17"/>
        <v/>
      </c>
      <c r="AP120" s="112" t="str">
        <f t="shared" si="18"/>
        <v/>
      </c>
      <c r="AQ120" s="112" t="str">
        <f t="shared" ref="AQ120:AT120" si="155">IF($AK120&lt;=$F$18,$AL120*AM120,)</f>
        <v/>
      </c>
      <c r="AR120" s="112" t="str">
        <f t="shared" si="155"/>
        <v/>
      </c>
      <c r="AS120" s="112" t="str">
        <f t="shared" si="155"/>
        <v/>
      </c>
      <c r="AT120" s="112" t="str">
        <f t="shared" si="155"/>
        <v/>
      </c>
      <c r="AU120" s="112"/>
      <c r="AV120" s="112"/>
      <c r="AW120" s="112"/>
      <c r="AX120" s="112"/>
      <c r="AY120" s="143"/>
    </row>
    <row r="121" ht="15.75" customHeight="1">
      <c r="C121" s="231" t="s">
        <v>171</v>
      </c>
      <c r="D121" s="231"/>
      <c r="E121" s="231"/>
      <c r="F121" s="111"/>
      <c r="G121" s="112"/>
      <c r="H121" s="112"/>
      <c r="I121" s="138">
        <v>116.0</v>
      </c>
      <c r="J121" s="112" t="str">
        <f t="shared" si="66"/>
        <v/>
      </c>
      <c r="K121" s="112">
        <f t="shared" si="20"/>
        <v>0</v>
      </c>
      <c r="L121" s="112" t="str">
        <f t="shared" si="21"/>
        <v/>
      </c>
      <c r="M121" s="112" t="str">
        <f t="shared" si="2"/>
        <v/>
      </c>
      <c r="N121" s="112" t="str">
        <f t="shared" si="3"/>
        <v/>
      </c>
      <c r="O121" s="139">
        <f t="shared" si="4"/>
        <v>0</v>
      </c>
      <c r="P121" s="138">
        <v>116.0</v>
      </c>
      <c r="Q121" s="112" t="str">
        <f t="shared" si="22"/>
        <v/>
      </c>
      <c r="R121" s="112" t="str">
        <f t="shared" si="23"/>
        <v/>
      </c>
      <c r="S121" s="112" t="str">
        <f t="shared" si="5"/>
        <v>#N/A</v>
      </c>
      <c r="T121" s="112" t="str">
        <f t="shared" si="6"/>
        <v>#N/A</v>
      </c>
      <c r="U121" s="112" t="str">
        <f t="shared" si="24"/>
        <v/>
      </c>
      <c r="V121" s="112" t="str">
        <f t="shared" si="7"/>
        <v/>
      </c>
      <c r="W121" s="112">
        <v>0.0</v>
      </c>
      <c r="X121" s="112" t="str">
        <f t="shared" si="8"/>
        <v>#N/A</v>
      </c>
      <c r="Y121" s="140" t="str">
        <f t="shared" si="9"/>
        <v/>
      </c>
      <c r="AA121" s="141">
        <v>116.0</v>
      </c>
      <c r="AB121" s="112" t="str">
        <f t="shared" si="10"/>
        <v/>
      </c>
      <c r="AC121" s="142">
        <f t="shared" si="11"/>
        <v>0</v>
      </c>
      <c r="AD121" s="112" t="str">
        <f t="shared" si="12"/>
        <v/>
      </c>
      <c r="AE121" s="112" t="str">
        <f t="shared" si="13"/>
        <v/>
      </c>
      <c r="AF121" s="112" t="str">
        <f t="shared" si="25"/>
        <v/>
      </c>
      <c r="AG121" s="112" t="str">
        <f t="shared" si="26"/>
        <v/>
      </c>
      <c r="AH121" s="112" t="str">
        <f t="shared" si="27"/>
        <v/>
      </c>
      <c r="AI121" s="143" t="str">
        <f t="shared" si="28"/>
        <v/>
      </c>
      <c r="AK121" s="141">
        <v>116.0</v>
      </c>
      <c r="AL121" s="112" t="str">
        <f t="shared" si="14"/>
        <v/>
      </c>
      <c r="AM121" s="112" t="str">
        <f t="shared" si="15"/>
        <v/>
      </c>
      <c r="AN121" s="112" t="str">
        <f t="shared" si="16"/>
        <v/>
      </c>
      <c r="AO121" s="112" t="str">
        <f t="shared" si="17"/>
        <v/>
      </c>
      <c r="AP121" s="112" t="str">
        <f t="shared" si="18"/>
        <v/>
      </c>
      <c r="AQ121" s="112" t="str">
        <f t="shared" ref="AQ121:AT121" si="156">IF($AK121&lt;=$F$18,$AL121*AM121,)</f>
        <v/>
      </c>
      <c r="AR121" s="112" t="str">
        <f t="shared" si="156"/>
        <v/>
      </c>
      <c r="AS121" s="112" t="str">
        <f t="shared" si="156"/>
        <v/>
      </c>
      <c r="AT121" s="112" t="str">
        <f t="shared" si="156"/>
        <v/>
      </c>
      <c r="AU121" s="112"/>
      <c r="AV121" s="112"/>
      <c r="AW121" s="112"/>
      <c r="AX121" s="112"/>
      <c r="AY121" s="143"/>
    </row>
    <row r="122" ht="15.75" customHeight="1">
      <c r="C122" s="231" t="s">
        <v>165</v>
      </c>
      <c r="D122" s="231" t="s">
        <v>91</v>
      </c>
      <c r="E122" s="232" t="s">
        <v>166</v>
      </c>
      <c r="F122" s="111"/>
      <c r="G122" s="112"/>
      <c r="H122" s="112"/>
      <c r="I122" s="138">
        <v>117.0</v>
      </c>
      <c r="J122" s="112" t="str">
        <f t="shared" si="66"/>
        <v/>
      </c>
      <c r="K122" s="112">
        <f t="shared" si="20"/>
        <v>0</v>
      </c>
      <c r="L122" s="112" t="str">
        <f t="shared" si="21"/>
        <v/>
      </c>
      <c r="M122" s="112" t="str">
        <f t="shared" si="2"/>
        <v/>
      </c>
      <c r="N122" s="112" t="str">
        <f t="shared" si="3"/>
        <v/>
      </c>
      <c r="O122" s="139">
        <f t="shared" si="4"/>
        <v>0</v>
      </c>
      <c r="P122" s="138">
        <v>117.0</v>
      </c>
      <c r="Q122" s="112" t="str">
        <f t="shared" si="22"/>
        <v/>
      </c>
      <c r="R122" s="112" t="str">
        <f t="shared" si="23"/>
        <v/>
      </c>
      <c r="S122" s="112" t="str">
        <f t="shared" si="5"/>
        <v>#N/A</v>
      </c>
      <c r="T122" s="112" t="str">
        <f t="shared" si="6"/>
        <v>#N/A</v>
      </c>
      <c r="U122" s="112" t="str">
        <f t="shared" si="24"/>
        <v/>
      </c>
      <c r="V122" s="112" t="str">
        <f t="shared" si="7"/>
        <v/>
      </c>
      <c r="W122" s="112">
        <v>0.0</v>
      </c>
      <c r="X122" s="112" t="str">
        <f t="shared" si="8"/>
        <v>#N/A</v>
      </c>
      <c r="Y122" s="140" t="str">
        <f t="shared" si="9"/>
        <v/>
      </c>
      <c r="AA122" s="141">
        <v>117.0</v>
      </c>
      <c r="AB122" s="112" t="str">
        <f t="shared" si="10"/>
        <v/>
      </c>
      <c r="AC122" s="142">
        <f t="shared" si="11"/>
        <v>0</v>
      </c>
      <c r="AD122" s="112" t="str">
        <f t="shared" si="12"/>
        <v/>
      </c>
      <c r="AE122" s="112" t="str">
        <f t="shared" si="13"/>
        <v/>
      </c>
      <c r="AF122" s="112" t="str">
        <f t="shared" si="25"/>
        <v/>
      </c>
      <c r="AG122" s="112" t="str">
        <f t="shared" si="26"/>
        <v/>
      </c>
      <c r="AH122" s="112" t="str">
        <f t="shared" si="27"/>
        <v/>
      </c>
      <c r="AI122" s="143" t="str">
        <f t="shared" si="28"/>
        <v/>
      </c>
      <c r="AK122" s="141">
        <v>117.0</v>
      </c>
      <c r="AL122" s="112" t="str">
        <f t="shared" si="14"/>
        <v/>
      </c>
      <c r="AM122" s="112" t="str">
        <f t="shared" si="15"/>
        <v/>
      </c>
      <c r="AN122" s="112" t="str">
        <f t="shared" si="16"/>
        <v/>
      </c>
      <c r="AO122" s="112" t="str">
        <f t="shared" si="17"/>
        <v/>
      </c>
      <c r="AP122" s="112" t="str">
        <f t="shared" si="18"/>
        <v/>
      </c>
      <c r="AQ122" s="112" t="str">
        <f t="shared" ref="AQ122:AT122" si="157">IF($AK122&lt;=$F$18,$AL122*AM122,)</f>
        <v/>
      </c>
      <c r="AR122" s="112" t="str">
        <f t="shared" si="157"/>
        <v/>
      </c>
      <c r="AS122" s="112" t="str">
        <f t="shared" si="157"/>
        <v/>
      </c>
      <c r="AT122" s="112" t="str">
        <f t="shared" si="157"/>
        <v/>
      </c>
      <c r="AU122" s="112"/>
      <c r="AV122" s="112"/>
      <c r="AW122" s="112"/>
      <c r="AX122" s="112"/>
      <c r="AY122" s="143"/>
    </row>
    <row r="123" ht="15.75" customHeight="1">
      <c r="B123" s="219" t="s">
        <v>168</v>
      </c>
      <c r="C123" s="234" t="str">
        <f>AY35</f>
        <v/>
      </c>
      <c r="D123" s="236">
        <f>IF(AND(D8=B100,F12=C194),J34*50%*G107,0)</f>
        <v>0</v>
      </c>
      <c r="E123" s="229">
        <f>C123-D123</f>
        <v>0</v>
      </c>
      <c r="F123" s="111"/>
      <c r="G123" s="112"/>
      <c r="H123" s="112"/>
      <c r="I123" s="138">
        <v>118.0</v>
      </c>
      <c r="J123" s="112" t="str">
        <f t="shared" si="66"/>
        <v/>
      </c>
      <c r="K123" s="112">
        <f t="shared" si="20"/>
        <v>0</v>
      </c>
      <c r="L123" s="112" t="str">
        <f t="shared" si="21"/>
        <v/>
      </c>
      <c r="M123" s="112" t="str">
        <f t="shared" si="2"/>
        <v/>
      </c>
      <c r="N123" s="112" t="str">
        <f t="shared" si="3"/>
        <v/>
      </c>
      <c r="O123" s="139">
        <f t="shared" si="4"/>
        <v>0</v>
      </c>
      <c r="P123" s="138">
        <v>118.0</v>
      </c>
      <c r="Q123" s="112" t="str">
        <f t="shared" si="22"/>
        <v/>
      </c>
      <c r="R123" s="112" t="str">
        <f t="shared" si="23"/>
        <v/>
      </c>
      <c r="S123" s="112" t="str">
        <f t="shared" si="5"/>
        <v>#N/A</v>
      </c>
      <c r="T123" s="112" t="str">
        <f t="shared" si="6"/>
        <v>#N/A</v>
      </c>
      <c r="U123" s="112" t="str">
        <f t="shared" si="24"/>
        <v/>
      </c>
      <c r="V123" s="112" t="str">
        <f t="shared" si="7"/>
        <v/>
      </c>
      <c r="W123" s="112">
        <v>0.0</v>
      </c>
      <c r="X123" s="112" t="str">
        <f t="shared" si="8"/>
        <v>#N/A</v>
      </c>
      <c r="Y123" s="140" t="str">
        <f t="shared" si="9"/>
        <v/>
      </c>
      <c r="AA123" s="141">
        <v>118.0</v>
      </c>
      <c r="AB123" s="112" t="str">
        <f t="shared" si="10"/>
        <v/>
      </c>
      <c r="AC123" s="142">
        <f t="shared" si="11"/>
        <v>0</v>
      </c>
      <c r="AD123" s="112" t="str">
        <f t="shared" si="12"/>
        <v/>
      </c>
      <c r="AE123" s="112" t="str">
        <f t="shared" si="13"/>
        <v/>
      </c>
      <c r="AF123" s="112" t="str">
        <f t="shared" si="25"/>
        <v/>
      </c>
      <c r="AG123" s="112" t="str">
        <f t="shared" si="26"/>
        <v/>
      </c>
      <c r="AH123" s="112" t="str">
        <f t="shared" si="27"/>
        <v/>
      </c>
      <c r="AI123" s="143" t="str">
        <f t="shared" si="28"/>
        <v/>
      </c>
      <c r="AK123" s="141">
        <v>118.0</v>
      </c>
      <c r="AL123" s="112" t="str">
        <f t="shared" si="14"/>
        <v/>
      </c>
      <c r="AM123" s="112" t="str">
        <f t="shared" si="15"/>
        <v/>
      </c>
      <c r="AN123" s="112" t="str">
        <f t="shared" si="16"/>
        <v/>
      </c>
      <c r="AO123" s="112" t="str">
        <f t="shared" si="17"/>
        <v/>
      </c>
      <c r="AP123" s="112" t="str">
        <f t="shared" si="18"/>
        <v/>
      </c>
      <c r="AQ123" s="112" t="str">
        <f t="shared" ref="AQ123:AT123" si="158">IF($AK123&lt;=$F$18,$AL123*AM123,)</f>
        <v/>
      </c>
      <c r="AR123" s="112" t="str">
        <f t="shared" si="158"/>
        <v/>
      </c>
      <c r="AS123" s="112" t="str">
        <f t="shared" si="158"/>
        <v/>
      </c>
      <c r="AT123" s="112" t="str">
        <f t="shared" si="158"/>
        <v/>
      </c>
      <c r="AU123" s="112"/>
      <c r="AV123" s="112"/>
      <c r="AW123" s="112"/>
      <c r="AX123" s="112"/>
      <c r="AY123" s="143"/>
    </row>
    <row r="124" ht="15.75" customHeight="1">
      <c r="F124" s="111"/>
      <c r="G124" s="112"/>
      <c r="H124" s="112"/>
      <c r="I124" s="138">
        <v>119.0</v>
      </c>
      <c r="J124" s="112" t="str">
        <f t="shared" si="66"/>
        <v/>
      </c>
      <c r="K124" s="112">
        <f t="shared" si="20"/>
        <v>0</v>
      </c>
      <c r="L124" s="112" t="str">
        <f t="shared" si="21"/>
        <v/>
      </c>
      <c r="M124" s="112" t="str">
        <f t="shared" si="2"/>
        <v/>
      </c>
      <c r="N124" s="112" t="str">
        <f t="shared" si="3"/>
        <v/>
      </c>
      <c r="O124" s="139">
        <f t="shared" si="4"/>
        <v>0</v>
      </c>
      <c r="P124" s="138">
        <v>119.0</v>
      </c>
      <c r="Q124" s="112" t="str">
        <f t="shared" si="22"/>
        <v/>
      </c>
      <c r="R124" s="112" t="str">
        <f t="shared" si="23"/>
        <v/>
      </c>
      <c r="S124" s="112" t="str">
        <f t="shared" si="5"/>
        <v>#N/A</v>
      </c>
      <c r="T124" s="112" t="str">
        <f t="shared" si="6"/>
        <v>#N/A</v>
      </c>
      <c r="U124" s="112" t="str">
        <f t="shared" si="24"/>
        <v/>
      </c>
      <c r="V124" s="112" t="str">
        <f t="shared" si="7"/>
        <v/>
      </c>
      <c r="W124" s="112">
        <v>0.0</v>
      </c>
      <c r="X124" s="112" t="str">
        <f t="shared" si="8"/>
        <v>#N/A</v>
      </c>
      <c r="Y124" s="140" t="str">
        <f t="shared" si="9"/>
        <v/>
      </c>
      <c r="AA124" s="141">
        <v>119.0</v>
      </c>
      <c r="AB124" s="112" t="str">
        <f t="shared" si="10"/>
        <v/>
      </c>
      <c r="AC124" s="142">
        <f t="shared" si="11"/>
        <v>0</v>
      </c>
      <c r="AD124" s="112" t="str">
        <f t="shared" si="12"/>
        <v/>
      </c>
      <c r="AE124" s="112" t="str">
        <f t="shared" si="13"/>
        <v/>
      </c>
      <c r="AF124" s="112" t="str">
        <f t="shared" si="25"/>
        <v/>
      </c>
      <c r="AG124" s="112" t="str">
        <f t="shared" si="26"/>
        <v/>
      </c>
      <c r="AH124" s="112" t="str">
        <f t="shared" si="27"/>
        <v/>
      </c>
      <c r="AI124" s="143" t="str">
        <f t="shared" si="28"/>
        <v/>
      </c>
      <c r="AK124" s="141">
        <v>119.0</v>
      </c>
      <c r="AL124" s="112" t="str">
        <f t="shared" si="14"/>
        <v/>
      </c>
      <c r="AM124" s="112" t="str">
        <f t="shared" si="15"/>
        <v/>
      </c>
      <c r="AN124" s="112" t="str">
        <f t="shared" si="16"/>
        <v/>
      </c>
      <c r="AO124" s="112" t="str">
        <f t="shared" si="17"/>
        <v/>
      </c>
      <c r="AP124" s="112" t="str">
        <f t="shared" si="18"/>
        <v/>
      </c>
      <c r="AQ124" s="112" t="str">
        <f t="shared" ref="AQ124:AT124" si="159">IF($AK124&lt;=$F$18,$AL124*AM124,)</f>
        <v/>
      </c>
      <c r="AR124" s="112" t="str">
        <f t="shared" si="159"/>
        <v/>
      </c>
      <c r="AS124" s="112" t="str">
        <f t="shared" si="159"/>
        <v/>
      </c>
      <c r="AT124" s="112" t="str">
        <f t="shared" si="159"/>
        <v/>
      </c>
      <c r="AU124" s="112"/>
      <c r="AV124" s="112"/>
      <c r="AW124" s="112"/>
      <c r="AX124" s="112"/>
      <c r="AY124" s="143"/>
    </row>
    <row r="125" ht="15.75" customHeight="1">
      <c r="C125" s="230"/>
      <c r="D125" s="230"/>
      <c r="E125" s="235"/>
      <c r="F125" s="111"/>
      <c r="G125" s="112"/>
      <c r="H125" s="112"/>
      <c r="I125" s="138">
        <v>120.0</v>
      </c>
      <c r="J125" s="112" t="str">
        <f t="shared" si="66"/>
        <v/>
      </c>
      <c r="K125" s="112">
        <f t="shared" si="20"/>
        <v>0</v>
      </c>
      <c r="L125" s="112" t="str">
        <f t="shared" si="21"/>
        <v/>
      </c>
      <c r="M125" s="112" t="str">
        <f t="shared" si="2"/>
        <v/>
      </c>
      <c r="N125" s="112" t="str">
        <f t="shared" si="3"/>
        <v/>
      </c>
      <c r="O125" s="139">
        <f t="shared" si="4"/>
        <v>0</v>
      </c>
      <c r="P125" s="138">
        <v>120.0</v>
      </c>
      <c r="Q125" s="112" t="str">
        <f t="shared" si="22"/>
        <v/>
      </c>
      <c r="R125" s="112" t="str">
        <f t="shared" si="23"/>
        <v/>
      </c>
      <c r="S125" s="112" t="str">
        <f t="shared" si="5"/>
        <v>#N/A</v>
      </c>
      <c r="T125" s="112" t="str">
        <f t="shared" si="6"/>
        <v>#N/A</v>
      </c>
      <c r="U125" s="112" t="str">
        <f t="shared" si="24"/>
        <v/>
      </c>
      <c r="V125" s="112" t="str">
        <f t="shared" si="7"/>
        <v/>
      </c>
      <c r="W125" s="112">
        <v>0.0</v>
      </c>
      <c r="X125" s="112" t="str">
        <f t="shared" si="8"/>
        <v>#N/A</v>
      </c>
      <c r="Y125" s="140" t="str">
        <f t="shared" si="9"/>
        <v/>
      </c>
      <c r="AA125" s="141">
        <v>120.0</v>
      </c>
      <c r="AB125" s="112" t="str">
        <f t="shared" si="10"/>
        <v/>
      </c>
      <c r="AC125" s="142">
        <f t="shared" si="11"/>
        <v>0</v>
      </c>
      <c r="AD125" s="112" t="str">
        <f t="shared" si="12"/>
        <v/>
      </c>
      <c r="AE125" s="112" t="str">
        <f t="shared" si="13"/>
        <v/>
      </c>
      <c r="AF125" s="112" t="str">
        <f t="shared" si="25"/>
        <v/>
      </c>
      <c r="AG125" s="112" t="str">
        <f t="shared" si="26"/>
        <v/>
      </c>
      <c r="AH125" s="112" t="str">
        <f t="shared" si="27"/>
        <v/>
      </c>
      <c r="AI125" s="143" t="str">
        <f t="shared" si="28"/>
        <v/>
      </c>
      <c r="AK125" s="141">
        <v>120.0</v>
      </c>
      <c r="AL125" s="112" t="str">
        <f t="shared" si="14"/>
        <v/>
      </c>
      <c r="AM125" s="112" t="str">
        <f t="shared" si="15"/>
        <v/>
      </c>
      <c r="AN125" s="112" t="str">
        <f t="shared" si="16"/>
        <v/>
      </c>
      <c r="AO125" s="112" t="str">
        <f t="shared" si="17"/>
        <v/>
      </c>
      <c r="AP125" s="112" t="str">
        <f t="shared" si="18"/>
        <v/>
      </c>
      <c r="AQ125" s="112" t="str">
        <f t="shared" ref="AQ125:AT125" si="160">IF($AK125&lt;=$F$18,$AL125*AM125,)</f>
        <v/>
      </c>
      <c r="AR125" s="112" t="str">
        <f t="shared" si="160"/>
        <v/>
      </c>
      <c r="AS125" s="112" t="str">
        <f t="shared" si="160"/>
        <v/>
      </c>
      <c r="AT125" s="112" t="str">
        <f t="shared" si="160"/>
        <v/>
      </c>
      <c r="AU125" s="112"/>
      <c r="AV125" s="112"/>
      <c r="AW125" s="112"/>
      <c r="AX125" s="112"/>
      <c r="AY125" s="143"/>
    </row>
    <row r="126" ht="15.75" customHeight="1">
      <c r="C126" s="237" t="s">
        <v>172</v>
      </c>
      <c r="D126" s="237" t="s">
        <v>173</v>
      </c>
      <c r="E126" s="237" t="s">
        <v>171</v>
      </c>
      <c r="F126" s="65" t="s">
        <v>174</v>
      </c>
      <c r="G126" s="112"/>
      <c r="H126" s="112"/>
      <c r="I126" s="138">
        <v>121.0</v>
      </c>
      <c r="J126" s="112" t="str">
        <f t="shared" si="66"/>
        <v/>
      </c>
      <c r="K126" s="112">
        <f t="shared" si="20"/>
        <v>0</v>
      </c>
      <c r="L126" s="112" t="str">
        <f t="shared" si="21"/>
        <v/>
      </c>
      <c r="M126" s="112" t="str">
        <f t="shared" si="2"/>
        <v/>
      </c>
      <c r="N126" s="112" t="str">
        <f t="shared" si="3"/>
        <v/>
      </c>
      <c r="O126" s="139">
        <f t="shared" si="4"/>
        <v>0</v>
      </c>
      <c r="P126" s="138">
        <v>121.0</v>
      </c>
      <c r="Q126" s="112" t="str">
        <f t="shared" si="22"/>
        <v/>
      </c>
      <c r="R126" s="112" t="str">
        <f t="shared" si="23"/>
        <v/>
      </c>
      <c r="S126" s="112" t="str">
        <f t="shared" si="5"/>
        <v>#N/A</v>
      </c>
      <c r="T126" s="112" t="str">
        <f t="shared" si="6"/>
        <v>#N/A</v>
      </c>
      <c r="U126" s="112" t="str">
        <f t="shared" si="24"/>
        <v/>
      </c>
      <c r="V126" s="112" t="str">
        <f t="shared" si="7"/>
        <v/>
      </c>
      <c r="W126" s="112">
        <v>0.0</v>
      </c>
      <c r="X126" s="112" t="str">
        <f t="shared" si="8"/>
        <v>#N/A</v>
      </c>
      <c r="Y126" s="140" t="str">
        <f t="shared" si="9"/>
        <v/>
      </c>
      <c r="AA126" s="141">
        <v>121.0</v>
      </c>
      <c r="AB126" s="112" t="str">
        <f t="shared" si="10"/>
        <v/>
      </c>
      <c r="AC126" s="142">
        <f t="shared" si="11"/>
        <v>0</v>
      </c>
      <c r="AD126" s="112" t="str">
        <f t="shared" si="12"/>
        <v/>
      </c>
      <c r="AE126" s="112" t="str">
        <f t="shared" si="13"/>
        <v/>
      </c>
      <c r="AF126" s="112" t="str">
        <f t="shared" si="25"/>
        <v/>
      </c>
      <c r="AG126" s="112" t="str">
        <f t="shared" si="26"/>
        <v/>
      </c>
      <c r="AH126" s="112" t="str">
        <f t="shared" si="27"/>
        <v/>
      </c>
      <c r="AI126" s="143" t="str">
        <f t="shared" si="28"/>
        <v/>
      </c>
      <c r="AK126" s="141">
        <v>121.0</v>
      </c>
      <c r="AL126" s="112" t="str">
        <f t="shared" si="14"/>
        <v/>
      </c>
      <c r="AM126" s="112" t="str">
        <f t="shared" si="15"/>
        <v/>
      </c>
      <c r="AN126" s="112" t="str">
        <f t="shared" si="16"/>
        <v/>
      </c>
      <c r="AO126" s="112" t="str">
        <f t="shared" si="17"/>
        <v/>
      </c>
      <c r="AP126" s="112" t="str">
        <f t="shared" si="18"/>
        <v/>
      </c>
      <c r="AQ126" s="112" t="str">
        <f t="shared" ref="AQ126:AT126" si="161">IF($AK126&lt;=$F$18,$AL126*AM126,)</f>
        <v/>
      </c>
      <c r="AR126" s="112" t="str">
        <f t="shared" si="161"/>
        <v/>
      </c>
      <c r="AS126" s="112" t="str">
        <f t="shared" si="161"/>
        <v/>
      </c>
      <c r="AT126" s="112" t="str">
        <f t="shared" si="161"/>
        <v/>
      </c>
      <c r="AU126" s="112"/>
      <c r="AV126" s="112"/>
      <c r="AW126" s="112"/>
      <c r="AX126" s="112"/>
      <c r="AY126" s="143"/>
    </row>
    <row r="127" ht="15.75" customHeight="1">
      <c r="C127" s="234" t="str">
        <f>IF(F18&gt;30,MIN(E113:E114),E113)</f>
        <v>#DIV/0!</v>
      </c>
      <c r="D127" s="234" t="str">
        <f>MIN(E118:E119)</f>
        <v>#N/A</v>
      </c>
      <c r="E127" s="234">
        <f>E123</f>
        <v>0</v>
      </c>
      <c r="F127" s="238" t="str">
        <f>SUM(C127:E127)</f>
        <v>#DIV/0!</v>
      </c>
      <c r="G127" s="112"/>
      <c r="H127" s="112"/>
      <c r="I127" s="138">
        <v>122.0</v>
      </c>
      <c r="J127" s="112" t="str">
        <f t="shared" si="66"/>
        <v/>
      </c>
      <c r="K127" s="112">
        <f t="shared" si="20"/>
        <v>0</v>
      </c>
      <c r="L127" s="112" t="str">
        <f t="shared" si="21"/>
        <v/>
      </c>
      <c r="M127" s="112" t="str">
        <f t="shared" si="2"/>
        <v/>
      </c>
      <c r="N127" s="112" t="str">
        <f t="shared" si="3"/>
        <v/>
      </c>
      <c r="O127" s="139">
        <f t="shared" si="4"/>
        <v>0</v>
      </c>
      <c r="P127" s="138">
        <v>122.0</v>
      </c>
      <c r="Q127" s="112" t="str">
        <f t="shared" si="22"/>
        <v/>
      </c>
      <c r="R127" s="112" t="str">
        <f t="shared" si="23"/>
        <v/>
      </c>
      <c r="S127" s="112" t="str">
        <f t="shared" si="5"/>
        <v>#N/A</v>
      </c>
      <c r="T127" s="112" t="str">
        <f t="shared" si="6"/>
        <v>#N/A</v>
      </c>
      <c r="U127" s="112" t="str">
        <f t="shared" si="24"/>
        <v/>
      </c>
      <c r="V127" s="112" t="str">
        <f t="shared" si="7"/>
        <v/>
      </c>
      <c r="W127" s="112">
        <v>0.0</v>
      </c>
      <c r="X127" s="112" t="str">
        <f t="shared" si="8"/>
        <v>#N/A</v>
      </c>
      <c r="Y127" s="140" t="str">
        <f t="shared" si="9"/>
        <v/>
      </c>
      <c r="AA127" s="141">
        <v>122.0</v>
      </c>
      <c r="AB127" s="112" t="str">
        <f t="shared" si="10"/>
        <v/>
      </c>
      <c r="AC127" s="142">
        <f t="shared" si="11"/>
        <v>0</v>
      </c>
      <c r="AD127" s="112" t="str">
        <f t="shared" si="12"/>
        <v/>
      </c>
      <c r="AE127" s="112" t="str">
        <f t="shared" si="13"/>
        <v/>
      </c>
      <c r="AF127" s="112" t="str">
        <f t="shared" si="25"/>
        <v/>
      </c>
      <c r="AG127" s="112" t="str">
        <f t="shared" si="26"/>
        <v/>
      </c>
      <c r="AH127" s="112" t="str">
        <f t="shared" si="27"/>
        <v/>
      </c>
      <c r="AI127" s="143" t="str">
        <f t="shared" si="28"/>
        <v/>
      </c>
      <c r="AK127" s="141">
        <v>122.0</v>
      </c>
      <c r="AL127" s="112" t="str">
        <f t="shared" si="14"/>
        <v/>
      </c>
      <c r="AM127" s="112" t="str">
        <f t="shared" si="15"/>
        <v/>
      </c>
      <c r="AN127" s="112" t="str">
        <f t="shared" si="16"/>
        <v/>
      </c>
      <c r="AO127" s="112" t="str">
        <f t="shared" si="17"/>
        <v/>
      </c>
      <c r="AP127" s="112" t="str">
        <f t="shared" si="18"/>
        <v/>
      </c>
      <c r="AQ127" s="112" t="str">
        <f t="shared" ref="AQ127:AT127" si="162">IF($AK127&lt;=$F$18,$AL127*AM127,)</f>
        <v/>
      </c>
      <c r="AR127" s="112" t="str">
        <f t="shared" si="162"/>
        <v/>
      </c>
      <c r="AS127" s="112" t="str">
        <f t="shared" si="162"/>
        <v/>
      </c>
      <c r="AT127" s="112" t="str">
        <f t="shared" si="162"/>
        <v/>
      </c>
      <c r="AU127" s="112"/>
      <c r="AV127" s="112"/>
      <c r="AW127" s="112"/>
      <c r="AX127" s="112"/>
      <c r="AY127" s="143"/>
    </row>
    <row r="128" ht="15.75" customHeight="1">
      <c r="E128" s="112"/>
      <c r="F128" s="111"/>
      <c r="G128" s="112"/>
      <c r="H128" s="112"/>
      <c r="I128" s="138">
        <v>123.0</v>
      </c>
      <c r="J128" s="112" t="str">
        <f t="shared" si="66"/>
        <v/>
      </c>
      <c r="K128" s="112">
        <f t="shared" si="20"/>
        <v>0</v>
      </c>
      <c r="L128" s="112" t="str">
        <f t="shared" si="21"/>
        <v/>
      </c>
      <c r="M128" s="112" t="str">
        <f t="shared" si="2"/>
        <v/>
      </c>
      <c r="N128" s="112" t="str">
        <f t="shared" si="3"/>
        <v/>
      </c>
      <c r="O128" s="139">
        <f t="shared" si="4"/>
        <v>0</v>
      </c>
      <c r="P128" s="138">
        <v>123.0</v>
      </c>
      <c r="Q128" s="112" t="str">
        <f t="shared" si="22"/>
        <v/>
      </c>
      <c r="R128" s="112" t="str">
        <f t="shared" si="23"/>
        <v/>
      </c>
      <c r="S128" s="112" t="str">
        <f t="shared" si="5"/>
        <v>#N/A</v>
      </c>
      <c r="T128" s="112" t="str">
        <f t="shared" si="6"/>
        <v>#N/A</v>
      </c>
      <c r="U128" s="112" t="str">
        <f t="shared" si="24"/>
        <v/>
      </c>
      <c r="V128" s="112" t="str">
        <f t="shared" si="7"/>
        <v/>
      </c>
      <c r="W128" s="112">
        <v>0.0</v>
      </c>
      <c r="X128" s="112" t="str">
        <f t="shared" si="8"/>
        <v>#N/A</v>
      </c>
      <c r="Y128" s="140" t="str">
        <f t="shared" si="9"/>
        <v/>
      </c>
      <c r="AA128" s="141">
        <v>123.0</v>
      </c>
      <c r="AB128" s="112" t="str">
        <f t="shared" si="10"/>
        <v/>
      </c>
      <c r="AC128" s="142">
        <f t="shared" si="11"/>
        <v>0</v>
      </c>
      <c r="AD128" s="112" t="str">
        <f t="shared" si="12"/>
        <v/>
      </c>
      <c r="AE128" s="112" t="str">
        <f t="shared" si="13"/>
        <v/>
      </c>
      <c r="AF128" s="112" t="str">
        <f t="shared" si="25"/>
        <v/>
      </c>
      <c r="AG128" s="112" t="str">
        <f t="shared" si="26"/>
        <v/>
      </c>
      <c r="AH128" s="112" t="str">
        <f t="shared" si="27"/>
        <v/>
      </c>
      <c r="AI128" s="143" t="str">
        <f t="shared" si="28"/>
        <v/>
      </c>
      <c r="AK128" s="141">
        <v>123.0</v>
      </c>
      <c r="AL128" s="112" t="str">
        <f t="shared" si="14"/>
        <v/>
      </c>
      <c r="AM128" s="112" t="str">
        <f t="shared" si="15"/>
        <v/>
      </c>
      <c r="AN128" s="112" t="str">
        <f t="shared" si="16"/>
        <v/>
      </c>
      <c r="AO128" s="112" t="str">
        <f t="shared" si="17"/>
        <v/>
      </c>
      <c r="AP128" s="112" t="str">
        <f t="shared" si="18"/>
        <v/>
      </c>
      <c r="AQ128" s="112" t="str">
        <f t="shared" ref="AQ128:AT128" si="163">IF($AK128&lt;=$F$18,$AL128*AM128,)</f>
        <v/>
      </c>
      <c r="AR128" s="112" t="str">
        <f t="shared" si="163"/>
        <v/>
      </c>
      <c r="AS128" s="112" t="str">
        <f t="shared" si="163"/>
        <v/>
      </c>
      <c r="AT128" s="112" t="str">
        <f t="shared" si="163"/>
        <v/>
      </c>
      <c r="AU128" s="112"/>
      <c r="AV128" s="112"/>
      <c r="AW128" s="112"/>
      <c r="AX128" s="112"/>
      <c r="AY128" s="143"/>
    </row>
    <row r="129" ht="15.75" customHeight="1">
      <c r="E129" s="112"/>
      <c r="F129" s="111"/>
      <c r="G129" s="112"/>
      <c r="H129" s="112"/>
      <c r="I129" s="138">
        <v>124.0</v>
      </c>
      <c r="J129" s="112" t="str">
        <f t="shared" si="66"/>
        <v/>
      </c>
      <c r="K129" s="112">
        <f t="shared" si="20"/>
        <v>0</v>
      </c>
      <c r="L129" s="112" t="str">
        <f t="shared" si="21"/>
        <v/>
      </c>
      <c r="M129" s="112" t="str">
        <f t="shared" si="2"/>
        <v/>
      </c>
      <c r="N129" s="112" t="str">
        <f t="shared" si="3"/>
        <v/>
      </c>
      <c r="O129" s="139">
        <f t="shared" si="4"/>
        <v>0</v>
      </c>
      <c r="P129" s="138">
        <v>124.0</v>
      </c>
      <c r="Q129" s="112" t="str">
        <f t="shared" si="22"/>
        <v/>
      </c>
      <c r="R129" s="112" t="str">
        <f t="shared" si="23"/>
        <v/>
      </c>
      <c r="S129" s="112" t="str">
        <f t="shared" si="5"/>
        <v>#N/A</v>
      </c>
      <c r="T129" s="112" t="str">
        <f t="shared" si="6"/>
        <v>#N/A</v>
      </c>
      <c r="U129" s="112" t="str">
        <f t="shared" si="24"/>
        <v/>
      </c>
      <c r="V129" s="112" t="str">
        <f t="shared" si="7"/>
        <v/>
      </c>
      <c r="W129" s="112">
        <v>0.0</v>
      </c>
      <c r="X129" s="112" t="str">
        <f t="shared" si="8"/>
        <v>#N/A</v>
      </c>
      <c r="Y129" s="140" t="str">
        <f t="shared" si="9"/>
        <v/>
      </c>
      <c r="AA129" s="141">
        <v>124.0</v>
      </c>
      <c r="AB129" s="112" t="str">
        <f t="shared" si="10"/>
        <v/>
      </c>
      <c r="AC129" s="142">
        <f t="shared" si="11"/>
        <v>0</v>
      </c>
      <c r="AD129" s="112" t="str">
        <f t="shared" si="12"/>
        <v/>
      </c>
      <c r="AE129" s="112" t="str">
        <f t="shared" si="13"/>
        <v/>
      </c>
      <c r="AF129" s="112" t="str">
        <f t="shared" si="25"/>
        <v/>
      </c>
      <c r="AG129" s="112" t="str">
        <f t="shared" si="26"/>
        <v/>
      </c>
      <c r="AH129" s="112" t="str">
        <f t="shared" si="27"/>
        <v/>
      </c>
      <c r="AI129" s="143" t="str">
        <f t="shared" si="28"/>
        <v/>
      </c>
      <c r="AK129" s="141">
        <v>124.0</v>
      </c>
      <c r="AL129" s="112" t="str">
        <f t="shared" si="14"/>
        <v/>
      </c>
      <c r="AM129" s="112" t="str">
        <f t="shared" si="15"/>
        <v/>
      </c>
      <c r="AN129" s="112" t="str">
        <f t="shared" si="16"/>
        <v/>
      </c>
      <c r="AO129" s="112" t="str">
        <f t="shared" si="17"/>
        <v/>
      </c>
      <c r="AP129" s="112" t="str">
        <f t="shared" si="18"/>
        <v/>
      </c>
      <c r="AQ129" s="112" t="str">
        <f t="shared" ref="AQ129:AT129" si="164">IF($AK129&lt;=$F$18,$AL129*AM129,)</f>
        <v/>
      </c>
      <c r="AR129" s="112" t="str">
        <f t="shared" si="164"/>
        <v/>
      </c>
      <c r="AS129" s="112" t="str">
        <f t="shared" si="164"/>
        <v/>
      </c>
      <c r="AT129" s="112" t="str">
        <f t="shared" si="164"/>
        <v/>
      </c>
      <c r="AU129" s="112"/>
      <c r="AV129" s="112"/>
      <c r="AW129" s="112"/>
      <c r="AX129" s="112"/>
      <c r="AY129" s="143"/>
    </row>
    <row r="130" ht="15.75" customHeight="1">
      <c r="C130" s="239" t="s">
        <v>175</v>
      </c>
      <c r="D130" s="239" t="s">
        <v>243</v>
      </c>
      <c r="E130" s="240" t="s">
        <v>177</v>
      </c>
      <c r="F130" s="239" t="s">
        <v>178</v>
      </c>
      <c r="G130" s="112"/>
      <c r="H130" s="112"/>
      <c r="I130" s="138">
        <v>125.0</v>
      </c>
      <c r="J130" s="112" t="str">
        <f t="shared" si="66"/>
        <v/>
      </c>
      <c r="K130" s="112">
        <f t="shared" si="20"/>
        <v>0</v>
      </c>
      <c r="L130" s="112" t="str">
        <f t="shared" si="21"/>
        <v/>
      </c>
      <c r="M130" s="112" t="str">
        <f t="shared" si="2"/>
        <v/>
      </c>
      <c r="N130" s="112" t="str">
        <f t="shared" si="3"/>
        <v/>
      </c>
      <c r="O130" s="139">
        <f t="shared" si="4"/>
        <v>0</v>
      </c>
      <c r="P130" s="138">
        <v>125.0</v>
      </c>
      <c r="Q130" s="112" t="str">
        <f t="shared" si="22"/>
        <v/>
      </c>
      <c r="R130" s="112" t="str">
        <f t="shared" si="23"/>
        <v/>
      </c>
      <c r="S130" s="112" t="str">
        <f t="shared" si="5"/>
        <v>#N/A</v>
      </c>
      <c r="T130" s="112" t="str">
        <f t="shared" si="6"/>
        <v>#N/A</v>
      </c>
      <c r="U130" s="112" t="str">
        <f t="shared" si="24"/>
        <v/>
      </c>
      <c r="V130" s="112" t="str">
        <f t="shared" si="7"/>
        <v/>
      </c>
      <c r="W130" s="112">
        <v>0.0</v>
      </c>
      <c r="X130" s="112" t="str">
        <f t="shared" si="8"/>
        <v>#N/A</v>
      </c>
      <c r="Y130" s="140" t="str">
        <f t="shared" si="9"/>
        <v/>
      </c>
      <c r="AA130" s="141">
        <v>125.0</v>
      </c>
      <c r="AB130" s="112" t="str">
        <f t="shared" si="10"/>
        <v/>
      </c>
      <c r="AC130" s="142">
        <f t="shared" si="11"/>
        <v>0</v>
      </c>
      <c r="AD130" s="112" t="str">
        <f t="shared" si="12"/>
        <v/>
      </c>
      <c r="AE130" s="112" t="str">
        <f t="shared" si="13"/>
        <v/>
      </c>
      <c r="AF130" s="112" t="str">
        <f t="shared" si="25"/>
        <v/>
      </c>
      <c r="AG130" s="112" t="str">
        <f t="shared" si="26"/>
        <v/>
      </c>
      <c r="AH130" s="112" t="str">
        <f t="shared" si="27"/>
        <v/>
      </c>
      <c r="AI130" s="143" t="str">
        <f t="shared" si="28"/>
        <v/>
      </c>
      <c r="AK130" s="141">
        <v>125.0</v>
      </c>
      <c r="AL130" s="112" t="str">
        <f t="shared" si="14"/>
        <v/>
      </c>
      <c r="AM130" s="112" t="str">
        <f t="shared" si="15"/>
        <v/>
      </c>
      <c r="AN130" s="112" t="str">
        <f t="shared" si="16"/>
        <v/>
      </c>
      <c r="AO130" s="112" t="str">
        <f t="shared" si="17"/>
        <v/>
      </c>
      <c r="AP130" s="112" t="str">
        <f t="shared" si="18"/>
        <v/>
      </c>
      <c r="AQ130" s="112" t="str">
        <f t="shared" ref="AQ130:AT130" si="165">IF($AK130&lt;=$F$18,$AL130*AM130,)</f>
        <v/>
      </c>
      <c r="AR130" s="112" t="str">
        <f t="shared" si="165"/>
        <v/>
      </c>
      <c r="AS130" s="112" t="str">
        <f t="shared" si="165"/>
        <v/>
      </c>
      <c r="AT130" s="112" t="str">
        <f t="shared" si="165"/>
        <v/>
      </c>
      <c r="AU130" s="112"/>
      <c r="AV130" s="112"/>
      <c r="AW130" s="112"/>
      <c r="AX130" s="112"/>
      <c r="AY130" s="143"/>
    </row>
    <row r="131" ht="15.75" customHeight="1">
      <c r="C131" s="241" t="s">
        <v>179</v>
      </c>
      <c r="D131" s="242">
        <v>0.62</v>
      </c>
      <c r="E131" s="240" t="s">
        <v>158</v>
      </c>
      <c r="F131" s="239">
        <f>IF(OR('Pin Maritime'!$E131="Feuillus",'Pin Maritime'!$E131="Peupliers"),1.56,1.3)</f>
        <v>1.56</v>
      </c>
      <c r="G131" s="112"/>
      <c r="H131" s="112"/>
      <c r="I131" s="138">
        <v>126.0</v>
      </c>
      <c r="J131" s="112" t="str">
        <f t="shared" si="66"/>
        <v/>
      </c>
      <c r="K131" s="112">
        <f t="shared" si="20"/>
        <v>0</v>
      </c>
      <c r="L131" s="112" t="str">
        <f t="shared" si="21"/>
        <v/>
      </c>
      <c r="M131" s="112" t="str">
        <f t="shared" si="2"/>
        <v/>
      </c>
      <c r="N131" s="112" t="str">
        <f t="shared" si="3"/>
        <v/>
      </c>
      <c r="O131" s="139">
        <f t="shared" si="4"/>
        <v>0</v>
      </c>
      <c r="P131" s="138">
        <v>126.0</v>
      </c>
      <c r="Q131" s="112" t="str">
        <f t="shared" si="22"/>
        <v/>
      </c>
      <c r="R131" s="112" t="str">
        <f t="shared" si="23"/>
        <v/>
      </c>
      <c r="S131" s="112" t="str">
        <f t="shared" si="5"/>
        <v>#N/A</v>
      </c>
      <c r="T131" s="112" t="str">
        <f t="shared" si="6"/>
        <v>#N/A</v>
      </c>
      <c r="U131" s="112" t="str">
        <f t="shared" si="24"/>
        <v/>
      </c>
      <c r="V131" s="112" t="str">
        <f t="shared" si="7"/>
        <v/>
      </c>
      <c r="W131" s="112">
        <v>0.0</v>
      </c>
      <c r="X131" s="112" t="str">
        <f t="shared" si="8"/>
        <v>#N/A</v>
      </c>
      <c r="Y131" s="140" t="str">
        <f t="shared" si="9"/>
        <v/>
      </c>
      <c r="AA131" s="141">
        <v>126.0</v>
      </c>
      <c r="AB131" s="112" t="str">
        <f t="shared" si="10"/>
        <v/>
      </c>
      <c r="AC131" s="142">
        <f t="shared" si="11"/>
        <v>0</v>
      </c>
      <c r="AD131" s="112" t="str">
        <f t="shared" si="12"/>
        <v/>
      </c>
      <c r="AE131" s="112" t="str">
        <f t="shared" si="13"/>
        <v/>
      </c>
      <c r="AF131" s="112" t="str">
        <f t="shared" si="25"/>
        <v/>
      </c>
      <c r="AG131" s="112" t="str">
        <f t="shared" si="26"/>
        <v/>
      </c>
      <c r="AH131" s="112" t="str">
        <f t="shared" si="27"/>
        <v/>
      </c>
      <c r="AI131" s="143" t="str">
        <f t="shared" si="28"/>
        <v/>
      </c>
      <c r="AK131" s="141">
        <v>126.0</v>
      </c>
      <c r="AL131" s="112" t="str">
        <f t="shared" si="14"/>
        <v/>
      </c>
      <c r="AM131" s="112" t="str">
        <f t="shared" si="15"/>
        <v/>
      </c>
      <c r="AN131" s="112" t="str">
        <f t="shared" si="16"/>
        <v/>
      </c>
      <c r="AO131" s="112" t="str">
        <f t="shared" si="17"/>
        <v/>
      </c>
      <c r="AP131" s="112" t="str">
        <f t="shared" si="18"/>
        <v/>
      </c>
      <c r="AQ131" s="112" t="str">
        <f t="shared" ref="AQ131:AT131" si="166">IF($AK131&lt;=$F$18,$AL131*AM131,)</f>
        <v/>
      </c>
      <c r="AR131" s="112" t="str">
        <f t="shared" si="166"/>
        <v/>
      </c>
      <c r="AS131" s="112" t="str">
        <f t="shared" si="166"/>
        <v/>
      </c>
      <c r="AT131" s="112" t="str">
        <f t="shared" si="166"/>
        <v/>
      </c>
      <c r="AU131" s="112"/>
      <c r="AV131" s="112"/>
      <c r="AW131" s="112"/>
      <c r="AX131" s="112"/>
      <c r="AY131" s="143"/>
    </row>
    <row r="132" ht="15.75" customHeight="1">
      <c r="C132" s="241" t="s">
        <v>180</v>
      </c>
      <c r="D132" s="242">
        <v>0.64</v>
      </c>
      <c r="E132" s="240" t="s">
        <v>158</v>
      </c>
      <c r="F132" s="239">
        <f>IF(OR('Pin Maritime'!$E132="Feuillus",'Pin Maritime'!$E132="Peupliers"),1.56,1.3)</f>
        <v>1.56</v>
      </c>
      <c r="G132" s="112"/>
      <c r="H132" s="112"/>
      <c r="I132" s="138">
        <v>127.0</v>
      </c>
      <c r="J132" s="112" t="str">
        <f t="shared" si="66"/>
        <v/>
      </c>
      <c r="K132" s="112">
        <f t="shared" si="20"/>
        <v>0</v>
      </c>
      <c r="L132" s="112" t="str">
        <f t="shared" si="21"/>
        <v/>
      </c>
      <c r="M132" s="112" t="str">
        <f t="shared" si="2"/>
        <v/>
      </c>
      <c r="N132" s="112" t="str">
        <f t="shared" si="3"/>
        <v/>
      </c>
      <c r="O132" s="139">
        <f t="shared" si="4"/>
        <v>0</v>
      </c>
      <c r="P132" s="138">
        <v>127.0</v>
      </c>
      <c r="Q132" s="112" t="str">
        <f t="shared" si="22"/>
        <v/>
      </c>
      <c r="R132" s="112" t="str">
        <f t="shared" si="23"/>
        <v/>
      </c>
      <c r="S132" s="112" t="str">
        <f t="shared" si="5"/>
        <v>#N/A</v>
      </c>
      <c r="T132" s="112" t="str">
        <f t="shared" si="6"/>
        <v>#N/A</v>
      </c>
      <c r="U132" s="112" t="str">
        <f t="shared" si="24"/>
        <v/>
      </c>
      <c r="V132" s="112" t="str">
        <f t="shared" si="7"/>
        <v/>
      </c>
      <c r="W132" s="112">
        <v>0.0</v>
      </c>
      <c r="X132" s="112" t="str">
        <f t="shared" si="8"/>
        <v>#N/A</v>
      </c>
      <c r="Y132" s="140" t="str">
        <f t="shared" si="9"/>
        <v/>
      </c>
      <c r="AA132" s="141">
        <v>127.0</v>
      </c>
      <c r="AB132" s="112" t="str">
        <f t="shared" si="10"/>
        <v/>
      </c>
      <c r="AC132" s="142">
        <f t="shared" si="11"/>
        <v>0</v>
      </c>
      <c r="AD132" s="112" t="str">
        <f t="shared" si="12"/>
        <v/>
      </c>
      <c r="AE132" s="112" t="str">
        <f t="shared" si="13"/>
        <v/>
      </c>
      <c r="AF132" s="112" t="str">
        <f t="shared" si="25"/>
        <v/>
      </c>
      <c r="AG132" s="112" t="str">
        <f t="shared" si="26"/>
        <v/>
      </c>
      <c r="AH132" s="112" t="str">
        <f t="shared" si="27"/>
        <v/>
      </c>
      <c r="AI132" s="143" t="str">
        <f t="shared" si="28"/>
        <v/>
      </c>
      <c r="AK132" s="141">
        <v>127.0</v>
      </c>
      <c r="AL132" s="112" t="str">
        <f t="shared" si="14"/>
        <v/>
      </c>
      <c r="AM132" s="112" t="str">
        <f t="shared" si="15"/>
        <v/>
      </c>
      <c r="AN132" s="112" t="str">
        <f t="shared" si="16"/>
        <v/>
      </c>
      <c r="AO132" s="112" t="str">
        <f t="shared" si="17"/>
        <v/>
      </c>
      <c r="AP132" s="112" t="str">
        <f t="shared" si="18"/>
        <v/>
      </c>
      <c r="AQ132" s="112" t="str">
        <f t="shared" ref="AQ132:AT132" si="167">IF($AK132&lt;=$F$18,$AL132*AM132,)</f>
        <v/>
      </c>
      <c r="AR132" s="112" t="str">
        <f t="shared" si="167"/>
        <v/>
      </c>
      <c r="AS132" s="112" t="str">
        <f t="shared" si="167"/>
        <v/>
      </c>
      <c r="AT132" s="112" t="str">
        <f t="shared" si="167"/>
        <v/>
      </c>
      <c r="AU132" s="112"/>
      <c r="AV132" s="112"/>
      <c r="AW132" s="112"/>
      <c r="AX132" s="112"/>
      <c r="AY132" s="143"/>
    </row>
    <row r="133" ht="15.75" customHeight="1">
      <c r="C133" s="241" t="s">
        <v>181</v>
      </c>
      <c r="D133" s="242">
        <v>0.42</v>
      </c>
      <c r="E133" s="240" t="s">
        <v>158</v>
      </c>
      <c r="F133" s="239">
        <f>IF(OR('Pin Maritime'!$E133="Feuillus",'Pin Maritime'!$E133="Peupliers"),1.56,1.3)</f>
        <v>1.56</v>
      </c>
      <c r="G133" s="112"/>
      <c r="H133" s="112"/>
      <c r="I133" s="138">
        <v>128.0</v>
      </c>
      <c r="J133" s="112" t="str">
        <f t="shared" si="66"/>
        <v/>
      </c>
      <c r="K133" s="112">
        <f t="shared" si="20"/>
        <v>0</v>
      </c>
      <c r="L133" s="112" t="str">
        <f t="shared" si="21"/>
        <v/>
      </c>
      <c r="M133" s="112" t="str">
        <f t="shared" si="2"/>
        <v/>
      </c>
      <c r="N133" s="112" t="str">
        <f t="shared" si="3"/>
        <v/>
      </c>
      <c r="O133" s="139">
        <f t="shared" si="4"/>
        <v>0</v>
      </c>
      <c r="P133" s="138">
        <v>128.0</v>
      </c>
      <c r="Q133" s="112" t="str">
        <f t="shared" si="22"/>
        <v/>
      </c>
      <c r="R133" s="112" t="str">
        <f t="shared" si="23"/>
        <v/>
      </c>
      <c r="S133" s="112" t="str">
        <f t="shared" si="5"/>
        <v>#N/A</v>
      </c>
      <c r="T133" s="112" t="str">
        <f t="shared" si="6"/>
        <v>#N/A</v>
      </c>
      <c r="U133" s="112" t="str">
        <f t="shared" si="24"/>
        <v/>
      </c>
      <c r="V133" s="112" t="str">
        <f t="shared" si="7"/>
        <v/>
      </c>
      <c r="W133" s="112">
        <v>0.0</v>
      </c>
      <c r="X133" s="112" t="str">
        <f t="shared" si="8"/>
        <v>#N/A</v>
      </c>
      <c r="Y133" s="140" t="str">
        <f t="shared" si="9"/>
        <v/>
      </c>
      <c r="AA133" s="141">
        <v>128.0</v>
      </c>
      <c r="AB133" s="112" t="str">
        <f t="shared" si="10"/>
        <v/>
      </c>
      <c r="AC133" s="142">
        <f t="shared" si="11"/>
        <v>0</v>
      </c>
      <c r="AD133" s="112" t="str">
        <f t="shared" si="12"/>
        <v/>
      </c>
      <c r="AE133" s="112" t="str">
        <f t="shared" si="13"/>
        <v/>
      </c>
      <c r="AF133" s="112" t="str">
        <f t="shared" si="25"/>
        <v/>
      </c>
      <c r="AG133" s="112" t="str">
        <f t="shared" si="26"/>
        <v/>
      </c>
      <c r="AH133" s="112" t="str">
        <f t="shared" si="27"/>
        <v/>
      </c>
      <c r="AI133" s="143" t="str">
        <f t="shared" si="28"/>
        <v/>
      </c>
      <c r="AK133" s="141">
        <v>128.0</v>
      </c>
      <c r="AL133" s="112" t="str">
        <f t="shared" si="14"/>
        <v/>
      </c>
      <c r="AM133" s="112" t="str">
        <f t="shared" si="15"/>
        <v/>
      </c>
      <c r="AN133" s="112" t="str">
        <f t="shared" si="16"/>
        <v/>
      </c>
      <c r="AO133" s="112" t="str">
        <f t="shared" si="17"/>
        <v/>
      </c>
      <c r="AP133" s="112" t="str">
        <f t="shared" si="18"/>
        <v/>
      </c>
      <c r="AQ133" s="112" t="str">
        <f t="shared" ref="AQ133:AT133" si="168">IF($AK133&lt;=$F$18,$AL133*AM133,)</f>
        <v/>
      </c>
      <c r="AR133" s="112" t="str">
        <f t="shared" si="168"/>
        <v/>
      </c>
      <c r="AS133" s="112" t="str">
        <f t="shared" si="168"/>
        <v/>
      </c>
      <c r="AT133" s="112" t="str">
        <f t="shared" si="168"/>
        <v/>
      </c>
      <c r="AU133" s="112"/>
      <c r="AV133" s="112"/>
      <c r="AW133" s="112"/>
      <c r="AX133" s="112"/>
      <c r="AY133" s="143"/>
    </row>
    <row r="134" ht="15.75" customHeight="1">
      <c r="C134" s="241" t="s">
        <v>182</v>
      </c>
      <c r="D134" s="242">
        <v>0.42</v>
      </c>
      <c r="E134" s="240" t="s">
        <v>158</v>
      </c>
      <c r="F134" s="239">
        <f>IF(OR('Pin Maritime'!$E134="Feuillus",'Pin Maritime'!$E134="Peupliers"),1.56,1.3)</f>
        <v>1.56</v>
      </c>
      <c r="G134" s="112"/>
      <c r="H134" s="112"/>
      <c r="I134" s="138">
        <v>129.0</v>
      </c>
      <c r="J134" s="112" t="str">
        <f t="shared" si="66"/>
        <v/>
      </c>
      <c r="K134" s="112">
        <f t="shared" si="20"/>
        <v>0</v>
      </c>
      <c r="L134" s="112" t="str">
        <f t="shared" si="21"/>
        <v/>
      </c>
      <c r="M134" s="112" t="str">
        <f t="shared" si="2"/>
        <v/>
      </c>
      <c r="N134" s="112" t="str">
        <f t="shared" si="3"/>
        <v/>
      </c>
      <c r="O134" s="139">
        <f t="shared" si="4"/>
        <v>0</v>
      </c>
      <c r="P134" s="138">
        <v>129.0</v>
      </c>
      <c r="Q134" s="112" t="str">
        <f t="shared" si="22"/>
        <v/>
      </c>
      <c r="R134" s="112" t="str">
        <f t="shared" si="23"/>
        <v/>
      </c>
      <c r="S134" s="112" t="str">
        <f t="shared" si="5"/>
        <v>#N/A</v>
      </c>
      <c r="T134" s="112" t="str">
        <f t="shared" si="6"/>
        <v>#N/A</v>
      </c>
      <c r="U134" s="112" t="str">
        <f t="shared" si="24"/>
        <v/>
      </c>
      <c r="V134" s="112" t="str">
        <f t="shared" si="7"/>
        <v/>
      </c>
      <c r="W134" s="112">
        <v>0.0</v>
      </c>
      <c r="X134" s="112" t="str">
        <f t="shared" si="8"/>
        <v>#N/A</v>
      </c>
      <c r="Y134" s="140" t="str">
        <f t="shared" si="9"/>
        <v/>
      </c>
      <c r="AA134" s="141">
        <v>129.0</v>
      </c>
      <c r="AB134" s="112" t="str">
        <f t="shared" si="10"/>
        <v/>
      </c>
      <c r="AC134" s="142">
        <f t="shared" si="11"/>
        <v>0</v>
      </c>
      <c r="AD134" s="112" t="str">
        <f t="shared" si="12"/>
        <v/>
      </c>
      <c r="AE134" s="112" t="str">
        <f t="shared" si="13"/>
        <v/>
      </c>
      <c r="AF134" s="112" t="str">
        <f t="shared" si="25"/>
        <v/>
      </c>
      <c r="AG134" s="112" t="str">
        <f t="shared" si="26"/>
        <v/>
      </c>
      <c r="AH134" s="112" t="str">
        <f t="shared" si="27"/>
        <v/>
      </c>
      <c r="AI134" s="143" t="str">
        <f t="shared" si="28"/>
        <v/>
      </c>
      <c r="AK134" s="141">
        <v>129.0</v>
      </c>
      <c r="AL134" s="112" t="str">
        <f t="shared" si="14"/>
        <v/>
      </c>
      <c r="AM134" s="112" t="str">
        <f t="shared" si="15"/>
        <v/>
      </c>
      <c r="AN134" s="112" t="str">
        <f t="shared" si="16"/>
        <v/>
      </c>
      <c r="AO134" s="112" t="str">
        <f t="shared" si="17"/>
        <v/>
      </c>
      <c r="AP134" s="112" t="str">
        <f t="shared" si="18"/>
        <v/>
      </c>
      <c r="AQ134" s="112" t="str">
        <f t="shared" ref="AQ134:AT134" si="169">IF($AK134&lt;=$F$18,$AL134*AM134,)</f>
        <v/>
      </c>
      <c r="AR134" s="112" t="str">
        <f t="shared" si="169"/>
        <v/>
      </c>
      <c r="AS134" s="112" t="str">
        <f t="shared" si="169"/>
        <v/>
      </c>
      <c r="AT134" s="112" t="str">
        <f t="shared" si="169"/>
        <v/>
      </c>
      <c r="AU134" s="112"/>
      <c r="AV134" s="112"/>
      <c r="AW134" s="112"/>
      <c r="AX134" s="112"/>
      <c r="AY134" s="143"/>
    </row>
    <row r="135" ht="15.75" customHeight="1">
      <c r="C135" s="241" t="s">
        <v>183</v>
      </c>
      <c r="D135" s="242">
        <v>0.52</v>
      </c>
      <c r="E135" s="240" t="s">
        <v>158</v>
      </c>
      <c r="F135" s="239">
        <f>IF(OR('Pin Maritime'!$E135="Feuillus",'Pin Maritime'!$E135="Peupliers"),1.56,1.3)</f>
        <v>1.56</v>
      </c>
      <c r="G135" s="112"/>
      <c r="H135" s="112"/>
      <c r="I135" s="138">
        <v>130.0</v>
      </c>
      <c r="J135" s="112" t="str">
        <f t="shared" si="66"/>
        <v/>
      </c>
      <c r="K135" s="112">
        <f t="shared" si="20"/>
        <v>0</v>
      </c>
      <c r="L135" s="112" t="str">
        <f t="shared" si="21"/>
        <v/>
      </c>
      <c r="M135" s="112" t="str">
        <f t="shared" si="2"/>
        <v/>
      </c>
      <c r="N135" s="112" t="str">
        <f t="shared" si="3"/>
        <v/>
      </c>
      <c r="O135" s="139">
        <f t="shared" si="4"/>
        <v>0</v>
      </c>
      <c r="P135" s="138">
        <v>130.0</v>
      </c>
      <c r="Q135" s="112" t="str">
        <f t="shared" si="22"/>
        <v/>
      </c>
      <c r="R135" s="112" t="str">
        <f t="shared" si="23"/>
        <v/>
      </c>
      <c r="S135" s="112" t="str">
        <f t="shared" si="5"/>
        <v>#N/A</v>
      </c>
      <c r="T135" s="112" t="str">
        <f t="shared" si="6"/>
        <v>#N/A</v>
      </c>
      <c r="U135" s="112" t="str">
        <f t="shared" si="24"/>
        <v/>
      </c>
      <c r="V135" s="112" t="str">
        <f t="shared" si="7"/>
        <v/>
      </c>
      <c r="W135" s="112">
        <v>0.0</v>
      </c>
      <c r="X135" s="112" t="str">
        <f t="shared" si="8"/>
        <v>#N/A</v>
      </c>
      <c r="Y135" s="140" t="str">
        <f t="shared" si="9"/>
        <v/>
      </c>
      <c r="AA135" s="141">
        <v>130.0</v>
      </c>
      <c r="AB135" s="112" t="str">
        <f t="shared" si="10"/>
        <v/>
      </c>
      <c r="AC135" s="142">
        <f t="shared" si="11"/>
        <v>0</v>
      </c>
      <c r="AD135" s="112" t="str">
        <f t="shared" si="12"/>
        <v/>
      </c>
      <c r="AE135" s="112" t="str">
        <f t="shared" si="13"/>
        <v/>
      </c>
      <c r="AF135" s="112" t="str">
        <f t="shared" si="25"/>
        <v/>
      </c>
      <c r="AG135" s="112" t="str">
        <f t="shared" si="26"/>
        <v/>
      </c>
      <c r="AH135" s="112" t="str">
        <f t="shared" si="27"/>
        <v/>
      </c>
      <c r="AI135" s="143" t="str">
        <f t="shared" si="28"/>
        <v/>
      </c>
      <c r="AK135" s="141">
        <v>130.0</v>
      </c>
      <c r="AL135" s="112" t="str">
        <f t="shared" si="14"/>
        <v/>
      </c>
      <c r="AM135" s="112" t="str">
        <f t="shared" si="15"/>
        <v/>
      </c>
      <c r="AN135" s="112" t="str">
        <f t="shared" si="16"/>
        <v/>
      </c>
      <c r="AO135" s="112" t="str">
        <f t="shared" si="17"/>
        <v/>
      </c>
      <c r="AP135" s="112" t="str">
        <f t="shared" si="18"/>
        <v/>
      </c>
      <c r="AQ135" s="112" t="str">
        <f t="shared" ref="AQ135:AT135" si="170">IF($AK135&lt;=$F$18,$AL135*AM135,)</f>
        <v/>
      </c>
      <c r="AR135" s="112" t="str">
        <f t="shared" si="170"/>
        <v/>
      </c>
      <c r="AS135" s="112" t="str">
        <f t="shared" si="170"/>
        <v/>
      </c>
      <c r="AT135" s="112" t="str">
        <f t="shared" si="170"/>
        <v/>
      </c>
      <c r="AU135" s="112"/>
      <c r="AV135" s="112"/>
      <c r="AW135" s="112"/>
      <c r="AX135" s="112"/>
      <c r="AY135" s="143"/>
    </row>
    <row r="136" ht="15.75" customHeight="1">
      <c r="C136" s="241" t="s">
        <v>184</v>
      </c>
      <c r="D136" s="242">
        <v>0.36</v>
      </c>
      <c r="E136" s="240" t="s">
        <v>162</v>
      </c>
      <c r="F136" s="239">
        <f>IF(OR('Pin Maritime'!$E136="Feuillus",'Pin Maritime'!$E136="Peupliers"),1.56,1.3)</f>
        <v>1.3</v>
      </c>
      <c r="G136" s="112"/>
      <c r="H136" s="112"/>
      <c r="I136" s="138">
        <v>131.0</v>
      </c>
      <c r="J136" s="112" t="str">
        <f t="shared" si="66"/>
        <v/>
      </c>
      <c r="K136" s="112">
        <f t="shared" si="20"/>
        <v>0</v>
      </c>
      <c r="L136" s="112" t="str">
        <f t="shared" si="21"/>
        <v/>
      </c>
      <c r="M136" s="112" t="str">
        <f t="shared" si="2"/>
        <v/>
      </c>
      <c r="N136" s="112" t="str">
        <f t="shared" si="3"/>
        <v/>
      </c>
      <c r="O136" s="139">
        <f t="shared" si="4"/>
        <v>0</v>
      </c>
      <c r="P136" s="138">
        <v>131.0</v>
      </c>
      <c r="Q136" s="112" t="str">
        <f t="shared" si="22"/>
        <v/>
      </c>
      <c r="R136" s="112" t="str">
        <f t="shared" si="23"/>
        <v/>
      </c>
      <c r="S136" s="112" t="str">
        <f t="shared" si="5"/>
        <v>#N/A</v>
      </c>
      <c r="T136" s="112" t="str">
        <f t="shared" si="6"/>
        <v>#N/A</v>
      </c>
      <c r="U136" s="112" t="str">
        <f t="shared" si="24"/>
        <v/>
      </c>
      <c r="V136" s="112" t="str">
        <f t="shared" si="7"/>
        <v/>
      </c>
      <c r="W136" s="112">
        <v>0.0</v>
      </c>
      <c r="X136" s="112" t="str">
        <f t="shared" si="8"/>
        <v>#N/A</v>
      </c>
      <c r="Y136" s="140" t="str">
        <f t="shared" si="9"/>
        <v/>
      </c>
      <c r="AA136" s="141">
        <v>131.0</v>
      </c>
      <c r="AB136" s="112" t="str">
        <f t="shared" si="10"/>
        <v/>
      </c>
      <c r="AC136" s="142">
        <f t="shared" si="11"/>
        <v>0</v>
      </c>
      <c r="AD136" s="112" t="str">
        <f t="shared" si="12"/>
        <v/>
      </c>
      <c r="AE136" s="112" t="str">
        <f t="shared" si="13"/>
        <v/>
      </c>
      <c r="AF136" s="112" t="str">
        <f t="shared" si="25"/>
        <v/>
      </c>
      <c r="AG136" s="112" t="str">
        <f t="shared" si="26"/>
        <v/>
      </c>
      <c r="AH136" s="112" t="str">
        <f t="shared" si="27"/>
        <v/>
      </c>
      <c r="AI136" s="143" t="str">
        <f t="shared" si="28"/>
        <v/>
      </c>
      <c r="AK136" s="141">
        <v>131.0</v>
      </c>
      <c r="AL136" s="112" t="str">
        <f t="shared" si="14"/>
        <v/>
      </c>
      <c r="AM136" s="112" t="str">
        <f t="shared" si="15"/>
        <v/>
      </c>
      <c r="AN136" s="112" t="str">
        <f t="shared" si="16"/>
        <v/>
      </c>
      <c r="AO136" s="112" t="str">
        <f t="shared" si="17"/>
        <v/>
      </c>
      <c r="AP136" s="112" t="str">
        <f t="shared" si="18"/>
        <v/>
      </c>
      <c r="AQ136" s="112" t="str">
        <f t="shared" ref="AQ136:AT136" si="171">IF($AK136&lt;=$F$18,$AL136*AM136,)</f>
        <v/>
      </c>
      <c r="AR136" s="112" t="str">
        <f t="shared" si="171"/>
        <v/>
      </c>
      <c r="AS136" s="112" t="str">
        <f t="shared" si="171"/>
        <v/>
      </c>
      <c r="AT136" s="112" t="str">
        <f t="shared" si="171"/>
        <v/>
      </c>
      <c r="AU136" s="112"/>
      <c r="AV136" s="112"/>
      <c r="AW136" s="112"/>
      <c r="AX136" s="112"/>
      <c r="AY136" s="143"/>
    </row>
    <row r="137" ht="15.75" customHeight="1">
      <c r="C137" s="241" t="s">
        <v>185</v>
      </c>
      <c r="D137" s="242">
        <v>0.61</v>
      </c>
      <c r="E137" s="240" t="s">
        <v>158</v>
      </c>
      <c r="F137" s="239">
        <f>IF(OR('Pin Maritime'!$E137="Feuillus",'Pin Maritime'!$E137="Peupliers"),1.56,1.3)</f>
        <v>1.56</v>
      </c>
      <c r="G137" s="112"/>
      <c r="H137" s="112"/>
      <c r="I137" s="138">
        <v>132.0</v>
      </c>
      <c r="J137" s="112" t="str">
        <f t="shared" si="66"/>
        <v/>
      </c>
      <c r="K137" s="112">
        <f t="shared" si="20"/>
        <v>0</v>
      </c>
      <c r="L137" s="112" t="str">
        <f t="shared" si="21"/>
        <v/>
      </c>
      <c r="M137" s="112" t="str">
        <f t="shared" si="2"/>
        <v/>
      </c>
      <c r="N137" s="112" t="str">
        <f t="shared" si="3"/>
        <v/>
      </c>
      <c r="O137" s="139">
        <f t="shared" si="4"/>
        <v>0</v>
      </c>
      <c r="P137" s="138">
        <v>132.0</v>
      </c>
      <c r="Q137" s="112" t="str">
        <f t="shared" si="22"/>
        <v/>
      </c>
      <c r="R137" s="112" t="str">
        <f t="shared" si="23"/>
        <v/>
      </c>
      <c r="S137" s="112" t="str">
        <f t="shared" si="5"/>
        <v>#N/A</v>
      </c>
      <c r="T137" s="112" t="str">
        <f t="shared" si="6"/>
        <v>#N/A</v>
      </c>
      <c r="U137" s="112" t="str">
        <f t="shared" si="24"/>
        <v/>
      </c>
      <c r="V137" s="112" t="str">
        <f t="shared" si="7"/>
        <v/>
      </c>
      <c r="W137" s="112">
        <v>0.0</v>
      </c>
      <c r="X137" s="112" t="str">
        <f t="shared" si="8"/>
        <v>#N/A</v>
      </c>
      <c r="Y137" s="140" t="str">
        <f t="shared" si="9"/>
        <v/>
      </c>
      <c r="AA137" s="141">
        <v>132.0</v>
      </c>
      <c r="AB137" s="112" t="str">
        <f t="shared" si="10"/>
        <v/>
      </c>
      <c r="AC137" s="142">
        <f t="shared" si="11"/>
        <v>0</v>
      </c>
      <c r="AD137" s="112" t="str">
        <f t="shared" si="12"/>
        <v/>
      </c>
      <c r="AE137" s="112" t="str">
        <f t="shared" si="13"/>
        <v/>
      </c>
      <c r="AF137" s="112" t="str">
        <f t="shared" si="25"/>
        <v/>
      </c>
      <c r="AG137" s="112" t="str">
        <f t="shared" si="26"/>
        <v/>
      </c>
      <c r="AH137" s="112" t="str">
        <f t="shared" si="27"/>
        <v/>
      </c>
      <c r="AI137" s="143" t="str">
        <f t="shared" si="28"/>
        <v/>
      </c>
      <c r="AK137" s="141">
        <v>132.0</v>
      </c>
      <c r="AL137" s="112" t="str">
        <f t="shared" si="14"/>
        <v/>
      </c>
      <c r="AM137" s="112" t="str">
        <f t="shared" si="15"/>
        <v/>
      </c>
      <c r="AN137" s="112" t="str">
        <f t="shared" si="16"/>
        <v/>
      </c>
      <c r="AO137" s="112" t="str">
        <f t="shared" si="17"/>
        <v/>
      </c>
      <c r="AP137" s="112" t="str">
        <f t="shared" si="18"/>
        <v/>
      </c>
      <c r="AQ137" s="112" t="str">
        <f t="shared" ref="AQ137:AT137" si="172">IF($AK137&lt;=$F$18,$AL137*AM137,)</f>
        <v/>
      </c>
      <c r="AR137" s="112" t="str">
        <f t="shared" si="172"/>
        <v/>
      </c>
      <c r="AS137" s="112" t="str">
        <f t="shared" si="172"/>
        <v/>
      </c>
      <c r="AT137" s="112" t="str">
        <f t="shared" si="172"/>
        <v/>
      </c>
      <c r="AU137" s="112"/>
      <c r="AV137" s="112"/>
      <c r="AW137" s="112"/>
      <c r="AX137" s="112"/>
      <c r="AY137" s="143"/>
    </row>
    <row r="138" ht="15.75" customHeight="1">
      <c r="C138" s="241" t="s">
        <v>186</v>
      </c>
      <c r="D138" s="242">
        <v>0.66</v>
      </c>
      <c r="E138" s="240" t="s">
        <v>158</v>
      </c>
      <c r="F138" s="239">
        <f>IF(OR('Pin Maritime'!$E138="Feuillus",'Pin Maritime'!$E138="Peupliers"),1.56,1.3)</f>
        <v>1.56</v>
      </c>
      <c r="G138" s="112"/>
      <c r="H138" s="112"/>
      <c r="I138" s="138">
        <v>133.0</v>
      </c>
      <c r="J138" s="112" t="str">
        <f t="shared" si="66"/>
        <v/>
      </c>
      <c r="K138" s="112">
        <f t="shared" si="20"/>
        <v>0</v>
      </c>
      <c r="L138" s="112" t="str">
        <f t="shared" si="21"/>
        <v/>
      </c>
      <c r="M138" s="112" t="str">
        <f t="shared" si="2"/>
        <v/>
      </c>
      <c r="N138" s="112" t="str">
        <f t="shared" si="3"/>
        <v/>
      </c>
      <c r="O138" s="139">
        <f t="shared" si="4"/>
        <v>0</v>
      </c>
      <c r="P138" s="138">
        <v>133.0</v>
      </c>
      <c r="Q138" s="112" t="str">
        <f t="shared" si="22"/>
        <v/>
      </c>
      <c r="R138" s="112" t="str">
        <f t="shared" si="23"/>
        <v/>
      </c>
      <c r="S138" s="112" t="str">
        <f t="shared" si="5"/>
        <v>#N/A</v>
      </c>
      <c r="T138" s="112" t="str">
        <f t="shared" si="6"/>
        <v>#N/A</v>
      </c>
      <c r="U138" s="112" t="str">
        <f t="shared" si="24"/>
        <v/>
      </c>
      <c r="V138" s="112" t="str">
        <f t="shared" si="7"/>
        <v/>
      </c>
      <c r="W138" s="112">
        <v>0.0</v>
      </c>
      <c r="X138" s="112" t="str">
        <f t="shared" si="8"/>
        <v>#N/A</v>
      </c>
      <c r="Y138" s="140" t="str">
        <f t="shared" si="9"/>
        <v/>
      </c>
      <c r="AA138" s="141">
        <v>133.0</v>
      </c>
      <c r="AB138" s="112" t="str">
        <f t="shared" si="10"/>
        <v/>
      </c>
      <c r="AC138" s="142">
        <f t="shared" si="11"/>
        <v>0</v>
      </c>
      <c r="AD138" s="112" t="str">
        <f t="shared" si="12"/>
        <v/>
      </c>
      <c r="AE138" s="112" t="str">
        <f t="shared" si="13"/>
        <v/>
      </c>
      <c r="AF138" s="112" t="str">
        <f t="shared" si="25"/>
        <v/>
      </c>
      <c r="AG138" s="112" t="str">
        <f t="shared" si="26"/>
        <v/>
      </c>
      <c r="AH138" s="112" t="str">
        <f t="shared" si="27"/>
        <v/>
      </c>
      <c r="AI138" s="143" t="str">
        <f t="shared" si="28"/>
        <v/>
      </c>
      <c r="AK138" s="141">
        <v>133.0</v>
      </c>
      <c r="AL138" s="112" t="str">
        <f t="shared" si="14"/>
        <v/>
      </c>
      <c r="AM138" s="112" t="str">
        <f t="shared" si="15"/>
        <v/>
      </c>
      <c r="AN138" s="112" t="str">
        <f t="shared" si="16"/>
        <v/>
      </c>
      <c r="AO138" s="112" t="str">
        <f t="shared" si="17"/>
        <v/>
      </c>
      <c r="AP138" s="112" t="str">
        <f t="shared" si="18"/>
        <v/>
      </c>
      <c r="AQ138" s="112" t="str">
        <f t="shared" ref="AQ138:AT138" si="173">IF($AK138&lt;=$F$18,$AL138*AM138,)</f>
        <v/>
      </c>
      <c r="AR138" s="112" t="str">
        <f t="shared" si="173"/>
        <v/>
      </c>
      <c r="AS138" s="112" t="str">
        <f t="shared" si="173"/>
        <v/>
      </c>
      <c r="AT138" s="112" t="str">
        <f t="shared" si="173"/>
        <v/>
      </c>
      <c r="AU138" s="112"/>
      <c r="AV138" s="112"/>
      <c r="AW138" s="112"/>
      <c r="AX138" s="112"/>
      <c r="AY138" s="143"/>
    </row>
    <row r="139" ht="15.75" customHeight="1">
      <c r="C139" s="243" t="s">
        <v>187</v>
      </c>
      <c r="D139" s="244">
        <v>0.47</v>
      </c>
      <c r="E139" s="240" t="s">
        <v>158</v>
      </c>
      <c r="F139" s="239">
        <f>IF(OR('Pin Maritime'!$E139="Feuillus",'Pin Maritime'!$E139="Peupliers"),1.56,1.3)</f>
        <v>1.56</v>
      </c>
      <c r="G139" s="112"/>
      <c r="H139" s="112"/>
      <c r="I139" s="138">
        <v>134.0</v>
      </c>
      <c r="J139" s="112" t="str">
        <f t="shared" si="66"/>
        <v/>
      </c>
      <c r="K139" s="112">
        <f t="shared" si="20"/>
        <v>0</v>
      </c>
      <c r="L139" s="112" t="str">
        <f t="shared" si="21"/>
        <v/>
      </c>
      <c r="M139" s="112" t="str">
        <f t="shared" si="2"/>
        <v/>
      </c>
      <c r="N139" s="112" t="str">
        <f t="shared" si="3"/>
        <v/>
      </c>
      <c r="O139" s="139">
        <f t="shared" si="4"/>
        <v>0</v>
      </c>
      <c r="P139" s="138">
        <v>134.0</v>
      </c>
      <c r="Q139" s="112" t="str">
        <f t="shared" si="22"/>
        <v/>
      </c>
      <c r="R139" s="112" t="str">
        <f t="shared" si="23"/>
        <v/>
      </c>
      <c r="S139" s="112" t="str">
        <f t="shared" si="5"/>
        <v>#N/A</v>
      </c>
      <c r="T139" s="112" t="str">
        <f t="shared" si="6"/>
        <v>#N/A</v>
      </c>
      <c r="U139" s="112" t="str">
        <f t="shared" si="24"/>
        <v/>
      </c>
      <c r="V139" s="112" t="str">
        <f t="shared" si="7"/>
        <v/>
      </c>
      <c r="W139" s="112">
        <v>0.0</v>
      </c>
      <c r="X139" s="112" t="str">
        <f t="shared" si="8"/>
        <v>#N/A</v>
      </c>
      <c r="Y139" s="140" t="str">
        <f t="shared" si="9"/>
        <v/>
      </c>
      <c r="AA139" s="141">
        <v>134.0</v>
      </c>
      <c r="AB139" s="112" t="str">
        <f t="shared" si="10"/>
        <v/>
      </c>
      <c r="AC139" s="142">
        <f t="shared" si="11"/>
        <v>0</v>
      </c>
      <c r="AD139" s="112" t="str">
        <f t="shared" si="12"/>
        <v/>
      </c>
      <c r="AE139" s="112" t="str">
        <f t="shared" si="13"/>
        <v/>
      </c>
      <c r="AF139" s="112" t="str">
        <f t="shared" si="25"/>
        <v/>
      </c>
      <c r="AG139" s="112" t="str">
        <f t="shared" si="26"/>
        <v/>
      </c>
      <c r="AH139" s="112" t="str">
        <f t="shared" si="27"/>
        <v/>
      </c>
      <c r="AI139" s="143" t="str">
        <f t="shared" si="28"/>
        <v/>
      </c>
      <c r="AK139" s="141">
        <v>134.0</v>
      </c>
      <c r="AL139" s="112" t="str">
        <f t="shared" si="14"/>
        <v/>
      </c>
      <c r="AM139" s="112" t="str">
        <f t="shared" si="15"/>
        <v/>
      </c>
      <c r="AN139" s="112" t="str">
        <f t="shared" si="16"/>
        <v/>
      </c>
      <c r="AO139" s="112" t="str">
        <f t="shared" si="17"/>
        <v/>
      </c>
      <c r="AP139" s="112" t="str">
        <f t="shared" si="18"/>
        <v/>
      </c>
      <c r="AQ139" s="112" t="str">
        <f t="shared" ref="AQ139:AT139" si="174">IF($AK139&lt;=$F$18,$AL139*AM139,)</f>
        <v/>
      </c>
      <c r="AR139" s="112" t="str">
        <f t="shared" si="174"/>
        <v/>
      </c>
      <c r="AS139" s="112" t="str">
        <f t="shared" si="174"/>
        <v/>
      </c>
      <c r="AT139" s="112" t="str">
        <f t="shared" si="174"/>
        <v/>
      </c>
      <c r="AU139" s="112"/>
      <c r="AV139" s="112"/>
      <c r="AW139" s="112"/>
      <c r="AX139" s="112"/>
      <c r="AY139" s="143"/>
    </row>
    <row r="140" ht="15.75" customHeight="1">
      <c r="C140" s="241" t="s">
        <v>188</v>
      </c>
      <c r="D140" s="242">
        <v>0.67</v>
      </c>
      <c r="E140" s="240" t="s">
        <v>158</v>
      </c>
      <c r="F140" s="239">
        <f>IF(OR('Pin Maritime'!$E140="Feuillus",'Pin Maritime'!$E140="Peupliers"),1.56,1.3)</f>
        <v>1.56</v>
      </c>
      <c r="G140" s="112"/>
      <c r="H140" s="112"/>
      <c r="I140" s="138">
        <v>135.0</v>
      </c>
      <c r="J140" s="112" t="str">
        <f t="shared" si="66"/>
        <v/>
      </c>
      <c r="K140" s="112">
        <f t="shared" si="20"/>
        <v>0</v>
      </c>
      <c r="L140" s="112" t="str">
        <f t="shared" si="21"/>
        <v/>
      </c>
      <c r="M140" s="112" t="str">
        <f t="shared" si="2"/>
        <v/>
      </c>
      <c r="N140" s="112" t="str">
        <f t="shared" si="3"/>
        <v/>
      </c>
      <c r="O140" s="139">
        <f t="shared" si="4"/>
        <v>0</v>
      </c>
      <c r="P140" s="138">
        <v>135.0</v>
      </c>
      <c r="Q140" s="112" t="str">
        <f t="shared" si="22"/>
        <v/>
      </c>
      <c r="R140" s="112" t="str">
        <f t="shared" si="23"/>
        <v/>
      </c>
      <c r="S140" s="112" t="str">
        <f t="shared" si="5"/>
        <v>#N/A</v>
      </c>
      <c r="T140" s="112" t="str">
        <f t="shared" si="6"/>
        <v>#N/A</v>
      </c>
      <c r="U140" s="112" t="str">
        <f t="shared" si="24"/>
        <v/>
      </c>
      <c r="V140" s="112" t="str">
        <f t="shared" si="7"/>
        <v/>
      </c>
      <c r="W140" s="112">
        <v>0.0</v>
      </c>
      <c r="X140" s="112" t="str">
        <f t="shared" si="8"/>
        <v>#N/A</v>
      </c>
      <c r="Y140" s="140" t="str">
        <f t="shared" si="9"/>
        <v/>
      </c>
      <c r="AA140" s="141">
        <v>135.0</v>
      </c>
      <c r="AB140" s="112" t="str">
        <f t="shared" si="10"/>
        <v/>
      </c>
      <c r="AC140" s="142">
        <f t="shared" si="11"/>
        <v>0</v>
      </c>
      <c r="AD140" s="112" t="str">
        <f t="shared" si="12"/>
        <v/>
      </c>
      <c r="AE140" s="112" t="str">
        <f t="shared" si="13"/>
        <v/>
      </c>
      <c r="AF140" s="112" t="str">
        <f t="shared" si="25"/>
        <v/>
      </c>
      <c r="AG140" s="112" t="str">
        <f t="shared" si="26"/>
        <v/>
      </c>
      <c r="AH140" s="112" t="str">
        <f t="shared" si="27"/>
        <v/>
      </c>
      <c r="AI140" s="143" t="str">
        <f t="shared" si="28"/>
        <v/>
      </c>
      <c r="AK140" s="141">
        <v>135.0</v>
      </c>
      <c r="AL140" s="112" t="str">
        <f t="shared" si="14"/>
        <v/>
      </c>
      <c r="AM140" s="112" t="str">
        <f t="shared" si="15"/>
        <v/>
      </c>
      <c r="AN140" s="112" t="str">
        <f t="shared" si="16"/>
        <v/>
      </c>
      <c r="AO140" s="112" t="str">
        <f t="shared" si="17"/>
        <v/>
      </c>
      <c r="AP140" s="112" t="str">
        <f t="shared" si="18"/>
        <v/>
      </c>
      <c r="AQ140" s="112" t="str">
        <f t="shared" ref="AQ140:AT140" si="175">IF($AK140&lt;=$F$18,$AL140*AM140,)</f>
        <v/>
      </c>
      <c r="AR140" s="112" t="str">
        <f t="shared" si="175"/>
        <v/>
      </c>
      <c r="AS140" s="112" t="str">
        <f t="shared" si="175"/>
        <v/>
      </c>
      <c r="AT140" s="112" t="str">
        <f t="shared" si="175"/>
        <v/>
      </c>
      <c r="AU140" s="112"/>
      <c r="AV140" s="112"/>
      <c r="AW140" s="112"/>
      <c r="AX140" s="112"/>
      <c r="AY140" s="143"/>
    </row>
    <row r="141" ht="15.75" customHeight="1">
      <c r="C141" s="241" t="s">
        <v>189</v>
      </c>
      <c r="D141" s="242">
        <v>0.7</v>
      </c>
      <c r="E141" s="240" t="s">
        <v>158</v>
      </c>
      <c r="F141" s="239">
        <f>IF(OR('Pin Maritime'!$E141="Feuillus",'Pin Maritime'!$E141="Peupliers"),1.56,1.3)</f>
        <v>1.56</v>
      </c>
      <c r="G141" s="112"/>
      <c r="H141" s="112"/>
      <c r="I141" s="138">
        <v>136.0</v>
      </c>
      <c r="J141" s="112" t="str">
        <f t="shared" si="66"/>
        <v/>
      </c>
      <c r="K141" s="112">
        <f t="shared" si="20"/>
        <v>0</v>
      </c>
      <c r="L141" s="112" t="str">
        <f t="shared" si="21"/>
        <v/>
      </c>
      <c r="M141" s="112" t="str">
        <f t="shared" si="2"/>
        <v/>
      </c>
      <c r="N141" s="112" t="str">
        <f t="shared" si="3"/>
        <v/>
      </c>
      <c r="O141" s="139">
        <f t="shared" si="4"/>
        <v>0</v>
      </c>
      <c r="P141" s="138">
        <v>136.0</v>
      </c>
      <c r="Q141" s="112" t="str">
        <f t="shared" si="22"/>
        <v/>
      </c>
      <c r="R141" s="112" t="str">
        <f t="shared" si="23"/>
        <v/>
      </c>
      <c r="S141" s="112" t="str">
        <f t="shared" si="5"/>
        <v>#N/A</v>
      </c>
      <c r="T141" s="112" t="str">
        <f t="shared" si="6"/>
        <v>#N/A</v>
      </c>
      <c r="U141" s="112" t="str">
        <f t="shared" si="24"/>
        <v/>
      </c>
      <c r="V141" s="112" t="str">
        <f t="shared" si="7"/>
        <v/>
      </c>
      <c r="W141" s="112">
        <v>0.0</v>
      </c>
      <c r="X141" s="112" t="str">
        <f t="shared" si="8"/>
        <v>#N/A</v>
      </c>
      <c r="Y141" s="140" t="str">
        <f t="shared" si="9"/>
        <v/>
      </c>
      <c r="AA141" s="141">
        <v>136.0</v>
      </c>
      <c r="AB141" s="112" t="str">
        <f t="shared" si="10"/>
        <v/>
      </c>
      <c r="AC141" s="142">
        <f t="shared" si="11"/>
        <v>0</v>
      </c>
      <c r="AD141" s="112" t="str">
        <f t="shared" si="12"/>
        <v/>
      </c>
      <c r="AE141" s="112" t="str">
        <f t="shared" si="13"/>
        <v/>
      </c>
      <c r="AF141" s="112" t="str">
        <f t="shared" si="25"/>
        <v/>
      </c>
      <c r="AG141" s="112" t="str">
        <f t="shared" si="26"/>
        <v/>
      </c>
      <c r="AH141" s="112" t="str">
        <f t="shared" si="27"/>
        <v/>
      </c>
      <c r="AI141" s="143" t="str">
        <f t="shared" si="28"/>
        <v/>
      </c>
      <c r="AK141" s="141">
        <v>136.0</v>
      </c>
      <c r="AL141" s="112" t="str">
        <f t="shared" si="14"/>
        <v/>
      </c>
      <c r="AM141" s="112" t="str">
        <f t="shared" si="15"/>
        <v/>
      </c>
      <c r="AN141" s="112" t="str">
        <f t="shared" si="16"/>
        <v/>
      </c>
      <c r="AO141" s="112" t="str">
        <f t="shared" si="17"/>
        <v/>
      </c>
      <c r="AP141" s="112" t="str">
        <f t="shared" si="18"/>
        <v/>
      </c>
      <c r="AQ141" s="112" t="str">
        <f t="shared" ref="AQ141:AT141" si="176">IF($AK141&lt;=$F$18,$AL141*AM141,)</f>
        <v/>
      </c>
      <c r="AR141" s="112" t="str">
        <f t="shared" si="176"/>
        <v/>
      </c>
      <c r="AS141" s="112" t="str">
        <f t="shared" si="176"/>
        <v/>
      </c>
      <c r="AT141" s="112" t="str">
        <f t="shared" si="176"/>
        <v/>
      </c>
      <c r="AU141" s="112"/>
      <c r="AV141" s="112"/>
      <c r="AW141" s="112"/>
      <c r="AX141" s="112"/>
      <c r="AY141" s="143"/>
    </row>
    <row r="142" ht="15.75" customHeight="1">
      <c r="C142" s="241" t="s">
        <v>190</v>
      </c>
      <c r="D142" s="242">
        <v>0.54</v>
      </c>
      <c r="E142" s="240" t="s">
        <v>158</v>
      </c>
      <c r="F142" s="239">
        <f>IF(OR('Pin Maritime'!$E142="Feuillus",'Pin Maritime'!$E142="Peupliers"),1.56,1.3)</f>
        <v>1.56</v>
      </c>
      <c r="G142" s="112"/>
      <c r="H142" s="112"/>
      <c r="I142" s="138">
        <v>137.0</v>
      </c>
      <c r="J142" s="112" t="str">
        <f t="shared" si="66"/>
        <v/>
      </c>
      <c r="K142" s="112">
        <f t="shared" si="20"/>
        <v>0</v>
      </c>
      <c r="L142" s="112" t="str">
        <f t="shared" si="21"/>
        <v/>
      </c>
      <c r="M142" s="112" t="str">
        <f t="shared" si="2"/>
        <v/>
      </c>
      <c r="N142" s="112" t="str">
        <f t="shared" si="3"/>
        <v/>
      </c>
      <c r="O142" s="139">
        <f t="shared" si="4"/>
        <v>0</v>
      </c>
      <c r="P142" s="138">
        <v>137.0</v>
      </c>
      <c r="Q142" s="112" t="str">
        <f t="shared" si="22"/>
        <v/>
      </c>
      <c r="R142" s="112" t="str">
        <f t="shared" si="23"/>
        <v/>
      </c>
      <c r="S142" s="112" t="str">
        <f t="shared" si="5"/>
        <v>#N/A</v>
      </c>
      <c r="T142" s="112" t="str">
        <f t="shared" si="6"/>
        <v>#N/A</v>
      </c>
      <c r="U142" s="112" t="str">
        <f t="shared" si="24"/>
        <v/>
      </c>
      <c r="V142" s="112" t="str">
        <f t="shared" si="7"/>
        <v/>
      </c>
      <c r="W142" s="112">
        <v>0.0</v>
      </c>
      <c r="X142" s="112" t="str">
        <f t="shared" si="8"/>
        <v>#N/A</v>
      </c>
      <c r="Y142" s="140" t="str">
        <f t="shared" si="9"/>
        <v/>
      </c>
      <c r="AA142" s="141">
        <v>137.0</v>
      </c>
      <c r="AB142" s="112" t="str">
        <f t="shared" si="10"/>
        <v/>
      </c>
      <c r="AC142" s="142">
        <f t="shared" si="11"/>
        <v>0</v>
      </c>
      <c r="AD142" s="112" t="str">
        <f t="shared" si="12"/>
        <v/>
      </c>
      <c r="AE142" s="112" t="str">
        <f t="shared" si="13"/>
        <v/>
      </c>
      <c r="AF142" s="112" t="str">
        <f t="shared" si="25"/>
        <v/>
      </c>
      <c r="AG142" s="112" t="str">
        <f t="shared" si="26"/>
        <v/>
      </c>
      <c r="AH142" s="112" t="str">
        <f t="shared" si="27"/>
        <v/>
      </c>
      <c r="AI142" s="143" t="str">
        <f t="shared" si="28"/>
        <v/>
      </c>
      <c r="AK142" s="141">
        <v>137.0</v>
      </c>
      <c r="AL142" s="112" t="str">
        <f t="shared" si="14"/>
        <v/>
      </c>
      <c r="AM142" s="112" t="str">
        <f t="shared" si="15"/>
        <v/>
      </c>
      <c r="AN142" s="112" t="str">
        <f t="shared" si="16"/>
        <v/>
      </c>
      <c r="AO142" s="112" t="str">
        <f t="shared" si="17"/>
        <v/>
      </c>
      <c r="AP142" s="112" t="str">
        <f t="shared" si="18"/>
        <v/>
      </c>
      <c r="AQ142" s="112" t="str">
        <f t="shared" ref="AQ142:AT142" si="177">IF($AK142&lt;=$F$18,$AL142*AM142,)</f>
        <v/>
      </c>
      <c r="AR142" s="112" t="str">
        <f t="shared" si="177"/>
        <v/>
      </c>
      <c r="AS142" s="112" t="str">
        <f t="shared" si="177"/>
        <v/>
      </c>
      <c r="AT142" s="112" t="str">
        <f t="shared" si="177"/>
        <v/>
      </c>
      <c r="AU142" s="112"/>
      <c r="AV142" s="112"/>
      <c r="AW142" s="112"/>
      <c r="AX142" s="112"/>
      <c r="AY142" s="143"/>
    </row>
    <row r="143" ht="15.75" customHeight="1">
      <c r="C143" s="241" t="s">
        <v>191</v>
      </c>
      <c r="D143" s="242">
        <v>0.65</v>
      </c>
      <c r="E143" s="240" t="s">
        <v>158</v>
      </c>
      <c r="F143" s="239">
        <f>IF(OR('Pin Maritime'!$E143="Feuillus",'Pin Maritime'!$E143="Peupliers"),1.56,1.3)</f>
        <v>1.56</v>
      </c>
      <c r="G143" s="112"/>
      <c r="H143" s="112"/>
      <c r="I143" s="138">
        <v>138.0</v>
      </c>
      <c r="J143" s="112" t="str">
        <f t="shared" si="66"/>
        <v/>
      </c>
      <c r="K143" s="112">
        <f t="shared" si="20"/>
        <v>0</v>
      </c>
      <c r="L143" s="112" t="str">
        <f t="shared" si="21"/>
        <v/>
      </c>
      <c r="M143" s="112" t="str">
        <f t="shared" si="2"/>
        <v/>
      </c>
      <c r="N143" s="112" t="str">
        <f t="shared" si="3"/>
        <v/>
      </c>
      <c r="O143" s="139">
        <f t="shared" si="4"/>
        <v>0</v>
      </c>
      <c r="P143" s="138">
        <v>138.0</v>
      </c>
      <c r="Q143" s="112" t="str">
        <f t="shared" si="22"/>
        <v/>
      </c>
      <c r="R143" s="112" t="str">
        <f t="shared" si="23"/>
        <v/>
      </c>
      <c r="S143" s="112" t="str">
        <f t="shared" si="5"/>
        <v>#N/A</v>
      </c>
      <c r="T143" s="112" t="str">
        <f t="shared" si="6"/>
        <v>#N/A</v>
      </c>
      <c r="U143" s="112" t="str">
        <f t="shared" si="24"/>
        <v/>
      </c>
      <c r="V143" s="112" t="str">
        <f t="shared" si="7"/>
        <v/>
      </c>
      <c r="W143" s="112">
        <v>0.0</v>
      </c>
      <c r="X143" s="112" t="str">
        <f t="shared" si="8"/>
        <v>#N/A</v>
      </c>
      <c r="Y143" s="140" t="str">
        <f t="shared" si="9"/>
        <v/>
      </c>
      <c r="AA143" s="141">
        <v>138.0</v>
      </c>
      <c r="AB143" s="112" t="str">
        <f t="shared" si="10"/>
        <v/>
      </c>
      <c r="AC143" s="142">
        <f t="shared" si="11"/>
        <v>0</v>
      </c>
      <c r="AD143" s="112" t="str">
        <f t="shared" si="12"/>
        <v/>
      </c>
      <c r="AE143" s="112" t="str">
        <f t="shared" si="13"/>
        <v/>
      </c>
      <c r="AF143" s="112" t="str">
        <f t="shared" si="25"/>
        <v/>
      </c>
      <c r="AG143" s="112" t="str">
        <f t="shared" si="26"/>
        <v/>
      </c>
      <c r="AH143" s="112" t="str">
        <f t="shared" si="27"/>
        <v/>
      </c>
      <c r="AI143" s="143" t="str">
        <f t="shared" si="28"/>
        <v/>
      </c>
      <c r="AK143" s="141">
        <v>138.0</v>
      </c>
      <c r="AL143" s="112" t="str">
        <f t="shared" si="14"/>
        <v/>
      </c>
      <c r="AM143" s="112" t="str">
        <f t="shared" si="15"/>
        <v/>
      </c>
      <c r="AN143" s="112" t="str">
        <f t="shared" si="16"/>
        <v/>
      </c>
      <c r="AO143" s="112" t="str">
        <f t="shared" si="17"/>
        <v/>
      </c>
      <c r="AP143" s="112" t="str">
        <f t="shared" si="18"/>
        <v/>
      </c>
      <c r="AQ143" s="112" t="str">
        <f t="shared" ref="AQ143:AT143" si="178">IF($AK143&lt;=$F$18,$AL143*AM143,)</f>
        <v/>
      </c>
      <c r="AR143" s="112" t="str">
        <f t="shared" si="178"/>
        <v/>
      </c>
      <c r="AS143" s="112" t="str">
        <f t="shared" si="178"/>
        <v/>
      </c>
      <c r="AT143" s="112" t="str">
        <f t="shared" si="178"/>
        <v/>
      </c>
      <c r="AU143" s="112"/>
      <c r="AV143" s="112"/>
      <c r="AW143" s="112"/>
      <c r="AX143" s="112"/>
      <c r="AY143" s="143"/>
    </row>
    <row r="144" ht="15.75" customHeight="1">
      <c r="C144" s="241" t="s">
        <v>192</v>
      </c>
      <c r="D144" s="242">
        <v>0.56</v>
      </c>
      <c r="E144" s="240" t="s">
        <v>158</v>
      </c>
      <c r="F144" s="239">
        <f>IF(OR('Pin Maritime'!$E144="Feuillus",'Pin Maritime'!$E144="Peupliers"),1.56,1.3)</f>
        <v>1.56</v>
      </c>
      <c r="G144" s="112"/>
      <c r="H144" s="112"/>
      <c r="I144" s="138">
        <v>139.0</v>
      </c>
      <c r="J144" s="112" t="str">
        <f t="shared" si="66"/>
        <v/>
      </c>
      <c r="K144" s="112">
        <f t="shared" si="20"/>
        <v>0</v>
      </c>
      <c r="L144" s="112" t="str">
        <f t="shared" si="21"/>
        <v/>
      </c>
      <c r="M144" s="112" t="str">
        <f t="shared" si="2"/>
        <v/>
      </c>
      <c r="N144" s="112" t="str">
        <f t="shared" si="3"/>
        <v/>
      </c>
      <c r="O144" s="139">
        <f t="shared" si="4"/>
        <v>0</v>
      </c>
      <c r="P144" s="138">
        <v>139.0</v>
      </c>
      <c r="Q144" s="112" t="str">
        <f t="shared" si="22"/>
        <v/>
      </c>
      <c r="R144" s="112" t="str">
        <f t="shared" si="23"/>
        <v/>
      </c>
      <c r="S144" s="112" t="str">
        <f t="shared" si="5"/>
        <v>#N/A</v>
      </c>
      <c r="T144" s="112" t="str">
        <f t="shared" si="6"/>
        <v>#N/A</v>
      </c>
      <c r="U144" s="112" t="str">
        <f t="shared" si="24"/>
        <v/>
      </c>
      <c r="V144" s="112" t="str">
        <f t="shared" si="7"/>
        <v/>
      </c>
      <c r="W144" s="112">
        <v>0.0</v>
      </c>
      <c r="X144" s="112" t="str">
        <f t="shared" si="8"/>
        <v>#N/A</v>
      </c>
      <c r="Y144" s="140" t="str">
        <f t="shared" si="9"/>
        <v/>
      </c>
      <c r="AA144" s="141">
        <v>139.0</v>
      </c>
      <c r="AB144" s="112" t="str">
        <f t="shared" si="10"/>
        <v/>
      </c>
      <c r="AC144" s="142">
        <f t="shared" si="11"/>
        <v>0</v>
      </c>
      <c r="AD144" s="112" t="str">
        <f t="shared" si="12"/>
        <v/>
      </c>
      <c r="AE144" s="112" t="str">
        <f t="shared" si="13"/>
        <v/>
      </c>
      <c r="AF144" s="112" t="str">
        <f t="shared" si="25"/>
        <v/>
      </c>
      <c r="AG144" s="112" t="str">
        <f t="shared" si="26"/>
        <v/>
      </c>
      <c r="AH144" s="112" t="str">
        <f t="shared" si="27"/>
        <v/>
      </c>
      <c r="AI144" s="143" t="str">
        <f t="shared" si="28"/>
        <v/>
      </c>
      <c r="AK144" s="141">
        <v>139.0</v>
      </c>
      <c r="AL144" s="112" t="str">
        <f t="shared" si="14"/>
        <v/>
      </c>
      <c r="AM144" s="112" t="str">
        <f t="shared" si="15"/>
        <v/>
      </c>
      <c r="AN144" s="112" t="str">
        <f t="shared" si="16"/>
        <v/>
      </c>
      <c r="AO144" s="112" t="str">
        <f t="shared" si="17"/>
        <v/>
      </c>
      <c r="AP144" s="112" t="str">
        <f t="shared" si="18"/>
        <v/>
      </c>
      <c r="AQ144" s="112" t="str">
        <f t="shared" ref="AQ144:AT144" si="179">IF($AK144&lt;=$F$18,$AL144*AM144,)</f>
        <v/>
      </c>
      <c r="AR144" s="112" t="str">
        <f t="shared" si="179"/>
        <v/>
      </c>
      <c r="AS144" s="112" t="str">
        <f t="shared" si="179"/>
        <v/>
      </c>
      <c r="AT144" s="112" t="str">
        <f t="shared" si="179"/>
        <v/>
      </c>
      <c r="AU144" s="112"/>
      <c r="AV144" s="112"/>
      <c r="AW144" s="112"/>
      <c r="AX144" s="112"/>
      <c r="AY144" s="143"/>
    </row>
    <row r="145" ht="15.75" customHeight="1">
      <c r="C145" s="241" t="s">
        <v>193</v>
      </c>
      <c r="D145" s="242">
        <v>0.58</v>
      </c>
      <c r="E145" s="240" t="s">
        <v>158</v>
      </c>
      <c r="F145" s="239">
        <f>IF(OR('Pin Maritime'!$E145="Feuillus",'Pin Maritime'!$E145="Peupliers"),1.56,1.3)</f>
        <v>1.56</v>
      </c>
      <c r="G145" s="112"/>
      <c r="H145" s="112"/>
      <c r="I145" s="138">
        <v>140.0</v>
      </c>
      <c r="J145" s="112" t="str">
        <f t="shared" si="66"/>
        <v/>
      </c>
      <c r="K145" s="112">
        <f t="shared" si="20"/>
        <v>0</v>
      </c>
      <c r="L145" s="112" t="str">
        <f t="shared" si="21"/>
        <v/>
      </c>
      <c r="M145" s="112" t="str">
        <f t="shared" si="2"/>
        <v/>
      </c>
      <c r="N145" s="112" t="str">
        <f t="shared" si="3"/>
        <v/>
      </c>
      <c r="O145" s="139">
        <f t="shared" si="4"/>
        <v>0</v>
      </c>
      <c r="P145" s="138">
        <v>140.0</v>
      </c>
      <c r="Q145" s="112" t="str">
        <f t="shared" si="22"/>
        <v/>
      </c>
      <c r="R145" s="112" t="str">
        <f t="shared" si="23"/>
        <v/>
      </c>
      <c r="S145" s="112" t="str">
        <f t="shared" si="5"/>
        <v>#N/A</v>
      </c>
      <c r="T145" s="112" t="str">
        <f t="shared" si="6"/>
        <v>#N/A</v>
      </c>
      <c r="U145" s="112" t="str">
        <f t="shared" si="24"/>
        <v/>
      </c>
      <c r="V145" s="112" t="str">
        <f t="shared" si="7"/>
        <v/>
      </c>
      <c r="W145" s="112">
        <v>0.0</v>
      </c>
      <c r="X145" s="112" t="str">
        <f t="shared" si="8"/>
        <v>#N/A</v>
      </c>
      <c r="Y145" s="140" t="str">
        <f t="shared" si="9"/>
        <v/>
      </c>
      <c r="AA145" s="141">
        <v>140.0</v>
      </c>
      <c r="AB145" s="112" t="str">
        <f t="shared" si="10"/>
        <v/>
      </c>
      <c r="AC145" s="142">
        <f t="shared" si="11"/>
        <v>0</v>
      </c>
      <c r="AD145" s="112" t="str">
        <f t="shared" si="12"/>
        <v/>
      </c>
      <c r="AE145" s="112" t="str">
        <f t="shared" si="13"/>
        <v/>
      </c>
      <c r="AF145" s="112" t="str">
        <f t="shared" si="25"/>
        <v/>
      </c>
      <c r="AG145" s="112" t="str">
        <f t="shared" si="26"/>
        <v/>
      </c>
      <c r="AH145" s="112" t="str">
        <f t="shared" si="27"/>
        <v/>
      </c>
      <c r="AI145" s="143" t="str">
        <f t="shared" si="28"/>
        <v/>
      </c>
      <c r="AK145" s="141">
        <v>140.0</v>
      </c>
      <c r="AL145" s="112" t="str">
        <f t="shared" si="14"/>
        <v/>
      </c>
      <c r="AM145" s="112" t="str">
        <f t="shared" si="15"/>
        <v/>
      </c>
      <c r="AN145" s="112" t="str">
        <f t="shared" si="16"/>
        <v/>
      </c>
      <c r="AO145" s="112" t="str">
        <f t="shared" si="17"/>
        <v/>
      </c>
      <c r="AP145" s="112" t="str">
        <f t="shared" si="18"/>
        <v/>
      </c>
      <c r="AQ145" s="112" t="str">
        <f t="shared" ref="AQ145:AT145" si="180">IF($AK145&lt;=$F$18,$AL145*AM145,)</f>
        <v/>
      </c>
      <c r="AR145" s="112" t="str">
        <f t="shared" si="180"/>
        <v/>
      </c>
      <c r="AS145" s="112" t="str">
        <f t="shared" si="180"/>
        <v/>
      </c>
      <c r="AT145" s="112" t="str">
        <f t="shared" si="180"/>
        <v/>
      </c>
      <c r="AU145" s="112"/>
      <c r="AV145" s="112"/>
      <c r="AW145" s="112"/>
      <c r="AX145" s="112"/>
      <c r="AY145" s="143"/>
    </row>
    <row r="146" ht="15.75" customHeight="1">
      <c r="C146" s="241" t="s">
        <v>194</v>
      </c>
      <c r="D146" s="242">
        <v>0.64</v>
      </c>
      <c r="E146" s="240" t="s">
        <v>158</v>
      </c>
      <c r="F146" s="239">
        <f>IF(OR('Pin Maritime'!$E146="Feuillus",'Pin Maritime'!$E146="Peupliers"),1.56,1.3)</f>
        <v>1.56</v>
      </c>
      <c r="G146" s="112"/>
      <c r="H146" s="112"/>
      <c r="I146" s="138">
        <v>141.0</v>
      </c>
      <c r="J146" s="112" t="str">
        <f t="shared" si="66"/>
        <v/>
      </c>
      <c r="K146" s="112">
        <f t="shared" si="20"/>
        <v>0</v>
      </c>
      <c r="L146" s="112" t="str">
        <f t="shared" si="21"/>
        <v/>
      </c>
      <c r="M146" s="112" t="str">
        <f t="shared" si="2"/>
        <v/>
      </c>
      <c r="N146" s="112" t="str">
        <f t="shared" si="3"/>
        <v/>
      </c>
      <c r="O146" s="139">
        <f t="shared" si="4"/>
        <v>0</v>
      </c>
      <c r="P146" s="138">
        <v>141.0</v>
      </c>
      <c r="Q146" s="112" t="str">
        <f t="shared" si="22"/>
        <v/>
      </c>
      <c r="R146" s="112" t="str">
        <f t="shared" si="23"/>
        <v/>
      </c>
      <c r="S146" s="112" t="str">
        <f t="shared" si="5"/>
        <v>#N/A</v>
      </c>
      <c r="T146" s="112" t="str">
        <f t="shared" si="6"/>
        <v>#N/A</v>
      </c>
      <c r="U146" s="112" t="str">
        <f t="shared" si="24"/>
        <v/>
      </c>
      <c r="V146" s="112" t="str">
        <f t="shared" si="7"/>
        <v/>
      </c>
      <c r="W146" s="112">
        <v>0.0</v>
      </c>
      <c r="X146" s="112" t="str">
        <f t="shared" si="8"/>
        <v>#N/A</v>
      </c>
      <c r="Y146" s="140" t="str">
        <f t="shared" si="9"/>
        <v/>
      </c>
      <c r="AA146" s="141">
        <v>141.0</v>
      </c>
      <c r="AB146" s="112" t="str">
        <f t="shared" si="10"/>
        <v/>
      </c>
      <c r="AC146" s="142">
        <f t="shared" si="11"/>
        <v>0</v>
      </c>
      <c r="AD146" s="112" t="str">
        <f t="shared" si="12"/>
        <v/>
      </c>
      <c r="AE146" s="112" t="str">
        <f t="shared" si="13"/>
        <v/>
      </c>
      <c r="AF146" s="112" t="str">
        <f t="shared" si="25"/>
        <v/>
      </c>
      <c r="AG146" s="112" t="str">
        <f t="shared" si="26"/>
        <v/>
      </c>
      <c r="AH146" s="112" t="str">
        <f t="shared" si="27"/>
        <v/>
      </c>
      <c r="AI146" s="143" t="str">
        <f t="shared" si="28"/>
        <v/>
      </c>
      <c r="AK146" s="141">
        <v>141.0</v>
      </c>
      <c r="AL146" s="112" t="str">
        <f t="shared" si="14"/>
        <v/>
      </c>
      <c r="AM146" s="112" t="str">
        <f t="shared" si="15"/>
        <v/>
      </c>
      <c r="AN146" s="112" t="str">
        <f t="shared" si="16"/>
        <v/>
      </c>
      <c r="AO146" s="112" t="str">
        <f t="shared" si="17"/>
        <v/>
      </c>
      <c r="AP146" s="112" t="str">
        <f t="shared" si="18"/>
        <v/>
      </c>
      <c r="AQ146" s="112" t="str">
        <f t="shared" ref="AQ146:AT146" si="181">IF($AK146&lt;=$F$18,$AL146*AM146,)</f>
        <v/>
      </c>
      <c r="AR146" s="112" t="str">
        <f t="shared" si="181"/>
        <v/>
      </c>
      <c r="AS146" s="112" t="str">
        <f t="shared" si="181"/>
        <v/>
      </c>
      <c r="AT146" s="112" t="str">
        <f t="shared" si="181"/>
        <v/>
      </c>
      <c r="AU146" s="112"/>
      <c r="AV146" s="112"/>
      <c r="AW146" s="112"/>
      <c r="AX146" s="112"/>
      <c r="AY146" s="143"/>
    </row>
    <row r="147" ht="15.75" customHeight="1">
      <c r="C147" s="241" t="s">
        <v>195</v>
      </c>
      <c r="D147" s="242">
        <v>0.73</v>
      </c>
      <c r="E147" s="240" t="s">
        <v>158</v>
      </c>
      <c r="F147" s="239">
        <f>IF(OR('Pin Maritime'!$E147="Feuillus",'Pin Maritime'!$E147="Peupliers"),1.56,1.3)</f>
        <v>1.56</v>
      </c>
      <c r="G147" s="112"/>
      <c r="H147" s="112"/>
      <c r="I147" s="138">
        <v>142.0</v>
      </c>
      <c r="J147" s="112" t="str">
        <f t="shared" si="66"/>
        <v/>
      </c>
      <c r="K147" s="112">
        <f t="shared" si="20"/>
        <v>0</v>
      </c>
      <c r="L147" s="112" t="str">
        <f t="shared" si="21"/>
        <v/>
      </c>
      <c r="M147" s="112" t="str">
        <f t="shared" si="2"/>
        <v/>
      </c>
      <c r="N147" s="112" t="str">
        <f t="shared" si="3"/>
        <v/>
      </c>
      <c r="O147" s="139">
        <f t="shared" si="4"/>
        <v>0</v>
      </c>
      <c r="P147" s="138">
        <v>142.0</v>
      </c>
      <c r="Q147" s="112" t="str">
        <f t="shared" si="22"/>
        <v/>
      </c>
      <c r="R147" s="112" t="str">
        <f t="shared" si="23"/>
        <v/>
      </c>
      <c r="S147" s="112" t="str">
        <f t="shared" si="5"/>
        <v>#N/A</v>
      </c>
      <c r="T147" s="112" t="str">
        <f t="shared" si="6"/>
        <v>#N/A</v>
      </c>
      <c r="U147" s="112" t="str">
        <f t="shared" si="24"/>
        <v/>
      </c>
      <c r="V147" s="112" t="str">
        <f t="shared" si="7"/>
        <v/>
      </c>
      <c r="W147" s="112">
        <v>0.0</v>
      </c>
      <c r="X147" s="112" t="str">
        <f t="shared" si="8"/>
        <v>#N/A</v>
      </c>
      <c r="Y147" s="140" t="str">
        <f t="shared" si="9"/>
        <v/>
      </c>
      <c r="AA147" s="141">
        <v>142.0</v>
      </c>
      <c r="AB147" s="112" t="str">
        <f t="shared" si="10"/>
        <v/>
      </c>
      <c r="AC147" s="142">
        <f t="shared" si="11"/>
        <v>0</v>
      </c>
      <c r="AD147" s="112" t="str">
        <f t="shared" si="12"/>
        <v/>
      </c>
      <c r="AE147" s="112" t="str">
        <f t="shared" si="13"/>
        <v/>
      </c>
      <c r="AF147" s="112" t="str">
        <f t="shared" si="25"/>
        <v/>
      </c>
      <c r="AG147" s="112" t="str">
        <f t="shared" si="26"/>
        <v/>
      </c>
      <c r="AH147" s="112" t="str">
        <f t="shared" si="27"/>
        <v/>
      </c>
      <c r="AI147" s="143" t="str">
        <f t="shared" si="28"/>
        <v/>
      </c>
      <c r="AK147" s="141">
        <v>142.0</v>
      </c>
      <c r="AL147" s="112" t="str">
        <f t="shared" si="14"/>
        <v/>
      </c>
      <c r="AM147" s="112" t="str">
        <f t="shared" si="15"/>
        <v/>
      </c>
      <c r="AN147" s="112" t="str">
        <f t="shared" si="16"/>
        <v/>
      </c>
      <c r="AO147" s="112" t="str">
        <f t="shared" si="17"/>
        <v/>
      </c>
      <c r="AP147" s="112" t="str">
        <f t="shared" si="18"/>
        <v/>
      </c>
      <c r="AQ147" s="112" t="str">
        <f t="shared" ref="AQ147:AT147" si="182">IF($AK147&lt;=$F$18,$AL147*AM147,)</f>
        <v/>
      </c>
      <c r="AR147" s="112" t="str">
        <f t="shared" si="182"/>
        <v/>
      </c>
      <c r="AS147" s="112" t="str">
        <f t="shared" si="182"/>
        <v/>
      </c>
      <c r="AT147" s="112" t="str">
        <f t="shared" si="182"/>
        <v/>
      </c>
      <c r="AU147" s="112"/>
      <c r="AV147" s="112"/>
      <c r="AW147" s="112"/>
      <c r="AX147" s="112"/>
      <c r="AY147" s="143"/>
    </row>
    <row r="148" ht="15.75" customHeight="1">
      <c r="C148" s="241" t="s">
        <v>196</v>
      </c>
      <c r="D148" s="242">
        <v>0.56</v>
      </c>
      <c r="E148" s="240" t="s">
        <v>158</v>
      </c>
      <c r="F148" s="239">
        <f>IF(OR('Pin Maritime'!$E148="Feuillus",'Pin Maritime'!$E148="Peupliers"),1.56,1.3)</f>
        <v>1.56</v>
      </c>
      <c r="G148" s="112"/>
      <c r="H148" s="112"/>
      <c r="I148" s="138">
        <v>143.0</v>
      </c>
      <c r="J148" s="112" t="str">
        <f t="shared" si="66"/>
        <v/>
      </c>
      <c r="K148" s="112">
        <f t="shared" si="20"/>
        <v>0</v>
      </c>
      <c r="L148" s="112" t="str">
        <f t="shared" si="21"/>
        <v/>
      </c>
      <c r="M148" s="112" t="str">
        <f t="shared" si="2"/>
        <v/>
      </c>
      <c r="N148" s="112" t="str">
        <f t="shared" si="3"/>
        <v/>
      </c>
      <c r="O148" s="139">
        <f t="shared" si="4"/>
        <v>0</v>
      </c>
      <c r="P148" s="138">
        <v>143.0</v>
      </c>
      <c r="Q148" s="112" t="str">
        <f t="shared" si="22"/>
        <v/>
      </c>
      <c r="R148" s="112" t="str">
        <f t="shared" si="23"/>
        <v/>
      </c>
      <c r="S148" s="112" t="str">
        <f t="shared" si="5"/>
        <v>#N/A</v>
      </c>
      <c r="T148" s="112" t="str">
        <f t="shared" si="6"/>
        <v>#N/A</v>
      </c>
      <c r="U148" s="112" t="str">
        <f t="shared" si="24"/>
        <v/>
      </c>
      <c r="V148" s="112" t="str">
        <f t="shared" si="7"/>
        <v/>
      </c>
      <c r="W148" s="112">
        <v>0.0</v>
      </c>
      <c r="X148" s="112" t="str">
        <f t="shared" si="8"/>
        <v>#N/A</v>
      </c>
      <c r="Y148" s="140" t="str">
        <f t="shared" si="9"/>
        <v/>
      </c>
      <c r="AA148" s="141">
        <v>143.0</v>
      </c>
      <c r="AB148" s="112" t="str">
        <f t="shared" si="10"/>
        <v/>
      </c>
      <c r="AC148" s="142">
        <f t="shared" si="11"/>
        <v>0</v>
      </c>
      <c r="AD148" s="112" t="str">
        <f t="shared" si="12"/>
        <v/>
      </c>
      <c r="AE148" s="112" t="str">
        <f t="shared" si="13"/>
        <v/>
      </c>
      <c r="AF148" s="112" t="str">
        <f t="shared" si="25"/>
        <v/>
      </c>
      <c r="AG148" s="112" t="str">
        <f t="shared" si="26"/>
        <v/>
      </c>
      <c r="AH148" s="112" t="str">
        <f t="shared" si="27"/>
        <v/>
      </c>
      <c r="AI148" s="143" t="str">
        <f t="shared" si="28"/>
        <v/>
      </c>
      <c r="AK148" s="141">
        <v>143.0</v>
      </c>
      <c r="AL148" s="112" t="str">
        <f t="shared" si="14"/>
        <v/>
      </c>
      <c r="AM148" s="112" t="str">
        <f t="shared" si="15"/>
        <v/>
      </c>
      <c r="AN148" s="112" t="str">
        <f t="shared" si="16"/>
        <v/>
      </c>
      <c r="AO148" s="112" t="str">
        <f t="shared" si="17"/>
        <v/>
      </c>
      <c r="AP148" s="112" t="str">
        <f t="shared" si="18"/>
        <v/>
      </c>
      <c r="AQ148" s="112" t="str">
        <f t="shared" ref="AQ148:AT148" si="183">IF($AK148&lt;=$F$18,$AL148*AM148,)</f>
        <v/>
      </c>
      <c r="AR148" s="112" t="str">
        <f t="shared" si="183"/>
        <v/>
      </c>
      <c r="AS148" s="112" t="str">
        <f t="shared" si="183"/>
        <v/>
      </c>
      <c r="AT148" s="112" t="str">
        <f t="shared" si="183"/>
        <v/>
      </c>
      <c r="AU148" s="112"/>
      <c r="AV148" s="112"/>
      <c r="AW148" s="112"/>
      <c r="AX148" s="112"/>
      <c r="AY148" s="143"/>
    </row>
    <row r="149" ht="15.75" customHeight="1">
      <c r="C149" s="241" t="s">
        <v>197</v>
      </c>
      <c r="D149" s="242">
        <v>0.74</v>
      </c>
      <c r="E149" s="240" t="s">
        <v>158</v>
      </c>
      <c r="F149" s="239">
        <f>IF(OR('Pin Maritime'!$E149="Feuillus",'Pin Maritime'!$E149="Peupliers"),1.56,1.3)</f>
        <v>1.56</v>
      </c>
      <c r="G149" s="112"/>
      <c r="H149" s="112"/>
      <c r="I149" s="138">
        <v>144.0</v>
      </c>
      <c r="J149" s="112" t="str">
        <f t="shared" si="66"/>
        <v/>
      </c>
      <c r="K149" s="112">
        <f t="shared" si="20"/>
        <v>0</v>
      </c>
      <c r="L149" s="112" t="str">
        <f t="shared" si="21"/>
        <v/>
      </c>
      <c r="M149" s="112" t="str">
        <f t="shared" si="2"/>
        <v/>
      </c>
      <c r="N149" s="112" t="str">
        <f t="shared" si="3"/>
        <v/>
      </c>
      <c r="O149" s="139">
        <f t="shared" si="4"/>
        <v>0</v>
      </c>
      <c r="P149" s="138">
        <v>144.0</v>
      </c>
      <c r="Q149" s="112" t="str">
        <f t="shared" si="22"/>
        <v/>
      </c>
      <c r="R149" s="112" t="str">
        <f t="shared" si="23"/>
        <v/>
      </c>
      <c r="S149" s="112" t="str">
        <f t="shared" si="5"/>
        <v>#N/A</v>
      </c>
      <c r="T149" s="112" t="str">
        <f t="shared" si="6"/>
        <v>#N/A</v>
      </c>
      <c r="U149" s="112" t="str">
        <f t="shared" si="24"/>
        <v/>
      </c>
      <c r="V149" s="112" t="str">
        <f t="shared" si="7"/>
        <v/>
      </c>
      <c r="W149" s="112">
        <v>0.0</v>
      </c>
      <c r="X149" s="112" t="str">
        <f t="shared" si="8"/>
        <v>#N/A</v>
      </c>
      <c r="Y149" s="140" t="str">
        <f t="shared" si="9"/>
        <v/>
      </c>
      <c r="AA149" s="141">
        <v>144.0</v>
      </c>
      <c r="AB149" s="112" t="str">
        <f t="shared" si="10"/>
        <v/>
      </c>
      <c r="AC149" s="142">
        <f t="shared" si="11"/>
        <v>0</v>
      </c>
      <c r="AD149" s="112" t="str">
        <f t="shared" si="12"/>
        <v/>
      </c>
      <c r="AE149" s="112" t="str">
        <f t="shared" si="13"/>
        <v/>
      </c>
      <c r="AF149" s="112" t="str">
        <f t="shared" si="25"/>
        <v/>
      </c>
      <c r="AG149" s="112" t="str">
        <f t="shared" si="26"/>
        <v/>
      </c>
      <c r="AH149" s="112" t="str">
        <f t="shared" si="27"/>
        <v/>
      </c>
      <c r="AI149" s="143" t="str">
        <f t="shared" si="28"/>
        <v/>
      </c>
      <c r="AK149" s="141">
        <v>144.0</v>
      </c>
      <c r="AL149" s="112" t="str">
        <f t="shared" si="14"/>
        <v/>
      </c>
      <c r="AM149" s="112" t="str">
        <f t="shared" si="15"/>
        <v/>
      </c>
      <c r="AN149" s="112" t="str">
        <f t="shared" si="16"/>
        <v/>
      </c>
      <c r="AO149" s="112" t="str">
        <f t="shared" si="17"/>
        <v/>
      </c>
      <c r="AP149" s="112" t="str">
        <f t="shared" si="18"/>
        <v/>
      </c>
      <c r="AQ149" s="112" t="str">
        <f t="shared" ref="AQ149:AT149" si="184">IF($AK149&lt;=$F$18,$AL149*AM149,)</f>
        <v/>
      </c>
      <c r="AR149" s="112" t="str">
        <f t="shared" si="184"/>
        <v/>
      </c>
      <c r="AS149" s="112" t="str">
        <f t="shared" si="184"/>
        <v/>
      </c>
      <c r="AT149" s="112" t="str">
        <f t="shared" si="184"/>
        <v/>
      </c>
      <c r="AU149" s="112"/>
      <c r="AV149" s="112"/>
      <c r="AW149" s="112"/>
      <c r="AX149" s="112"/>
      <c r="AY149" s="143"/>
    </row>
    <row r="150" ht="15.75" customHeight="1">
      <c r="C150" s="241" t="s">
        <v>198</v>
      </c>
      <c r="D150" s="242">
        <v>0.4</v>
      </c>
      <c r="E150" s="240" t="s">
        <v>162</v>
      </c>
      <c r="F150" s="239">
        <f>IF(OR('Pin Maritime'!$E150="Feuillus",'Pin Maritime'!$E150="Peupliers"),1.56,1.3)</f>
        <v>1.3</v>
      </c>
      <c r="G150" s="112"/>
      <c r="H150" s="112"/>
      <c r="I150" s="138">
        <v>145.0</v>
      </c>
      <c r="J150" s="112" t="str">
        <f t="shared" si="66"/>
        <v/>
      </c>
      <c r="K150" s="112">
        <f t="shared" si="20"/>
        <v>0</v>
      </c>
      <c r="L150" s="112" t="str">
        <f t="shared" si="21"/>
        <v/>
      </c>
      <c r="M150" s="112" t="str">
        <f t="shared" si="2"/>
        <v/>
      </c>
      <c r="N150" s="112" t="str">
        <f t="shared" si="3"/>
        <v/>
      </c>
      <c r="O150" s="139">
        <f t="shared" si="4"/>
        <v>0</v>
      </c>
      <c r="P150" s="138">
        <v>145.0</v>
      </c>
      <c r="Q150" s="112" t="str">
        <f t="shared" si="22"/>
        <v/>
      </c>
      <c r="R150" s="112" t="str">
        <f t="shared" si="23"/>
        <v/>
      </c>
      <c r="S150" s="112" t="str">
        <f t="shared" si="5"/>
        <v>#N/A</v>
      </c>
      <c r="T150" s="112" t="str">
        <f t="shared" si="6"/>
        <v>#N/A</v>
      </c>
      <c r="U150" s="112" t="str">
        <f t="shared" si="24"/>
        <v/>
      </c>
      <c r="V150" s="112" t="str">
        <f t="shared" si="7"/>
        <v/>
      </c>
      <c r="W150" s="112">
        <v>0.0</v>
      </c>
      <c r="X150" s="112" t="str">
        <f t="shared" si="8"/>
        <v>#N/A</v>
      </c>
      <c r="Y150" s="140" t="str">
        <f t="shared" si="9"/>
        <v/>
      </c>
      <c r="AA150" s="141">
        <v>145.0</v>
      </c>
      <c r="AB150" s="112" t="str">
        <f t="shared" si="10"/>
        <v/>
      </c>
      <c r="AC150" s="142">
        <f t="shared" si="11"/>
        <v>0</v>
      </c>
      <c r="AD150" s="112" t="str">
        <f t="shared" si="12"/>
        <v/>
      </c>
      <c r="AE150" s="112" t="str">
        <f t="shared" si="13"/>
        <v/>
      </c>
      <c r="AF150" s="112" t="str">
        <f t="shared" si="25"/>
        <v/>
      </c>
      <c r="AG150" s="112" t="str">
        <f t="shared" si="26"/>
        <v/>
      </c>
      <c r="AH150" s="112" t="str">
        <f t="shared" si="27"/>
        <v/>
      </c>
      <c r="AI150" s="143" t="str">
        <f t="shared" si="28"/>
        <v/>
      </c>
      <c r="AK150" s="141">
        <v>145.0</v>
      </c>
      <c r="AL150" s="112" t="str">
        <f t="shared" si="14"/>
        <v/>
      </c>
      <c r="AM150" s="112" t="str">
        <f t="shared" si="15"/>
        <v/>
      </c>
      <c r="AN150" s="112" t="str">
        <f t="shared" si="16"/>
        <v/>
      </c>
      <c r="AO150" s="112" t="str">
        <f t="shared" si="17"/>
        <v/>
      </c>
      <c r="AP150" s="112" t="str">
        <f t="shared" si="18"/>
        <v/>
      </c>
      <c r="AQ150" s="112" t="str">
        <f t="shared" ref="AQ150:AT150" si="185">IF($AK150&lt;=$F$18,$AL150*AM150,)</f>
        <v/>
      </c>
      <c r="AR150" s="112" t="str">
        <f t="shared" si="185"/>
        <v/>
      </c>
      <c r="AS150" s="112" t="str">
        <f t="shared" si="185"/>
        <v/>
      </c>
      <c r="AT150" s="112" t="str">
        <f t="shared" si="185"/>
        <v/>
      </c>
      <c r="AU150" s="112"/>
      <c r="AV150" s="112"/>
      <c r="AW150" s="112"/>
      <c r="AX150" s="112"/>
      <c r="AY150" s="143"/>
    </row>
    <row r="151" ht="15.75" customHeight="1">
      <c r="C151" s="241" t="s">
        <v>199</v>
      </c>
      <c r="D151" s="242">
        <v>0.6</v>
      </c>
      <c r="E151" s="240" t="s">
        <v>158</v>
      </c>
      <c r="F151" s="239">
        <f>IF(OR('Pin Maritime'!$E151="Feuillus",'Pin Maritime'!$E151="Peupliers"),1.56,1.3)</f>
        <v>1.56</v>
      </c>
      <c r="G151" s="112"/>
      <c r="H151" s="112"/>
      <c r="I151" s="138">
        <v>146.0</v>
      </c>
      <c r="J151" s="112" t="str">
        <f t="shared" si="66"/>
        <v/>
      </c>
      <c r="K151" s="112">
        <f t="shared" si="20"/>
        <v>0</v>
      </c>
      <c r="L151" s="112" t="str">
        <f t="shared" si="21"/>
        <v/>
      </c>
      <c r="M151" s="112" t="str">
        <f t="shared" si="2"/>
        <v/>
      </c>
      <c r="N151" s="112" t="str">
        <f t="shared" si="3"/>
        <v/>
      </c>
      <c r="O151" s="139">
        <f t="shared" si="4"/>
        <v>0</v>
      </c>
      <c r="P151" s="138">
        <v>146.0</v>
      </c>
      <c r="Q151" s="112" t="str">
        <f t="shared" si="22"/>
        <v/>
      </c>
      <c r="R151" s="112" t="str">
        <f t="shared" si="23"/>
        <v/>
      </c>
      <c r="S151" s="112" t="str">
        <f t="shared" si="5"/>
        <v>#N/A</v>
      </c>
      <c r="T151" s="112" t="str">
        <f t="shared" si="6"/>
        <v>#N/A</v>
      </c>
      <c r="U151" s="112" t="str">
        <f t="shared" si="24"/>
        <v/>
      </c>
      <c r="V151" s="112" t="str">
        <f t="shared" si="7"/>
        <v/>
      </c>
      <c r="W151" s="112">
        <v>0.0</v>
      </c>
      <c r="X151" s="112" t="str">
        <f t="shared" si="8"/>
        <v>#N/A</v>
      </c>
      <c r="Y151" s="140" t="str">
        <f t="shared" si="9"/>
        <v/>
      </c>
      <c r="AA151" s="141">
        <v>146.0</v>
      </c>
      <c r="AB151" s="112" t="str">
        <f t="shared" si="10"/>
        <v/>
      </c>
      <c r="AC151" s="142">
        <f t="shared" si="11"/>
        <v>0</v>
      </c>
      <c r="AD151" s="112" t="str">
        <f t="shared" si="12"/>
        <v/>
      </c>
      <c r="AE151" s="112" t="str">
        <f t="shared" si="13"/>
        <v/>
      </c>
      <c r="AF151" s="112" t="str">
        <f t="shared" si="25"/>
        <v/>
      </c>
      <c r="AG151" s="112" t="str">
        <f t="shared" si="26"/>
        <v/>
      </c>
      <c r="AH151" s="112" t="str">
        <f t="shared" si="27"/>
        <v/>
      </c>
      <c r="AI151" s="143" t="str">
        <f t="shared" si="28"/>
        <v/>
      </c>
      <c r="AK151" s="141">
        <v>146.0</v>
      </c>
      <c r="AL151" s="112" t="str">
        <f t="shared" si="14"/>
        <v/>
      </c>
      <c r="AM151" s="112" t="str">
        <f t="shared" si="15"/>
        <v/>
      </c>
      <c r="AN151" s="112" t="str">
        <f t="shared" si="16"/>
        <v/>
      </c>
      <c r="AO151" s="112" t="str">
        <f t="shared" si="17"/>
        <v/>
      </c>
      <c r="AP151" s="112" t="str">
        <f t="shared" si="18"/>
        <v/>
      </c>
      <c r="AQ151" s="112" t="str">
        <f t="shared" ref="AQ151:AT151" si="186">IF($AK151&lt;=$F$18,$AL151*AM151,)</f>
        <v/>
      </c>
      <c r="AR151" s="112" t="str">
        <f t="shared" si="186"/>
        <v/>
      </c>
      <c r="AS151" s="112" t="str">
        <f t="shared" si="186"/>
        <v/>
      </c>
      <c r="AT151" s="112" t="str">
        <f t="shared" si="186"/>
        <v/>
      </c>
      <c r="AU151" s="112"/>
      <c r="AV151" s="112"/>
      <c r="AW151" s="112"/>
      <c r="AX151" s="112"/>
      <c r="AY151" s="143"/>
    </row>
    <row r="152" ht="15.75" customHeight="1">
      <c r="C152" s="241" t="s">
        <v>200</v>
      </c>
      <c r="D152" s="242">
        <v>0.43</v>
      </c>
      <c r="E152" s="240" t="s">
        <v>162</v>
      </c>
      <c r="F152" s="239">
        <f>IF(OR('Pin Maritime'!$E152="Feuillus",'Pin Maritime'!$E152="Peupliers"),1.56,1.3)</f>
        <v>1.3</v>
      </c>
      <c r="G152" s="112"/>
      <c r="H152" s="112"/>
      <c r="I152" s="138">
        <v>147.0</v>
      </c>
      <c r="J152" s="112" t="str">
        <f t="shared" si="66"/>
        <v/>
      </c>
      <c r="K152" s="112">
        <f t="shared" si="20"/>
        <v>0</v>
      </c>
      <c r="L152" s="112" t="str">
        <f t="shared" si="21"/>
        <v/>
      </c>
      <c r="M152" s="112" t="str">
        <f t="shared" si="2"/>
        <v/>
      </c>
      <c r="N152" s="112" t="str">
        <f t="shared" si="3"/>
        <v/>
      </c>
      <c r="O152" s="139">
        <f t="shared" si="4"/>
        <v>0</v>
      </c>
      <c r="P152" s="138">
        <v>147.0</v>
      </c>
      <c r="Q152" s="112" t="str">
        <f t="shared" si="22"/>
        <v/>
      </c>
      <c r="R152" s="112" t="str">
        <f t="shared" si="23"/>
        <v/>
      </c>
      <c r="S152" s="112" t="str">
        <f t="shared" si="5"/>
        <v>#N/A</v>
      </c>
      <c r="T152" s="112" t="str">
        <f t="shared" si="6"/>
        <v>#N/A</v>
      </c>
      <c r="U152" s="112" t="str">
        <f t="shared" si="24"/>
        <v/>
      </c>
      <c r="V152" s="112" t="str">
        <f t="shared" si="7"/>
        <v/>
      </c>
      <c r="W152" s="112">
        <v>0.0</v>
      </c>
      <c r="X152" s="112" t="str">
        <f t="shared" si="8"/>
        <v>#N/A</v>
      </c>
      <c r="Y152" s="140" t="str">
        <f t="shared" si="9"/>
        <v/>
      </c>
      <c r="AA152" s="141">
        <v>147.0</v>
      </c>
      <c r="AB152" s="112" t="str">
        <f t="shared" si="10"/>
        <v/>
      </c>
      <c r="AC152" s="142">
        <f t="shared" si="11"/>
        <v>0</v>
      </c>
      <c r="AD152" s="112" t="str">
        <f t="shared" si="12"/>
        <v/>
      </c>
      <c r="AE152" s="112" t="str">
        <f t="shared" si="13"/>
        <v/>
      </c>
      <c r="AF152" s="112" t="str">
        <f t="shared" si="25"/>
        <v/>
      </c>
      <c r="AG152" s="112" t="str">
        <f t="shared" si="26"/>
        <v/>
      </c>
      <c r="AH152" s="112" t="str">
        <f t="shared" si="27"/>
        <v/>
      </c>
      <c r="AI152" s="143" t="str">
        <f t="shared" si="28"/>
        <v/>
      </c>
      <c r="AK152" s="141">
        <v>147.0</v>
      </c>
      <c r="AL152" s="112" t="str">
        <f t="shared" si="14"/>
        <v/>
      </c>
      <c r="AM152" s="112" t="str">
        <f t="shared" si="15"/>
        <v/>
      </c>
      <c r="AN152" s="112" t="str">
        <f t="shared" si="16"/>
        <v/>
      </c>
      <c r="AO152" s="112" t="str">
        <f t="shared" si="17"/>
        <v/>
      </c>
      <c r="AP152" s="112" t="str">
        <f t="shared" si="18"/>
        <v/>
      </c>
      <c r="AQ152" s="112" t="str">
        <f t="shared" ref="AQ152:AT152" si="187">IF($AK152&lt;=$F$18,$AL152*AM152,)</f>
        <v/>
      </c>
      <c r="AR152" s="112" t="str">
        <f t="shared" si="187"/>
        <v/>
      </c>
      <c r="AS152" s="112" t="str">
        <f t="shared" si="187"/>
        <v/>
      </c>
      <c r="AT152" s="112" t="str">
        <f t="shared" si="187"/>
        <v/>
      </c>
      <c r="AU152" s="112"/>
      <c r="AV152" s="112"/>
      <c r="AW152" s="112"/>
      <c r="AX152" s="112"/>
      <c r="AY152" s="143"/>
    </row>
    <row r="153" ht="15.75" customHeight="1">
      <c r="C153" s="241" t="s">
        <v>201</v>
      </c>
      <c r="D153" s="242">
        <v>0.37</v>
      </c>
      <c r="E153" s="240" t="s">
        <v>162</v>
      </c>
      <c r="F153" s="239">
        <f>IF(OR('Pin Maritime'!$E153="Feuillus",'Pin Maritime'!$E153="Peupliers"),1.56,1.3)</f>
        <v>1.3</v>
      </c>
      <c r="G153" s="112"/>
      <c r="H153" s="112"/>
      <c r="I153" s="138">
        <v>148.0</v>
      </c>
      <c r="J153" s="112" t="str">
        <f t="shared" si="66"/>
        <v/>
      </c>
      <c r="K153" s="112">
        <f t="shared" si="20"/>
        <v>0</v>
      </c>
      <c r="L153" s="112" t="str">
        <f t="shared" si="21"/>
        <v/>
      </c>
      <c r="M153" s="112" t="str">
        <f t="shared" si="2"/>
        <v/>
      </c>
      <c r="N153" s="112" t="str">
        <f t="shared" si="3"/>
        <v/>
      </c>
      <c r="O153" s="139">
        <f t="shared" si="4"/>
        <v>0</v>
      </c>
      <c r="P153" s="138">
        <v>148.0</v>
      </c>
      <c r="Q153" s="112" t="str">
        <f t="shared" si="22"/>
        <v/>
      </c>
      <c r="R153" s="112" t="str">
        <f t="shared" si="23"/>
        <v/>
      </c>
      <c r="S153" s="112" t="str">
        <f t="shared" si="5"/>
        <v>#N/A</v>
      </c>
      <c r="T153" s="112" t="str">
        <f t="shared" si="6"/>
        <v>#N/A</v>
      </c>
      <c r="U153" s="112" t="str">
        <f t="shared" si="24"/>
        <v/>
      </c>
      <c r="V153" s="112" t="str">
        <f t="shared" si="7"/>
        <v/>
      </c>
      <c r="W153" s="112">
        <v>0.0</v>
      </c>
      <c r="X153" s="112" t="str">
        <f t="shared" si="8"/>
        <v>#N/A</v>
      </c>
      <c r="Y153" s="140" t="str">
        <f t="shared" si="9"/>
        <v/>
      </c>
      <c r="AA153" s="141">
        <v>148.0</v>
      </c>
      <c r="AB153" s="112" t="str">
        <f t="shared" si="10"/>
        <v/>
      </c>
      <c r="AC153" s="142">
        <f t="shared" si="11"/>
        <v>0</v>
      </c>
      <c r="AD153" s="112" t="str">
        <f t="shared" si="12"/>
        <v/>
      </c>
      <c r="AE153" s="112" t="str">
        <f t="shared" si="13"/>
        <v/>
      </c>
      <c r="AF153" s="112" t="str">
        <f t="shared" si="25"/>
        <v/>
      </c>
      <c r="AG153" s="112" t="str">
        <f t="shared" si="26"/>
        <v/>
      </c>
      <c r="AH153" s="112" t="str">
        <f t="shared" si="27"/>
        <v/>
      </c>
      <c r="AI153" s="143" t="str">
        <f t="shared" si="28"/>
        <v/>
      </c>
      <c r="AK153" s="141">
        <v>148.0</v>
      </c>
      <c r="AL153" s="112" t="str">
        <f t="shared" si="14"/>
        <v/>
      </c>
      <c r="AM153" s="112" t="str">
        <f t="shared" si="15"/>
        <v/>
      </c>
      <c r="AN153" s="112" t="str">
        <f t="shared" si="16"/>
        <v/>
      </c>
      <c r="AO153" s="112" t="str">
        <f t="shared" si="17"/>
        <v/>
      </c>
      <c r="AP153" s="112" t="str">
        <f t="shared" si="18"/>
        <v/>
      </c>
      <c r="AQ153" s="112" t="str">
        <f t="shared" ref="AQ153:AT153" si="188">IF($AK153&lt;=$F$18,$AL153*AM153,)</f>
        <v/>
      </c>
      <c r="AR153" s="112" t="str">
        <f t="shared" si="188"/>
        <v/>
      </c>
      <c r="AS153" s="112" t="str">
        <f t="shared" si="188"/>
        <v/>
      </c>
      <c r="AT153" s="112" t="str">
        <f t="shared" si="188"/>
        <v/>
      </c>
      <c r="AU153" s="112"/>
      <c r="AV153" s="112"/>
      <c r="AW153" s="112"/>
      <c r="AX153" s="112"/>
      <c r="AY153" s="143"/>
    </row>
    <row r="154" ht="15.75" customHeight="1">
      <c r="C154" s="241" t="s">
        <v>202</v>
      </c>
      <c r="D154" s="242">
        <v>0.36</v>
      </c>
      <c r="E154" s="240" t="s">
        <v>162</v>
      </c>
      <c r="F154" s="239">
        <f>IF(OR('Pin Maritime'!$E154="Feuillus",'Pin Maritime'!$E154="Peupliers"),1.56,1.3)</f>
        <v>1.3</v>
      </c>
      <c r="G154" s="112"/>
      <c r="H154" s="112"/>
      <c r="I154" s="138">
        <v>149.0</v>
      </c>
      <c r="J154" s="112" t="str">
        <f t="shared" si="66"/>
        <v/>
      </c>
      <c r="K154" s="112">
        <f t="shared" si="20"/>
        <v>0</v>
      </c>
      <c r="L154" s="112" t="str">
        <f t="shared" si="21"/>
        <v/>
      </c>
      <c r="M154" s="112" t="str">
        <f t="shared" si="2"/>
        <v/>
      </c>
      <c r="N154" s="112" t="str">
        <f t="shared" si="3"/>
        <v/>
      </c>
      <c r="O154" s="139">
        <f t="shared" si="4"/>
        <v>0</v>
      </c>
      <c r="P154" s="138">
        <v>149.0</v>
      </c>
      <c r="Q154" s="112" t="str">
        <f t="shared" si="22"/>
        <v/>
      </c>
      <c r="R154" s="112" t="str">
        <f t="shared" si="23"/>
        <v/>
      </c>
      <c r="S154" s="112" t="str">
        <f t="shared" si="5"/>
        <v>#N/A</v>
      </c>
      <c r="T154" s="112" t="str">
        <f t="shared" si="6"/>
        <v>#N/A</v>
      </c>
      <c r="U154" s="112" t="str">
        <f t="shared" si="24"/>
        <v/>
      </c>
      <c r="V154" s="112" t="str">
        <f t="shared" si="7"/>
        <v/>
      </c>
      <c r="W154" s="112">
        <v>0.0</v>
      </c>
      <c r="X154" s="112" t="str">
        <f t="shared" si="8"/>
        <v>#N/A</v>
      </c>
      <c r="Y154" s="140" t="str">
        <f t="shared" si="9"/>
        <v/>
      </c>
      <c r="AA154" s="141">
        <v>149.0</v>
      </c>
      <c r="AB154" s="112" t="str">
        <f t="shared" si="10"/>
        <v/>
      </c>
      <c r="AC154" s="142">
        <f t="shared" si="11"/>
        <v>0</v>
      </c>
      <c r="AD154" s="112" t="str">
        <f t="shared" si="12"/>
        <v/>
      </c>
      <c r="AE154" s="112" t="str">
        <f t="shared" si="13"/>
        <v/>
      </c>
      <c r="AF154" s="112" t="str">
        <f t="shared" si="25"/>
        <v/>
      </c>
      <c r="AG154" s="112" t="str">
        <f t="shared" si="26"/>
        <v/>
      </c>
      <c r="AH154" s="112" t="str">
        <f t="shared" si="27"/>
        <v/>
      </c>
      <c r="AI154" s="143" t="str">
        <f t="shared" si="28"/>
        <v/>
      </c>
      <c r="AK154" s="141">
        <v>149.0</v>
      </c>
      <c r="AL154" s="112" t="str">
        <f t="shared" si="14"/>
        <v/>
      </c>
      <c r="AM154" s="112" t="str">
        <f t="shared" si="15"/>
        <v/>
      </c>
      <c r="AN154" s="112" t="str">
        <f t="shared" si="16"/>
        <v/>
      </c>
      <c r="AO154" s="112" t="str">
        <f t="shared" si="17"/>
        <v/>
      </c>
      <c r="AP154" s="112" t="str">
        <f t="shared" si="18"/>
        <v/>
      </c>
      <c r="AQ154" s="112" t="str">
        <f t="shared" ref="AQ154:AT154" si="189">IF($AK154&lt;=$F$18,$AL154*AM154,)</f>
        <v/>
      </c>
      <c r="AR154" s="112" t="str">
        <f t="shared" si="189"/>
        <v/>
      </c>
      <c r="AS154" s="112" t="str">
        <f t="shared" si="189"/>
        <v/>
      </c>
      <c r="AT154" s="112" t="str">
        <f t="shared" si="189"/>
        <v/>
      </c>
      <c r="AU154" s="112"/>
      <c r="AV154" s="112"/>
      <c r="AW154" s="112"/>
      <c r="AX154" s="112"/>
      <c r="AY154" s="143"/>
    </row>
    <row r="155" ht="15.75" customHeight="1">
      <c r="C155" s="241" t="s">
        <v>203</v>
      </c>
      <c r="D155" s="242">
        <v>0.51</v>
      </c>
      <c r="E155" s="240" t="s">
        <v>158</v>
      </c>
      <c r="F155" s="239">
        <f>IF(OR('Pin Maritime'!$E155="Feuillus",'Pin Maritime'!$E155="Peupliers"),1.56,1.3)</f>
        <v>1.56</v>
      </c>
      <c r="G155" s="112"/>
      <c r="H155" s="112"/>
      <c r="I155" s="138">
        <v>150.0</v>
      </c>
      <c r="J155" s="112" t="str">
        <f t="shared" si="66"/>
        <v/>
      </c>
      <c r="K155" s="112">
        <f t="shared" si="20"/>
        <v>0</v>
      </c>
      <c r="L155" s="112" t="str">
        <f t="shared" si="21"/>
        <v/>
      </c>
      <c r="M155" s="112" t="str">
        <f t="shared" si="2"/>
        <v/>
      </c>
      <c r="N155" s="112" t="str">
        <f t="shared" si="3"/>
        <v/>
      </c>
      <c r="O155" s="139">
        <f t="shared" si="4"/>
        <v>0</v>
      </c>
      <c r="P155" s="138">
        <v>150.0</v>
      </c>
      <c r="Q155" s="112" t="str">
        <f t="shared" si="22"/>
        <v/>
      </c>
      <c r="R155" s="112" t="str">
        <f t="shared" si="23"/>
        <v/>
      </c>
      <c r="S155" s="112" t="str">
        <f t="shared" si="5"/>
        <v>#N/A</v>
      </c>
      <c r="T155" s="112" t="str">
        <f t="shared" si="6"/>
        <v>#N/A</v>
      </c>
      <c r="U155" s="112" t="str">
        <f t="shared" si="24"/>
        <v/>
      </c>
      <c r="V155" s="112" t="str">
        <f t="shared" si="7"/>
        <v/>
      </c>
      <c r="W155" s="112">
        <v>0.0</v>
      </c>
      <c r="X155" s="112" t="str">
        <f t="shared" si="8"/>
        <v>#N/A</v>
      </c>
      <c r="Y155" s="140" t="str">
        <f t="shared" si="9"/>
        <v/>
      </c>
      <c r="AA155" s="141">
        <v>150.0</v>
      </c>
      <c r="AB155" s="112" t="str">
        <f t="shared" si="10"/>
        <v/>
      </c>
      <c r="AC155" s="142">
        <f t="shared" si="11"/>
        <v>0</v>
      </c>
      <c r="AD155" s="112" t="str">
        <f t="shared" si="12"/>
        <v/>
      </c>
      <c r="AE155" s="112" t="str">
        <f t="shared" si="13"/>
        <v/>
      </c>
      <c r="AF155" s="112" t="str">
        <f t="shared" si="25"/>
        <v/>
      </c>
      <c r="AG155" s="112" t="str">
        <f t="shared" si="26"/>
        <v/>
      </c>
      <c r="AH155" s="112" t="str">
        <f t="shared" si="27"/>
        <v/>
      </c>
      <c r="AI155" s="143" t="str">
        <f t="shared" si="28"/>
        <v/>
      </c>
      <c r="AK155" s="141">
        <v>150.0</v>
      </c>
      <c r="AL155" s="112" t="str">
        <f t="shared" si="14"/>
        <v/>
      </c>
      <c r="AM155" s="112" t="str">
        <f t="shared" si="15"/>
        <v/>
      </c>
      <c r="AN155" s="112" t="str">
        <f t="shared" si="16"/>
        <v/>
      </c>
      <c r="AO155" s="112" t="str">
        <f t="shared" si="17"/>
        <v/>
      </c>
      <c r="AP155" s="112" t="str">
        <f t="shared" si="18"/>
        <v/>
      </c>
      <c r="AQ155" s="112" t="str">
        <f t="shared" ref="AQ155:AT155" si="190">IF($AK155&lt;=$F$18,$AL155*AM155,)</f>
        <v/>
      </c>
      <c r="AR155" s="112" t="str">
        <f t="shared" si="190"/>
        <v/>
      </c>
      <c r="AS155" s="112" t="str">
        <f t="shared" si="190"/>
        <v/>
      </c>
      <c r="AT155" s="112" t="str">
        <f t="shared" si="190"/>
        <v/>
      </c>
      <c r="AU155" s="112"/>
      <c r="AV155" s="112"/>
      <c r="AW155" s="112"/>
      <c r="AX155" s="112"/>
      <c r="AY155" s="143"/>
    </row>
    <row r="156" ht="15.75" customHeight="1">
      <c r="C156" s="241" t="s">
        <v>204</v>
      </c>
      <c r="D156" s="242">
        <v>0.56</v>
      </c>
      <c r="E156" s="240" t="s">
        <v>158</v>
      </c>
      <c r="F156" s="239">
        <f>IF(OR('Pin Maritime'!$E156="Feuillus",'Pin Maritime'!$E156="Peupliers"),1.56,1.3)</f>
        <v>1.56</v>
      </c>
      <c r="G156" s="112"/>
      <c r="H156" s="112"/>
      <c r="I156" s="138">
        <v>151.0</v>
      </c>
      <c r="J156" s="112" t="str">
        <f t="shared" si="66"/>
        <v/>
      </c>
      <c r="K156" s="112">
        <f t="shared" si="20"/>
        <v>0</v>
      </c>
      <c r="L156" s="112" t="str">
        <f t="shared" si="21"/>
        <v/>
      </c>
      <c r="M156" s="112" t="str">
        <f t="shared" si="2"/>
        <v/>
      </c>
      <c r="N156" s="112" t="str">
        <f t="shared" si="3"/>
        <v/>
      </c>
      <c r="O156" s="139">
        <f t="shared" si="4"/>
        <v>0</v>
      </c>
      <c r="P156" s="138">
        <v>151.0</v>
      </c>
      <c r="Q156" s="112" t="str">
        <f t="shared" si="22"/>
        <v/>
      </c>
      <c r="R156" s="112" t="str">
        <f t="shared" si="23"/>
        <v/>
      </c>
      <c r="S156" s="112" t="str">
        <f t="shared" si="5"/>
        <v>#N/A</v>
      </c>
      <c r="T156" s="112" t="str">
        <f t="shared" si="6"/>
        <v>#N/A</v>
      </c>
      <c r="U156" s="112" t="str">
        <f t="shared" si="24"/>
        <v/>
      </c>
      <c r="V156" s="112" t="str">
        <f t="shared" si="7"/>
        <v/>
      </c>
      <c r="W156" s="112">
        <v>0.0</v>
      </c>
      <c r="X156" s="112" t="str">
        <f t="shared" si="8"/>
        <v>#N/A</v>
      </c>
      <c r="Y156" s="140" t="str">
        <f t="shared" si="9"/>
        <v/>
      </c>
      <c r="AA156" s="141">
        <v>151.0</v>
      </c>
      <c r="AB156" s="112" t="str">
        <f t="shared" si="10"/>
        <v/>
      </c>
      <c r="AC156" s="142">
        <f t="shared" si="11"/>
        <v>0</v>
      </c>
      <c r="AD156" s="112" t="str">
        <f t="shared" si="12"/>
        <v/>
      </c>
      <c r="AE156" s="112" t="str">
        <f t="shared" si="13"/>
        <v/>
      </c>
      <c r="AF156" s="112" t="str">
        <f t="shared" si="25"/>
        <v/>
      </c>
      <c r="AG156" s="112" t="str">
        <f t="shared" si="26"/>
        <v/>
      </c>
      <c r="AH156" s="112" t="str">
        <f t="shared" si="27"/>
        <v/>
      </c>
      <c r="AI156" s="143" t="str">
        <f t="shared" si="28"/>
        <v/>
      </c>
      <c r="AK156" s="141">
        <v>151.0</v>
      </c>
      <c r="AL156" s="112" t="str">
        <f t="shared" si="14"/>
        <v/>
      </c>
      <c r="AM156" s="112" t="str">
        <f t="shared" si="15"/>
        <v/>
      </c>
      <c r="AN156" s="112" t="str">
        <f t="shared" si="16"/>
        <v/>
      </c>
      <c r="AO156" s="112" t="str">
        <f t="shared" si="17"/>
        <v/>
      </c>
      <c r="AP156" s="112" t="str">
        <f t="shared" si="18"/>
        <v/>
      </c>
      <c r="AQ156" s="112" t="str">
        <f t="shared" ref="AQ156:AT156" si="191">IF($AK156&lt;=$F$18,$AL156*AM156,)</f>
        <v/>
      </c>
      <c r="AR156" s="112" t="str">
        <f t="shared" si="191"/>
        <v/>
      </c>
      <c r="AS156" s="112" t="str">
        <f t="shared" si="191"/>
        <v/>
      </c>
      <c r="AT156" s="112" t="str">
        <f t="shared" si="191"/>
        <v/>
      </c>
      <c r="AU156" s="112"/>
      <c r="AV156" s="112"/>
      <c r="AW156" s="112"/>
      <c r="AX156" s="112"/>
      <c r="AY156" s="143"/>
    </row>
    <row r="157" ht="15.75" customHeight="1">
      <c r="C157" s="241" t="s">
        <v>205</v>
      </c>
      <c r="D157" s="242">
        <v>0.56</v>
      </c>
      <c r="E157" s="240" t="s">
        <v>158</v>
      </c>
      <c r="F157" s="239">
        <f>IF(OR('Pin Maritime'!$E157="Feuillus",'Pin Maritime'!$E157="Peupliers"),1.56,1.3)</f>
        <v>1.56</v>
      </c>
      <c r="G157" s="112"/>
      <c r="H157" s="112"/>
      <c r="I157" s="138">
        <v>152.0</v>
      </c>
      <c r="J157" s="112" t="str">
        <f t="shared" si="66"/>
        <v/>
      </c>
      <c r="K157" s="112">
        <f t="shared" si="20"/>
        <v>0</v>
      </c>
      <c r="L157" s="112" t="str">
        <f t="shared" si="21"/>
        <v/>
      </c>
      <c r="M157" s="112" t="str">
        <f t="shared" si="2"/>
        <v/>
      </c>
      <c r="N157" s="112" t="str">
        <f t="shared" si="3"/>
        <v/>
      </c>
      <c r="O157" s="139">
        <f t="shared" si="4"/>
        <v>0</v>
      </c>
      <c r="P157" s="138">
        <v>152.0</v>
      </c>
      <c r="Q157" s="112" t="str">
        <f t="shared" si="22"/>
        <v/>
      </c>
      <c r="R157" s="112" t="str">
        <f t="shared" si="23"/>
        <v/>
      </c>
      <c r="S157" s="112" t="str">
        <f t="shared" si="5"/>
        <v>#N/A</v>
      </c>
      <c r="T157" s="112" t="str">
        <f t="shared" si="6"/>
        <v>#N/A</v>
      </c>
      <c r="U157" s="112" t="str">
        <f t="shared" si="24"/>
        <v/>
      </c>
      <c r="V157" s="112" t="str">
        <f t="shared" si="7"/>
        <v/>
      </c>
      <c r="W157" s="112">
        <v>0.0</v>
      </c>
      <c r="X157" s="112" t="str">
        <f t="shared" si="8"/>
        <v>#N/A</v>
      </c>
      <c r="Y157" s="140" t="str">
        <f t="shared" si="9"/>
        <v/>
      </c>
      <c r="AA157" s="141">
        <v>152.0</v>
      </c>
      <c r="AB157" s="112" t="str">
        <f t="shared" si="10"/>
        <v/>
      </c>
      <c r="AC157" s="142">
        <f t="shared" si="11"/>
        <v>0</v>
      </c>
      <c r="AD157" s="112" t="str">
        <f t="shared" si="12"/>
        <v/>
      </c>
      <c r="AE157" s="112" t="str">
        <f t="shared" si="13"/>
        <v/>
      </c>
      <c r="AF157" s="112" t="str">
        <f t="shared" si="25"/>
        <v/>
      </c>
      <c r="AG157" s="112" t="str">
        <f t="shared" si="26"/>
        <v/>
      </c>
      <c r="AH157" s="112" t="str">
        <f t="shared" si="27"/>
        <v/>
      </c>
      <c r="AI157" s="143" t="str">
        <f t="shared" si="28"/>
        <v/>
      </c>
      <c r="AK157" s="141">
        <v>152.0</v>
      </c>
      <c r="AL157" s="112" t="str">
        <f t="shared" si="14"/>
        <v/>
      </c>
      <c r="AM157" s="112" t="str">
        <f t="shared" si="15"/>
        <v/>
      </c>
      <c r="AN157" s="112" t="str">
        <f t="shared" si="16"/>
        <v/>
      </c>
      <c r="AO157" s="112" t="str">
        <f t="shared" si="17"/>
        <v/>
      </c>
      <c r="AP157" s="112" t="str">
        <f t="shared" si="18"/>
        <v/>
      </c>
      <c r="AQ157" s="112" t="str">
        <f t="shared" ref="AQ157:AT157" si="192">IF($AK157&lt;=$F$18,$AL157*AM157,)</f>
        <v/>
      </c>
      <c r="AR157" s="112" t="str">
        <f t="shared" si="192"/>
        <v/>
      </c>
      <c r="AS157" s="112" t="str">
        <f t="shared" si="192"/>
        <v/>
      </c>
      <c r="AT157" s="112" t="str">
        <f t="shared" si="192"/>
        <v/>
      </c>
      <c r="AU157" s="112"/>
      <c r="AV157" s="112"/>
      <c r="AW157" s="112"/>
      <c r="AX157" s="112"/>
      <c r="AY157" s="143"/>
    </row>
    <row r="158" ht="15.75" customHeight="1">
      <c r="C158" s="241" t="s">
        <v>206</v>
      </c>
      <c r="D158" s="242">
        <v>0.48</v>
      </c>
      <c r="E158" s="240" t="s">
        <v>158</v>
      </c>
      <c r="F158" s="239">
        <f>IF(OR('Pin Maritime'!$E158="Feuillus",'Pin Maritime'!$E158="Peupliers"),1.56,1.3)</f>
        <v>1.56</v>
      </c>
      <c r="G158" s="112"/>
      <c r="H158" s="112"/>
      <c r="I158" s="138">
        <v>153.0</v>
      </c>
      <c r="J158" s="112" t="str">
        <f t="shared" si="66"/>
        <v/>
      </c>
      <c r="K158" s="112">
        <f t="shared" si="20"/>
        <v>0</v>
      </c>
      <c r="L158" s="112" t="str">
        <f t="shared" si="21"/>
        <v/>
      </c>
      <c r="M158" s="112" t="str">
        <f t="shared" si="2"/>
        <v/>
      </c>
      <c r="N158" s="112" t="str">
        <f t="shared" si="3"/>
        <v/>
      </c>
      <c r="O158" s="139">
        <f t="shared" si="4"/>
        <v>0</v>
      </c>
      <c r="P158" s="138">
        <v>153.0</v>
      </c>
      <c r="Q158" s="112" t="str">
        <f t="shared" si="22"/>
        <v/>
      </c>
      <c r="R158" s="112" t="str">
        <f t="shared" si="23"/>
        <v/>
      </c>
      <c r="S158" s="112" t="str">
        <f t="shared" si="5"/>
        <v>#N/A</v>
      </c>
      <c r="T158" s="112" t="str">
        <f t="shared" si="6"/>
        <v>#N/A</v>
      </c>
      <c r="U158" s="112" t="str">
        <f t="shared" si="24"/>
        <v/>
      </c>
      <c r="V158" s="112" t="str">
        <f t="shared" si="7"/>
        <v/>
      </c>
      <c r="W158" s="112">
        <v>0.0</v>
      </c>
      <c r="X158" s="112" t="str">
        <f t="shared" si="8"/>
        <v>#N/A</v>
      </c>
      <c r="Y158" s="140" t="str">
        <f t="shared" si="9"/>
        <v/>
      </c>
      <c r="AA158" s="141">
        <v>153.0</v>
      </c>
      <c r="AB158" s="112" t="str">
        <f t="shared" si="10"/>
        <v/>
      </c>
      <c r="AC158" s="142">
        <f t="shared" si="11"/>
        <v>0</v>
      </c>
      <c r="AD158" s="112" t="str">
        <f t="shared" si="12"/>
        <v/>
      </c>
      <c r="AE158" s="112" t="str">
        <f t="shared" si="13"/>
        <v/>
      </c>
      <c r="AF158" s="112" t="str">
        <f t="shared" si="25"/>
        <v/>
      </c>
      <c r="AG158" s="112" t="str">
        <f t="shared" si="26"/>
        <v/>
      </c>
      <c r="AH158" s="112" t="str">
        <f t="shared" si="27"/>
        <v/>
      </c>
      <c r="AI158" s="143" t="str">
        <f t="shared" si="28"/>
        <v/>
      </c>
      <c r="AK158" s="141">
        <v>153.0</v>
      </c>
      <c r="AL158" s="112" t="str">
        <f t="shared" si="14"/>
        <v/>
      </c>
      <c r="AM158" s="112" t="str">
        <f t="shared" si="15"/>
        <v/>
      </c>
      <c r="AN158" s="112" t="str">
        <f t="shared" si="16"/>
        <v/>
      </c>
      <c r="AO158" s="112" t="str">
        <f t="shared" si="17"/>
        <v/>
      </c>
      <c r="AP158" s="112" t="str">
        <f t="shared" si="18"/>
        <v/>
      </c>
      <c r="AQ158" s="112" t="str">
        <f t="shared" ref="AQ158:AT158" si="193">IF($AK158&lt;=$F$18,$AL158*AM158,)</f>
        <v/>
      </c>
      <c r="AR158" s="112" t="str">
        <f t="shared" si="193"/>
        <v/>
      </c>
      <c r="AS158" s="112" t="str">
        <f t="shared" si="193"/>
        <v/>
      </c>
      <c r="AT158" s="112" t="str">
        <f t="shared" si="193"/>
        <v/>
      </c>
      <c r="AU158" s="112"/>
      <c r="AV158" s="112"/>
      <c r="AW158" s="112"/>
      <c r="AX158" s="112"/>
      <c r="AY158" s="143"/>
    </row>
    <row r="159" ht="15.75" customHeight="1">
      <c r="C159" s="241" t="s">
        <v>207</v>
      </c>
      <c r="D159" s="242">
        <v>0.55</v>
      </c>
      <c r="E159" s="240" t="s">
        <v>158</v>
      </c>
      <c r="F159" s="239">
        <f>IF(OR('Pin Maritime'!$E159="Feuillus",'Pin Maritime'!$E159="Peupliers"),1.56,1.3)</f>
        <v>1.56</v>
      </c>
      <c r="G159" s="112"/>
      <c r="H159" s="112"/>
      <c r="I159" s="138">
        <v>154.0</v>
      </c>
      <c r="J159" s="112" t="str">
        <f t="shared" si="66"/>
        <v/>
      </c>
      <c r="K159" s="112">
        <f t="shared" si="20"/>
        <v>0</v>
      </c>
      <c r="L159" s="112" t="str">
        <f t="shared" si="21"/>
        <v/>
      </c>
      <c r="M159" s="112" t="str">
        <f t="shared" si="2"/>
        <v/>
      </c>
      <c r="N159" s="112" t="str">
        <f t="shared" si="3"/>
        <v/>
      </c>
      <c r="O159" s="139">
        <f t="shared" si="4"/>
        <v>0</v>
      </c>
      <c r="P159" s="138">
        <v>154.0</v>
      </c>
      <c r="Q159" s="112" t="str">
        <f t="shared" si="22"/>
        <v/>
      </c>
      <c r="R159" s="112" t="str">
        <f t="shared" si="23"/>
        <v/>
      </c>
      <c r="S159" s="112" t="str">
        <f t="shared" si="5"/>
        <v>#N/A</v>
      </c>
      <c r="T159" s="112" t="str">
        <f t="shared" si="6"/>
        <v>#N/A</v>
      </c>
      <c r="U159" s="112" t="str">
        <f t="shared" si="24"/>
        <v/>
      </c>
      <c r="V159" s="112" t="str">
        <f t="shared" si="7"/>
        <v/>
      </c>
      <c r="W159" s="112">
        <v>0.0</v>
      </c>
      <c r="X159" s="112" t="str">
        <f t="shared" si="8"/>
        <v>#N/A</v>
      </c>
      <c r="Y159" s="140" t="str">
        <f t="shared" si="9"/>
        <v/>
      </c>
      <c r="AA159" s="141">
        <v>154.0</v>
      </c>
      <c r="AB159" s="112" t="str">
        <f t="shared" si="10"/>
        <v/>
      </c>
      <c r="AC159" s="142">
        <f t="shared" si="11"/>
        <v>0</v>
      </c>
      <c r="AD159" s="112" t="str">
        <f t="shared" si="12"/>
        <v/>
      </c>
      <c r="AE159" s="112" t="str">
        <f t="shared" si="13"/>
        <v/>
      </c>
      <c r="AF159" s="112" t="str">
        <f t="shared" si="25"/>
        <v/>
      </c>
      <c r="AG159" s="112" t="str">
        <f t="shared" si="26"/>
        <v/>
      </c>
      <c r="AH159" s="112" t="str">
        <f t="shared" si="27"/>
        <v/>
      </c>
      <c r="AI159" s="143" t="str">
        <f t="shared" si="28"/>
        <v/>
      </c>
      <c r="AK159" s="141">
        <v>154.0</v>
      </c>
      <c r="AL159" s="112" t="str">
        <f t="shared" si="14"/>
        <v/>
      </c>
      <c r="AM159" s="112" t="str">
        <f t="shared" si="15"/>
        <v/>
      </c>
      <c r="AN159" s="112" t="str">
        <f t="shared" si="16"/>
        <v/>
      </c>
      <c r="AO159" s="112" t="str">
        <f t="shared" si="17"/>
        <v/>
      </c>
      <c r="AP159" s="112" t="str">
        <f t="shared" si="18"/>
        <v/>
      </c>
      <c r="AQ159" s="112" t="str">
        <f t="shared" ref="AQ159:AT159" si="194">IF($AK159&lt;=$F$18,$AL159*AM159,)</f>
        <v/>
      </c>
      <c r="AR159" s="112" t="str">
        <f t="shared" si="194"/>
        <v/>
      </c>
      <c r="AS159" s="112" t="str">
        <f t="shared" si="194"/>
        <v/>
      </c>
      <c r="AT159" s="112" t="str">
        <f t="shared" si="194"/>
        <v/>
      </c>
      <c r="AU159" s="112"/>
      <c r="AV159" s="112"/>
      <c r="AW159" s="112"/>
      <c r="AX159" s="112"/>
      <c r="AY159" s="143"/>
    </row>
    <row r="160" ht="15.75" customHeight="1">
      <c r="C160" s="241" t="s">
        <v>208</v>
      </c>
      <c r="D160" s="242">
        <v>0.56</v>
      </c>
      <c r="E160" s="240" t="s">
        <v>158</v>
      </c>
      <c r="F160" s="239">
        <f>IF(OR('Pin Maritime'!$E160="Feuillus",'Pin Maritime'!$E160="Peupliers"),1.56,1.3)</f>
        <v>1.56</v>
      </c>
      <c r="G160" s="112"/>
      <c r="H160" s="112"/>
      <c r="I160" s="138">
        <v>155.0</v>
      </c>
      <c r="J160" s="112" t="str">
        <f t="shared" si="66"/>
        <v/>
      </c>
      <c r="K160" s="112">
        <f t="shared" si="20"/>
        <v>0</v>
      </c>
      <c r="L160" s="112" t="str">
        <f t="shared" si="21"/>
        <v/>
      </c>
      <c r="M160" s="112" t="str">
        <f t="shared" si="2"/>
        <v/>
      </c>
      <c r="N160" s="112" t="str">
        <f t="shared" si="3"/>
        <v/>
      </c>
      <c r="O160" s="139">
        <f t="shared" si="4"/>
        <v>0</v>
      </c>
      <c r="P160" s="138">
        <v>155.0</v>
      </c>
      <c r="Q160" s="112" t="str">
        <f t="shared" si="22"/>
        <v/>
      </c>
      <c r="R160" s="112" t="str">
        <f t="shared" si="23"/>
        <v/>
      </c>
      <c r="S160" s="112" t="str">
        <f t="shared" si="5"/>
        <v>#N/A</v>
      </c>
      <c r="T160" s="112" t="str">
        <f t="shared" si="6"/>
        <v>#N/A</v>
      </c>
      <c r="U160" s="112" t="str">
        <f t="shared" si="24"/>
        <v/>
      </c>
      <c r="V160" s="112" t="str">
        <f t="shared" si="7"/>
        <v/>
      </c>
      <c r="W160" s="112">
        <v>0.0</v>
      </c>
      <c r="X160" s="112" t="str">
        <f t="shared" si="8"/>
        <v>#N/A</v>
      </c>
      <c r="Y160" s="140" t="str">
        <f t="shared" si="9"/>
        <v/>
      </c>
      <c r="AA160" s="141">
        <v>155.0</v>
      </c>
      <c r="AB160" s="112" t="str">
        <f t="shared" si="10"/>
        <v/>
      </c>
      <c r="AC160" s="142">
        <f t="shared" si="11"/>
        <v>0</v>
      </c>
      <c r="AD160" s="112" t="str">
        <f t="shared" si="12"/>
        <v/>
      </c>
      <c r="AE160" s="112" t="str">
        <f t="shared" si="13"/>
        <v/>
      </c>
      <c r="AF160" s="112" t="str">
        <f t="shared" si="25"/>
        <v/>
      </c>
      <c r="AG160" s="112" t="str">
        <f t="shared" si="26"/>
        <v/>
      </c>
      <c r="AH160" s="112" t="str">
        <f t="shared" si="27"/>
        <v/>
      </c>
      <c r="AI160" s="143" t="str">
        <f t="shared" si="28"/>
        <v/>
      </c>
      <c r="AK160" s="141">
        <v>155.0</v>
      </c>
      <c r="AL160" s="112" t="str">
        <f t="shared" si="14"/>
        <v/>
      </c>
      <c r="AM160" s="112" t="str">
        <f t="shared" si="15"/>
        <v/>
      </c>
      <c r="AN160" s="112" t="str">
        <f t="shared" si="16"/>
        <v/>
      </c>
      <c r="AO160" s="112" t="str">
        <f t="shared" si="17"/>
        <v/>
      </c>
      <c r="AP160" s="112" t="str">
        <f t="shared" si="18"/>
        <v/>
      </c>
      <c r="AQ160" s="112" t="str">
        <f t="shared" ref="AQ160:AT160" si="195">IF($AK160&lt;=$F$18,$AL160*AM160,)</f>
        <v/>
      </c>
      <c r="AR160" s="112" t="str">
        <f t="shared" si="195"/>
        <v/>
      </c>
      <c r="AS160" s="112" t="str">
        <f t="shared" si="195"/>
        <v/>
      </c>
      <c r="AT160" s="112" t="str">
        <f t="shared" si="195"/>
        <v/>
      </c>
      <c r="AU160" s="112"/>
      <c r="AV160" s="112"/>
      <c r="AW160" s="112"/>
      <c r="AX160" s="112"/>
      <c r="AY160" s="143"/>
    </row>
    <row r="161" ht="15.75" customHeight="1">
      <c r="C161" s="241" t="s">
        <v>209</v>
      </c>
      <c r="D161" s="242">
        <v>0.58</v>
      </c>
      <c r="E161" s="240" t="s">
        <v>158</v>
      </c>
      <c r="F161" s="239">
        <f>IF(OR('Pin Maritime'!$E161="Feuillus",'Pin Maritime'!$E161="Peupliers"),1.56,1.3)</f>
        <v>1.56</v>
      </c>
      <c r="G161" s="112"/>
      <c r="H161" s="112"/>
      <c r="I161" s="138">
        <v>156.0</v>
      </c>
      <c r="J161" s="112" t="str">
        <f t="shared" si="66"/>
        <v/>
      </c>
      <c r="K161" s="112">
        <f t="shared" si="20"/>
        <v>0</v>
      </c>
      <c r="L161" s="112" t="str">
        <f t="shared" si="21"/>
        <v/>
      </c>
      <c r="M161" s="112" t="str">
        <f t="shared" si="2"/>
        <v/>
      </c>
      <c r="N161" s="112" t="str">
        <f t="shared" si="3"/>
        <v/>
      </c>
      <c r="O161" s="139">
        <f t="shared" si="4"/>
        <v>0</v>
      </c>
      <c r="P161" s="138">
        <v>156.0</v>
      </c>
      <c r="Q161" s="112" t="str">
        <f t="shared" si="22"/>
        <v/>
      </c>
      <c r="R161" s="112" t="str">
        <f t="shared" si="23"/>
        <v/>
      </c>
      <c r="S161" s="112" t="str">
        <f t="shared" si="5"/>
        <v>#N/A</v>
      </c>
      <c r="T161" s="112" t="str">
        <f t="shared" si="6"/>
        <v>#N/A</v>
      </c>
      <c r="U161" s="112" t="str">
        <f t="shared" si="24"/>
        <v/>
      </c>
      <c r="V161" s="112" t="str">
        <f t="shared" si="7"/>
        <v/>
      </c>
      <c r="W161" s="112">
        <v>0.0</v>
      </c>
      <c r="X161" s="112" t="str">
        <f t="shared" si="8"/>
        <v>#N/A</v>
      </c>
      <c r="Y161" s="140" t="str">
        <f t="shared" si="9"/>
        <v/>
      </c>
      <c r="AA161" s="141">
        <v>156.0</v>
      </c>
      <c r="AB161" s="112" t="str">
        <f t="shared" si="10"/>
        <v/>
      </c>
      <c r="AC161" s="142">
        <f t="shared" si="11"/>
        <v>0</v>
      </c>
      <c r="AD161" s="112" t="str">
        <f t="shared" si="12"/>
        <v/>
      </c>
      <c r="AE161" s="112" t="str">
        <f t="shared" si="13"/>
        <v/>
      </c>
      <c r="AF161" s="112" t="str">
        <f t="shared" si="25"/>
        <v/>
      </c>
      <c r="AG161" s="112" t="str">
        <f t="shared" si="26"/>
        <v/>
      </c>
      <c r="AH161" s="112" t="str">
        <f t="shared" si="27"/>
        <v/>
      </c>
      <c r="AI161" s="143" t="str">
        <f t="shared" si="28"/>
        <v/>
      </c>
      <c r="AK161" s="141">
        <v>156.0</v>
      </c>
      <c r="AL161" s="112" t="str">
        <f t="shared" si="14"/>
        <v/>
      </c>
      <c r="AM161" s="112" t="str">
        <f t="shared" si="15"/>
        <v/>
      </c>
      <c r="AN161" s="112" t="str">
        <f t="shared" si="16"/>
        <v/>
      </c>
      <c r="AO161" s="112" t="str">
        <f t="shared" si="17"/>
        <v/>
      </c>
      <c r="AP161" s="112" t="str">
        <f t="shared" si="18"/>
        <v/>
      </c>
      <c r="AQ161" s="112" t="str">
        <f t="shared" ref="AQ161:AT161" si="196">IF($AK161&lt;=$F$18,$AL161*AM161,)</f>
        <v/>
      </c>
      <c r="AR161" s="112" t="str">
        <f t="shared" si="196"/>
        <v/>
      </c>
      <c r="AS161" s="112" t="str">
        <f t="shared" si="196"/>
        <v/>
      </c>
      <c r="AT161" s="112" t="str">
        <f t="shared" si="196"/>
        <v/>
      </c>
      <c r="AU161" s="112"/>
      <c r="AV161" s="112"/>
      <c r="AW161" s="112"/>
      <c r="AX161" s="112"/>
      <c r="AY161" s="143"/>
    </row>
    <row r="162" ht="15.75" customHeight="1">
      <c r="C162" s="241" t="s">
        <v>210</v>
      </c>
      <c r="D162" s="242">
        <v>0.58</v>
      </c>
      <c r="E162" s="240" t="s">
        <v>162</v>
      </c>
      <c r="F162" s="239">
        <f>IF(OR('Pin Maritime'!$E162="Feuillus",'Pin Maritime'!$E162="Peupliers"),1.56,1.3)</f>
        <v>1.3</v>
      </c>
      <c r="G162" s="112"/>
      <c r="H162" s="112"/>
      <c r="I162" s="138">
        <v>157.0</v>
      </c>
      <c r="J162" s="112" t="str">
        <f t="shared" si="66"/>
        <v/>
      </c>
      <c r="K162" s="112">
        <f t="shared" si="20"/>
        <v>0</v>
      </c>
      <c r="L162" s="112" t="str">
        <f t="shared" si="21"/>
        <v/>
      </c>
      <c r="M162" s="112" t="str">
        <f t="shared" si="2"/>
        <v/>
      </c>
      <c r="N162" s="112" t="str">
        <f t="shared" si="3"/>
        <v/>
      </c>
      <c r="O162" s="139">
        <f t="shared" si="4"/>
        <v>0</v>
      </c>
      <c r="P162" s="138">
        <v>157.0</v>
      </c>
      <c r="Q162" s="112" t="str">
        <f t="shared" si="22"/>
        <v/>
      </c>
      <c r="R162" s="112" t="str">
        <f t="shared" si="23"/>
        <v/>
      </c>
      <c r="S162" s="112" t="str">
        <f t="shared" si="5"/>
        <v>#N/A</v>
      </c>
      <c r="T162" s="112" t="str">
        <f t="shared" si="6"/>
        <v>#N/A</v>
      </c>
      <c r="U162" s="112" t="str">
        <f t="shared" si="24"/>
        <v/>
      </c>
      <c r="V162" s="112" t="str">
        <f t="shared" si="7"/>
        <v/>
      </c>
      <c r="W162" s="112">
        <v>0.0</v>
      </c>
      <c r="X162" s="112" t="str">
        <f t="shared" si="8"/>
        <v>#N/A</v>
      </c>
      <c r="Y162" s="140" t="str">
        <f t="shared" si="9"/>
        <v/>
      </c>
      <c r="AA162" s="141">
        <v>157.0</v>
      </c>
      <c r="AB162" s="112" t="str">
        <f t="shared" si="10"/>
        <v/>
      </c>
      <c r="AC162" s="142">
        <f t="shared" si="11"/>
        <v>0</v>
      </c>
      <c r="AD162" s="112" t="str">
        <f t="shared" si="12"/>
        <v/>
      </c>
      <c r="AE162" s="112" t="str">
        <f t="shared" si="13"/>
        <v/>
      </c>
      <c r="AF162" s="112" t="str">
        <f t="shared" si="25"/>
        <v/>
      </c>
      <c r="AG162" s="112" t="str">
        <f t="shared" si="26"/>
        <v/>
      </c>
      <c r="AH162" s="112" t="str">
        <f t="shared" si="27"/>
        <v/>
      </c>
      <c r="AI162" s="143" t="str">
        <f t="shared" si="28"/>
        <v/>
      </c>
      <c r="AK162" s="141">
        <v>157.0</v>
      </c>
      <c r="AL162" s="112" t="str">
        <f t="shared" si="14"/>
        <v/>
      </c>
      <c r="AM162" s="112" t="str">
        <f t="shared" si="15"/>
        <v/>
      </c>
      <c r="AN162" s="112" t="str">
        <f t="shared" si="16"/>
        <v/>
      </c>
      <c r="AO162" s="112" t="str">
        <f t="shared" si="17"/>
        <v/>
      </c>
      <c r="AP162" s="112" t="str">
        <f t="shared" si="18"/>
        <v/>
      </c>
      <c r="AQ162" s="112" t="str">
        <f t="shared" ref="AQ162:AT162" si="197">IF($AK162&lt;=$F$18,$AL162*AM162,)</f>
        <v/>
      </c>
      <c r="AR162" s="112" t="str">
        <f t="shared" si="197"/>
        <v/>
      </c>
      <c r="AS162" s="112" t="str">
        <f t="shared" si="197"/>
        <v/>
      </c>
      <c r="AT162" s="112" t="str">
        <f t="shared" si="197"/>
        <v/>
      </c>
      <c r="AU162" s="112"/>
      <c r="AV162" s="112"/>
      <c r="AW162" s="112"/>
      <c r="AX162" s="112"/>
      <c r="AY162" s="143"/>
    </row>
    <row r="163" ht="15.75" customHeight="1">
      <c r="C163" s="241" t="s">
        <v>211</v>
      </c>
      <c r="D163" s="242">
        <v>0.48</v>
      </c>
      <c r="E163" s="240" t="s">
        <v>162</v>
      </c>
      <c r="F163" s="239">
        <f>IF(OR('Pin Maritime'!$E163="Feuillus",'Pin Maritime'!$E163="Peupliers"),1.56,1.3)</f>
        <v>1.3</v>
      </c>
      <c r="G163" s="112"/>
      <c r="H163" s="112"/>
      <c r="I163" s="138">
        <v>158.0</v>
      </c>
      <c r="J163" s="112" t="str">
        <f t="shared" si="66"/>
        <v/>
      </c>
      <c r="K163" s="112">
        <f t="shared" si="20"/>
        <v>0</v>
      </c>
      <c r="L163" s="112" t="str">
        <f t="shared" si="21"/>
        <v/>
      </c>
      <c r="M163" s="112" t="str">
        <f t="shared" si="2"/>
        <v/>
      </c>
      <c r="N163" s="112" t="str">
        <f t="shared" si="3"/>
        <v/>
      </c>
      <c r="O163" s="139">
        <f t="shared" si="4"/>
        <v>0</v>
      </c>
      <c r="P163" s="138">
        <v>158.0</v>
      </c>
      <c r="Q163" s="112" t="str">
        <f t="shared" si="22"/>
        <v/>
      </c>
      <c r="R163" s="112" t="str">
        <f t="shared" si="23"/>
        <v/>
      </c>
      <c r="S163" s="112" t="str">
        <f t="shared" si="5"/>
        <v>#N/A</v>
      </c>
      <c r="T163" s="112" t="str">
        <f t="shared" si="6"/>
        <v>#N/A</v>
      </c>
      <c r="U163" s="112" t="str">
        <f t="shared" si="24"/>
        <v/>
      </c>
      <c r="V163" s="112" t="str">
        <f t="shared" si="7"/>
        <v/>
      </c>
      <c r="W163" s="112">
        <v>0.0</v>
      </c>
      <c r="X163" s="112" t="str">
        <f t="shared" si="8"/>
        <v>#N/A</v>
      </c>
      <c r="Y163" s="140" t="str">
        <f t="shared" si="9"/>
        <v/>
      </c>
      <c r="AA163" s="141">
        <v>158.0</v>
      </c>
      <c r="AB163" s="112" t="str">
        <f t="shared" si="10"/>
        <v/>
      </c>
      <c r="AC163" s="142">
        <f t="shared" si="11"/>
        <v>0</v>
      </c>
      <c r="AD163" s="112" t="str">
        <f t="shared" si="12"/>
        <v/>
      </c>
      <c r="AE163" s="112" t="str">
        <f t="shared" si="13"/>
        <v/>
      </c>
      <c r="AF163" s="112" t="str">
        <f t="shared" si="25"/>
        <v/>
      </c>
      <c r="AG163" s="112" t="str">
        <f t="shared" si="26"/>
        <v/>
      </c>
      <c r="AH163" s="112" t="str">
        <f t="shared" si="27"/>
        <v/>
      </c>
      <c r="AI163" s="143" t="str">
        <f t="shared" si="28"/>
        <v/>
      </c>
      <c r="AK163" s="141">
        <v>158.0</v>
      </c>
      <c r="AL163" s="112" t="str">
        <f t="shared" si="14"/>
        <v/>
      </c>
      <c r="AM163" s="112" t="str">
        <f t="shared" si="15"/>
        <v/>
      </c>
      <c r="AN163" s="112" t="str">
        <f t="shared" si="16"/>
        <v/>
      </c>
      <c r="AO163" s="112" t="str">
        <f t="shared" si="17"/>
        <v/>
      </c>
      <c r="AP163" s="112" t="str">
        <f t="shared" si="18"/>
        <v/>
      </c>
      <c r="AQ163" s="112" t="str">
        <f t="shared" ref="AQ163:AT163" si="198">IF($AK163&lt;=$F$18,$AL163*AM163,)</f>
        <v/>
      </c>
      <c r="AR163" s="112" t="str">
        <f t="shared" si="198"/>
        <v/>
      </c>
      <c r="AS163" s="112" t="str">
        <f t="shared" si="198"/>
        <v/>
      </c>
      <c r="AT163" s="112" t="str">
        <f t="shared" si="198"/>
        <v/>
      </c>
      <c r="AU163" s="112"/>
      <c r="AV163" s="112"/>
      <c r="AW163" s="112"/>
      <c r="AX163" s="112"/>
      <c r="AY163" s="143"/>
    </row>
    <row r="164" ht="15.75" customHeight="1">
      <c r="C164" s="241" t="s">
        <v>212</v>
      </c>
      <c r="D164" s="242">
        <v>0.42</v>
      </c>
      <c r="E164" s="240" t="s">
        <v>162</v>
      </c>
      <c r="F164" s="239">
        <f>IF(OR('Pin Maritime'!$E164="Feuillus",'Pin Maritime'!$E164="Peupliers"),1.56,1.3)</f>
        <v>1.3</v>
      </c>
      <c r="G164" s="112"/>
      <c r="H164" s="112"/>
      <c r="I164" s="138">
        <v>159.0</v>
      </c>
      <c r="J164" s="112" t="str">
        <f t="shared" si="66"/>
        <v/>
      </c>
      <c r="K164" s="112">
        <f t="shared" si="20"/>
        <v>0</v>
      </c>
      <c r="L164" s="112" t="str">
        <f t="shared" si="21"/>
        <v/>
      </c>
      <c r="M164" s="112" t="str">
        <f t="shared" si="2"/>
        <v/>
      </c>
      <c r="N164" s="112" t="str">
        <f t="shared" si="3"/>
        <v/>
      </c>
      <c r="O164" s="139">
        <f t="shared" si="4"/>
        <v>0</v>
      </c>
      <c r="P164" s="138">
        <v>159.0</v>
      </c>
      <c r="Q164" s="112" t="str">
        <f t="shared" si="22"/>
        <v/>
      </c>
      <c r="R164" s="112" t="str">
        <f t="shared" si="23"/>
        <v/>
      </c>
      <c r="S164" s="112" t="str">
        <f t="shared" si="5"/>
        <v>#N/A</v>
      </c>
      <c r="T164" s="112" t="str">
        <f t="shared" si="6"/>
        <v>#N/A</v>
      </c>
      <c r="U164" s="112" t="str">
        <f t="shared" si="24"/>
        <v/>
      </c>
      <c r="V164" s="112" t="str">
        <f t="shared" si="7"/>
        <v/>
      </c>
      <c r="W164" s="112">
        <v>0.0</v>
      </c>
      <c r="X164" s="112" t="str">
        <f t="shared" si="8"/>
        <v>#N/A</v>
      </c>
      <c r="Y164" s="140" t="str">
        <f t="shared" si="9"/>
        <v/>
      </c>
      <c r="AA164" s="141">
        <v>159.0</v>
      </c>
      <c r="AB164" s="112" t="str">
        <f t="shared" si="10"/>
        <v/>
      </c>
      <c r="AC164" s="142">
        <f t="shared" si="11"/>
        <v>0</v>
      </c>
      <c r="AD164" s="112" t="str">
        <f t="shared" si="12"/>
        <v/>
      </c>
      <c r="AE164" s="112" t="str">
        <f t="shared" si="13"/>
        <v/>
      </c>
      <c r="AF164" s="112" t="str">
        <f t="shared" si="25"/>
        <v/>
      </c>
      <c r="AG164" s="112" t="str">
        <f t="shared" si="26"/>
        <v/>
      </c>
      <c r="AH164" s="112" t="str">
        <f t="shared" si="27"/>
        <v/>
      </c>
      <c r="AI164" s="143" t="str">
        <f t="shared" si="28"/>
        <v/>
      </c>
      <c r="AK164" s="141">
        <v>159.0</v>
      </c>
      <c r="AL164" s="112" t="str">
        <f t="shared" si="14"/>
        <v/>
      </c>
      <c r="AM164" s="112" t="str">
        <f t="shared" si="15"/>
        <v/>
      </c>
      <c r="AN164" s="112" t="str">
        <f t="shared" si="16"/>
        <v/>
      </c>
      <c r="AO164" s="112" t="str">
        <f t="shared" si="17"/>
        <v/>
      </c>
      <c r="AP164" s="112" t="str">
        <f t="shared" si="18"/>
        <v/>
      </c>
      <c r="AQ164" s="112" t="str">
        <f t="shared" ref="AQ164:AT164" si="199">IF($AK164&lt;=$F$18,$AL164*AM164,)</f>
        <v/>
      </c>
      <c r="AR164" s="112" t="str">
        <f t="shared" si="199"/>
        <v/>
      </c>
      <c r="AS164" s="112" t="str">
        <f t="shared" si="199"/>
        <v/>
      </c>
      <c r="AT164" s="112" t="str">
        <f t="shared" si="199"/>
        <v/>
      </c>
      <c r="AU164" s="112"/>
      <c r="AV164" s="112"/>
      <c r="AW164" s="112"/>
      <c r="AX164" s="112"/>
      <c r="AY164" s="143"/>
    </row>
    <row r="165" ht="15.75" customHeight="1">
      <c r="C165" s="241" t="s">
        <v>213</v>
      </c>
      <c r="D165" s="242">
        <v>0.5</v>
      </c>
      <c r="E165" s="240" t="s">
        <v>158</v>
      </c>
      <c r="F165" s="239">
        <f>IF(OR('Pin Maritime'!$E165="Feuillus",'Pin Maritime'!$E165="Peupliers"),1.56,1.3)</f>
        <v>1.56</v>
      </c>
      <c r="G165" s="112"/>
      <c r="H165" s="112"/>
      <c r="I165" s="138">
        <v>160.0</v>
      </c>
      <c r="J165" s="112" t="str">
        <f t="shared" si="66"/>
        <v/>
      </c>
      <c r="K165" s="112">
        <f t="shared" si="20"/>
        <v>0</v>
      </c>
      <c r="L165" s="112" t="str">
        <f t="shared" si="21"/>
        <v/>
      </c>
      <c r="M165" s="112" t="str">
        <f t="shared" si="2"/>
        <v/>
      </c>
      <c r="N165" s="112" t="str">
        <f t="shared" si="3"/>
        <v/>
      </c>
      <c r="O165" s="139">
        <f t="shared" si="4"/>
        <v>0</v>
      </c>
      <c r="P165" s="138">
        <v>160.0</v>
      </c>
      <c r="Q165" s="112" t="str">
        <f t="shared" si="22"/>
        <v/>
      </c>
      <c r="R165" s="112" t="str">
        <f t="shared" si="23"/>
        <v/>
      </c>
      <c r="S165" s="112" t="str">
        <f t="shared" si="5"/>
        <v>#N/A</v>
      </c>
      <c r="T165" s="112" t="str">
        <f t="shared" si="6"/>
        <v>#N/A</v>
      </c>
      <c r="U165" s="112" t="str">
        <f t="shared" si="24"/>
        <v/>
      </c>
      <c r="V165" s="112" t="str">
        <f t="shared" si="7"/>
        <v/>
      </c>
      <c r="W165" s="112">
        <v>0.0</v>
      </c>
      <c r="X165" s="112" t="str">
        <f t="shared" si="8"/>
        <v>#N/A</v>
      </c>
      <c r="Y165" s="140" t="str">
        <f t="shared" si="9"/>
        <v/>
      </c>
      <c r="AA165" s="141">
        <v>160.0</v>
      </c>
      <c r="AB165" s="112" t="str">
        <f t="shared" si="10"/>
        <v/>
      </c>
      <c r="AC165" s="142">
        <f t="shared" si="11"/>
        <v>0</v>
      </c>
      <c r="AD165" s="112" t="str">
        <f t="shared" si="12"/>
        <v/>
      </c>
      <c r="AE165" s="112" t="str">
        <f t="shared" si="13"/>
        <v/>
      </c>
      <c r="AF165" s="112" t="str">
        <f t="shared" si="25"/>
        <v/>
      </c>
      <c r="AG165" s="112" t="str">
        <f t="shared" si="26"/>
        <v/>
      </c>
      <c r="AH165" s="112" t="str">
        <f t="shared" si="27"/>
        <v/>
      </c>
      <c r="AI165" s="143" t="str">
        <f t="shared" si="28"/>
        <v/>
      </c>
      <c r="AK165" s="141">
        <v>160.0</v>
      </c>
      <c r="AL165" s="112" t="str">
        <f t="shared" si="14"/>
        <v/>
      </c>
      <c r="AM165" s="112" t="str">
        <f t="shared" si="15"/>
        <v/>
      </c>
      <c r="AN165" s="112" t="str">
        <f t="shared" si="16"/>
        <v/>
      </c>
      <c r="AO165" s="112" t="str">
        <f t="shared" si="17"/>
        <v/>
      </c>
      <c r="AP165" s="112" t="str">
        <f t="shared" si="18"/>
        <v/>
      </c>
      <c r="AQ165" s="112" t="str">
        <f t="shared" ref="AQ165:AT165" si="200">IF($AK165&lt;=$F$18,$AL165*AM165,)</f>
        <v/>
      </c>
      <c r="AR165" s="112" t="str">
        <f t="shared" si="200"/>
        <v/>
      </c>
      <c r="AS165" s="112" t="str">
        <f t="shared" si="200"/>
        <v/>
      </c>
      <c r="AT165" s="112" t="str">
        <f t="shared" si="200"/>
        <v/>
      </c>
      <c r="AU165" s="112"/>
      <c r="AV165" s="112"/>
      <c r="AW165" s="112"/>
      <c r="AX165" s="112"/>
      <c r="AY165" s="143"/>
    </row>
    <row r="166" ht="15.75" customHeight="1">
      <c r="C166" s="241" t="s">
        <v>214</v>
      </c>
      <c r="D166" s="242">
        <v>0.55</v>
      </c>
      <c r="E166" s="240" t="s">
        <v>158</v>
      </c>
      <c r="F166" s="239">
        <f>IF(OR('Pin Maritime'!$E166="Feuillus",'Pin Maritime'!$E166="Peupliers"),1.56,1.3)</f>
        <v>1.56</v>
      </c>
      <c r="G166" s="112"/>
      <c r="H166" s="112"/>
      <c r="I166" s="138">
        <v>161.0</v>
      </c>
      <c r="J166" s="112" t="str">
        <f t="shared" si="66"/>
        <v/>
      </c>
      <c r="K166" s="112">
        <f t="shared" si="20"/>
        <v>0</v>
      </c>
      <c r="L166" s="112" t="str">
        <f t="shared" si="21"/>
        <v/>
      </c>
      <c r="M166" s="112" t="str">
        <f t="shared" si="2"/>
        <v/>
      </c>
      <c r="N166" s="112" t="str">
        <f t="shared" si="3"/>
        <v/>
      </c>
      <c r="O166" s="139">
        <f t="shared" si="4"/>
        <v>0</v>
      </c>
      <c r="P166" s="138">
        <v>161.0</v>
      </c>
      <c r="Q166" s="112" t="str">
        <f t="shared" si="22"/>
        <v/>
      </c>
      <c r="R166" s="112" t="str">
        <f t="shared" si="23"/>
        <v/>
      </c>
      <c r="S166" s="112" t="str">
        <f t="shared" si="5"/>
        <v>#N/A</v>
      </c>
      <c r="T166" s="112" t="str">
        <f t="shared" si="6"/>
        <v>#N/A</v>
      </c>
      <c r="U166" s="112" t="str">
        <f t="shared" si="24"/>
        <v/>
      </c>
      <c r="V166" s="112" t="str">
        <f t="shared" si="7"/>
        <v/>
      </c>
      <c r="W166" s="112">
        <v>0.0</v>
      </c>
      <c r="X166" s="112" t="str">
        <f t="shared" si="8"/>
        <v>#N/A</v>
      </c>
      <c r="Y166" s="140" t="str">
        <f t="shared" si="9"/>
        <v/>
      </c>
      <c r="AA166" s="141">
        <v>161.0</v>
      </c>
      <c r="AB166" s="112" t="str">
        <f t="shared" si="10"/>
        <v/>
      </c>
      <c r="AC166" s="142">
        <f t="shared" si="11"/>
        <v>0</v>
      </c>
      <c r="AD166" s="112" t="str">
        <f t="shared" si="12"/>
        <v/>
      </c>
      <c r="AE166" s="112" t="str">
        <f t="shared" si="13"/>
        <v/>
      </c>
      <c r="AF166" s="112" t="str">
        <f t="shared" si="25"/>
        <v/>
      </c>
      <c r="AG166" s="112" t="str">
        <f t="shared" si="26"/>
        <v/>
      </c>
      <c r="AH166" s="112" t="str">
        <f t="shared" si="27"/>
        <v/>
      </c>
      <c r="AI166" s="143" t="str">
        <f t="shared" si="28"/>
        <v/>
      </c>
      <c r="AK166" s="141">
        <v>161.0</v>
      </c>
      <c r="AL166" s="112" t="str">
        <f t="shared" si="14"/>
        <v/>
      </c>
      <c r="AM166" s="112" t="str">
        <f t="shared" si="15"/>
        <v/>
      </c>
      <c r="AN166" s="112" t="str">
        <f t="shared" si="16"/>
        <v/>
      </c>
      <c r="AO166" s="112" t="str">
        <f t="shared" si="17"/>
        <v/>
      </c>
      <c r="AP166" s="112" t="str">
        <f t="shared" si="18"/>
        <v/>
      </c>
      <c r="AQ166" s="112" t="str">
        <f t="shared" ref="AQ166:AT166" si="201">IF($AK166&lt;=$F$18,$AL166*AM166,)</f>
        <v/>
      </c>
      <c r="AR166" s="112" t="str">
        <f t="shared" si="201"/>
        <v/>
      </c>
      <c r="AS166" s="112" t="str">
        <f t="shared" si="201"/>
        <v/>
      </c>
      <c r="AT166" s="112" t="str">
        <f t="shared" si="201"/>
        <v/>
      </c>
      <c r="AU166" s="112"/>
      <c r="AV166" s="112"/>
      <c r="AW166" s="112"/>
      <c r="AX166" s="112"/>
      <c r="AY166" s="143"/>
    </row>
    <row r="167" ht="15.75" customHeight="1">
      <c r="C167" s="241" t="s">
        <v>215</v>
      </c>
      <c r="D167" s="242">
        <v>0.53</v>
      </c>
      <c r="E167" s="240" t="s">
        <v>158</v>
      </c>
      <c r="F167" s="239">
        <f>IF(OR('Pin Maritime'!$E167="Feuillus",'Pin Maritime'!$E167="Peupliers"),1.56,1.3)</f>
        <v>1.56</v>
      </c>
      <c r="G167" s="112"/>
      <c r="H167" s="112"/>
      <c r="I167" s="138">
        <v>162.0</v>
      </c>
      <c r="J167" s="112" t="str">
        <f t="shared" si="66"/>
        <v/>
      </c>
      <c r="K167" s="112">
        <f t="shared" si="20"/>
        <v>0</v>
      </c>
      <c r="L167" s="112" t="str">
        <f t="shared" si="21"/>
        <v/>
      </c>
      <c r="M167" s="112" t="str">
        <f t="shared" si="2"/>
        <v/>
      </c>
      <c r="N167" s="112" t="str">
        <f t="shared" si="3"/>
        <v/>
      </c>
      <c r="O167" s="139">
        <f t="shared" si="4"/>
        <v>0</v>
      </c>
      <c r="P167" s="138">
        <v>162.0</v>
      </c>
      <c r="Q167" s="112" t="str">
        <f t="shared" si="22"/>
        <v/>
      </c>
      <c r="R167" s="112" t="str">
        <f t="shared" si="23"/>
        <v/>
      </c>
      <c r="S167" s="112" t="str">
        <f t="shared" si="5"/>
        <v>#N/A</v>
      </c>
      <c r="T167" s="112" t="str">
        <f t="shared" si="6"/>
        <v>#N/A</v>
      </c>
      <c r="U167" s="112" t="str">
        <f t="shared" si="24"/>
        <v/>
      </c>
      <c r="V167" s="112" t="str">
        <f t="shared" si="7"/>
        <v/>
      </c>
      <c r="W167" s="112">
        <v>0.0</v>
      </c>
      <c r="X167" s="112" t="str">
        <f t="shared" si="8"/>
        <v>#N/A</v>
      </c>
      <c r="Y167" s="140" t="str">
        <f t="shared" si="9"/>
        <v/>
      </c>
      <c r="AA167" s="141">
        <v>162.0</v>
      </c>
      <c r="AB167" s="112" t="str">
        <f t="shared" si="10"/>
        <v/>
      </c>
      <c r="AC167" s="142">
        <f t="shared" si="11"/>
        <v>0</v>
      </c>
      <c r="AD167" s="112" t="str">
        <f t="shared" si="12"/>
        <v/>
      </c>
      <c r="AE167" s="112" t="str">
        <f t="shared" si="13"/>
        <v/>
      </c>
      <c r="AF167" s="112" t="str">
        <f t="shared" si="25"/>
        <v/>
      </c>
      <c r="AG167" s="112" t="str">
        <f t="shared" si="26"/>
        <v/>
      </c>
      <c r="AH167" s="112" t="str">
        <f t="shared" si="27"/>
        <v/>
      </c>
      <c r="AI167" s="143" t="str">
        <f t="shared" si="28"/>
        <v/>
      </c>
      <c r="AK167" s="141">
        <v>162.0</v>
      </c>
      <c r="AL167" s="112" t="str">
        <f t="shared" si="14"/>
        <v/>
      </c>
      <c r="AM167" s="112" t="str">
        <f t="shared" si="15"/>
        <v/>
      </c>
      <c r="AN167" s="112" t="str">
        <f t="shared" si="16"/>
        <v/>
      </c>
      <c r="AO167" s="112" t="str">
        <f t="shared" si="17"/>
        <v/>
      </c>
      <c r="AP167" s="112" t="str">
        <f t="shared" si="18"/>
        <v/>
      </c>
      <c r="AQ167" s="112" t="str">
        <f t="shared" ref="AQ167:AT167" si="202">IF($AK167&lt;=$F$18,$AL167*AM167,)</f>
        <v/>
      </c>
      <c r="AR167" s="112" t="str">
        <f t="shared" si="202"/>
        <v/>
      </c>
      <c r="AS167" s="112" t="str">
        <f t="shared" si="202"/>
        <v/>
      </c>
      <c r="AT167" s="112" t="str">
        <f t="shared" si="202"/>
        <v/>
      </c>
      <c r="AU167" s="112"/>
      <c r="AV167" s="112"/>
      <c r="AW167" s="112"/>
      <c r="AX167" s="112"/>
      <c r="AY167" s="143"/>
    </row>
    <row r="168" ht="15.75" customHeight="1">
      <c r="C168" s="241" t="s">
        <v>216</v>
      </c>
      <c r="D168" s="242">
        <v>0.52</v>
      </c>
      <c r="E168" s="240" t="s">
        <v>158</v>
      </c>
      <c r="F168" s="239">
        <f>IF(OR('Pin Maritime'!$E168="Feuillus",'Pin Maritime'!$E168="Peupliers"),1.56,1.3)</f>
        <v>1.56</v>
      </c>
      <c r="G168" s="112"/>
      <c r="H168" s="112"/>
      <c r="I168" s="138">
        <v>163.0</v>
      </c>
      <c r="J168" s="112" t="str">
        <f t="shared" si="66"/>
        <v/>
      </c>
      <c r="K168" s="112">
        <f t="shared" si="20"/>
        <v>0</v>
      </c>
      <c r="L168" s="112" t="str">
        <f t="shared" si="21"/>
        <v/>
      </c>
      <c r="M168" s="112" t="str">
        <f t="shared" si="2"/>
        <v/>
      </c>
      <c r="N168" s="112" t="str">
        <f t="shared" si="3"/>
        <v/>
      </c>
      <c r="O168" s="139">
        <f t="shared" si="4"/>
        <v>0</v>
      </c>
      <c r="P168" s="138">
        <v>163.0</v>
      </c>
      <c r="Q168" s="112" t="str">
        <f t="shared" si="22"/>
        <v/>
      </c>
      <c r="R168" s="112" t="str">
        <f t="shared" si="23"/>
        <v/>
      </c>
      <c r="S168" s="112" t="str">
        <f t="shared" si="5"/>
        <v>#N/A</v>
      </c>
      <c r="T168" s="112" t="str">
        <f t="shared" si="6"/>
        <v>#N/A</v>
      </c>
      <c r="U168" s="112" t="str">
        <f t="shared" si="24"/>
        <v/>
      </c>
      <c r="V168" s="112" t="str">
        <f t="shared" si="7"/>
        <v/>
      </c>
      <c r="W168" s="112">
        <v>0.0</v>
      </c>
      <c r="X168" s="112" t="str">
        <f t="shared" si="8"/>
        <v>#N/A</v>
      </c>
      <c r="Y168" s="140" t="str">
        <f t="shared" si="9"/>
        <v/>
      </c>
      <c r="AA168" s="141">
        <v>163.0</v>
      </c>
      <c r="AB168" s="112" t="str">
        <f t="shared" si="10"/>
        <v/>
      </c>
      <c r="AC168" s="142">
        <f t="shared" si="11"/>
        <v>0</v>
      </c>
      <c r="AD168" s="112" t="str">
        <f t="shared" si="12"/>
        <v/>
      </c>
      <c r="AE168" s="112" t="str">
        <f t="shared" si="13"/>
        <v/>
      </c>
      <c r="AF168" s="112" t="str">
        <f t="shared" si="25"/>
        <v/>
      </c>
      <c r="AG168" s="112" t="str">
        <f t="shared" si="26"/>
        <v/>
      </c>
      <c r="AH168" s="112" t="str">
        <f t="shared" si="27"/>
        <v/>
      </c>
      <c r="AI168" s="143" t="str">
        <f t="shared" si="28"/>
        <v/>
      </c>
      <c r="AK168" s="141">
        <v>163.0</v>
      </c>
      <c r="AL168" s="112" t="str">
        <f t="shared" si="14"/>
        <v/>
      </c>
      <c r="AM168" s="112" t="str">
        <f t="shared" si="15"/>
        <v/>
      </c>
      <c r="AN168" s="112" t="str">
        <f t="shared" si="16"/>
        <v/>
      </c>
      <c r="AO168" s="112" t="str">
        <f t="shared" si="17"/>
        <v/>
      </c>
      <c r="AP168" s="112" t="str">
        <f t="shared" si="18"/>
        <v/>
      </c>
      <c r="AQ168" s="112" t="str">
        <f t="shared" ref="AQ168:AT168" si="203">IF($AK168&lt;=$F$18,$AL168*AM168,)</f>
        <v/>
      </c>
      <c r="AR168" s="112" t="str">
        <f t="shared" si="203"/>
        <v/>
      </c>
      <c r="AS168" s="112" t="str">
        <f t="shared" si="203"/>
        <v/>
      </c>
      <c r="AT168" s="112" t="str">
        <f t="shared" si="203"/>
        <v/>
      </c>
      <c r="AU168" s="112"/>
      <c r="AV168" s="112"/>
      <c r="AW168" s="112"/>
      <c r="AX168" s="112"/>
      <c r="AY168" s="143"/>
    </row>
    <row r="169" ht="15.75" customHeight="1">
      <c r="C169" s="241" t="s">
        <v>217</v>
      </c>
      <c r="D169" s="242">
        <v>0.52</v>
      </c>
      <c r="E169" s="240" t="s">
        <v>158</v>
      </c>
      <c r="F169" s="239">
        <f>IF(OR('Pin Maritime'!$E169="Feuillus",'Pin Maritime'!$E169="Peupliers"),1.56,1.3)</f>
        <v>1.56</v>
      </c>
      <c r="G169" s="112"/>
      <c r="H169" s="112"/>
      <c r="I169" s="138">
        <v>164.0</v>
      </c>
      <c r="J169" s="112" t="str">
        <f t="shared" si="66"/>
        <v/>
      </c>
      <c r="K169" s="112">
        <f t="shared" si="20"/>
        <v>0</v>
      </c>
      <c r="L169" s="112" t="str">
        <f t="shared" si="21"/>
        <v/>
      </c>
      <c r="M169" s="112" t="str">
        <f t="shared" si="2"/>
        <v/>
      </c>
      <c r="N169" s="112" t="str">
        <f t="shared" si="3"/>
        <v/>
      </c>
      <c r="O169" s="139">
        <f t="shared" si="4"/>
        <v>0</v>
      </c>
      <c r="P169" s="138">
        <v>164.0</v>
      </c>
      <c r="Q169" s="112" t="str">
        <f t="shared" si="22"/>
        <v/>
      </c>
      <c r="R169" s="112" t="str">
        <f t="shared" si="23"/>
        <v/>
      </c>
      <c r="S169" s="112" t="str">
        <f t="shared" si="5"/>
        <v>#N/A</v>
      </c>
      <c r="T169" s="112" t="str">
        <f t="shared" si="6"/>
        <v>#N/A</v>
      </c>
      <c r="U169" s="112" t="str">
        <f t="shared" si="24"/>
        <v/>
      </c>
      <c r="V169" s="112" t="str">
        <f t="shared" si="7"/>
        <v/>
      </c>
      <c r="W169" s="112">
        <v>0.0</v>
      </c>
      <c r="X169" s="112" t="str">
        <f t="shared" si="8"/>
        <v>#N/A</v>
      </c>
      <c r="Y169" s="140" t="str">
        <f t="shared" si="9"/>
        <v/>
      </c>
      <c r="AA169" s="141">
        <v>164.0</v>
      </c>
      <c r="AB169" s="112" t="str">
        <f t="shared" si="10"/>
        <v/>
      </c>
      <c r="AC169" s="142">
        <f t="shared" si="11"/>
        <v>0</v>
      </c>
      <c r="AD169" s="112" t="str">
        <f t="shared" si="12"/>
        <v/>
      </c>
      <c r="AE169" s="112" t="str">
        <f t="shared" si="13"/>
        <v/>
      </c>
      <c r="AF169" s="112" t="str">
        <f t="shared" si="25"/>
        <v/>
      </c>
      <c r="AG169" s="112" t="str">
        <f t="shared" si="26"/>
        <v/>
      </c>
      <c r="AH169" s="112" t="str">
        <f t="shared" si="27"/>
        <v/>
      </c>
      <c r="AI169" s="143" t="str">
        <f t="shared" si="28"/>
        <v/>
      </c>
      <c r="AK169" s="141">
        <v>164.0</v>
      </c>
      <c r="AL169" s="112" t="str">
        <f t="shared" si="14"/>
        <v/>
      </c>
      <c r="AM169" s="112" t="str">
        <f t="shared" si="15"/>
        <v/>
      </c>
      <c r="AN169" s="112" t="str">
        <f t="shared" si="16"/>
        <v/>
      </c>
      <c r="AO169" s="112" t="str">
        <f t="shared" si="17"/>
        <v/>
      </c>
      <c r="AP169" s="112" t="str">
        <f t="shared" si="18"/>
        <v/>
      </c>
      <c r="AQ169" s="112" t="str">
        <f t="shared" ref="AQ169:AT169" si="204">IF($AK169&lt;=$F$18,$AL169*AM169,)</f>
        <v/>
      </c>
      <c r="AR169" s="112" t="str">
        <f t="shared" si="204"/>
        <v/>
      </c>
      <c r="AS169" s="112" t="str">
        <f t="shared" si="204"/>
        <v/>
      </c>
      <c r="AT169" s="112" t="str">
        <f t="shared" si="204"/>
        <v/>
      </c>
      <c r="AU169" s="112"/>
      <c r="AV169" s="112"/>
      <c r="AW169" s="112"/>
      <c r="AX169" s="112"/>
      <c r="AY169" s="143"/>
    </row>
    <row r="170" ht="15.75" customHeight="1">
      <c r="C170" s="241" t="s">
        <v>218</v>
      </c>
      <c r="D170" s="242">
        <v>0.75</v>
      </c>
      <c r="E170" s="240" t="s">
        <v>158</v>
      </c>
      <c r="F170" s="239">
        <f>IF(OR('Pin Maritime'!$E170="Feuillus",'Pin Maritime'!$E170="Peupliers"),1.56,1.3)</f>
        <v>1.56</v>
      </c>
      <c r="G170" s="112"/>
      <c r="H170" s="112"/>
      <c r="I170" s="138">
        <v>165.0</v>
      </c>
      <c r="J170" s="112" t="str">
        <f t="shared" si="66"/>
        <v/>
      </c>
      <c r="K170" s="112">
        <f t="shared" si="20"/>
        <v>0</v>
      </c>
      <c r="L170" s="112" t="str">
        <f t="shared" si="21"/>
        <v/>
      </c>
      <c r="M170" s="112" t="str">
        <f t="shared" si="2"/>
        <v/>
      </c>
      <c r="N170" s="112" t="str">
        <f t="shared" si="3"/>
        <v/>
      </c>
      <c r="O170" s="139">
        <f t="shared" si="4"/>
        <v>0</v>
      </c>
      <c r="P170" s="138">
        <v>165.0</v>
      </c>
      <c r="Q170" s="112" t="str">
        <f t="shared" si="22"/>
        <v/>
      </c>
      <c r="R170" s="112" t="str">
        <f t="shared" si="23"/>
        <v/>
      </c>
      <c r="S170" s="112" t="str">
        <f t="shared" si="5"/>
        <v>#N/A</v>
      </c>
      <c r="T170" s="112" t="str">
        <f t="shared" si="6"/>
        <v>#N/A</v>
      </c>
      <c r="U170" s="112" t="str">
        <f t="shared" si="24"/>
        <v/>
      </c>
      <c r="V170" s="112" t="str">
        <f t="shared" si="7"/>
        <v/>
      </c>
      <c r="W170" s="112">
        <v>0.0</v>
      </c>
      <c r="X170" s="112" t="str">
        <f t="shared" si="8"/>
        <v>#N/A</v>
      </c>
      <c r="Y170" s="140" t="str">
        <f t="shared" si="9"/>
        <v/>
      </c>
      <c r="AA170" s="141">
        <v>165.0</v>
      </c>
      <c r="AB170" s="112" t="str">
        <f t="shared" si="10"/>
        <v/>
      </c>
      <c r="AC170" s="142">
        <f t="shared" si="11"/>
        <v>0</v>
      </c>
      <c r="AD170" s="112" t="str">
        <f t="shared" si="12"/>
        <v/>
      </c>
      <c r="AE170" s="112" t="str">
        <f t="shared" si="13"/>
        <v/>
      </c>
      <c r="AF170" s="112" t="str">
        <f t="shared" si="25"/>
        <v/>
      </c>
      <c r="AG170" s="112" t="str">
        <f t="shared" si="26"/>
        <v/>
      </c>
      <c r="AH170" s="112" t="str">
        <f t="shared" si="27"/>
        <v/>
      </c>
      <c r="AI170" s="143" t="str">
        <f t="shared" si="28"/>
        <v/>
      </c>
      <c r="AK170" s="141">
        <v>165.0</v>
      </c>
      <c r="AL170" s="112" t="str">
        <f t="shared" si="14"/>
        <v/>
      </c>
      <c r="AM170" s="112" t="str">
        <f t="shared" si="15"/>
        <v/>
      </c>
      <c r="AN170" s="112" t="str">
        <f t="shared" si="16"/>
        <v/>
      </c>
      <c r="AO170" s="112" t="str">
        <f t="shared" si="17"/>
        <v/>
      </c>
      <c r="AP170" s="112" t="str">
        <f t="shared" si="18"/>
        <v/>
      </c>
      <c r="AQ170" s="112" t="str">
        <f t="shared" ref="AQ170:AT170" si="205">IF($AK170&lt;=$F$18,$AL170*AM170,)</f>
        <v/>
      </c>
      <c r="AR170" s="112" t="str">
        <f t="shared" si="205"/>
        <v/>
      </c>
      <c r="AS170" s="112" t="str">
        <f t="shared" si="205"/>
        <v/>
      </c>
      <c r="AT170" s="112" t="str">
        <f t="shared" si="205"/>
        <v/>
      </c>
      <c r="AU170" s="112"/>
      <c r="AV170" s="112"/>
      <c r="AW170" s="112"/>
      <c r="AX170" s="112"/>
      <c r="AY170" s="143"/>
    </row>
    <row r="171" ht="15.75" customHeight="1">
      <c r="C171" s="241" t="s">
        <v>219</v>
      </c>
      <c r="D171" s="242">
        <v>0.52</v>
      </c>
      <c r="E171" s="240" t="s">
        <v>158</v>
      </c>
      <c r="F171" s="239">
        <f>IF(OR('Pin Maritime'!$E171="Feuillus",'Pin Maritime'!$E171="Peupliers"),1.56,1.3)</f>
        <v>1.56</v>
      </c>
      <c r="G171" s="112"/>
      <c r="H171" s="112"/>
      <c r="I171" s="138">
        <v>166.0</v>
      </c>
      <c r="J171" s="112" t="str">
        <f t="shared" si="66"/>
        <v/>
      </c>
      <c r="K171" s="112">
        <f t="shared" si="20"/>
        <v>0</v>
      </c>
      <c r="L171" s="112" t="str">
        <f t="shared" si="21"/>
        <v/>
      </c>
      <c r="M171" s="112" t="str">
        <f t="shared" si="2"/>
        <v/>
      </c>
      <c r="N171" s="112" t="str">
        <f t="shared" si="3"/>
        <v/>
      </c>
      <c r="O171" s="139">
        <f t="shared" si="4"/>
        <v>0</v>
      </c>
      <c r="P171" s="138">
        <v>166.0</v>
      </c>
      <c r="Q171" s="112" t="str">
        <f t="shared" si="22"/>
        <v/>
      </c>
      <c r="R171" s="112" t="str">
        <f t="shared" si="23"/>
        <v/>
      </c>
      <c r="S171" s="112" t="str">
        <f t="shared" si="5"/>
        <v>#N/A</v>
      </c>
      <c r="T171" s="112" t="str">
        <f t="shared" si="6"/>
        <v>#N/A</v>
      </c>
      <c r="U171" s="112" t="str">
        <f t="shared" si="24"/>
        <v/>
      </c>
      <c r="V171" s="112" t="str">
        <f t="shared" si="7"/>
        <v/>
      </c>
      <c r="W171" s="112">
        <v>0.0</v>
      </c>
      <c r="X171" s="112" t="str">
        <f t="shared" si="8"/>
        <v>#N/A</v>
      </c>
      <c r="Y171" s="140" t="str">
        <f t="shared" si="9"/>
        <v/>
      </c>
      <c r="AA171" s="141">
        <v>166.0</v>
      </c>
      <c r="AB171" s="112" t="str">
        <f t="shared" si="10"/>
        <v/>
      </c>
      <c r="AC171" s="142">
        <f t="shared" si="11"/>
        <v>0</v>
      </c>
      <c r="AD171" s="112" t="str">
        <f t="shared" si="12"/>
        <v/>
      </c>
      <c r="AE171" s="112" t="str">
        <f t="shared" si="13"/>
        <v/>
      </c>
      <c r="AF171" s="112" t="str">
        <f t="shared" si="25"/>
        <v/>
      </c>
      <c r="AG171" s="112" t="str">
        <f t="shared" si="26"/>
        <v/>
      </c>
      <c r="AH171" s="112" t="str">
        <f t="shared" si="27"/>
        <v/>
      </c>
      <c r="AI171" s="143" t="str">
        <f t="shared" si="28"/>
        <v/>
      </c>
      <c r="AK171" s="141">
        <v>166.0</v>
      </c>
      <c r="AL171" s="112" t="str">
        <f t="shared" si="14"/>
        <v/>
      </c>
      <c r="AM171" s="112" t="str">
        <f t="shared" si="15"/>
        <v/>
      </c>
      <c r="AN171" s="112" t="str">
        <f t="shared" si="16"/>
        <v/>
      </c>
      <c r="AO171" s="112" t="str">
        <f t="shared" si="17"/>
        <v/>
      </c>
      <c r="AP171" s="112" t="str">
        <f t="shared" si="18"/>
        <v/>
      </c>
      <c r="AQ171" s="112" t="str">
        <f t="shared" ref="AQ171:AT171" si="206">IF($AK171&lt;=$F$18,$AL171*AM171,)</f>
        <v/>
      </c>
      <c r="AR171" s="112" t="str">
        <f t="shared" si="206"/>
        <v/>
      </c>
      <c r="AS171" s="112" t="str">
        <f t="shared" si="206"/>
        <v/>
      </c>
      <c r="AT171" s="112" t="str">
        <f t="shared" si="206"/>
        <v/>
      </c>
      <c r="AU171" s="112"/>
      <c r="AV171" s="112"/>
      <c r="AW171" s="112"/>
      <c r="AX171" s="112"/>
      <c r="AY171" s="143"/>
    </row>
    <row r="172" ht="15.75" customHeight="1">
      <c r="C172" s="241" t="s">
        <v>220</v>
      </c>
      <c r="D172" s="242">
        <v>0.35</v>
      </c>
      <c r="E172" s="240" t="s">
        <v>159</v>
      </c>
      <c r="F172" s="239">
        <f>IF(OR('Pin Maritime'!$E172="Feuillus",'Pin Maritime'!$E172="Peupliers"),1.56,1.3)</f>
        <v>1.56</v>
      </c>
      <c r="G172" s="112"/>
      <c r="H172" s="112"/>
      <c r="I172" s="138">
        <v>167.0</v>
      </c>
      <c r="J172" s="112" t="str">
        <f t="shared" si="66"/>
        <v/>
      </c>
      <c r="K172" s="112">
        <f t="shared" si="20"/>
        <v>0</v>
      </c>
      <c r="L172" s="112" t="str">
        <f t="shared" si="21"/>
        <v/>
      </c>
      <c r="M172" s="112" t="str">
        <f t="shared" si="2"/>
        <v/>
      </c>
      <c r="N172" s="112" t="str">
        <f t="shared" si="3"/>
        <v/>
      </c>
      <c r="O172" s="139">
        <f t="shared" si="4"/>
        <v>0</v>
      </c>
      <c r="P172" s="138">
        <v>167.0</v>
      </c>
      <c r="Q172" s="112" t="str">
        <f t="shared" si="22"/>
        <v/>
      </c>
      <c r="R172" s="112" t="str">
        <f t="shared" si="23"/>
        <v/>
      </c>
      <c r="S172" s="112" t="str">
        <f t="shared" si="5"/>
        <v>#N/A</v>
      </c>
      <c r="T172" s="112" t="str">
        <f t="shared" si="6"/>
        <v>#N/A</v>
      </c>
      <c r="U172" s="112" t="str">
        <f t="shared" si="24"/>
        <v/>
      </c>
      <c r="V172" s="112" t="str">
        <f t="shared" si="7"/>
        <v/>
      </c>
      <c r="W172" s="112">
        <v>0.0</v>
      </c>
      <c r="X172" s="112" t="str">
        <f t="shared" si="8"/>
        <v>#N/A</v>
      </c>
      <c r="Y172" s="140" t="str">
        <f t="shared" si="9"/>
        <v/>
      </c>
      <c r="AA172" s="141">
        <v>167.0</v>
      </c>
      <c r="AB172" s="112" t="str">
        <f t="shared" si="10"/>
        <v/>
      </c>
      <c r="AC172" s="142">
        <f t="shared" si="11"/>
        <v>0</v>
      </c>
      <c r="AD172" s="112" t="str">
        <f t="shared" si="12"/>
        <v/>
      </c>
      <c r="AE172" s="112" t="str">
        <f t="shared" si="13"/>
        <v/>
      </c>
      <c r="AF172" s="112" t="str">
        <f t="shared" si="25"/>
        <v/>
      </c>
      <c r="AG172" s="112" t="str">
        <f t="shared" si="26"/>
        <v/>
      </c>
      <c r="AH172" s="112" t="str">
        <f t="shared" si="27"/>
        <v/>
      </c>
      <c r="AI172" s="143" t="str">
        <f t="shared" si="28"/>
        <v/>
      </c>
      <c r="AK172" s="141">
        <v>167.0</v>
      </c>
      <c r="AL172" s="112" t="str">
        <f t="shared" si="14"/>
        <v/>
      </c>
      <c r="AM172" s="112" t="str">
        <f t="shared" si="15"/>
        <v/>
      </c>
      <c r="AN172" s="112" t="str">
        <f t="shared" si="16"/>
        <v/>
      </c>
      <c r="AO172" s="112" t="str">
        <f t="shared" si="17"/>
        <v/>
      </c>
      <c r="AP172" s="112" t="str">
        <f t="shared" si="18"/>
        <v/>
      </c>
      <c r="AQ172" s="112" t="str">
        <f t="shared" ref="AQ172:AT172" si="207">IF($AK172&lt;=$F$18,$AL172*AM172,)</f>
        <v/>
      </c>
      <c r="AR172" s="112" t="str">
        <f t="shared" si="207"/>
        <v/>
      </c>
      <c r="AS172" s="112" t="str">
        <f t="shared" si="207"/>
        <v/>
      </c>
      <c r="AT172" s="112" t="str">
        <f t="shared" si="207"/>
        <v/>
      </c>
      <c r="AU172" s="112"/>
      <c r="AV172" s="112"/>
      <c r="AW172" s="112"/>
      <c r="AX172" s="112"/>
      <c r="AY172" s="143"/>
    </row>
    <row r="173" ht="15.75" customHeight="1">
      <c r="C173" s="241" t="s">
        <v>221</v>
      </c>
      <c r="D173" s="242">
        <v>0.37</v>
      </c>
      <c r="E173" s="240" t="s">
        <v>158</v>
      </c>
      <c r="F173" s="239">
        <f>IF(OR('Pin Maritime'!$E173="Feuillus",'Pin Maritime'!$E173="Peupliers"),1.56,1.3)</f>
        <v>1.56</v>
      </c>
      <c r="G173" s="112"/>
      <c r="H173" s="112"/>
      <c r="I173" s="138">
        <v>168.0</v>
      </c>
      <c r="J173" s="112" t="str">
        <f t="shared" si="66"/>
        <v/>
      </c>
      <c r="K173" s="112">
        <f t="shared" si="20"/>
        <v>0</v>
      </c>
      <c r="L173" s="112" t="str">
        <f t="shared" si="21"/>
        <v/>
      </c>
      <c r="M173" s="112" t="str">
        <f t="shared" si="2"/>
        <v/>
      </c>
      <c r="N173" s="112" t="str">
        <f t="shared" si="3"/>
        <v/>
      </c>
      <c r="O173" s="139">
        <f t="shared" si="4"/>
        <v>0</v>
      </c>
      <c r="P173" s="138">
        <v>168.0</v>
      </c>
      <c r="Q173" s="112" t="str">
        <f t="shared" si="22"/>
        <v/>
      </c>
      <c r="R173" s="112" t="str">
        <f t="shared" si="23"/>
        <v/>
      </c>
      <c r="S173" s="112" t="str">
        <f t="shared" si="5"/>
        <v>#N/A</v>
      </c>
      <c r="T173" s="112" t="str">
        <f t="shared" si="6"/>
        <v>#N/A</v>
      </c>
      <c r="U173" s="112" t="str">
        <f t="shared" si="24"/>
        <v/>
      </c>
      <c r="V173" s="112" t="str">
        <f t="shared" si="7"/>
        <v/>
      </c>
      <c r="W173" s="112">
        <v>0.0</v>
      </c>
      <c r="X173" s="112" t="str">
        <f t="shared" si="8"/>
        <v>#N/A</v>
      </c>
      <c r="Y173" s="140" t="str">
        <f t="shared" si="9"/>
        <v/>
      </c>
      <c r="AA173" s="141">
        <v>168.0</v>
      </c>
      <c r="AB173" s="112" t="str">
        <f t="shared" si="10"/>
        <v/>
      </c>
      <c r="AC173" s="142">
        <f t="shared" si="11"/>
        <v>0</v>
      </c>
      <c r="AD173" s="112" t="str">
        <f t="shared" si="12"/>
        <v/>
      </c>
      <c r="AE173" s="112" t="str">
        <f t="shared" si="13"/>
        <v/>
      </c>
      <c r="AF173" s="112" t="str">
        <f t="shared" si="25"/>
        <v/>
      </c>
      <c r="AG173" s="112" t="str">
        <f t="shared" si="26"/>
        <v/>
      </c>
      <c r="AH173" s="112" t="str">
        <f t="shared" si="27"/>
        <v/>
      </c>
      <c r="AI173" s="143" t="str">
        <f t="shared" si="28"/>
        <v/>
      </c>
      <c r="AK173" s="141">
        <v>168.0</v>
      </c>
      <c r="AL173" s="112" t="str">
        <f t="shared" si="14"/>
        <v/>
      </c>
      <c r="AM173" s="112" t="str">
        <f t="shared" si="15"/>
        <v/>
      </c>
      <c r="AN173" s="112" t="str">
        <f t="shared" si="16"/>
        <v/>
      </c>
      <c r="AO173" s="112" t="str">
        <f t="shared" si="17"/>
        <v/>
      </c>
      <c r="AP173" s="112" t="str">
        <f t="shared" si="18"/>
        <v/>
      </c>
      <c r="AQ173" s="112" t="str">
        <f t="shared" ref="AQ173:AT173" si="208">IF($AK173&lt;=$F$18,$AL173*AM173,)</f>
        <v/>
      </c>
      <c r="AR173" s="112" t="str">
        <f t="shared" si="208"/>
        <v/>
      </c>
      <c r="AS173" s="112" t="str">
        <f t="shared" si="208"/>
        <v/>
      </c>
      <c r="AT173" s="112" t="str">
        <f t="shared" si="208"/>
        <v/>
      </c>
      <c r="AU173" s="112"/>
      <c r="AV173" s="112"/>
      <c r="AW173" s="112"/>
      <c r="AX173" s="112"/>
      <c r="AY173" s="143"/>
    </row>
    <row r="174" ht="15.75" customHeight="1">
      <c r="C174" s="241" t="s">
        <v>222</v>
      </c>
      <c r="D174" s="242">
        <v>0.45</v>
      </c>
      <c r="E174" s="240" t="s">
        <v>162</v>
      </c>
      <c r="F174" s="239">
        <f>IF(OR('Pin Maritime'!$E174="Feuillus",'Pin Maritime'!$E174="Peupliers"),1.56,1.3)</f>
        <v>1.3</v>
      </c>
      <c r="G174" s="112"/>
      <c r="H174" s="112"/>
      <c r="I174" s="138">
        <v>169.0</v>
      </c>
      <c r="J174" s="112" t="str">
        <f t="shared" si="66"/>
        <v/>
      </c>
      <c r="K174" s="112">
        <f t="shared" si="20"/>
        <v>0</v>
      </c>
      <c r="L174" s="112" t="str">
        <f t="shared" si="21"/>
        <v/>
      </c>
      <c r="M174" s="112" t="str">
        <f t="shared" si="2"/>
        <v/>
      </c>
      <c r="N174" s="112" t="str">
        <f t="shared" si="3"/>
        <v/>
      </c>
      <c r="O174" s="139">
        <f t="shared" si="4"/>
        <v>0</v>
      </c>
      <c r="P174" s="138">
        <v>169.0</v>
      </c>
      <c r="Q174" s="112" t="str">
        <f t="shared" si="22"/>
        <v/>
      </c>
      <c r="R174" s="112" t="str">
        <f t="shared" si="23"/>
        <v/>
      </c>
      <c r="S174" s="112" t="str">
        <f t="shared" si="5"/>
        <v>#N/A</v>
      </c>
      <c r="T174" s="112" t="str">
        <f t="shared" si="6"/>
        <v>#N/A</v>
      </c>
      <c r="U174" s="112" t="str">
        <f t="shared" si="24"/>
        <v/>
      </c>
      <c r="V174" s="112" t="str">
        <f t="shared" si="7"/>
        <v/>
      </c>
      <c r="W174" s="112">
        <v>0.0</v>
      </c>
      <c r="X174" s="112" t="str">
        <f t="shared" si="8"/>
        <v>#N/A</v>
      </c>
      <c r="Y174" s="140" t="str">
        <f t="shared" si="9"/>
        <v/>
      </c>
      <c r="AA174" s="141">
        <v>169.0</v>
      </c>
      <c r="AB174" s="112" t="str">
        <f t="shared" si="10"/>
        <v/>
      </c>
      <c r="AC174" s="142">
        <f t="shared" si="11"/>
        <v>0</v>
      </c>
      <c r="AD174" s="112" t="str">
        <f t="shared" si="12"/>
        <v/>
      </c>
      <c r="AE174" s="112" t="str">
        <f t="shared" si="13"/>
        <v/>
      </c>
      <c r="AF174" s="112" t="str">
        <f t="shared" si="25"/>
        <v/>
      </c>
      <c r="AG174" s="112" t="str">
        <f t="shared" si="26"/>
        <v/>
      </c>
      <c r="AH174" s="112" t="str">
        <f t="shared" si="27"/>
        <v/>
      </c>
      <c r="AI174" s="143" t="str">
        <f t="shared" si="28"/>
        <v/>
      </c>
      <c r="AK174" s="141">
        <v>169.0</v>
      </c>
      <c r="AL174" s="112" t="str">
        <f t="shared" si="14"/>
        <v/>
      </c>
      <c r="AM174" s="112" t="str">
        <f t="shared" si="15"/>
        <v/>
      </c>
      <c r="AN174" s="112" t="str">
        <f t="shared" si="16"/>
        <v/>
      </c>
      <c r="AO174" s="112" t="str">
        <f t="shared" si="17"/>
        <v/>
      </c>
      <c r="AP174" s="112" t="str">
        <f t="shared" si="18"/>
        <v/>
      </c>
      <c r="AQ174" s="112" t="str">
        <f t="shared" ref="AQ174:AT174" si="209">IF($AK174&lt;=$F$18,$AL174*AM174,)</f>
        <v/>
      </c>
      <c r="AR174" s="112" t="str">
        <f t="shared" si="209"/>
        <v/>
      </c>
      <c r="AS174" s="112" t="str">
        <f t="shared" si="209"/>
        <v/>
      </c>
      <c r="AT174" s="112" t="str">
        <f t="shared" si="209"/>
        <v/>
      </c>
      <c r="AU174" s="112"/>
      <c r="AV174" s="112"/>
      <c r="AW174" s="112"/>
      <c r="AX174" s="112"/>
      <c r="AY174" s="143"/>
    </row>
    <row r="175" ht="15.75" customHeight="1">
      <c r="C175" s="241" t="s">
        <v>223</v>
      </c>
      <c r="D175" s="242">
        <v>0.39</v>
      </c>
      <c r="E175" s="240" t="s">
        <v>162</v>
      </c>
      <c r="F175" s="239">
        <f>IF(OR('Pin Maritime'!$E175="Feuillus",'Pin Maritime'!$E175="Peupliers"),1.56,1.3)</f>
        <v>1.3</v>
      </c>
      <c r="G175" s="112"/>
      <c r="H175" s="112"/>
      <c r="I175" s="138">
        <v>170.0</v>
      </c>
      <c r="J175" s="112" t="str">
        <f t="shared" si="66"/>
        <v/>
      </c>
      <c r="K175" s="112">
        <f t="shared" si="20"/>
        <v>0</v>
      </c>
      <c r="L175" s="112" t="str">
        <f t="shared" si="21"/>
        <v/>
      </c>
      <c r="M175" s="112" t="str">
        <f t="shared" si="2"/>
        <v/>
      </c>
      <c r="N175" s="112" t="str">
        <f t="shared" si="3"/>
        <v/>
      </c>
      <c r="O175" s="139">
        <f t="shared" si="4"/>
        <v>0</v>
      </c>
      <c r="P175" s="138">
        <v>170.0</v>
      </c>
      <c r="Q175" s="112" t="str">
        <f t="shared" si="22"/>
        <v/>
      </c>
      <c r="R175" s="112" t="str">
        <f t="shared" si="23"/>
        <v/>
      </c>
      <c r="S175" s="112" t="str">
        <f t="shared" si="5"/>
        <v>#N/A</v>
      </c>
      <c r="T175" s="112" t="str">
        <f t="shared" si="6"/>
        <v>#N/A</v>
      </c>
      <c r="U175" s="112" t="str">
        <f t="shared" si="24"/>
        <v/>
      </c>
      <c r="V175" s="112" t="str">
        <f t="shared" si="7"/>
        <v/>
      </c>
      <c r="W175" s="112">
        <v>0.0</v>
      </c>
      <c r="X175" s="112" t="str">
        <f t="shared" si="8"/>
        <v>#N/A</v>
      </c>
      <c r="Y175" s="140" t="str">
        <f t="shared" si="9"/>
        <v/>
      </c>
      <c r="AA175" s="141">
        <v>170.0</v>
      </c>
      <c r="AB175" s="112" t="str">
        <f t="shared" si="10"/>
        <v/>
      </c>
      <c r="AC175" s="142">
        <f t="shared" si="11"/>
        <v>0</v>
      </c>
      <c r="AD175" s="112" t="str">
        <f t="shared" si="12"/>
        <v/>
      </c>
      <c r="AE175" s="112" t="str">
        <f t="shared" si="13"/>
        <v/>
      </c>
      <c r="AF175" s="112" t="str">
        <f t="shared" si="25"/>
        <v/>
      </c>
      <c r="AG175" s="112" t="str">
        <f t="shared" si="26"/>
        <v/>
      </c>
      <c r="AH175" s="112" t="str">
        <f t="shared" si="27"/>
        <v/>
      </c>
      <c r="AI175" s="143" t="str">
        <f t="shared" si="28"/>
        <v/>
      </c>
      <c r="AK175" s="141">
        <v>170.0</v>
      </c>
      <c r="AL175" s="112" t="str">
        <f t="shared" si="14"/>
        <v/>
      </c>
      <c r="AM175" s="112" t="str">
        <f t="shared" si="15"/>
        <v/>
      </c>
      <c r="AN175" s="112" t="str">
        <f t="shared" si="16"/>
        <v/>
      </c>
      <c r="AO175" s="112" t="str">
        <f t="shared" si="17"/>
        <v/>
      </c>
      <c r="AP175" s="112" t="str">
        <f t="shared" si="18"/>
        <v/>
      </c>
      <c r="AQ175" s="112" t="str">
        <f t="shared" ref="AQ175:AT175" si="210">IF($AK175&lt;=$F$18,$AL175*AM175,)</f>
        <v/>
      </c>
      <c r="AR175" s="112" t="str">
        <f t="shared" si="210"/>
        <v/>
      </c>
      <c r="AS175" s="112" t="str">
        <f t="shared" si="210"/>
        <v/>
      </c>
      <c r="AT175" s="112" t="str">
        <f t="shared" si="210"/>
        <v/>
      </c>
      <c r="AU175" s="112"/>
      <c r="AV175" s="112"/>
      <c r="AW175" s="112"/>
      <c r="AX175" s="112"/>
      <c r="AY175" s="143"/>
    </row>
    <row r="176" ht="15.75" customHeight="1">
      <c r="C176" s="241" t="s">
        <v>224</v>
      </c>
      <c r="D176" s="242">
        <v>0.44</v>
      </c>
      <c r="E176" s="240" t="s">
        <v>162</v>
      </c>
      <c r="F176" s="239">
        <f>IF(OR('Pin Maritime'!$E176="Feuillus",'Pin Maritime'!$E176="Peupliers"),1.56,1.3)</f>
        <v>1.3</v>
      </c>
      <c r="G176" s="112"/>
      <c r="H176" s="112"/>
      <c r="I176" s="138">
        <v>171.0</v>
      </c>
      <c r="J176" s="112" t="str">
        <f t="shared" si="66"/>
        <v/>
      </c>
      <c r="K176" s="112">
        <f t="shared" si="20"/>
        <v>0</v>
      </c>
      <c r="L176" s="112" t="str">
        <f t="shared" si="21"/>
        <v/>
      </c>
      <c r="M176" s="112" t="str">
        <f t="shared" si="2"/>
        <v/>
      </c>
      <c r="N176" s="112" t="str">
        <f t="shared" si="3"/>
        <v/>
      </c>
      <c r="O176" s="139">
        <f t="shared" si="4"/>
        <v>0</v>
      </c>
      <c r="P176" s="138">
        <v>171.0</v>
      </c>
      <c r="Q176" s="112" t="str">
        <f t="shared" si="22"/>
        <v/>
      </c>
      <c r="R176" s="112" t="str">
        <f t="shared" si="23"/>
        <v/>
      </c>
      <c r="S176" s="112" t="str">
        <f t="shared" si="5"/>
        <v>#N/A</v>
      </c>
      <c r="T176" s="112" t="str">
        <f t="shared" si="6"/>
        <v>#N/A</v>
      </c>
      <c r="U176" s="112" t="str">
        <f t="shared" si="24"/>
        <v/>
      </c>
      <c r="V176" s="112" t="str">
        <f t="shared" si="7"/>
        <v/>
      </c>
      <c r="W176" s="112">
        <v>0.0</v>
      </c>
      <c r="X176" s="112" t="str">
        <f t="shared" si="8"/>
        <v>#N/A</v>
      </c>
      <c r="Y176" s="140" t="str">
        <f t="shared" si="9"/>
        <v/>
      </c>
      <c r="AA176" s="141">
        <v>171.0</v>
      </c>
      <c r="AB176" s="112" t="str">
        <f t="shared" si="10"/>
        <v/>
      </c>
      <c r="AC176" s="142">
        <f t="shared" si="11"/>
        <v>0</v>
      </c>
      <c r="AD176" s="112" t="str">
        <f t="shared" si="12"/>
        <v/>
      </c>
      <c r="AE176" s="112" t="str">
        <f t="shared" si="13"/>
        <v/>
      </c>
      <c r="AF176" s="112" t="str">
        <f t="shared" si="25"/>
        <v/>
      </c>
      <c r="AG176" s="112" t="str">
        <f t="shared" si="26"/>
        <v/>
      </c>
      <c r="AH176" s="112" t="str">
        <f t="shared" si="27"/>
        <v/>
      </c>
      <c r="AI176" s="143" t="str">
        <f t="shared" si="28"/>
        <v/>
      </c>
      <c r="AK176" s="141">
        <v>171.0</v>
      </c>
      <c r="AL176" s="112" t="str">
        <f t="shared" si="14"/>
        <v/>
      </c>
      <c r="AM176" s="112" t="str">
        <f t="shared" si="15"/>
        <v/>
      </c>
      <c r="AN176" s="112" t="str">
        <f t="shared" si="16"/>
        <v/>
      </c>
      <c r="AO176" s="112" t="str">
        <f t="shared" si="17"/>
        <v/>
      </c>
      <c r="AP176" s="112" t="str">
        <f t="shared" si="18"/>
        <v/>
      </c>
      <c r="AQ176" s="112" t="str">
        <f t="shared" ref="AQ176:AT176" si="211">IF($AK176&lt;=$F$18,$AL176*AM176,)</f>
        <v/>
      </c>
      <c r="AR176" s="112" t="str">
        <f t="shared" si="211"/>
        <v/>
      </c>
      <c r="AS176" s="112" t="str">
        <f t="shared" si="211"/>
        <v/>
      </c>
      <c r="AT176" s="112" t="str">
        <f t="shared" si="211"/>
        <v/>
      </c>
      <c r="AU176" s="112"/>
      <c r="AV176" s="112"/>
      <c r="AW176" s="112"/>
      <c r="AX176" s="112"/>
      <c r="AY176" s="143"/>
    </row>
    <row r="177" ht="15.75" customHeight="1">
      <c r="C177" s="241" t="s">
        <v>225</v>
      </c>
      <c r="D177" s="242">
        <v>0.46</v>
      </c>
      <c r="E177" s="240" t="s">
        <v>162</v>
      </c>
      <c r="F177" s="239">
        <f>IF(OR('Pin Maritime'!$E177="Feuillus",'Pin Maritime'!$E177="Peupliers"),1.56,1.3)</f>
        <v>1.3</v>
      </c>
      <c r="G177" s="112"/>
      <c r="H177" s="112"/>
      <c r="I177" s="138">
        <v>172.0</v>
      </c>
      <c r="J177" s="112" t="str">
        <f t="shared" si="66"/>
        <v/>
      </c>
      <c r="K177" s="112">
        <f t="shared" si="20"/>
        <v>0</v>
      </c>
      <c r="L177" s="112" t="str">
        <f t="shared" si="21"/>
        <v/>
      </c>
      <c r="M177" s="112" t="str">
        <f t="shared" si="2"/>
        <v/>
      </c>
      <c r="N177" s="112" t="str">
        <f t="shared" si="3"/>
        <v/>
      </c>
      <c r="O177" s="139">
        <f t="shared" si="4"/>
        <v>0</v>
      </c>
      <c r="P177" s="138">
        <v>172.0</v>
      </c>
      <c r="Q177" s="112" t="str">
        <f t="shared" si="22"/>
        <v/>
      </c>
      <c r="R177" s="112" t="str">
        <f t="shared" si="23"/>
        <v/>
      </c>
      <c r="S177" s="112" t="str">
        <f t="shared" si="5"/>
        <v>#N/A</v>
      </c>
      <c r="T177" s="112" t="str">
        <f t="shared" si="6"/>
        <v>#N/A</v>
      </c>
      <c r="U177" s="112" t="str">
        <f t="shared" si="24"/>
        <v/>
      </c>
      <c r="V177" s="112" t="str">
        <f t="shared" si="7"/>
        <v/>
      </c>
      <c r="W177" s="112">
        <v>0.0</v>
      </c>
      <c r="X177" s="112" t="str">
        <f t="shared" si="8"/>
        <v>#N/A</v>
      </c>
      <c r="Y177" s="140" t="str">
        <f t="shared" si="9"/>
        <v/>
      </c>
      <c r="AA177" s="141">
        <v>172.0</v>
      </c>
      <c r="AB177" s="112" t="str">
        <f t="shared" si="10"/>
        <v/>
      </c>
      <c r="AC177" s="142">
        <f t="shared" si="11"/>
        <v>0</v>
      </c>
      <c r="AD177" s="112" t="str">
        <f t="shared" si="12"/>
        <v/>
      </c>
      <c r="AE177" s="112" t="str">
        <f t="shared" si="13"/>
        <v/>
      </c>
      <c r="AF177" s="112" t="str">
        <f t="shared" si="25"/>
        <v/>
      </c>
      <c r="AG177" s="112" t="str">
        <f t="shared" si="26"/>
        <v/>
      </c>
      <c r="AH177" s="112" t="str">
        <f t="shared" si="27"/>
        <v/>
      </c>
      <c r="AI177" s="143" t="str">
        <f t="shared" si="28"/>
        <v/>
      </c>
      <c r="AK177" s="141">
        <v>172.0</v>
      </c>
      <c r="AL177" s="112" t="str">
        <f t="shared" si="14"/>
        <v/>
      </c>
      <c r="AM177" s="112" t="str">
        <f t="shared" si="15"/>
        <v/>
      </c>
      <c r="AN177" s="112" t="str">
        <f t="shared" si="16"/>
        <v/>
      </c>
      <c r="AO177" s="112" t="str">
        <f t="shared" si="17"/>
        <v/>
      </c>
      <c r="AP177" s="112" t="str">
        <f t="shared" si="18"/>
        <v/>
      </c>
      <c r="AQ177" s="112" t="str">
        <f t="shared" ref="AQ177:AT177" si="212">IF($AK177&lt;=$F$18,$AL177*AM177,)</f>
        <v/>
      </c>
      <c r="AR177" s="112" t="str">
        <f t="shared" si="212"/>
        <v/>
      </c>
      <c r="AS177" s="112" t="str">
        <f t="shared" si="212"/>
        <v/>
      </c>
      <c r="AT177" s="112" t="str">
        <f t="shared" si="212"/>
        <v/>
      </c>
      <c r="AU177" s="112"/>
      <c r="AV177" s="112"/>
      <c r="AW177" s="112"/>
      <c r="AX177" s="112"/>
      <c r="AY177" s="143"/>
    </row>
    <row r="178" ht="15.75" customHeight="1">
      <c r="C178" s="241" t="s">
        <v>134</v>
      </c>
      <c r="D178" s="242">
        <v>0.46</v>
      </c>
      <c r="E178" s="240" t="s">
        <v>160</v>
      </c>
      <c r="F178" s="239">
        <f>IF(OR('Pin Maritime'!$E178="Feuillus",'Pin Maritime'!$E178="Peupliers"),1.56,1.3)</f>
        <v>1.3</v>
      </c>
      <c r="G178" s="112"/>
      <c r="H178" s="112"/>
      <c r="I178" s="138">
        <v>173.0</v>
      </c>
      <c r="J178" s="112" t="str">
        <f t="shared" si="66"/>
        <v/>
      </c>
      <c r="K178" s="112">
        <f t="shared" si="20"/>
        <v>0</v>
      </c>
      <c r="L178" s="112" t="str">
        <f t="shared" si="21"/>
        <v/>
      </c>
      <c r="M178" s="112" t="str">
        <f t="shared" si="2"/>
        <v/>
      </c>
      <c r="N178" s="112" t="str">
        <f t="shared" si="3"/>
        <v/>
      </c>
      <c r="O178" s="139">
        <f t="shared" si="4"/>
        <v>0</v>
      </c>
      <c r="P178" s="138">
        <v>173.0</v>
      </c>
      <c r="Q178" s="112" t="str">
        <f t="shared" si="22"/>
        <v/>
      </c>
      <c r="R178" s="112" t="str">
        <f t="shared" si="23"/>
        <v/>
      </c>
      <c r="S178" s="112" t="str">
        <f t="shared" si="5"/>
        <v>#N/A</v>
      </c>
      <c r="T178" s="112" t="str">
        <f t="shared" si="6"/>
        <v>#N/A</v>
      </c>
      <c r="U178" s="112" t="str">
        <f t="shared" si="24"/>
        <v/>
      </c>
      <c r="V178" s="112" t="str">
        <f t="shared" si="7"/>
        <v/>
      </c>
      <c r="W178" s="112">
        <v>0.0</v>
      </c>
      <c r="X178" s="112" t="str">
        <f t="shared" si="8"/>
        <v>#N/A</v>
      </c>
      <c r="Y178" s="140" t="str">
        <f t="shared" si="9"/>
        <v/>
      </c>
      <c r="AA178" s="141">
        <v>173.0</v>
      </c>
      <c r="AB178" s="112" t="str">
        <f t="shared" si="10"/>
        <v/>
      </c>
      <c r="AC178" s="142">
        <f t="shared" si="11"/>
        <v>0</v>
      </c>
      <c r="AD178" s="112" t="str">
        <f t="shared" si="12"/>
        <v/>
      </c>
      <c r="AE178" s="112" t="str">
        <f t="shared" si="13"/>
        <v/>
      </c>
      <c r="AF178" s="112" t="str">
        <f t="shared" si="25"/>
        <v/>
      </c>
      <c r="AG178" s="112" t="str">
        <f t="shared" si="26"/>
        <v/>
      </c>
      <c r="AH178" s="112" t="str">
        <f t="shared" si="27"/>
        <v/>
      </c>
      <c r="AI178" s="143" t="str">
        <f t="shared" si="28"/>
        <v/>
      </c>
      <c r="AK178" s="141">
        <v>173.0</v>
      </c>
      <c r="AL178" s="112" t="str">
        <f t="shared" si="14"/>
        <v/>
      </c>
      <c r="AM178" s="112" t="str">
        <f t="shared" si="15"/>
        <v/>
      </c>
      <c r="AN178" s="112" t="str">
        <f t="shared" si="16"/>
        <v/>
      </c>
      <c r="AO178" s="112" t="str">
        <f t="shared" si="17"/>
        <v/>
      </c>
      <c r="AP178" s="112" t="str">
        <f t="shared" si="18"/>
        <v/>
      </c>
      <c r="AQ178" s="112" t="str">
        <f t="shared" ref="AQ178:AT178" si="213">IF($AK178&lt;=$F$18,$AL178*AM178,)</f>
        <v/>
      </c>
      <c r="AR178" s="112" t="str">
        <f t="shared" si="213"/>
        <v/>
      </c>
      <c r="AS178" s="112" t="str">
        <f t="shared" si="213"/>
        <v/>
      </c>
      <c r="AT178" s="112" t="str">
        <f t="shared" si="213"/>
        <v/>
      </c>
      <c r="AU178" s="112"/>
      <c r="AV178" s="112"/>
      <c r="AW178" s="112"/>
      <c r="AX178" s="112"/>
      <c r="AY178" s="143"/>
    </row>
    <row r="179" ht="15.75" customHeight="1">
      <c r="C179" s="241" t="s">
        <v>226</v>
      </c>
      <c r="D179" s="242">
        <v>0.44</v>
      </c>
      <c r="E179" s="240" t="s">
        <v>162</v>
      </c>
      <c r="F179" s="239">
        <f>IF(OR('Pin Maritime'!$E179="Feuillus",'Pin Maritime'!$E179="Peupliers"),1.56,1.3)</f>
        <v>1.3</v>
      </c>
      <c r="G179" s="112"/>
      <c r="H179" s="112"/>
      <c r="I179" s="138">
        <v>174.0</v>
      </c>
      <c r="J179" s="112" t="str">
        <f t="shared" si="66"/>
        <v/>
      </c>
      <c r="K179" s="112">
        <f t="shared" si="20"/>
        <v>0</v>
      </c>
      <c r="L179" s="112" t="str">
        <f t="shared" si="21"/>
        <v/>
      </c>
      <c r="M179" s="112" t="str">
        <f t="shared" si="2"/>
        <v/>
      </c>
      <c r="N179" s="112" t="str">
        <f t="shared" si="3"/>
        <v/>
      </c>
      <c r="O179" s="139">
        <f t="shared" si="4"/>
        <v>0</v>
      </c>
      <c r="P179" s="138">
        <v>174.0</v>
      </c>
      <c r="Q179" s="112" t="str">
        <f t="shared" si="22"/>
        <v/>
      </c>
      <c r="R179" s="112" t="str">
        <f t="shared" si="23"/>
        <v/>
      </c>
      <c r="S179" s="112" t="str">
        <f t="shared" si="5"/>
        <v>#N/A</v>
      </c>
      <c r="T179" s="112" t="str">
        <f t="shared" si="6"/>
        <v>#N/A</v>
      </c>
      <c r="U179" s="112" t="str">
        <f t="shared" si="24"/>
        <v/>
      </c>
      <c r="V179" s="112" t="str">
        <f t="shared" si="7"/>
        <v/>
      </c>
      <c r="W179" s="112">
        <v>0.0</v>
      </c>
      <c r="X179" s="112" t="str">
        <f t="shared" si="8"/>
        <v>#N/A</v>
      </c>
      <c r="Y179" s="140" t="str">
        <f t="shared" si="9"/>
        <v/>
      </c>
      <c r="AA179" s="141">
        <v>174.0</v>
      </c>
      <c r="AB179" s="112" t="str">
        <f t="shared" si="10"/>
        <v/>
      </c>
      <c r="AC179" s="142">
        <f t="shared" si="11"/>
        <v>0</v>
      </c>
      <c r="AD179" s="112" t="str">
        <f t="shared" si="12"/>
        <v/>
      </c>
      <c r="AE179" s="112" t="str">
        <f t="shared" si="13"/>
        <v/>
      </c>
      <c r="AF179" s="112" t="str">
        <f t="shared" si="25"/>
        <v/>
      </c>
      <c r="AG179" s="112" t="str">
        <f t="shared" si="26"/>
        <v/>
      </c>
      <c r="AH179" s="112" t="str">
        <f t="shared" si="27"/>
        <v/>
      </c>
      <c r="AI179" s="143" t="str">
        <f t="shared" si="28"/>
        <v/>
      </c>
      <c r="AK179" s="141">
        <v>174.0</v>
      </c>
      <c r="AL179" s="112" t="str">
        <f t="shared" si="14"/>
        <v/>
      </c>
      <c r="AM179" s="112" t="str">
        <f t="shared" si="15"/>
        <v/>
      </c>
      <c r="AN179" s="112" t="str">
        <f t="shared" si="16"/>
        <v/>
      </c>
      <c r="AO179" s="112" t="str">
        <f t="shared" si="17"/>
        <v/>
      </c>
      <c r="AP179" s="112" t="str">
        <f t="shared" si="18"/>
        <v/>
      </c>
      <c r="AQ179" s="112" t="str">
        <f t="shared" ref="AQ179:AT179" si="214">IF($AK179&lt;=$F$18,$AL179*AM179,)</f>
        <v/>
      </c>
      <c r="AR179" s="112" t="str">
        <f t="shared" si="214"/>
        <v/>
      </c>
      <c r="AS179" s="112" t="str">
        <f t="shared" si="214"/>
        <v/>
      </c>
      <c r="AT179" s="112" t="str">
        <f t="shared" si="214"/>
        <v/>
      </c>
      <c r="AU179" s="112"/>
      <c r="AV179" s="112"/>
      <c r="AW179" s="112"/>
      <c r="AX179" s="112"/>
      <c r="AY179" s="143"/>
    </row>
    <row r="180" ht="15.75" customHeight="1">
      <c r="C180" s="241" t="s">
        <v>227</v>
      </c>
      <c r="D180" s="242">
        <v>0.46</v>
      </c>
      <c r="E180" s="240" t="s">
        <v>162</v>
      </c>
      <c r="F180" s="239">
        <f>IF(OR('Pin Maritime'!$E180="Feuillus",'Pin Maritime'!$E180="Peupliers"),1.56,1.3)</f>
        <v>1.3</v>
      </c>
      <c r="G180" s="112"/>
      <c r="H180" s="112"/>
      <c r="I180" s="138">
        <v>175.0</v>
      </c>
      <c r="J180" s="112" t="str">
        <f t="shared" si="66"/>
        <v/>
      </c>
      <c r="K180" s="112">
        <f t="shared" si="20"/>
        <v>0</v>
      </c>
      <c r="L180" s="112" t="str">
        <f t="shared" si="21"/>
        <v/>
      </c>
      <c r="M180" s="112" t="str">
        <f t="shared" si="2"/>
        <v/>
      </c>
      <c r="N180" s="112" t="str">
        <f t="shared" si="3"/>
        <v/>
      </c>
      <c r="O180" s="139">
        <f t="shared" si="4"/>
        <v>0</v>
      </c>
      <c r="P180" s="138">
        <v>175.0</v>
      </c>
      <c r="Q180" s="112" t="str">
        <f t="shared" si="22"/>
        <v/>
      </c>
      <c r="R180" s="112" t="str">
        <f t="shared" si="23"/>
        <v/>
      </c>
      <c r="S180" s="112" t="str">
        <f t="shared" si="5"/>
        <v>#N/A</v>
      </c>
      <c r="T180" s="112" t="str">
        <f t="shared" si="6"/>
        <v>#N/A</v>
      </c>
      <c r="U180" s="112" t="str">
        <f t="shared" si="24"/>
        <v/>
      </c>
      <c r="V180" s="112" t="str">
        <f t="shared" si="7"/>
        <v/>
      </c>
      <c r="W180" s="112">
        <v>0.0</v>
      </c>
      <c r="X180" s="112" t="str">
        <f t="shared" si="8"/>
        <v>#N/A</v>
      </c>
      <c r="Y180" s="140" t="str">
        <f t="shared" si="9"/>
        <v/>
      </c>
      <c r="AA180" s="141">
        <v>175.0</v>
      </c>
      <c r="AB180" s="112" t="str">
        <f t="shared" si="10"/>
        <v/>
      </c>
      <c r="AC180" s="142">
        <f t="shared" si="11"/>
        <v>0</v>
      </c>
      <c r="AD180" s="112" t="str">
        <f t="shared" si="12"/>
        <v/>
      </c>
      <c r="AE180" s="112" t="str">
        <f t="shared" si="13"/>
        <v/>
      </c>
      <c r="AF180" s="112" t="str">
        <f t="shared" si="25"/>
        <v/>
      </c>
      <c r="AG180" s="112" t="str">
        <f t="shared" si="26"/>
        <v/>
      </c>
      <c r="AH180" s="112" t="str">
        <f t="shared" si="27"/>
        <v/>
      </c>
      <c r="AI180" s="143" t="str">
        <f t="shared" si="28"/>
        <v/>
      </c>
      <c r="AK180" s="141">
        <v>175.0</v>
      </c>
      <c r="AL180" s="112" t="str">
        <f t="shared" si="14"/>
        <v/>
      </c>
      <c r="AM180" s="112" t="str">
        <f t="shared" si="15"/>
        <v/>
      </c>
      <c r="AN180" s="112" t="str">
        <f t="shared" si="16"/>
        <v/>
      </c>
      <c r="AO180" s="112" t="str">
        <f t="shared" si="17"/>
        <v/>
      </c>
      <c r="AP180" s="112" t="str">
        <f t="shared" si="18"/>
        <v/>
      </c>
      <c r="AQ180" s="112" t="str">
        <f t="shared" ref="AQ180:AT180" si="215">IF($AK180&lt;=$F$18,$AL180*AM180,)</f>
        <v/>
      </c>
      <c r="AR180" s="112" t="str">
        <f t="shared" si="215"/>
        <v/>
      </c>
      <c r="AS180" s="112" t="str">
        <f t="shared" si="215"/>
        <v/>
      </c>
      <c r="AT180" s="112" t="str">
        <f t="shared" si="215"/>
        <v/>
      </c>
      <c r="AU180" s="112"/>
      <c r="AV180" s="112"/>
      <c r="AW180" s="112"/>
      <c r="AX180" s="112"/>
      <c r="AY180" s="143"/>
    </row>
    <row r="181" ht="15.75" customHeight="1">
      <c r="C181" s="241" t="s">
        <v>228</v>
      </c>
      <c r="D181" s="242">
        <v>0.48</v>
      </c>
      <c r="E181" s="240" t="s">
        <v>162</v>
      </c>
      <c r="F181" s="239">
        <f>IF(OR('Pin Maritime'!$E181="Feuillus",'Pin Maritime'!$E181="Peupliers"),1.56,1.3)</f>
        <v>1.3</v>
      </c>
      <c r="G181" s="112"/>
      <c r="H181" s="112"/>
      <c r="I181" s="138">
        <v>176.0</v>
      </c>
      <c r="J181" s="112" t="str">
        <f t="shared" si="66"/>
        <v/>
      </c>
      <c r="K181" s="112">
        <f t="shared" si="20"/>
        <v>0</v>
      </c>
      <c r="L181" s="112" t="str">
        <f t="shared" si="21"/>
        <v/>
      </c>
      <c r="M181" s="112" t="str">
        <f t="shared" si="2"/>
        <v/>
      </c>
      <c r="N181" s="112" t="str">
        <f t="shared" si="3"/>
        <v/>
      </c>
      <c r="O181" s="139">
        <f t="shared" si="4"/>
        <v>0</v>
      </c>
      <c r="P181" s="138">
        <v>176.0</v>
      </c>
      <c r="Q181" s="112" t="str">
        <f t="shared" si="22"/>
        <v/>
      </c>
      <c r="R181" s="112" t="str">
        <f t="shared" si="23"/>
        <v/>
      </c>
      <c r="S181" s="112" t="str">
        <f t="shared" si="5"/>
        <v>#N/A</v>
      </c>
      <c r="T181" s="112" t="str">
        <f t="shared" si="6"/>
        <v>#N/A</v>
      </c>
      <c r="U181" s="112" t="str">
        <f t="shared" si="24"/>
        <v/>
      </c>
      <c r="V181" s="112" t="str">
        <f t="shared" si="7"/>
        <v/>
      </c>
      <c r="W181" s="112">
        <v>0.0</v>
      </c>
      <c r="X181" s="112" t="str">
        <f t="shared" si="8"/>
        <v>#N/A</v>
      </c>
      <c r="Y181" s="140" t="str">
        <f t="shared" si="9"/>
        <v/>
      </c>
      <c r="AA181" s="141">
        <v>176.0</v>
      </c>
      <c r="AB181" s="112" t="str">
        <f t="shared" si="10"/>
        <v/>
      </c>
      <c r="AC181" s="142">
        <f t="shared" si="11"/>
        <v>0</v>
      </c>
      <c r="AD181" s="112" t="str">
        <f t="shared" si="12"/>
        <v/>
      </c>
      <c r="AE181" s="112" t="str">
        <f t="shared" si="13"/>
        <v/>
      </c>
      <c r="AF181" s="112" t="str">
        <f t="shared" si="25"/>
        <v/>
      </c>
      <c r="AG181" s="112" t="str">
        <f t="shared" si="26"/>
        <v/>
      </c>
      <c r="AH181" s="112" t="str">
        <f t="shared" si="27"/>
        <v/>
      </c>
      <c r="AI181" s="143" t="str">
        <f t="shared" si="28"/>
        <v/>
      </c>
      <c r="AK181" s="141">
        <v>176.0</v>
      </c>
      <c r="AL181" s="112" t="str">
        <f t="shared" si="14"/>
        <v/>
      </c>
      <c r="AM181" s="112" t="str">
        <f t="shared" si="15"/>
        <v/>
      </c>
      <c r="AN181" s="112" t="str">
        <f t="shared" si="16"/>
        <v/>
      </c>
      <c r="AO181" s="112" t="str">
        <f t="shared" si="17"/>
        <v/>
      </c>
      <c r="AP181" s="112" t="str">
        <f t="shared" si="18"/>
        <v/>
      </c>
      <c r="AQ181" s="112" t="str">
        <f t="shared" ref="AQ181:AT181" si="216">IF($AK181&lt;=$F$18,$AL181*AM181,)</f>
        <v/>
      </c>
      <c r="AR181" s="112" t="str">
        <f t="shared" si="216"/>
        <v/>
      </c>
      <c r="AS181" s="112" t="str">
        <f t="shared" si="216"/>
        <v/>
      </c>
      <c r="AT181" s="112" t="str">
        <f t="shared" si="216"/>
        <v/>
      </c>
      <c r="AU181" s="112"/>
      <c r="AV181" s="112"/>
      <c r="AW181" s="112"/>
      <c r="AX181" s="112"/>
      <c r="AY181" s="143"/>
    </row>
    <row r="182" ht="15.75" customHeight="1">
      <c r="C182" s="241" t="s">
        <v>229</v>
      </c>
      <c r="D182" s="242">
        <v>0.44</v>
      </c>
      <c r="E182" s="240" t="s">
        <v>162</v>
      </c>
      <c r="F182" s="239">
        <f>IF(OR('Pin Maritime'!$E182="Feuillus",'Pin Maritime'!$E182="Peupliers"),1.56,1.3)</f>
        <v>1.3</v>
      </c>
      <c r="G182" s="112"/>
      <c r="H182" s="112"/>
      <c r="I182" s="138">
        <v>177.0</v>
      </c>
      <c r="J182" s="112" t="str">
        <f t="shared" si="66"/>
        <v/>
      </c>
      <c r="K182" s="112">
        <f t="shared" si="20"/>
        <v>0</v>
      </c>
      <c r="L182" s="112" t="str">
        <f t="shared" si="21"/>
        <v/>
      </c>
      <c r="M182" s="112" t="str">
        <f t="shared" si="2"/>
        <v/>
      </c>
      <c r="N182" s="112" t="str">
        <f t="shared" si="3"/>
        <v/>
      </c>
      <c r="O182" s="139">
        <f t="shared" si="4"/>
        <v>0</v>
      </c>
      <c r="P182" s="138">
        <v>177.0</v>
      </c>
      <c r="Q182" s="112" t="str">
        <f t="shared" si="22"/>
        <v/>
      </c>
      <c r="R182" s="112" t="str">
        <f t="shared" si="23"/>
        <v/>
      </c>
      <c r="S182" s="112" t="str">
        <f t="shared" si="5"/>
        <v>#N/A</v>
      </c>
      <c r="T182" s="112" t="str">
        <f t="shared" si="6"/>
        <v>#N/A</v>
      </c>
      <c r="U182" s="112" t="str">
        <f t="shared" si="24"/>
        <v/>
      </c>
      <c r="V182" s="112" t="str">
        <f t="shared" si="7"/>
        <v/>
      </c>
      <c r="W182" s="112">
        <v>0.0</v>
      </c>
      <c r="X182" s="112" t="str">
        <f t="shared" si="8"/>
        <v>#N/A</v>
      </c>
      <c r="Y182" s="140" t="str">
        <f t="shared" si="9"/>
        <v/>
      </c>
      <c r="AA182" s="141">
        <v>177.0</v>
      </c>
      <c r="AB182" s="112" t="str">
        <f t="shared" si="10"/>
        <v/>
      </c>
      <c r="AC182" s="142">
        <f t="shared" si="11"/>
        <v>0</v>
      </c>
      <c r="AD182" s="112" t="str">
        <f t="shared" si="12"/>
        <v/>
      </c>
      <c r="AE182" s="112" t="str">
        <f t="shared" si="13"/>
        <v/>
      </c>
      <c r="AF182" s="112" t="str">
        <f t="shared" si="25"/>
        <v/>
      </c>
      <c r="AG182" s="112" t="str">
        <f t="shared" si="26"/>
        <v/>
      </c>
      <c r="AH182" s="112" t="str">
        <f t="shared" si="27"/>
        <v/>
      </c>
      <c r="AI182" s="143" t="str">
        <f t="shared" si="28"/>
        <v/>
      </c>
      <c r="AK182" s="141">
        <v>177.0</v>
      </c>
      <c r="AL182" s="112" t="str">
        <f t="shared" si="14"/>
        <v/>
      </c>
      <c r="AM182" s="112" t="str">
        <f t="shared" si="15"/>
        <v/>
      </c>
      <c r="AN182" s="112" t="str">
        <f t="shared" si="16"/>
        <v/>
      </c>
      <c r="AO182" s="112" t="str">
        <f t="shared" si="17"/>
        <v/>
      </c>
      <c r="AP182" s="112" t="str">
        <f t="shared" si="18"/>
        <v/>
      </c>
      <c r="AQ182" s="112" t="str">
        <f t="shared" ref="AQ182:AT182" si="217">IF($AK182&lt;=$F$18,$AL182*AM182,)</f>
        <v/>
      </c>
      <c r="AR182" s="112" t="str">
        <f t="shared" si="217"/>
        <v/>
      </c>
      <c r="AS182" s="112" t="str">
        <f t="shared" si="217"/>
        <v/>
      </c>
      <c r="AT182" s="112" t="str">
        <f t="shared" si="217"/>
        <v/>
      </c>
      <c r="AU182" s="112"/>
      <c r="AV182" s="112"/>
      <c r="AW182" s="112"/>
      <c r="AX182" s="112"/>
      <c r="AY182" s="143"/>
    </row>
    <row r="183" ht="15.75" customHeight="1">
      <c r="C183" s="241" t="s">
        <v>230</v>
      </c>
      <c r="D183" s="242">
        <v>0.34</v>
      </c>
      <c r="E183" s="240" t="s">
        <v>162</v>
      </c>
      <c r="F183" s="239">
        <f>IF(OR('Pin Maritime'!$E183="Feuillus",'Pin Maritime'!$E183="Peupliers"),1.56,1.3)</f>
        <v>1.3</v>
      </c>
      <c r="G183" s="112"/>
      <c r="H183" s="112"/>
      <c r="I183" s="138">
        <v>178.0</v>
      </c>
      <c r="J183" s="112" t="str">
        <f t="shared" si="66"/>
        <v/>
      </c>
      <c r="K183" s="112">
        <f t="shared" si="20"/>
        <v>0</v>
      </c>
      <c r="L183" s="112" t="str">
        <f t="shared" si="21"/>
        <v/>
      </c>
      <c r="M183" s="112" t="str">
        <f t="shared" si="2"/>
        <v/>
      </c>
      <c r="N183" s="112" t="str">
        <f t="shared" si="3"/>
        <v/>
      </c>
      <c r="O183" s="139">
        <f t="shared" si="4"/>
        <v>0</v>
      </c>
      <c r="P183" s="138">
        <v>178.0</v>
      </c>
      <c r="Q183" s="112" t="str">
        <f t="shared" si="22"/>
        <v/>
      </c>
      <c r="R183" s="112" t="str">
        <f t="shared" si="23"/>
        <v/>
      </c>
      <c r="S183" s="112" t="str">
        <f t="shared" si="5"/>
        <v>#N/A</v>
      </c>
      <c r="T183" s="112" t="str">
        <f t="shared" si="6"/>
        <v>#N/A</v>
      </c>
      <c r="U183" s="112" t="str">
        <f t="shared" si="24"/>
        <v/>
      </c>
      <c r="V183" s="112" t="str">
        <f t="shared" si="7"/>
        <v/>
      </c>
      <c r="W183" s="112">
        <v>0.0</v>
      </c>
      <c r="X183" s="112" t="str">
        <f t="shared" si="8"/>
        <v>#N/A</v>
      </c>
      <c r="Y183" s="140" t="str">
        <f t="shared" si="9"/>
        <v/>
      </c>
      <c r="AA183" s="141">
        <v>178.0</v>
      </c>
      <c r="AB183" s="112" t="str">
        <f t="shared" si="10"/>
        <v/>
      </c>
      <c r="AC183" s="142">
        <f t="shared" si="11"/>
        <v>0</v>
      </c>
      <c r="AD183" s="112" t="str">
        <f t="shared" si="12"/>
        <v/>
      </c>
      <c r="AE183" s="112" t="str">
        <f t="shared" si="13"/>
        <v/>
      </c>
      <c r="AF183" s="112" t="str">
        <f t="shared" si="25"/>
        <v/>
      </c>
      <c r="AG183" s="112" t="str">
        <f t="shared" si="26"/>
        <v/>
      </c>
      <c r="AH183" s="112" t="str">
        <f t="shared" si="27"/>
        <v/>
      </c>
      <c r="AI183" s="143" t="str">
        <f t="shared" si="28"/>
        <v/>
      </c>
      <c r="AK183" s="141">
        <v>178.0</v>
      </c>
      <c r="AL183" s="112" t="str">
        <f t="shared" si="14"/>
        <v/>
      </c>
      <c r="AM183" s="112" t="str">
        <f t="shared" si="15"/>
        <v/>
      </c>
      <c r="AN183" s="112" t="str">
        <f t="shared" si="16"/>
        <v/>
      </c>
      <c r="AO183" s="112" t="str">
        <f t="shared" si="17"/>
        <v/>
      </c>
      <c r="AP183" s="112" t="str">
        <f t="shared" si="18"/>
        <v/>
      </c>
      <c r="AQ183" s="112" t="str">
        <f t="shared" ref="AQ183:AT183" si="218">IF($AK183&lt;=$F$18,$AL183*AM183,)</f>
        <v/>
      </c>
      <c r="AR183" s="112" t="str">
        <f t="shared" si="218"/>
        <v/>
      </c>
      <c r="AS183" s="112" t="str">
        <f t="shared" si="218"/>
        <v/>
      </c>
      <c r="AT183" s="112" t="str">
        <f t="shared" si="218"/>
        <v/>
      </c>
      <c r="AU183" s="112"/>
      <c r="AV183" s="112"/>
      <c r="AW183" s="112"/>
      <c r="AX183" s="112"/>
      <c r="AY183" s="143"/>
    </row>
    <row r="184" ht="15.75" customHeight="1">
      <c r="C184" s="241" t="s">
        <v>231</v>
      </c>
      <c r="D184" s="242">
        <v>0.5</v>
      </c>
      <c r="E184" s="240" t="s">
        <v>158</v>
      </c>
      <c r="F184" s="239">
        <f>IF(OR('Pin Maritime'!$E184="Feuillus",'Pin Maritime'!$E184="Peupliers"),1.56,1.3)</f>
        <v>1.56</v>
      </c>
      <c r="G184" s="112"/>
      <c r="H184" s="112"/>
      <c r="I184" s="138">
        <v>179.0</v>
      </c>
      <c r="J184" s="112" t="str">
        <f t="shared" si="66"/>
        <v/>
      </c>
      <c r="K184" s="112">
        <f t="shared" si="20"/>
        <v>0</v>
      </c>
      <c r="L184" s="112" t="str">
        <f t="shared" si="21"/>
        <v/>
      </c>
      <c r="M184" s="112" t="str">
        <f t="shared" si="2"/>
        <v/>
      </c>
      <c r="N184" s="112" t="str">
        <f t="shared" si="3"/>
        <v/>
      </c>
      <c r="O184" s="139">
        <f t="shared" si="4"/>
        <v>0</v>
      </c>
      <c r="P184" s="138">
        <v>179.0</v>
      </c>
      <c r="Q184" s="112" t="str">
        <f t="shared" si="22"/>
        <v/>
      </c>
      <c r="R184" s="112" t="str">
        <f t="shared" si="23"/>
        <v/>
      </c>
      <c r="S184" s="112" t="str">
        <f t="shared" si="5"/>
        <v>#N/A</v>
      </c>
      <c r="T184" s="112" t="str">
        <f t="shared" si="6"/>
        <v>#N/A</v>
      </c>
      <c r="U184" s="112" t="str">
        <f t="shared" si="24"/>
        <v/>
      </c>
      <c r="V184" s="112" t="str">
        <f t="shared" si="7"/>
        <v/>
      </c>
      <c r="W184" s="112">
        <v>0.0</v>
      </c>
      <c r="X184" s="112" t="str">
        <f t="shared" si="8"/>
        <v>#N/A</v>
      </c>
      <c r="Y184" s="140" t="str">
        <f t="shared" si="9"/>
        <v/>
      </c>
      <c r="AA184" s="141">
        <v>179.0</v>
      </c>
      <c r="AB184" s="112" t="str">
        <f t="shared" si="10"/>
        <v/>
      </c>
      <c r="AC184" s="142">
        <f t="shared" si="11"/>
        <v>0</v>
      </c>
      <c r="AD184" s="112" t="str">
        <f t="shared" si="12"/>
        <v/>
      </c>
      <c r="AE184" s="112" t="str">
        <f t="shared" si="13"/>
        <v/>
      </c>
      <c r="AF184" s="112" t="str">
        <f t="shared" si="25"/>
        <v/>
      </c>
      <c r="AG184" s="112" t="str">
        <f t="shared" si="26"/>
        <v/>
      </c>
      <c r="AH184" s="112" t="str">
        <f t="shared" si="27"/>
        <v/>
      </c>
      <c r="AI184" s="143" t="str">
        <f t="shared" si="28"/>
        <v/>
      </c>
      <c r="AK184" s="141">
        <v>179.0</v>
      </c>
      <c r="AL184" s="112" t="str">
        <f t="shared" si="14"/>
        <v/>
      </c>
      <c r="AM184" s="112" t="str">
        <f t="shared" si="15"/>
        <v/>
      </c>
      <c r="AN184" s="112" t="str">
        <f t="shared" si="16"/>
        <v/>
      </c>
      <c r="AO184" s="112" t="str">
        <f t="shared" si="17"/>
        <v/>
      </c>
      <c r="AP184" s="112" t="str">
        <f t="shared" si="18"/>
        <v/>
      </c>
      <c r="AQ184" s="112" t="str">
        <f t="shared" ref="AQ184:AT184" si="219">IF($AK184&lt;=$F$18,$AL184*AM184,)</f>
        <v/>
      </c>
      <c r="AR184" s="112" t="str">
        <f t="shared" si="219"/>
        <v/>
      </c>
      <c r="AS184" s="112" t="str">
        <f t="shared" si="219"/>
        <v/>
      </c>
      <c r="AT184" s="112" t="str">
        <f t="shared" si="219"/>
        <v/>
      </c>
      <c r="AU184" s="112"/>
      <c r="AV184" s="112"/>
      <c r="AW184" s="112"/>
      <c r="AX184" s="112"/>
      <c r="AY184" s="143"/>
    </row>
    <row r="185" ht="15.75" customHeight="1">
      <c r="C185" s="241" t="s">
        <v>232</v>
      </c>
      <c r="D185" s="242">
        <v>0.58</v>
      </c>
      <c r="E185" s="240" t="s">
        <v>158</v>
      </c>
      <c r="F185" s="239">
        <f>IF(OR('Pin Maritime'!$E185="Feuillus",'Pin Maritime'!$E185="Peupliers"),1.56,1.3)</f>
        <v>1.56</v>
      </c>
      <c r="G185" s="112"/>
      <c r="H185" s="112"/>
      <c r="I185" s="138">
        <v>180.0</v>
      </c>
      <c r="J185" s="112" t="str">
        <f t="shared" si="66"/>
        <v/>
      </c>
      <c r="K185" s="112">
        <f t="shared" si="20"/>
        <v>0</v>
      </c>
      <c r="L185" s="112" t="str">
        <f t="shared" si="21"/>
        <v/>
      </c>
      <c r="M185" s="112" t="str">
        <f t="shared" si="2"/>
        <v/>
      </c>
      <c r="N185" s="112" t="str">
        <f t="shared" si="3"/>
        <v/>
      </c>
      <c r="O185" s="139">
        <f t="shared" si="4"/>
        <v>0</v>
      </c>
      <c r="P185" s="138">
        <v>180.0</v>
      </c>
      <c r="Q185" s="112" t="str">
        <f t="shared" si="22"/>
        <v/>
      </c>
      <c r="R185" s="112" t="str">
        <f t="shared" si="23"/>
        <v/>
      </c>
      <c r="S185" s="112" t="str">
        <f t="shared" si="5"/>
        <v>#N/A</v>
      </c>
      <c r="T185" s="112" t="str">
        <f t="shared" si="6"/>
        <v>#N/A</v>
      </c>
      <c r="U185" s="112" t="str">
        <f t="shared" si="24"/>
        <v/>
      </c>
      <c r="V185" s="112" t="str">
        <f t="shared" si="7"/>
        <v/>
      </c>
      <c r="W185" s="112">
        <v>0.0</v>
      </c>
      <c r="X185" s="112" t="str">
        <f t="shared" si="8"/>
        <v>#N/A</v>
      </c>
      <c r="Y185" s="140" t="str">
        <f t="shared" si="9"/>
        <v/>
      </c>
      <c r="AA185" s="141">
        <v>180.0</v>
      </c>
      <c r="AB185" s="112" t="str">
        <f t="shared" si="10"/>
        <v/>
      </c>
      <c r="AC185" s="142">
        <f t="shared" si="11"/>
        <v>0</v>
      </c>
      <c r="AD185" s="112" t="str">
        <f t="shared" si="12"/>
        <v/>
      </c>
      <c r="AE185" s="112" t="str">
        <f t="shared" si="13"/>
        <v/>
      </c>
      <c r="AF185" s="112" t="str">
        <f t="shared" si="25"/>
        <v/>
      </c>
      <c r="AG185" s="112" t="str">
        <f t="shared" si="26"/>
        <v/>
      </c>
      <c r="AH185" s="112" t="str">
        <f t="shared" si="27"/>
        <v/>
      </c>
      <c r="AI185" s="143" t="str">
        <f t="shared" si="28"/>
        <v/>
      </c>
      <c r="AK185" s="141">
        <v>180.0</v>
      </c>
      <c r="AL185" s="112" t="str">
        <f t="shared" si="14"/>
        <v/>
      </c>
      <c r="AM185" s="112" t="str">
        <f t="shared" si="15"/>
        <v/>
      </c>
      <c r="AN185" s="112" t="str">
        <f t="shared" si="16"/>
        <v/>
      </c>
      <c r="AO185" s="112" t="str">
        <f t="shared" si="17"/>
        <v/>
      </c>
      <c r="AP185" s="112" t="str">
        <f t="shared" si="18"/>
        <v/>
      </c>
      <c r="AQ185" s="112" t="str">
        <f t="shared" ref="AQ185:AT185" si="220">IF($AK185&lt;=$F$18,$AL185*AM185,)</f>
        <v/>
      </c>
      <c r="AR185" s="112" t="str">
        <f t="shared" si="220"/>
        <v/>
      </c>
      <c r="AS185" s="112" t="str">
        <f t="shared" si="220"/>
        <v/>
      </c>
      <c r="AT185" s="112" t="str">
        <f t="shared" si="220"/>
        <v/>
      </c>
      <c r="AU185" s="112"/>
      <c r="AV185" s="112"/>
      <c r="AW185" s="112"/>
      <c r="AX185" s="112"/>
      <c r="AY185" s="143"/>
    </row>
    <row r="186" ht="15.75" customHeight="1">
      <c r="C186" s="241" t="s">
        <v>233</v>
      </c>
      <c r="D186" s="242">
        <v>0.37</v>
      </c>
      <c r="E186" s="240" t="s">
        <v>162</v>
      </c>
      <c r="F186" s="239">
        <f>IF(OR('Pin Maritime'!$E186="Feuillus",'Pin Maritime'!$E186="Peupliers"),1.56,1.3)</f>
        <v>1.3</v>
      </c>
      <c r="G186" s="112"/>
      <c r="H186" s="112"/>
      <c r="I186" s="138">
        <v>181.0</v>
      </c>
      <c r="J186" s="112" t="str">
        <f t="shared" si="66"/>
        <v/>
      </c>
      <c r="K186" s="112">
        <f t="shared" si="20"/>
        <v>0</v>
      </c>
      <c r="L186" s="112" t="str">
        <f t="shared" si="21"/>
        <v/>
      </c>
      <c r="M186" s="112" t="str">
        <f t="shared" si="2"/>
        <v/>
      </c>
      <c r="N186" s="112" t="str">
        <f t="shared" si="3"/>
        <v/>
      </c>
      <c r="O186" s="139">
        <f t="shared" si="4"/>
        <v>0</v>
      </c>
      <c r="P186" s="138">
        <v>181.0</v>
      </c>
      <c r="Q186" s="112" t="str">
        <f t="shared" si="22"/>
        <v/>
      </c>
      <c r="R186" s="112" t="str">
        <f t="shared" si="23"/>
        <v/>
      </c>
      <c r="S186" s="112" t="str">
        <f t="shared" si="5"/>
        <v>#N/A</v>
      </c>
      <c r="T186" s="112" t="str">
        <f t="shared" si="6"/>
        <v>#N/A</v>
      </c>
      <c r="U186" s="112" t="str">
        <f t="shared" si="24"/>
        <v/>
      </c>
      <c r="V186" s="112" t="str">
        <f t="shared" si="7"/>
        <v/>
      </c>
      <c r="W186" s="112">
        <v>0.0</v>
      </c>
      <c r="X186" s="112" t="str">
        <f t="shared" si="8"/>
        <v>#N/A</v>
      </c>
      <c r="Y186" s="140" t="str">
        <f t="shared" si="9"/>
        <v/>
      </c>
      <c r="AA186" s="141">
        <v>181.0</v>
      </c>
      <c r="AB186" s="112" t="str">
        <f t="shared" si="10"/>
        <v/>
      </c>
      <c r="AC186" s="142">
        <f t="shared" si="11"/>
        <v>0</v>
      </c>
      <c r="AD186" s="112" t="str">
        <f t="shared" si="12"/>
        <v/>
      </c>
      <c r="AE186" s="112" t="str">
        <f t="shared" si="13"/>
        <v/>
      </c>
      <c r="AF186" s="112" t="str">
        <f t="shared" si="25"/>
        <v/>
      </c>
      <c r="AG186" s="112" t="str">
        <f t="shared" si="26"/>
        <v/>
      </c>
      <c r="AH186" s="112" t="str">
        <f t="shared" si="27"/>
        <v/>
      </c>
      <c r="AI186" s="143" t="str">
        <f t="shared" si="28"/>
        <v/>
      </c>
      <c r="AK186" s="141">
        <v>181.0</v>
      </c>
      <c r="AL186" s="112" t="str">
        <f t="shared" si="14"/>
        <v/>
      </c>
      <c r="AM186" s="112" t="str">
        <f t="shared" si="15"/>
        <v/>
      </c>
      <c r="AN186" s="112" t="str">
        <f t="shared" si="16"/>
        <v/>
      </c>
      <c r="AO186" s="112" t="str">
        <f t="shared" si="17"/>
        <v/>
      </c>
      <c r="AP186" s="112" t="str">
        <f t="shared" si="18"/>
        <v/>
      </c>
      <c r="AQ186" s="112" t="str">
        <f t="shared" ref="AQ186:AT186" si="221">IF($AK186&lt;=$F$18,$AL186*AM186,)</f>
        <v/>
      </c>
      <c r="AR186" s="112" t="str">
        <f t="shared" si="221"/>
        <v/>
      </c>
      <c r="AS186" s="112" t="str">
        <f t="shared" si="221"/>
        <v/>
      </c>
      <c r="AT186" s="112" t="str">
        <f t="shared" si="221"/>
        <v/>
      </c>
      <c r="AU186" s="112"/>
      <c r="AV186" s="112"/>
      <c r="AW186" s="112"/>
      <c r="AX186" s="112"/>
      <c r="AY186" s="143"/>
    </row>
    <row r="187" ht="15.75" customHeight="1">
      <c r="C187" s="241" t="s">
        <v>234</v>
      </c>
      <c r="D187" s="242">
        <v>0.37</v>
      </c>
      <c r="E187" s="240" t="s">
        <v>162</v>
      </c>
      <c r="F187" s="239">
        <f>IF(OR('Pin Maritime'!$E187="Feuillus",'Pin Maritime'!$E187="Peupliers"),1.56,1.3)</f>
        <v>1.3</v>
      </c>
      <c r="G187" s="112"/>
      <c r="H187" s="112"/>
      <c r="I187" s="138">
        <v>182.0</v>
      </c>
      <c r="J187" s="112" t="str">
        <f t="shared" si="66"/>
        <v/>
      </c>
      <c r="K187" s="112">
        <f t="shared" si="20"/>
        <v>0</v>
      </c>
      <c r="L187" s="112" t="str">
        <f t="shared" si="21"/>
        <v/>
      </c>
      <c r="M187" s="112" t="str">
        <f t="shared" si="2"/>
        <v/>
      </c>
      <c r="N187" s="112" t="str">
        <f t="shared" si="3"/>
        <v/>
      </c>
      <c r="O187" s="139">
        <f t="shared" si="4"/>
        <v>0</v>
      </c>
      <c r="P187" s="138">
        <v>182.0</v>
      </c>
      <c r="Q187" s="112" t="str">
        <f t="shared" si="22"/>
        <v/>
      </c>
      <c r="R187" s="112" t="str">
        <f t="shared" si="23"/>
        <v/>
      </c>
      <c r="S187" s="112" t="str">
        <f t="shared" si="5"/>
        <v>#N/A</v>
      </c>
      <c r="T187" s="112" t="str">
        <f t="shared" si="6"/>
        <v>#N/A</v>
      </c>
      <c r="U187" s="112" t="str">
        <f t="shared" si="24"/>
        <v/>
      </c>
      <c r="V187" s="112" t="str">
        <f t="shared" si="7"/>
        <v/>
      </c>
      <c r="W187" s="112">
        <v>0.0</v>
      </c>
      <c r="X187" s="112" t="str">
        <f t="shared" si="8"/>
        <v>#N/A</v>
      </c>
      <c r="Y187" s="140" t="str">
        <f t="shared" si="9"/>
        <v/>
      </c>
      <c r="AA187" s="141">
        <v>182.0</v>
      </c>
      <c r="AB187" s="112" t="str">
        <f t="shared" si="10"/>
        <v/>
      </c>
      <c r="AC187" s="142">
        <f t="shared" si="11"/>
        <v>0</v>
      </c>
      <c r="AD187" s="112" t="str">
        <f t="shared" si="12"/>
        <v/>
      </c>
      <c r="AE187" s="112" t="str">
        <f t="shared" si="13"/>
        <v/>
      </c>
      <c r="AF187" s="112" t="str">
        <f t="shared" si="25"/>
        <v/>
      </c>
      <c r="AG187" s="112" t="str">
        <f t="shared" si="26"/>
        <v/>
      </c>
      <c r="AH187" s="112" t="str">
        <f t="shared" si="27"/>
        <v/>
      </c>
      <c r="AI187" s="143" t="str">
        <f t="shared" si="28"/>
        <v/>
      </c>
      <c r="AK187" s="141">
        <v>182.0</v>
      </c>
      <c r="AL187" s="112" t="str">
        <f t="shared" si="14"/>
        <v/>
      </c>
      <c r="AM187" s="112" t="str">
        <f t="shared" si="15"/>
        <v/>
      </c>
      <c r="AN187" s="112" t="str">
        <f t="shared" si="16"/>
        <v/>
      </c>
      <c r="AO187" s="112" t="str">
        <f t="shared" si="17"/>
        <v/>
      </c>
      <c r="AP187" s="112" t="str">
        <f t="shared" si="18"/>
        <v/>
      </c>
      <c r="AQ187" s="112" t="str">
        <f t="shared" ref="AQ187:AT187" si="222">IF($AK187&lt;=$F$18,$AL187*AM187,)</f>
        <v/>
      </c>
      <c r="AR187" s="112" t="str">
        <f t="shared" si="222"/>
        <v/>
      </c>
      <c r="AS187" s="112" t="str">
        <f t="shared" si="222"/>
        <v/>
      </c>
      <c r="AT187" s="112" t="str">
        <f t="shared" si="222"/>
        <v/>
      </c>
      <c r="AU187" s="112"/>
      <c r="AV187" s="112"/>
      <c r="AW187" s="112"/>
      <c r="AX187" s="112"/>
      <c r="AY187" s="143"/>
    </row>
    <row r="188" ht="15.75" customHeight="1">
      <c r="C188" s="241" t="s">
        <v>235</v>
      </c>
      <c r="D188" s="242">
        <v>0.38</v>
      </c>
      <c r="E188" s="240" t="s">
        <v>162</v>
      </c>
      <c r="F188" s="239">
        <f>IF(OR('Pin Maritime'!$E188="Feuillus",'Pin Maritime'!$E188="Peupliers"),1.56,1.3)</f>
        <v>1.3</v>
      </c>
      <c r="G188" s="112"/>
      <c r="H188" s="112"/>
      <c r="I188" s="138">
        <v>183.0</v>
      </c>
      <c r="J188" s="112" t="str">
        <f t="shared" si="66"/>
        <v/>
      </c>
      <c r="K188" s="112">
        <f t="shared" si="20"/>
        <v>0</v>
      </c>
      <c r="L188" s="112" t="str">
        <f t="shared" si="21"/>
        <v/>
      </c>
      <c r="M188" s="112" t="str">
        <f t="shared" si="2"/>
        <v/>
      </c>
      <c r="N188" s="112" t="str">
        <f t="shared" si="3"/>
        <v/>
      </c>
      <c r="O188" s="139">
        <f t="shared" si="4"/>
        <v>0</v>
      </c>
      <c r="P188" s="138">
        <v>183.0</v>
      </c>
      <c r="Q188" s="112" t="str">
        <f t="shared" si="22"/>
        <v/>
      </c>
      <c r="R188" s="112" t="str">
        <f t="shared" si="23"/>
        <v/>
      </c>
      <c r="S188" s="112" t="str">
        <f t="shared" si="5"/>
        <v>#N/A</v>
      </c>
      <c r="T188" s="112" t="str">
        <f t="shared" si="6"/>
        <v>#N/A</v>
      </c>
      <c r="U188" s="112" t="str">
        <f t="shared" si="24"/>
        <v/>
      </c>
      <c r="V188" s="112" t="str">
        <f t="shared" si="7"/>
        <v/>
      </c>
      <c r="W188" s="112">
        <v>0.0</v>
      </c>
      <c r="X188" s="112" t="str">
        <f t="shared" si="8"/>
        <v>#N/A</v>
      </c>
      <c r="Y188" s="140" t="str">
        <f t="shared" si="9"/>
        <v/>
      </c>
      <c r="AA188" s="141">
        <v>183.0</v>
      </c>
      <c r="AB188" s="112" t="str">
        <f t="shared" si="10"/>
        <v/>
      </c>
      <c r="AC188" s="142">
        <f t="shared" si="11"/>
        <v>0</v>
      </c>
      <c r="AD188" s="112" t="str">
        <f t="shared" si="12"/>
        <v/>
      </c>
      <c r="AE188" s="112" t="str">
        <f t="shared" si="13"/>
        <v/>
      </c>
      <c r="AF188" s="112" t="str">
        <f t="shared" si="25"/>
        <v/>
      </c>
      <c r="AG188" s="112" t="str">
        <f t="shared" si="26"/>
        <v/>
      </c>
      <c r="AH188" s="112" t="str">
        <f t="shared" si="27"/>
        <v/>
      </c>
      <c r="AI188" s="143" t="str">
        <f t="shared" si="28"/>
        <v/>
      </c>
      <c r="AK188" s="141">
        <v>183.0</v>
      </c>
      <c r="AL188" s="112" t="str">
        <f t="shared" si="14"/>
        <v/>
      </c>
      <c r="AM188" s="112" t="str">
        <f t="shared" si="15"/>
        <v/>
      </c>
      <c r="AN188" s="112" t="str">
        <f t="shared" si="16"/>
        <v/>
      </c>
      <c r="AO188" s="112" t="str">
        <f t="shared" si="17"/>
        <v/>
      </c>
      <c r="AP188" s="112" t="str">
        <f t="shared" si="18"/>
        <v/>
      </c>
      <c r="AQ188" s="112" t="str">
        <f t="shared" ref="AQ188:AT188" si="223">IF($AK188&lt;=$F$18,$AL188*AM188,)</f>
        <v/>
      </c>
      <c r="AR188" s="112" t="str">
        <f t="shared" si="223"/>
        <v/>
      </c>
      <c r="AS188" s="112" t="str">
        <f t="shared" si="223"/>
        <v/>
      </c>
      <c r="AT188" s="112" t="str">
        <f t="shared" si="223"/>
        <v/>
      </c>
      <c r="AU188" s="112"/>
      <c r="AV188" s="112"/>
      <c r="AW188" s="112"/>
      <c r="AX188" s="112"/>
      <c r="AY188" s="143"/>
    </row>
    <row r="189" ht="15.75" customHeight="1">
      <c r="C189" s="241" t="s">
        <v>236</v>
      </c>
      <c r="D189" s="242">
        <v>0.36</v>
      </c>
      <c r="E189" s="240" t="s">
        <v>162</v>
      </c>
      <c r="F189" s="239">
        <f>IF(OR('Pin Maritime'!$E189="Feuillus",'Pin Maritime'!$E189="Peupliers"),1.56,1.3)</f>
        <v>1.3</v>
      </c>
      <c r="G189" s="112"/>
      <c r="H189" s="112"/>
      <c r="I189" s="138">
        <v>184.0</v>
      </c>
      <c r="J189" s="112" t="str">
        <f t="shared" si="66"/>
        <v/>
      </c>
      <c r="K189" s="112">
        <f t="shared" si="20"/>
        <v>0</v>
      </c>
      <c r="L189" s="112" t="str">
        <f t="shared" si="21"/>
        <v/>
      </c>
      <c r="M189" s="112" t="str">
        <f t="shared" si="2"/>
        <v/>
      </c>
      <c r="N189" s="112" t="str">
        <f t="shared" si="3"/>
        <v/>
      </c>
      <c r="O189" s="139">
        <f t="shared" si="4"/>
        <v>0</v>
      </c>
      <c r="P189" s="138">
        <v>184.0</v>
      </c>
      <c r="Q189" s="112" t="str">
        <f t="shared" si="22"/>
        <v/>
      </c>
      <c r="R189" s="112" t="str">
        <f t="shared" si="23"/>
        <v/>
      </c>
      <c r="S189" s="112" t="str">
        <f t="shared" si="5"/>
        <v>#N/A</v>
      </c>
      <c r="T189" s="112" t="str">
        <f t="shared" si="6"/>
        <v>#N/A</v>
      </c>
      <c r="U189" s="112" t="str">
        <f t="shared" si="24"/>
        <v/>
      </c>
      <c r="V189" s="112" t="str">
        <f t="shared" si="7"/>
        <v/>
      </c>
      <c r="W189" s="112">
        <v>0.0</v>
      </c>
      <c r="X189" s="112" t="str">
        <f t="shared" si="8"/>
        <v>#N/A</v>
      </c>
      <c r="Y189" s="140" t="str">
        <f t="shared" si="9"/>
        <v/>
      </c>
      <c r="AA189" s="141">
        <v>184.0</v>
      </c>
      <c r="AB189" s="112" t="str">
        <f t="shared" si="10"/>
        <v/>
      </c>
      <c r="AC189" s="142">
        <f t="shared" si="11"/>
        <v>0</v>
      </c>
      <c r="AD189" s="112" t="str">
        <f t="shared" si="12"/>
        <v/>
      </c>
      <c r="AE189" s="112" t="str">
        <f t="shared" si="13"/>
        <v/>
      </c>
      <c r="AF189" s="112" t="str">
        <f t="shared" si="25"/>
        <v/>
      </c>
      <c r="AG189" s="112" t="str">
        <f t="shared" si="26"/>
        <v/>
      </c>
      <c r="AH189" s="112" t="str">
        <f t="shared" si="27"/>
        <v/>
      </c>
      <c r="AI189" s="143" t="str">
        <f t="shared" si="28"/>
        <v/>
      </c>
      <c r="AK189" s="141">
        <v>184.0</v>
      </c>
      <c r="AL189" s="112" t="str">
        <f t="shared" si="14"/>
        <v/>
      </c>
      <c r="AM189" s="112" t="str">
        <f t="shared" si="15"/>
        <v/>
      </c>
      <c r="AN189" s="112" t="str">
        <f t="shared" si="16"/>
        <v/>
      </c>
      <c r="AO189" s="112" t="str">
        <f t="shared" si="17"/>
        <v/>
      </c>
      <c r="AP189" s="112" t="str">
        <f t="shared" si="18"/>
        <v/>
      </c>
      <c r="AQ189" s="112" t="str">
        <f t="shared" ref="AQ189:AT189" si="224">IF($AK189&lt;=$F$18,$AL189*AM189,)</f>
        <v/>
      </c>
      <c r="AR189" s="112" t="str">
        <f t="shared" si="224"/>
        <v/>
      </c>
      <c r="AS189" s="112" t="str">
        <f t="shared" si="224"/>
        <v/>
      </c>
      <c r="AT189" s="112" t="str">
        <f t="shared" si="224"/>
        <v/>
      </c>
      <c r="AU189" s="112"/>
      <c r="AV189" s="112"/>
      <c r="AW189" s="112"/>
      <c r="AX189" s="112"/>
      <c r="AY189" s="143"/>
    </row>
    <row r="190" ht="15.75" customHeight="1">
      <c r="C190" s="241" t="s">
        <v>237</v>
      </c>
      <c r="D190" s="242">
        <v>0.37</v>
      </c>
      <c r="E190" s="240" t="s">
        <v>158</v>
      </c>
      <c r="F190" s="239">
        <f>IF(OR('Pin Maritime'!$E190="Feuillus",'Pin Maritime'!$E190="Peupliers"),1.56,1.3)</f>
        <v>1.56</v>
      </c>
      <c r="G190" s="112"/>
      <c r="H190" s="112"/>
      <c r="I190" s="138">
        <v>185.0</v>
      </c>
      <c r="J190" s="112" t="str">
        <f t="shared" si="66"/>
        <v/>
      </c>
      <c r="K190" s="112">
        <f t="shared" si="20"/>
        <v>0</v>
      </c>
      <c r="L190" s="112" t="str">
        <f t="shared" si="21"/>
        <v/>
      </c>
      <c r="M190" s="112" t="str">
        <f t="shared" si="2"/>
        <v/>
      </c>
      <c r="N190" s="112" t="str">
        <f t="shared" si="3"/>
        <v/>
      </c>
      <c r="O190" s="139">
        <f t="shared" si="4"/>
        <v>0</v>
      </c>
      <c r="P190" s="138">
        <v>185.0</v>
      </c>
      <c r="Q190" s="112" t="str">
        <f t="shared" si="22"/>
        <v/>
      </c>
      <c r="R190" s="112" t="str">
        <f t="shared" si="23"/>
        <v/>
      </c>
      <c r="S190" s="112" t="str">
        <f t="shared" si="5"/>
        <v>#N/A</v>
      </c>
      <c r="T190" s="112" t="str">
        <f t="shared" si="6"/>
        <v>#N/A</v>
      </c>
      <c r="U190" s="112" t="str">
        <f t="shared" si="24"/>
        <v/>
      </c>
      <c r="V190" s="112" t="str">
        <f t="shared" si="7"/>
        <v/>
      </c>
      <c r="W190" s="112">
        <v>0.0</v>
      </c>
      <c r="X190" s="112" t="str">
        <f t="shared" si="8"/>
        <v>#N/A</v>
      </c>
      <c r="Y190" s="140" t="str">
        <f t="shared" si="9"/>
        <v/>
      </c>
      <c r="AA190" s="141">
        <v>185.0</v>
      </c>
      <c r="AB190" s="112" t="str">
        <f t="shared" si="10"/>
        <v/>
      </c>
      <c r="AC190" s="142">
        <f t="shared" si="11"/>
        <v>0</v>
      </c>
      <c r="AD190" s="112" t="str">
        <f t="shared" si="12"/>
        <v/>
      </c>
      <c r="AE190" s="112" t="str">
        <f t="shared" si="13"/>
        <v/>
      </c>
      <c r="AF190" s="112" t="str">
        <f t="shared" si="25"/>
        <v/>
      </c>
      <c r="AG190" s="112" t="str">
        <f t="shared" si="26"/>
        <v/>
      </c>
      <c r="AH190" s="112" t="str">
        <f t="shared" si="27"/>
        <v/>
      </c>
      <c r="AI190" s="143" t="str">
        <f t="shared" si="28"/>
        <v/>
      </c>
      <c r="AK190" s="141">
        <v>185.0</v>
      </c>
      <c r="AL190" s="112" t="str">
        <f t="shared" si="14"/>
        <v/>
      </c>
      <c r="AM190" s="112" t="str">
        <f t="shared" si="15"/>
        <v/>
      </c>
      <c r="AN190" s="112" t="str">
        <f t="shared" si="16"/>
        <v/>
      </c>
      <c r="AO190" s="112" t="str">
        <f t="shared" si="17"/>
        <v/>
      </c>
      <c r="AP190" s="112" t="str">
        <f t="shared" si="18"/>
        <v/>
      </c>
      <c r="AQ190" s="112" t="str">
        <f t="shared" ref="AQ190:AT190" si="225">IF($AK190&lt;=$F$18,$AL190*AM190,)</f>
        <v/>
      </c>
      <c r="AR190" s="112" t="str">
        <f t="shared" si="225"/>
        <v/>
      </c>
      <c r="AS190" s="112" t="str">
        <f t="shared" si="225"/>
        <v/>
      </c>
      <c r="AT190" s="112" t="str">
        <f t="shared" si="225"/>
        <v/>
      </c>
      <c r="AU190" s="112"/>
      <c r="AV190" s="112"/>
      <c r="AW190" s="112"/>
      <c r="AX190" s="112"/>
      <c r="AY190" s="143"/>
    </row>
    <row r="191" ht="15.75" customHeight="1">
      <c r="C191" s="241" t="s">
        <v>238</v>
      </c>
      <c r="D191" s="242">
        <v>0.53</v>
      </c>
      <c r="E191" s="240" t="s">
        <v>158</v>
      </c>
      <c r="F191" s="239">
        <f>IF(OR('Pin Maritime'!$E191="Feuillus",'Pin Maritime'!$E191="Peupliers"),1.56,1.3)</f>
        <v>1.56</v>
      </c>
      <c r="G191" s="112"/>
      <c r="H191" s="112"/>
      <c r="I191" s="138">
        <v>186.0</v>
      </c>
      <c r="J191" s="112" t="str">
        <f t="shared" si="66"/>
        <v/>
      </c>
      <c r="K191" s="112">
        <f t="shared" si="20"/>
        <v>0</v>
      </c>
      <c r="L191" s="112" t="str">
        <f t="shared" si="21"/>
        <v/>
      </c>
      <c r="M191" s="112" t="str">
        <f t="shared" si="2"/>
        <v/>
      </c>
      <c r="N191" s="112" t="str">
        <f t="shared" si="3"/>
        <v/>
      </c>
      <c r="O191" s="139">
        <f t="shared" si="4"/>
        <v>0</v>
      </c>
      <c r="P191" s="138">
        <v>186.0</v>
      </c>
      <c r="Q191" s="112" t="str">
        <f t="shared" si="22"/>
        <v/>
      </c>
      <c r="R191" s="112" t="str">
        <f t="shared" si="23"/>
        <v/>
      </c>
      <c r="S191" s="112" t="str">
        <f t="shared" si="5"/>
        <v>#N/A</v>
      </c>
      <c r="T191" s="112" t="str">
        <f t="shared" si="6"/>
        <v>#N/A</v>
      </c>
      <c r="U191" s="112" t="str">
        <f t="shared" si="24"/>
        <v/>
      </c>
      <c r="V191" s="112" t="str">
        <f t="shared" si="7"/>
        <v/>
      </c>
      <c r="W191" s="112">
        <v>0.0</v>
      </c>
      <c r="X191" s="112" t="str">
        <f t="shared" si="8"/>
        <v>#N/A</v>
      </c>
      <c r="Y191" s="140" t="str">
        <f t="shared" si="9"/>
        <v/>
      </c>
      <c r="AA191" s="141">
        <v>186.0</v>
      </c>
      <c r="AB191" s="112" t="str">
        <f t="shared" si="10"/>
        <v/>
      </c>
      <c r="AC191" s="142">
        <f t="shared" si="11"/>
        <v>0</v>
      </c>
      <c r="AD191" s="112" t="str">
        <f t="shared" si="12"/>
        <v/>
      </c>
      <c r="AE191" s="112" t="str">
        <f t="shared" si="13"/>
        <v/>
      </c>
      <c r="AF191" s="112" t="str">
        <f t="shared" si="25"/>
        <v/>
      </c>
      <c r="AG191" s="112" t="str">
        <f t="shared" si="26"/>
        <v/>
      </c>
      <c r="AH191" s="112" t="str">
        <f t="shared" si="27"/>
        <v/>
      </c>
      <c r="AI191" s="143" t="str">
        <f t="shared" si="28"/>
        <v/>
      </c>
      <c r="AK191" s="141">
        <v>186.0</v>
      </c>
      <c r="AL191" s="112" t="str">
        <f t="shared" si="14"/>
        <v/>
      </c>
      <c r="AM191" s="112" t="str">
        <f t="shared" si="15"/>
        <v/>
      </c>
      <c r="AN191" s="112" t="str">
        <f t="shared" si="16"/>
        <v/>
      </c>
      <c r="AO191" s="112" t="str">
        <f t="shared" si="17"/>
        <v/>
      </c>
      <c r="AP191" s="112" t="str">
        <f t="shared" si="18"/>
        <v/>
      </c>
      <c r="AQ191" s="112" t="str">
        <f t="shared" ref="AQ191:AT191" si="226">IF($AK191&lt;=$F$18,$AL191*AM191,)</f>
        <v/>
      </c>
      <c r="AR191" s="112" t="str">
        <f t="shared" si="226"/>
        <v/>
      </c>
      <c r="AS191" s="112" t="str">
        <f t="shared" si="226"/>
        <v/>
      </c>
      <c r="AT191" s="112" t="str">
        <f t="shared" si="226"/>
        <v/>
      </c>
      <c r="AU191" s="112"/>
      <c r="AV191" s="112"/>
      <c r="AW191" s="112"/>
      <c r="AX191" s="112"/>
      <c r="AY191" s="143"/>
    </row>
    <row r="192" ht="15.75" customHeight="1">
      <c r="C192" s="241" t="s">
        <v>239</v>
      </c>
      <c r="D192" s="242">
        <v>0.43</v>
      </c>
      <c r="E192" s="240" t="s">
        <v>158</v>
      </c>
      <c r="F192" s="239">
        <f>IF(OR('Pin Maritime'!$E192="Feuillus",'Pin Maritime'!$E192="Peupliers"),1.56,1.3)</f>
        <v>1.56</v>
      </c>
      <c r="G192" s="112"/>
      <c r="H192" s="112"/>
      <c r="I192" s="138">
        <v>187.0</v>
      </c>
      <c r="J192" s="112" t="str">
        <f t="shared" si="66"/>
        <v/>
      </c>
      <c r="K192" s="112">
        <f t="shared" si="20"/>
        <v>0</v>
      </c>
      <c r="L192" s="112" t="str">
        <f t="shared" si="21"/>
        <v/>
      </c>
      <c r="M192" s="112" t="str">
        <f t="shared" si="2"/>
        <v/>
      </c>
      <c r="N192" s="112" t="str">
        <f t="shared" si="3"/>
        <v/>
      </c>
      <c r="O192" s="139">
        <f t="shared" si="4"/>
        <v>0</v>
      </c>
      <c r="P192" s="138">
        <v>187.0</v>
      </c>
      <c r="Q192" s="112" t="str">
        <f t="shared" si="22"/>
        <v/>
      </c>
      <c r="R192" s="112" t="str">
        <f t="shared" si="23"/>
        <v/>
      </c>
      <c r="S192" s="112" t="str">
        <f t="shared" si="5"/>
        <v>#N/A</v>
      </c>
      <c r="T192" s="112" t="str">
        <f t="shared" si="6"/>
        <v>#N/A</v>
      </c>
      <c r="U192" s="112" t="str">
        <f t="shared" si="24"/>
        <v/>
      </c>
      <c r="V192" s="112" t="str">
        <f t="shared" si="7"/>
        <v/>
      </c>
      <c r="W192" s="112">
        <v>0.0</v>
      </c>
      <c r="X192" s="112" t="str">
        <f t="shared" si="8"/>
        <v>#N/A</v>
      </c>
      <c r="Y192" s="140" t="str">
        <f t="shared" si="9"/>
        <v/>
      </c>
      <c r="AA192" s="141">
        <v>187.0</v>
      </c>
      <c r="AB192" s="112" t="str">
        <f t="shared" si="10"/>
        <v/>
      </c>
      <c r="AC192" s="142">
        <f t="shared" si="11"/>
        <v>0</v>
      </c>
      <c r="AD192" s="112" t="str">
        <f t="shared" si="12"/>
        <v/>
      </c>
      <c r="AE192" s="112" t="str">
        <f t="shared" si="13"/>
        <v/>
      </c>
      <c r="AF192" s="112" t="str">
        <f t="shared" si="25"/>
        <v/>
      </c>
      <c r="AG192" s="112" t="str">
        <f t="shared" si="26"/>
        <v/>
      </c>
      <c r="AH192" s="112" t="str">
        <f t="shared" si="27"/>
        <v/>
      </c>
      <c r="AI192" s="143" t="str">
        <f t="shared" si="28"/>
        <v/>
      </c>
      <c r="AK192" s="141">
        <v>187.0</v>
      </c>
      <c r="AL192" s="112" t="str">
        <f t="shared" si="14"/>
        <v/>
      </c>
      <c r="AM192" s="112" t="str">
        <f t="shared" si="15"/>
        <v/>
      </c>
      <c r="AN192" s="112" t="str">
        <f t="shared" si="16"/>
        <v/>
      </c>
      <c r="AO192" s="112" t="str">
        <f t="shared" si="17"/>
        <v/>
      </c>
      <c r="AP192" s="112" t="str">
        <f t="shared" si="18"/>
        <v/>
      </c>
      <c r="AQ192" s="112" t="str">
        <f t="shared" ref="AQ192:AT192" si="227">IF($AK192&lt;=$F$18,$AL192*AM192,)</f>
        <v/>
      </c>
      <c r="AR192" s="112" t="str">
        <f t="shared" si="227"/>
        <v/>
      </c>
      <c r="AS192" s="112" t="str">
        <f t="shared" si="227"/>
        <v/>
      </c>
      <c r="AT192" s="112" t="str">
        <f t="shared" si="227"/>
        <v/>
      </c>
      <c r="AU192" s="112"/>
      <c r="AV192" s="112"/>
      <c r="AW192" s="112"/>
      <c r="AX192" s="112"/>
      <c r="AY192" s="143"/>
    </row>
    <row r="193" ht="15.75" customHeight="1">
      <c r="C193" s="241" t="s">
        <v>240</v>
      </c>
      <c r="D193" s="242">
        <v>0.38</v>
      </c>
      <c r="E193" s="240" t="s">
        <v>158</v>
      </c>
      <c r="F193" s="239">
        <f>IF(OR('Pin Maritime'!$E193="Feuillus",'Pin Maritime'!$E193="Peupliers"),1.56,1.3)</f>
        <v>1.56</v>
      </c>
      <c r="G193" s="112"/>
      <c r="H193" s="112"/>
      <c r="I193" s="138">
        <v>188.0</v>
      </c>
      <c r="J193" s="112" t="str">
        <f t="shared" si="66"/>
        <v/>
      </c>
      <c r="K193" s="112">
        <f t="shared" si="20"/>
        <v>0</v>
      </c>
      <c r="L193" s="112" t="str">
        <f t="shared" si="21"/>
        <v/>
      </c>
      <c r="M193" s="112" t="str">
        <f t="shared" si="2"/>
        <v/>
      </c>
      <c r="N193" s="112" t="str">
        <f t="shared" si="3"/>
        <v/>
      </c>
      <c r="O193" s="139">
        <f t="shared" si="4"/>
        <v>0</v>
      </c>
      <c r="P193" s="138">
        <v>188.0</v>
      </c>
      <c r="Q193" s="112" t="str">
        <f t="shared" si="22"/>
        <v/>
      </c>
      <c r="R193" s="112" t="str">
        <f t="shared" si="23"/>
        <v/>
      </c>
      <c r="S193" s="112" t="str">
        <f t="shared" si="5"/>
        <v>#N/A</v>
      </c>
      <c r="T193" s="112" t="str">
        <f t="shared" si="6"/>
        <v>#N/A</v>
      </c>
      <c r="U193" s="112" t="str">
        <f t="shared" si="24"/>
        <v/>
      </c>
      <c r="V193" s="112" t="str">
        <f t="shared" si="7"/>
        <v/>
      </c>
      <c r="W193" s="112">
        <v>0.0</v>
      </c>
      <c r="X193" s="112" t="str">
        <f t="shared" si="8"/>
        <v>#N/A</v>
      </c>
      <c r="Y193" s="140" t="str">
        <f t="shared" si="9"/>
        <v/>
      </c>
      <c r="AA193" s="141">
        <v>188.0</v>
      </c>
      <c r="AB193" s="112" t="str">
        <f t="shared" si="10"/>
        <v/>
      </c>
      <c r="AC193" s="142">
        <f t="shared" si="11"/>
        <v>0</v>
      </c>
      <c r="AD193" s="112" t="str">
        <f t="shared" si="12"/>
        <v/>
      </c>
      <c r="AE193" s="112" t="str">
        <f t="shared" si="13"/>
        <v/>
      </c>
      <c r="AF193" s="112" t="str">
        <f t="shared" si="25"/>
        <v/>
      </c>
      <c r="AG193" s="112" t="str">
        <f t="shared" si="26"/>
        <v/>
      </c>
      <c r="AH193" s="112" t="str">
        <f t="shared" si="27"/>
        <v/>
      </c>
      <c r="AI193" s="143" t="str">
        <f t="shared" si="28"/>
        <v/>
      </c>
      <c r="AK193" s="141">
        <v>188.0</v>
      </c>
      <c r="AL193" s="112" t="str">
        <f t="shared" si="14"/>
        <v/>
      </c>
      <c r="AM193" s="112" t="str">
        <f t="shared" si="15"/>
        <v/>
      </c>
      <c r="AN193" s="112" t="str">
        <f t="shared" si="16"/>
        <v/>
      </c>
      <c r="AO193" s="112" t="str">
        <f t="shared" si="17"/>
        <v/>
      </c>
      <c r="AP193" s="112" t="str">
        <f t="shared" si="18"/>
        <v/>
      </c>
      <c r="AQ193" s="112" t="str">
        <f t="shared" ref="AQ193:AT193" si="228">IF($AK193&lt;=$F$18,$AL193*AM193,)</f>
        <v/>
      </c>
      <c r="AR193" s="112" t="str">
        <f t="shared" si="228"/>
        <v/>
      </c>
      <c r="AS193" s="112" t="str">
        <f t="shared" si="228"/>
        <v/>
      </c>
      <c r="AT193" s="112" t="str">
        <f t="shared" si="228"/>
        <v/>
      </c>
      <c r="AU193" s="112"/>
      <c r="AV193" s="112"/>
      <c r="AW193" s="112"/>
      <c r="AX193" s="112"/>
      <c r="AY193" s="143"/>
    </row>
    <row r="194" ht="15.75" customHeight="1">
      <c r="C194" s="241" t="s">
        <v>241</v>
      </c>
      <c r="D194" s="242">
        <v>0.42</v>
      </c>
      <c r="E194" s="240" t="s">
        <v>162</v>
      </c>
      <c r="F194" s="239">
        <f>IF(OR('Pin Maritime'!$E194="Feuillus",'Pin Maritime'!$E194="Peupliers"),1.56,1.3)</f>
        <v>1.3</v>
      </c>
      <c r="G194" s="112"/>
      <c r="H194" s="112"/>
      <c r="I194" s="138">
        <v>189.0</v>
      </c>
      <c r="J194" s="112" t="str">
        <f t="shared" si="66"/>
        <v/>
      </c>
      <c r="K194" s="112">
        <f t="shared" si="20"/>
        <v>0</v>
      </c>
      <c r="L194" s="112" t="str">
        <f t="shared" si="21"/>
        <v/>
      </c>
      <c r="M194" s="112" t="str">
        <f t="shared" si="2"/>
        <v/>
      </c>
      <c r="N194" s="112" t="str">
        <f t="shared" si="3"/>
        <v/>
      </c>
      <c r="O194" s="139">
        <f t="shared" si="4"/>
        <v>0</v>
      </c>
      <c r="P194" s="138">
        <v>189.0</v>
      </c>
      <c r="Q194" s="112" t="str">
        <f t="shared" si="22"/>
        <v/>
      </c>
      <c r="R194" s="112" t="str">
        <f t="shared" si="23"/>
        <v/>
      </c>
      <c r="S194" s="112" t="str">
        <f t="shared" si="5"/>
        <v>#N/A</v>
      </c>
      <c r="T194" s="112" t="str">
        <f t="shared" si="6"/>
        <v>#N/A</v>
      </c>
      <c r="U194" s="112" t="str">
        <f t="shared" si="24"/>
        <v/>
      </c>
      <c r="V194" s="112" t="str">
        <f t="shared" si="7"/>
        <v/>
      </c>
      <c r="W194" s="112">
        <v>0.0</v>
      </c>
      <c r="X194" s="112" t="str">
        <f t="shared" si="8"/>
        <v>#N/A</v>
      </c>
      <c r="Y194" s="140" t="str">
        <f t="shared" si="9"/>
        <v/>
      </c>
      <c r="AA194" s="141">
        <v>189.0</v>
      </c>
      <c r="AB194" s="112" t="str">
        <f t="shared" si="10"/>
        <v/>
      </c>
      <c r="AC194" s="142">
        <f t="shared" si="11"/>
        <v>0</v>
      </c>
      <c r="AD194" s="112" t="str">
        <f t="shared" si="12"/>
        <v/>
      </c>
      <c r="AE194" s="112" t="str">
        <f t="shared" si="13"/>
        <v/>
      </c>
      <c r="AF194" s="112" t="str">
        <f t="shared" si="25"/>
        <v/>
      </c>
      <c r="AG194" s="112" t="str">
        <f t="shared" si="26"/>
        <v/>
      </c>
      <c r="AH194" s="112" t="str">
        <f t="shared" si="27"/>
        <v/>
      </c>
      <c r="AI194" s="143" t="str">
        <f t="shared" si="28"/>
        <v/>
      </c>
      <c r="AK194" s="141">
        <v>189.0</v>
      </c>
      <c r="AL194" s="112" t="str">
        <f t="shared" si="14"/>
        <v/>
      </c>
      <c r="AM194" s="112" t="str">
        <f t="shared" si="15"/>
        <v/>
      </c>
      <c r="AN194" s="112" t="str">
        <f t="shared" si="16"/>
        <v/>
      </c>
      <c r="AO194" s="112" t="str">
        <f t="shared" si="17"/>
        <v/>
      </c>
      <c r="AP194" s="112" t="str">
        <f t="shared" si="18"/>
        <v/>
      </c>
      <c r="AQ194" s="112" t="str">
        <f t="shared" ref="AQ194:AT194" si="229">IF($AK194&lt;=$F$18,$AL194*AM194,)</f>
        <v/>
      </c>
      <c r="AR194" s="112" t="str">
        <f t="shared" si="229"/>
        <v/>
      </c>
      <c r="AS194" s="112" t="str">
        <f t="shared" si="229"/>
        <v/>
      </c>
      <c r="AT194" s="112" t="str">
        <f t="shared" si="229"/>
        <v/>
      </c>
      <c r="AU194" s="112"/>
      <c r="AV194" s="112"/>
      <c r="AW194" s="112"/>
      <c r="AX194" s="112"/>
      <c r="AY194" s="143"/>
    </row>
    <row r="195" ht="15.75" customHeight="1">
      <c r="C195" s="241" t="s">
        <v>130</v>
      </c>
      <c r="D195" s="242">
        <v>0.57</v>
      </c>
      <c r="E195" s="240" t="s">
        <v>158</v>
      </c>
      <c r="F195" s="239">
        <f>IF(OR('Pin Maritime'!$E195="Feuillus",'Pin Maritime'!$E195="Peupliers"),1.56,1.3)</f>
        <v>1.56</v>
      </c>
      <c r="G195" s="112"/>
      <c r="H195" s="112"/>
      <c r="I195" s="138">
        <v>190.0</v>
      </c>
      <c r="J195" s="112" t="str">
        <f t="shared" si="66"/>
        <v/>
      </c>
      <c r="K195" s="112">
        <f t="shared" si="20"/>
        <v>0</v>
      </c>
      <c r="L195" s="112" t="str">
        <f t="shared" si="21"/>
        <v/>
      </c>
      <c r="M195" s="112" t="str">
        <f t="shared" si="2"/>
        <v/>
      </c>
      <c r="N195" s="112" t="str">
        <f t="shared" si="3"/>
        <v/>
      </c>
      <c r="O195" s="139">
        <f t="shared" si="4"/>
        <v>0</v>
      </c>
      <c r="P195" s="138">
        <v>190.0</v>
      </c>
      <c r="Q195" s="112" t="str">
        <f t="shared" si="22"/>
        <v/>
      </c>
      <c r="R195" s="112" t="str">
        <f t="shared" si="23"/>
        <v/>
      </c>
      <c r="S195" s="112" t="str">
        <f t="shared" si="5"/>
        <v>#N/A</v>
      </c>
      <c r="T195" s="112" t="str">
        <f t="shared" si="6"/>
        <v>#N/A</v>
      </c>
      <c r="U195" s="112" t="str">
        <f t="shared" si="24"/>
        <v/>
      </c>
      <c r="V195" s="112" t="str">
        <f t="shared" si="7"/>
        <v/>
      </c>
      <c r="W195" s="112">
        <v>0.0</v>
      </c>
      <c r="X195" s="112" t="str">
        <f t="shared" si="8"/>
        <v>#N/A</v>
      </c>
      <c r="Y195" s="140" t="str">
        <f t="shared" si="9"/>
        <v/>
      </c>
      <c r="AA195" s="141">
        <v>190.0</v>
      </c>
      <c r="AB195" s="112" t="str">
        <f t="shared" si="10"/>
        <v/>
      </c>
      <c r="AC195" s="142">
        <f t="shared" si="11"/>
        <v>0</v>
      </c>
      <c r="AD195" s="112" t="str">
        <f t="shared" si="12"/>
        <v/>
      </c>
      <c r="AE195" s="112" t="str">
        <f t="shared" si="13"/>
        <v/>
      </c>
      <c r="AF195" s="112" t="str">
        <f t="shared" si="25"/>
        <v/>
      </c>
      <c r="AG195" s="112" t="str">
        <f t="shared" si="26"/>
        <v/>
      </c>
      <c r="AH195" s="112" t="str">
        <f t="shared" si="27"/>
        <v/>
      </c>
      <c r="AI195" s="143" t="str">
        <f t="shared" si="28"/>
        <v/>
      </c>
      <c r="AK195" s="141">
        <v>190.0</v>
      </c>
      <c r="AL195" s="112" t="str">
        <f t="shared" si="14"/>
        <v/>
      </c>
      <c r="AM195" s="112" t="str">
        <f t="shared" si="15"/>
        <v/>
      </c>
      <c r="AN195" s="112" t="str">
        <f t="shared" si="16"/>
        <v/>
      </c>
      <c r="AO195" s="112" t="str">
        <f t="shared" si="17"/>
        <v/>
      </c>
      <c r="AP195" s="112" t="str">
        <f t="shared" si="18"/>
        <v/>
      </c>
      <c r="AQ195" s="112" t="str">
        <f t="shared" ref="AQ195:AT195" si="230">IF($AK195&lt;=$F$18,$AL195*AM195,)</f>
        <v/>
      </c>
      <c r="AR195" s="112" t="str">
        <f t="shared" si="230"/>
        <v/>
      </c>
      <c r="AS195" s="112" t="str">
        <f t="shared" si="230"/>
        <v/>
      </c>
      <c r="AT195" s="112" t="str">
        <f t="shared" si="230"/>
        <v/>
      </c>
      <c r="AU195" s="112"/>
      <c r="AV195" s="112"/>
      <c r="AW195" s="112"/>
      <c r="AX195" s="112"/>
      <c r="AY195" s="143"/>
    </row>
    <row r="196" ht="15.75" customHeight="1">
      <c r="C196" s="246" t="s">
        <v>242</v>
      </c>
      <c r="D196" s="239">
        <v>0.54</v>
      </c>
      <c r="E196" s="240"/>
      <c r="F196" s="239">
        <f>IF(OR('Pin Maritime'!$E196="Feuillus",'Pin Maritime'!$E196="Peupliers"),1.56,1.3)</f>
        <v>1.3</v>
      </c>
      <c r="G196" s="112"/>
      <c r="H196" s="112"/>
      <c r="I196" s="138">
        <v>191.0</v>
      </c>
      <c r="J196" s="112" t="str">
        <f t="shared" si="66"/>
        <v/>
      </c>
      <c r="K196" s="112">
        <f t="shared" si="20"/>
        <v>0</v>
      </c>
      <c r="L196" s="112" t="str">
        <f t="shared" si="21"/>
        <v/>
      </c>
      <c r="M196" s="112" t="str">
        <f t="shared" si="2"/>
        <v/>
      </c>
      <c r="N196" s="112" t="str">
        <f t="shared" si="3"/>
        <v/>
      </c>
      <c r="O196" s="139">
        <f t="shared" si="4"/>
        <v>0</v>
      </c>
      <c r="P196" s="138">
        <v>191.0</v>
      </c>
      <c r="Q196" s="112" t="str">
        <f t="shared" si="22"/>
        <v/>
      </c>
      <c r="R196" s="112" t="str">
        <f t="shared" si="23"/>
        <v/>
      </c>
      <c r="S196" s="112" t="str">
        <f t="shared" si="5"/>
        <v>#N/A</v>
      </c>
      <c r="T196" s="112" t="str">
        <f t="shared" si="6"/>
        <v>#N/A</v>
      </c>
      <c r="U196" s="112" t="str">
        <f t="shared" si="24"/>
        <v/>
      </c>
      <c r="V196" s="112" t="str">
        <f t="shared" si="7"/>
        <v/>
      </c>
      <c r="W196" s="112">
        <v>0.0</v>
      </c>
      <c r="X196" s="112" t="str">
        <f t="shared" si="8"/>
        <v>#N/A</v>
      </c>
      <c r="Y196" s="140" t="str">
        <f t="shared" si="9"/>
        <v/>
      </c>
      <c r="AA196" s="141">
        <v>191.0</v>
      </c>
      <c r="AB196" s="112" t="str">
        <f t="shared" si="10"/>
        <v/>
      </c>
      <c r="AC196" s="142">
        <f t="shared" si="11"/>
        <v>0</v>
      </c>
      <c r="AD196" s="112" t="str">
        <f t="shared" si="12"/>
        <v/>
      </c>
      <c r="AE196" s="112" t="str">
        <f t="shared" si="13"/>
        <v/>
      </c>
      <c r="AF196" s="112" t="str">
        <f t="shared" si="25"/>
        <v/>
      </c>
      <c r="AG196" s="112" t="str">
        <f t="shared" si="26"/>
        <v/>
      </c>
      <c r="AH196" s="112" t="str">
        <f t="shared" si="27"/>
        <v/>
      </c>
      <c r="AI196" s="143" t="str">
        <f t="shared" si="28"/>
        <v/>
      </c>
      <c r="AK196" s="141">
        <v>191.0</v>
      </c>
      <c r="AL196" s="112" t="str">
        <f t="shared" si="14"/>
        <v/>
      </c>
      <c r="AM196" s="112" t="str">
        <f t="shared" si="15"/>
        <v/>
      </c>
      <c r="AN196" s="112" t="str">
        <f t="shared" si="16"/>
        <v/>
      </c>
      <c r="AO196" s="112" t="str">
        <f t="shared" si="17"/>
        <v/>
      </c>
      <c r="AP196" s="112" t="str">
        <f t="shared" si="18"/>
        <v/>
      </c>
      <c r="AQ196" s="112" t="str">
        <f t="shared" ref="AQ196:AT196" si="231">IF($AK196&lt;=$F$18,$AL196*AM196,)</f>
        <v/>
      </c>
      <c r="AR196" s="112" t="str">
        <f t="shared" si="231"/>
        <v/>
      </c>
      <c r="AS196" s="112" t="str">
        <f t="shared" si="231"/>
        <v/>
      </c>
      <c r="AT196" s="112" t="str">
        <f t="shared" si="231"/>
        <v/>
      </c>
      <c r="AU196" s="112"/>
      <c r="AV196" s="112"/>
      <c r="AW196" s="112"/>
      <c r="AX196" s="112"/>
      <c r="AY196" s="143"/>
    </row>
    <row r="197" ht="15.75" customHeight="1">
      <c r="E197" s="112"/>
      <c r="F197" s="111"/>
      <c r="G197" s="112"/>
      <c r="H197" s="112"/>
      <c r="I197" s="138">
        <v>192.0</v>
      </c>
      <c r="J197" s="112" t="str">
        <f t="shared" si="66"/>
        <v/>
      </c>
      <c r="K197" s="112">
        <f t="shared" si="20"/>
        <v>0</v>
      </c>
      <c r="L197" s="112" t="str">
        <f t="shared" si="21"/>
        <v/>
      </c>
      <c r="M197" s="112" t="str">
        <f t="shared" si="2"/>
        <v/>
      </c>
      <c r="N197" s="112" t="str">
        <f t="shared" si="3"/>
        <v/>
      </c>
      <c r="O197" s="139">
        <f t="shared" si="4"/>
        <v>0</v>
      </c>
      <c r="P197" s="138">
        <v>192.0</v>
      </c>
      <c r="Q197" s="112" t="str">
        <f t="shared" si="22"/>
        <v/>
      </c>
      <c r="R197" s="112" t="str">
        <f t="shared" si="23"/>
        <v/>
      </c>
      <c r="S197" s="112" t="str">
        <f t="shared" si="5"/>
        <v>#N/A</v>
      </c>
      <c r="T197" s="112" t="str">
        <f t="shared" si="6"/>
        <v>#N/A</v>
      </c>
      <c r="U197" s="112" t="str">
        <f t="shared" si="24"/>
        <v/>
      </c>
      <c r="V197" s="112" t="str">
        <f t="shared" si="7"/>
        <v/>
      </c>
      <c r="W197" s="112">
        <v>0.0</v>
      </c>
      <c r="X197" s="112" t="str">
        <f t="shared" si="8"/>
        <v>#N/A</v>
      </c>
      <c r="Y197" s="140" t="str">
        <f t="shared" si="9"/>
        <v/>
      </c>
      <c r="AA197" s="141">
        <v>192.0</v>
      </c>
      <c r="AB197" s="112" t="str">
        <f t="shared" si="10"/>
        <v/>
      </c>
      <c r="AC197" s="142">
        <f t="shared" si="11"/>
        <v>0</v>
      </c>
      <c r="AD197" s="112" t="str">
        <f t="shared" si="12"/>
        <v/>
      </c>
      <c r="AE197" s="112" t="str">
        <f t="shared" si="13"/>
        <v/>
      </c>
      <c r="AF197" s="112" t="str">
        <f t="shared" si="25"/>
        <v/>
      </c>
      <c r="AG197" s="112" t="str">
        <f t="shared" si="26"/>
        <v/>
      </c>
      <c r="AH197" s="112" t="str">
        <f t="shared" si="27"/>
        <v/>
      </c>
      <c r="AI197" s="143" t="str">
        <f t="shared" si="28"/>
        <v/>
      </c>
      <c r="AK197" s="141">
        <v>192.0</v>
      </c>
      <c r="AL197" s="112" t="str">
        <f t="shared" si="14"/>
        <v/>
      </c>
      <c r="AM197" s="112" t="str">
        <f t="shared" si="15"/>
        <v/>
      </c>
      <c r="AN197" s="112" t="str">
        <f t="shared" si="16"/>
        <v/>
      </c>
      <c r="AO197" s="112" t="str">
        <f t="shared" si="17"/>
        <v/>
      </c>
      <c r="AP197" s="112" t="str">
        <f t="shared" si="18"/>
        <v/>
      </c>
      <c r="AQ197" s="112" t="str">
        <f t="shared" ref="AQ197:AT197" si="232">IF($AK197&lt;=$F$18,$AL197*AM197,)</f>
        <v/>
      </c>
      <c r="AR197" s="112" t="str">
        <f t="shared" si="232"/>
        <v/>
      </c>
      <c r="AS197" s="112" t="str">
        <f t="shared" si="232"/>
        <v/>
      </c>
      <c r="AT197" s="112" t="str">
        <f t="shared" si="232"/>
        <v/>
      </c>
      <c r="AU197" s="112"/>
      <c r="AV197" s="112"/>
      <c r="AW197" s="112"/>
      <c r="AX197" s="112"/>
      <c r="AY197" s="143"/>
    </row>
    <row r="198" ht="15.75" customHeight="1">
      <c r="E198" s="112"/>
      <c r="F198" s="111"/>
      <c r="G198" s="112"/>
      <c r="H198" s="112"/>
      <c r="I198" s="138">
        <v>193.0</v>
      </c>
      <c r="J198" s="112" t="str">
        <f t="shared" si="66"/>
        <v/>
      </c>
      <c r="K198" s="112">
        <f t="shared" si="20"/>
        <v>0</v>
      </c>
      <c r="L198" s="112" t="str">
        <f t="shared" si="21"/>
        <v/>
      </c>
      <c r="M198" s="112" t="str">
        <f t="shared" si="2"/>
        <v/>
      </c>
      <c r="N198" s="112" t="str">
        <f t="shared" si="3"/>
        <v/>
      </c>
      <c r="O198" s="139">
        <f t="shared" si="4"/>
        <v>0</v>
      </c>
      <c r="P198" s="138">
        <v>193.0</v>
      </c>
      <c r="Q198" s="112" t="str">
        <f t="shared" si="22"/>
        <v/>
      </c>
      <c r="R198" s="112" t="str">
        <f t="shared" si="23"/>
        <v/>
      </c>
      <c r="S198" s="112" t="str">
        <f t="shared" si="5"/>
        <v>#N/A</v>
      </c>
      <c r="T198" s="112" t="str">
        <f t="shared" si="6"/>
        <v>#N/A</v>
      </c>
      <c r="U198" s="112" t="str">
        <f t="shared" si="24"/>
        <v/>
      </c>
      <c r="V198" s="112" t="str">
        <f t="shared" si="7"/>
        <v/>
      </c>
      <c r="W198" s="112">
        <v>0.0</v>
      </c>
      <c r="X198" s="112" t="str">
        <f t="shared" si="8"/>
        <v>#N/A</v>
      </c>
      <c r="Y198" s="140" t="str">
        <f t="shared" si="9"/>
        <v/>
      </c>
      <c r="AA198" s="141">
        <v>193.0</v>
      </c>
      <c r="AB198" s="112" t="str">
        <f t="shared" si="10"/>
        <v/>
      </c>
      <c r="AC198" s="142">
        <f t="shared" si="11"/>
        <v>0</v>
      </c>
      <c r="AD198" s="112" t="str">
        <f t="shared" si="12"/>
        <v/>
      </c>
      <c r="AE198" s="112" t="str">
        <f t="shared" si="13"/>
        <v/>
      </c>
      <c r="AF198" s="112" t="str">
        <f t="shared" si="25"/>
        <v/>
      </c>
      <c r="AG198" s="112" t="str">
        <f t="shared" si="26"/>
        <v/>
      </c>
      <c r="AH198" s="112" t="str">
        <f t="shared" si="27"/>
        <v/>
      </c>
      <c r="AI198" s="143" t="str">
        <f t="shared" si="28"/>
        <v/>
      </c>
      <c r="AK198" s="141">
        <v>193.0</v>
      </c>
      <c r="AL198" s="112" t="str">
        <f t="shared" si="14"/>
        <v/>
      </c>
      <c r="AM198" s="112" t="str">
        <f t="shared" si="15"/>
        <v/>
      </c>
      <c r="AN198" s="112" t="str">
        <f t="shared" si="16"/>
        <v/>
      </c>
      <c r="AO198" s="112" t="str">
        <f t="shared" si="17"/>
        <v/>
      </c>
      <c r="AP198" s="112" t="str">
        <f t="shared" si="18"/>
        <v/>
      </c>
      <c r="AQ198" s="112" t="str">
        <f t="shared" ref="AQ198:AT198" si="233">IF($AK198&lt;=$F$18,$AL198*AM198,)</f>
        <v/>
      </c>
      <c r="AR198" s="112" t="str">
        <f t="shared" si="233"/>
        <v/>
      </c>
      <c r="AS198" s="112" t="str">
        <f t="shared" si="233"/>
        <v/>
      </c>
      <c r="AT198" s="112" t="str">
        <f t="shared" si="233"/>
        <v/>
      </c>
      <c r="AU198" s="112"/>
      <c r="AV198" s="112"/>
      <c r="AW198" s="112"/>
      <c r="AX198" s="112"/>
      <c r="AY198" s="143"/>
    </row>
    <row r="199" ht="15.75" customHeight="1">
      <c r="E199" s="112"/>
      <c r="F199" s="111"/>
      <c r="G199" s="112"/>
      <c r="H199" s="112"/>
      <c r="I199" s="138">
        <v>194.0</v>
      </c>
      <c r="J199" s="112" t="str">
        <f t="shared" si="66"/>
        <v/>
      </c>
      <c r="K199" s="112">
        <f t="shared" si="20"/>
        <v>0</v>
      </c>
      <c r="L199" s="112" t="str">
        <f t="shared" si="21"/>
        <v/>
      </c>
      <c r="M199" s="112" t="str">
        <f t="shared" si="2"/>
        <v/>
      </c>
      <c r="N199" s="112" t="str">
        <f t="shared" si="3"/>
        <v/>
      </c>
      <c r="O199" s="139">
        <f t="shared" si="4"/>
        <v>0</v>
      </c>
      <c r="P199" s="138">
        <v>194.0</v>
      </c>
      <c r="Q199" s="112" t="str">
        <f t="shared" si="22"/>
        <v/>
      </c>
      <c r="R199" s="112" t="str">
        <f t="shared" si="23"/>
        <v/>
      </c>
      <c r="S199" s="112" t="str">
        <f t="shared" si="5"/>
        <v>#N/A</v>
      </c>
      <c r="T199" s="112" t="str">
        <f t="shared" si="6"/>
        <v>#N/A</v>
      </c>
      <c r="U199" s="112" t="str">
        <f t="shared" si="24"/>
        <v/>
      </c>
      <c r="V199" s="112" t="str">
        <f t="shared" si="7"/>
        <v/>
      </c>
      <c r="W199" s="112">
        <v>0.0</v>
      </c>
      <c r="X199" s="112" t="str">
        <f t="shared" si="8"/>
        <v>#N/A</v>
      </c>
      <c r="Y199" s="140" t="str">
        <f t="shared" si="9"/>
        <v/>
      </c>
      <c r="AA199" s="141">
        <v>194.0</v>
      </c>
      <c r="AB199" s="112" t="str">
        <f t="shared" si="10"/>
        <v/>
      </c>
      <c r="AC199" s="142">
        <f t="shared" si="11"/>
        <v>0</v>
      </c>
      <c r="AD199" s="112" t="str">
        <f t="shared" si="12"/>
        <v/>
      </c>
      <c r="AE199" s="112" t="str">
        <f t="shared" si="13"/>
        <v/>
      </c>
      <c r="AF199" s="112" t="str">
        <f t="shared" si="25"/>
        <v/>
      </c>
      <c r="AG199" s="112" t="str">
        <f t="shared" si="26"/>
        <v/>
      </c>
      <c r="AH199" s="112" t="str">
        <f t="shared" si="27"/>
        <v/>
      </c>
      <c r="AI199" s="143" t="str">
        <f t="shared" si="28"/>
        <v/>
      </c>
      <c r="AK199" s="141">
        <v>194.0</v>
      </c>
      <c r="AL199" s="112" t="str">
        <f t="shared" si="14"/>
        <v/>
      </c>
      <c r="AM199" s="112" t="str">
        <f t="shared" si="15"/>
        <v/>
      </c>
      <c r="AN199" s="112" t="str">
        <f t="shared" si="16"/>
        <v/>
      </c>
      <c r="AO199" s="112" t="str">
        <f t="shared" si="17"/>
        <v/>
      </c>
      <c r="AP199" s="112" t="str">
        <f t="shared" si="18"/>
        <v/>
      </c>
      <c r="AQ199" s="112" t="str">
        <f t="shared" ref="AQ199:AT199" si="234">IF($AK199&lt;=$F$18,$AL199*AM199,)</f>
        <v/>
      </c>
      <c r="AR199" s="112" t="str">
        <f t="shared" si="234"/>
        <v/>
      </c>
      <c r="AS199" s="112" t="str">
        <f t="shared" si="234"/>
        <v/>
      </c>
      <c r="AT199" s="112" t="str">
        <f t="shared" si="234"/>
        <v/>
      </c>
      <c r="AU199" s="112"/>
      <c r="AV199" s="112"/>
      <c r="AW199" s="112"/>
      <c r="AX199" s="112"/>
      <c r="AY199" s="143"/>
    </row>
    <row r="200" ht="15.75" customHeight="1">
      <c r="E200" s="112"/>
      <c r="F200" s="111"/>
      <c r="G200" s="112"/>
      <c r="H200" s="112"/>
      <c r="I200" s="138">
        <v>195.0</v>
      </c>
      <c r="J200" s="112" t="str">
        <f t="shared" si="66"/>
        <v/>
      </c>
      <c r="K200" s="112">
        <f t="shared" si="20"/>
        <v>0</v>
      </c>
      <c r="L200" s="112" t="str">
        <f t="shared" si="21"/>
        <v/>
      </c>
      <c r="M200" s="112" t="str">
        <f t="shared" si="2"/>
        <v/>
      </c>
      <c r="N200" s="112" t="str">
        <f t="shared" si="3"/>
        <v/>
      </c>
      <c r="O200" s="139">
        <f t="shared" si="4"/>
        <v>0</v>
      </c>
      <c r="P200" s="138">
        <v>195.0</v>
      </c>
      <c r="Q200" s="112" t="str">
        <f t="shared" si="22"/>
        <v/>
      </c>
      <c r="R200" s="112" t="str">
        <f t="shared" si="23"/>
        <v/>
      </c>
      <c r="S200" s="112" t="str">
        <f t="shared" si="5"/>
        <v>#N/A</v>
      </c>
      <c r="T200" s="112" t="str">
        <f t="shared" si="6"/>
        <v>#N/A</v>
      </c>
      <c r="U200" s="112" t="str">
        <f t="shared" si="24"/>
        <v/>
      </c>
      <c r="V200" s="112" t="str">
        <f t="shared" si="7"/>
        <v/>
      </c>
      <c r="W200" s="112">
        <v>0.0</v>
      </c>
      <c r="X200" s="112" t="str">
        <f t="shared" si="8"/>
        <v>#N/A</v>
      </c>
      <c r="Y200" s="140" t="str">
        <f t="shared" si="9"/>
        <v/>
      </c>
      <c r="AA200" s="141">
        <v>195.0</v>
      </c>
      <c r="AB200" s="112" t="str">
        <f t="shared" si="10"/>
        <v/>
      </c>
      <c r="AC200" s="142">
        <f t="shared" si="11"/>
        <v>0</v>
      </c>
      <c r="AD200" s="112" t="str">
        <f t="shared" si="12"/>
        <v/>
      </c>
      <c r="AE200" s="112" t="str">
        <f t="shared" si="13"/>
        <v/>
      </c>
      <c r="AF200" s="112" t="str">
        <f t="shared" si="25"/>
        <v/>
      </c>
      <c r="AG200" s="112" t="str">
        <f t="shared" si="26"/>
        <v/>
      </c>
      <c r="AH200" s="112" t="str">
        <f t="shared" si="27"/>
        <v/>
      </c>
      <c r="AI200" s="143" t="str">
        <f t="shared" si="28"/>
        <v/>
      </c>
      <c r="AK200" s="141">
        <v>195.0</v>
      </c>
      <c r="AL200" s="112" t="str">
        <f t="shared" si="14"/>
        <v/>
      </c>
      <c r="AM200" s="112" t="str">
        <f t="shared" si="15"/>
        <v/>
      </c>
      <c r="AN200" s="112" t="str">
        <f t="shared" si="16"/>
        <v/>
      </c>
      <c r="AO200" s="112" t="str">
        <f t="shared" si="17"/>
        <v/>
      </c>
      <c r="AP200" s="112" t="str">
        <f t="shared" si="18"/>
        <v/>
      </c>
      <c r="AQ200" s="112" t="str">
        <f t="shared" ref="AQ200:AT200" si="235">IF($AK200&lt;=$F$18,$AL200*AM200,)</f>
        <v/>
      </c>
      <c r="AR200" s="112" t="str">
        <f t="shared" si="235"/>
        <v/>
      </c>
      <c r="AS200" s="112" t="str">
        <f t="shared" si="235"/>
        <v/>
      </c>
      <c r="AT200" s="112" t="str">
        <f t="shared" si="235"/>
        <v/>
      </c>
      <c r="AU200" s="112"/>
      <c r="AV200" s="112"/>
      <c r="AW200" s="112"/>
      <c r="AX200" s="112"/>
      <c r="AY200" s="143"/>
    </row>
    <row r="201" ht="15.75" customHeight="1">
      <c r="E201" s="112"/>
      <c r="F201" s="111"/>
      <c r="G201" s="112"/>
      <c r="H201" s="112"/>
      <c r="I201" s="138">
        <v>196.0</v>
      </c>
      <c r="J201" s="112" t="str">
        <f t="shared" si="66"/>
        <v/>
      </c>
      <c r="K201" s="112">
        <f t="shared" si="20"/>
        <v>0</v>
      </c>
      <c r="L201" s="112" t="str">
        <f t="shared" si="21"/>
        <v/>
      </c>
      <c r="M201" s="112" t="str">
        <f t="shared" si="2"/>
        <v/>
      </c>
      <c r="N201" s="112" t="str">
        <f t="shared" si="3"/>
        <v/>
      </c>
      <c r="O201" s="139">
        <f t="shared" si="4"/>
        <v>0</v>
      </c>
      <c r="P201" s="138">
        <v>196.0</v>
      </c>
      <c r="Q201" s="112" t="str">
        <f t="shared" si="22"/>
        <v/>
      </c>
      <c r="R201" s="112" t="str">
        <f t="shared" si="23"/>
        <v/>
      </c>
      <c r="S201" s="112" t="str">
        <f t="shared" si="5"/>
        <v>#N/A</v>
      </c>
      <c r="T201" s="112" t="str">
        <f t="shared" si="6"/>
        <v>#N/A</v>
      </c>
      <c r="U201" s="112" t="str">
        <f t="shared" si="24"/>
        <v/>
      </c>
      <c r="V201" s="112" t="str">
        <f t="shared" si="7"/>
        <v/>
      </c>
      <c r="W201" s="112">
        <v>0.0</v>
      </c>
      <c r="X201" s="112" t="str">
        <f t="shared" si="8"/>
        <v>#N/A</v>
      </c>
      <c r="Y201" s="140" t="str">
        <f t="shared" si="9"/>
        <v/>
      </c>
      <c r="AA201" s="141">
        <v>196.0</v>
      </c>
      <c r="AB201" s="112" t="str">
        <f t="shared" si="10"/>
        <v/>
      </c>
      <c r="AC201" s="142">
        <f t="shared" si="11"/>
        <v>0</v>
      </c>
      <c r="AD201" s="112" t="str">
        <f t="shared" si="12"/>
        <v/>
      </c>
      <c r="AE201" s="112" t="str">
        <f t="shared" si="13"/>
        <v/>
      </c>
      <c r="AF201" s="112" t="str">
        <f t="shared" si="25"/>
        <v/>
      </c>
      <c r="AG201" s="112" t="str">
        <f t="shared" si="26"/>
        <v/>
      </c>
      <c r="AH201" s="112" t="str">
        <f t="shared" si="27"/>
        <v/>
      </c>
      <c r="AI201" s="143" t="str">
        <f t="shared" si="28"/>
        <v/>
      </c>
      <c r="AK201" s="141">
        <v>196.0</v>
      </c>
      <c r="AL201" s="112" t="str">
        <f t="shared" si="14"/>
        <v/>
      </c>
      <c r="AM201" s="112" t="str">
        <f t="shared" si="15"/>
        <v/>
      </c>
      <c r="AN201" s="112" t="str">
        <f t="shared" si="16"/>
        <v/>
      </c>
      <c r="AO201" s="112" t="str">
        <f t="shared" si="17"/>
        <v/>
      </c>
      <c r="AP201" s="112" t="str">
        <f t="shared" si="18"/>
        <v/>
      </c>
      <c r="AQ201" s="112" t="str">
        <f t="shared" ref="AQ201:AT201" si="236">IF($AK201&lt;=$F$18,$AL201*AM201,)</f>
        <v/>
      </c>
      <c r="AR201" s="112" t="str">
        <f t="shared" si="236"/>
        <v/>
      </c>
      <c r="AS201" s="112" t="str">
        <f t="shared" si="236"/>
        <v/>
      </c>
      <c r="AT201" s="112" t="str">
        <f t="shared" si="236"/>
        <v/>
      </c>
      <c r="AU201" s="112"/>
      <c r="AV201" s="112"/>
      <c r="AW201" s="112"/>
      <c r="AX201" s="112"/>
      <c r="AY201" s="143"/>
    </row>
    <row r="202" ht="15.75" customHeight="1">
      <c r="E202" s="112"/>
      <c r="F202" s="111"/>
      <c r="G202" s="112"/>
      <c r="H202" s="112"/>
      <c r="I202" s="138">
        <v>197.0</v>
      </c>
      <c r="J202" s="112" t="str">
        <f t="shared" si="66"/>
        <v/>
      </c>
      <c r="K202" s="112">
        <f t="shared" si="20"/>
        <v>0</v>
      </c>
      <c r="L202" s="112" t="str">
        <f t="shared" si="21"/>
        <v/>
      </c>
      <c r="M202" s="112" t="str">
        <f t="shared" si="2"/>
        <v/>
      </c>
      <c r="N202" s="112" t="str">
        <f t="shared" si="3"/>
        <v/>
      </c>
      <c r="O202" s="139">
        <f t="shared" si="4"/>
        <v>0</v>
      </c>
      <c r="P202" s="138">
        <v>197.0</v>
      </c>
      <c r="Q202" s="112" t="str">
        <f t="shared" si="22"/>
        <v/>
      </c>
      <c r="R202" s="112" t="str">
        <f t="shared" si="23"/>
        <v/>
      </c>
      <c r="S202" s="112" t="str">
        <f t="shared" si="5"/>
        <v>#N/A</v>
      </c>
      <c r="T202" s="112" t="str">
        <f t="shared" si="6"/>
        <v>#N/A</v>
      </c>
      <c r="U202" s="112" t="str">
        <f t="shared" si="24"/>
        <v/>
      </c>
      <c r="V202" s="112" t="str">
        <f t="shared" si="7"/>
        <v/>
      </c>
      <c r="W202" s="112">
        <v>0.0</v>
      </c>
      <c r="X202" s="112" t="str">
        <f t="shared" si="8"/>
        <v>#N/A</v>
      </c>
      <c r="Y202" s="140" t="str">
        <f t="shared" si="9"/>
        <v/>
      </c>
      <c r="AA202" s="141">
        <v>197.0</v>
      </c>
      <c r="AB202" s="112" t="str">
        <f t="shared" si="10"/>
        <v/>
      </c>
      <c r="AC202" s="142">
        <f t="shared" si="11"/>
        <v>0</v>
      </c>
      <c r="AD202" s="112" t="str">
        <f t="shared" si="12"/>
        <v/>
      </c>
      <c r="AE202" s="112" t="str">
        <f t="shared" si="13"/>
        <v/>
      </c>
      <c r="AF202" s="112" t="str">
        <f t="shared" si="25"/>
        <v/>
      </c>
      <c r="AG202" s="112" t="str">
        <f t="shared" si="26"/>
        <v/>
      </c>
      <c r="AH202" s="112" t="str">
        <f t="shared" si="27"/>
        <v/>
      </c>
      <c r="AI202" s="143" t="str">
        <f t="shared" si="28"/>
        <v/>
      </c>
      <c r="AK202" s="141">
        <v>197.0</v>
      </c>
      <c r="AL202" s="112" t="str">
        <f t="shared" si="14"/>
        <v/>
      </c>
      <c r="AM202" s="112" t="str">
        <f t="shared" si="15"/>
        <v/>
      </c>
      <c r="AN202" s="112" t="str">
        <f t="shared" si="16"/>
        <v/>
      </c>
      <c r="AO202" s="112" t="str">
        <f t="shared" si="17"/>
        <v/>
      </c>
      <c r="AP202" s="112" t="str">
        <f t="shared" si="18"/>
        <v/>
      </c>
      <c r="AQ202" s="112" t="str">
        <f t="shared" ref="AQ202:AT202" si="237">IF($AK202&lt;=$F$18,$AL202*AM202,)</f>
        <v/>
      </c>
      <c r="AR202" s="112" t="str">
        <f t="shared" si="237"/>
        <v/>
      </c>
      <c r="AS202" s="112" t="str">
        <f t="shared" si="237"/>
        <v/>
      </c>
      <c r="AT202" s="112" t="str">
        <f t="shared" si="237"/>
        <v/>
      </c>
      <c r="AU202" s="112"/>
      <c r="AV202" s="112"/>
      <c r="AW202" s="112"/>
      <c r="AX202" s="112"/>
      <c r="AY202" s="143"/>
    </row>
    <row r="203" ht="15.75" customHeight="1">
      <c r="E203" s="112"/>
      <c r="F203" s="111"/>
      <c r="G203" s="112"/>
      <c r="H203" s="112"/>
      <c r="I203" s="138">
        <v>198.0</v>
      </c>
      <c r="J203" s="112" t="str">
        <f t="shared" si="66"/>
        <v/>
      </c>
      <c r="K203" s="112">
        <f t="shared" si="20"/>
        <v>0</v>
      </c>
      <c r="L203" s="112" t="str">
        <f t="shared" si="21"/>
        <v/>
      </c>
      <c r="M203" s="112" t="str">
        <f t="shared" si="2"/>
        <v/>
      </c>
      <c r="N203" s="112" t="str">
        <f t="shared" si="3"/>
        <v/>
      </c>
      <c r="O203" s="139">
        <f t="shared" si="4"/>
        <v>0</v>
      </c>
      <c r="P203" s="138">
        <v>198.0</v>
      </c>
      <c r="Q203" s="112" t="str">
        <f t="shared" si="22"/>
        <v/>
      </c>
      <c r="R203" s="112" t="str">
        <f t="shared" si="23"/>
        <v/>
      </c>
      <c r="S203" s="112" t="str">
        <f t="shared" si="5"/>
        <v>#N/A</v>
      </c>
      <c r="T203" s="112" t="str">
        <f t="shared" si="6"/>
        <v>#N/A</v>
      </c>
      <c r="U203" s="112" t="str">
        <f t="shared" si="24"/>
        <v/>
      </c>
      <c r="V203" s="112" t="str">
        <f t="shared" si="7"/>
        <v/>
      </c>
      <c r="W203" s="112">
        <v>0.0</v>
      </c>
      <c r="X203" s="112" t="str">
        <f t="shared" si="8"/>
        <v>#N/A</v>
      </c>
      <c r="Y203" s="140" t="str">
        <f t="shared" si="9"/>
        <v/>
      </c>
      <c r="AA203" s="141">
        <v>198.0</v>
      </c>
      <c r="AB203" s="112" t="str">
        <f t="shared" si="10"/>
        <v/>
      </c>
      <c r="AC203" s="142">
        <f t="shared" si="11"/>
        <v>0</v>
      </c>
      <c r="AD203" s="112" t="str">
        <f t="shared" si="12"/>
        <v/>
      </c>
      <c r="AE203" s="112" t="str">
        <f t="shared" si="13"/>
        <v/>
      </c>
      <c r="AF203" s="112" t="str">
        <f t="shared" si="25"/>
        <v/>
      </c>
      <c r="AG203" s="112" t="str">
        <f t="shared" si="26"/>
        <v/>
      </c>
      <c r="AH203" s="112" t="str">
        <f t="shared" si="27"/>
        <v/>
      </c>
      <c r="AI203" s="143" t="str">
        <f t="shared" si="28"/>
        <v/>
      </c>
      <c r="AK203" s="141">
        <v>198.0</v>
      </c>
      <c r="AL203" s="112" t="str">
        <f t="shared" si="14"/>
        <v/>
      </c>
      <c r="AM203" s="112" t="str">
        <f t="shared" si="15"/>
        <v/>
      </c>
      <c r="AN203" s="112" t="str">
        <f t="shared" si="16"/>
        <v/>
      </c>
      <c r="AO203" s="112" t="str">
        <f t="shared" si="17"/>
        <v/>
      </c>
      <c r="AP203" s="112" t="str">
        <f t="shared" si="18"/>
        <v/>
      </c>
      <c r="AQ203" s="112" t="str">
        <f t="shared" ref="AQ203:AT203" si="238">IF($AK203&lt;=$F$18,$AL203*AM203,)</f>
        <v/>
      </c>
      <c r="AR203" s="112" t="str">
        <f t="shared" si="238"/>
        <v/>
      </c>
      <c r="AS203" s="112" t="str">
        <f t="shared" si="238"/>
        <v/>
      </c>
      <c r="AT203" s="112" t="str">
        <f t="shared" si="238"/>
        <v/>
      </c>
      <c r="AU203" s="112"/>
      <c r="AV203" s="112"/>
      <c r="AW203" s="112"/>
      <c r="AX203" s="112"/>
      <c r="AY203" s="143"/>
    </row>
    <row r="204" ht="15.75" customHeight="1">
      <c r="E204" s="112"/>
      <c r="F204" s="111"/>
      <c r="G204" s="112"/>
      <c r="H204" s="112"/>
      <c r="I204" s="138">
        <v>199.0</v>
      </c>
      <c r="J204" s="112" t="str">
        <f t="shared" si="66"/>
        <v/>
      </c>
      <c r="K204" s="112">
        <f t="shared" si="20"/>
        <v>0</v>
      </c>
      <c r="L204" s="112" t="str">
        <f t="shared" si="21"/>
        <v/>
      </c>
      <c r="M204" s="112" t="str">
        <f t="shared" si="2"/>
        <v/>
      </c>
      <c r="N204" s="112" t="str">
        <f t="shared" si="3"/>
        <v/>
      </c>
      <c r="O204" s="139">
        <f t="shared" si="4"/>
        <v>0</v>
      </c>
      <c r="P204" s="138">
        <v>199.0</v>
      </c>
      <c r="Q204" s="112" t="str">
        <f t="shared" si="22"/>
        <v/>
      </c>
      <c r="R204" s="112" t="str">
        <f t="shared" si="23"/>
        <v/>
      </c>
      <c r="S204" s="112" t="str">
        <f t="shared" si="5"/>
        <v>#N/A</v>
      </c>
      <c r="T204" s="112" t="str">
        <f t="shared" si="6"/>
        <v>#N/A</v>
      </c>
      <c r="U204" s="112" t="str">
        <f t="shared" si="24"/>
        <v/>
      </c>
      <c r="V204" s="112" t="str">
        <f t="shared" si="7"/>
        <v/>
      </c>
      <c r="W204" s="112">
        <v>0.0</v>
      </c>
      <c r="X204" s="112" t="str">
        <f t="shared" si="8"/>
        <v>#N/A</v>
      </c>
      <c r="Y204" s="140" t="str">
        <f t="shared" si="9"/>
        <v/>
      </c>
      <c r="AA204" s="141">
        <v>199.0</v>
      </c>
      <c r="AB204" s="112" t="str">
        <f t="shared" si="10"/>
        <v/>
      </c>
      <c r="AC204" s="142">
        <f t="shared" si="11"/>
        <v>0</v>
      </c>
      <c r="AD204" s="112" t="str">
        <f t="shared" si="12"/>
        <v/>
      </c>
      <c r="AE204" s="112" t="str">
        <f t="shared" si="13"/>
        <v/>
      </c>
      <c r="AF204" s="112" t="str">
        <f t="shared" si="25"/>
        <v/>
      </c>
      <c r="AG204" s="112" t="str">
        <f t="shared" si="26"/>
        <v/>
      </c>
      <c r="AH204" s="112" t="str">
        <f t="shared" si="27"/>
        <v/>
      </c>
      <c r="AI204" s="143" t="str">
        <f t="shared" si="28"/>
        <v/>
      </c>
      <c r="AK204" s="141">
        <v>199.0</v>
      </c>
      <c r="AL204" s="112" t="str">
        <f t="shared" si="14"/>
        <v/>
      </c>
      <c r="AM204" s="112" t="str">
        <f t="shared" si="15"/>
        <v/>
      </c>
      <c r="AN204" s="112" t="str">
        <f t="shared" si="16"/>
        <v/>
      </c>
      <c r="AO204" s="112" t="str">
        <f t="shared" si="17"/>
        <v/>
      </c>
      <c r="AP204" s="112" t="str">
        <f t="shared" si="18"/>
        <v/>
      </c>
      <c r="AQ204" s="112" t="str">
        <f t="shared" ref="AQ204:AT204" si="239">IF($AK204&lt;=$F$18,$AL204*AM204,)</f>
        <v/>
      </c>
      <c r="AR204" s="112" t="str">
        <f t="shared" si="239"/>
        <v/>
      </c>
      <c r="AS204" s="112" t="str">
        <f t="shared" si="239"/>
        <v/>
      </c>
      <c r="AT204" s="112" t="str">
        <f t="shared" si="239"/>
        <v/>
      </c>
      <c r="AU204" s="112"/>
      <c r="AV204" s="112"/>
      <c r="AW204" s="112"/>
      <c r="AX204" s="112"/>
      <c r="AY204" s="143"/>
    </row>
    <row r="205" ht="15.75" customHeight="1">
      <c r="E205" s="112"/>
      <c r="F205" s="111"/>
      <c r="G205" s="112"/>
      <c r="H205" s="112"/>
      <c r="I205" s="247">
        <v>200.0</v>
      </c>
      <c r="J205" s="112" t="str">
        <f t="shared" si="66"/>
        <v/>
      </c>
      <c r="K205" s="112">
        <f t="shared" si="20"/>
        <v>0</v>
      </c>
      <c r="L205" s="112" t="str">
        <f t="shared" si="21"/>
        <v/>
      </c>
      <c r="M205" s="112" t="str">
        <f t="shared" si="2"/>
        <v/>
      </c>
      <c r="N205" s="189">
        <f>IF(F208&lt;=$F$18,0,)</f>
        <v>0</v>
      </c>
      <c r="O205" s="139">
        <f t="shared" si="4"/>
        <v>0</v>
      </c>
      <c r="P205" s="247">
        <v>200.0</v>
      </c>
      <c r="Q205" s="189" t="str">
        <f t="shared" si="22"/>
        <v/>
      </c>
      <c r="R205" s="189" t="str">
        <f t="shared" si="23"/>
        <v/>
      </c>
      <c r="S205" s="189" t="str">
        <f t="shared" si="5"/>
        <v>#N/A</v>
      </c>
      <c r="T205" s="189" t="str">
        <f t="shared" si="6"/>
        <v>#N/A</v>
      </c>
      <c r="U205" s="189" t="str">
        <f t="shared" si="24"/>
        <v/>
      </c>
      <c r="V205" s="189" t="str">
        <f t="shared" si="7"/>
        <v/>
      </c>
      <c r="W205" s="189">
        <v>0.0</v>
      </c>
      <c r="X205" s="248" t="str">
        <f t="shared" si="8"/>
        <v>#N/A</v>
      </c>
      <c r="Y205" s="249" t="str">
        <f t="shared" si="9"/>
        <v/>
      </c>
      <c r="AA205" s="250">
        <v>200.0</v>
      </c>
      <c r="AB205" s="190" t="str">
        <f t="shared" si="10"/>
        <v/>
      </c>
      <c r="AC205" s="142">
        <f t="shared" si="11"/>
        <v>0</v>
      </c>
      <c r="AD205" s="189" t="str">
        <f t="shared" si="12"/>
        <v/>
      </c>
      <c r="AE205" s="189" t="str">
        <f t="shared" si="13"/>
        <v/>
      </c>
      <c r="AF205" s="189" t="str">
        <f t="shared" si="25"/>
        <v/>
      </c>
      <c r="AG205" s="189" t="str">
        <f t="shared" si="26"/>
        <v/>
      </c>
      <c r="AH205" s="189" t="str">
        <f t="shared" si="27"/>
        <v/>
      </c>
      <c r="AI205" s="251" t="str">
        <f t="shared" si="28"/>
        <v/>
      </c>
      <c r="AK205" s="250">
        <v>200.0</v>
      </c>
      <c r="AL205" s="190" t="str">
        <f t="shared" si="14"/>
        <v/>
      </c>
      <c r="AM205" s="189" t="str">
        <f t="shared" si="15"/>
        <v/>
      </c>
      <c r="AN205" s="189" t="str">
        <f t="shared" si="16"/>
        <v/>
      </c>
      <c r="AO205" s="189" t="str">
        <f t="shared" si="17"/>
        <v/>
      </c>
      <c r="AP205" s="189" t="str">
        <f t="shared" si="18"/>
        <v/>
      </c>
      <c r="AQ205" s="189" t="str">
        <f t="shared" ref="AQ205:AT205" si="240">IF($AK205&lt;=$F$18,$AL205*AM205,)</f>
        <v/>
      </c>
      <c r="AR205" s="189" t="str">
        <f t="shared" si="240"/>
        <v/>
      </c>
      <c r="AS205" s="189" t="str">
        <f t="shared" si="240"/>
        <v/>
      </c>
      <c r="AT205" s="189" t="str">
        <f t="shared" si="240"/>
        <v/>
      </c>
      <c r="AU205" s="189"/>
      <c r="AV205" s="189"/>
      <c r="AW205" s="189"/>
      <c r="AX205" s="189"/>
      <c r="AY205" s="251"/>
    </row>
    <row r="206" ht="15.75" customHeight="1">
      <c r="E206" s="112"/>
      <c r="F206" s="111"/>
      <c r="G206" s="112"/>
      <c r="H206" s="112"/>
      <c r="I206" s="112"/>
      <c r="J206" s="113"/>
      <c r="K206" s="113"/>
      <c r="AQ206" s="62"/>
      <c r="AR206" s="62"/>
      <c r="AS206" s="62"/>
      <c r="AT206" s="62"/>
    </row>
    <row r="207" ht="15.75" customHeight="1">
      <c r="E207" s="112"/>
      <c r="F207" s="111"/>
      <c r="G207" s="112"/>
      <c r="H207" s="112"/>
      <c r="I207" s="112"/>
      <c r="J207" s="113"/>
      <c r="K207" s="113"/>
      <c r="AQ207" s="62"/>
      <c r="AR207" s="62"/>
      <c r="AS207" s="62"/>
      <c r="AT207" s="62"/>
    </row>
    <row r="208" ht="15.75" customHeight="1">
      <c r="F208" s="111"/>
      <c r="G208" s="112"/>
      <c r="H208" s="112"/>
      <c r="I208" s="112"/>
      <c r="J208" s="113"/>
      <c r="K208" s="113"/>
      <c r="AQ208" s="62"/>
      <c r="AR208" s="62"/>
      <c r="AS208" s="62"/>
      <c r="AT208" s="62"/>
    </row>
    <row r="209" ht="15.75" customHeight="1">
      <c r="F209" s="111"/>
      <c r="G209" s="112"/>
      <c r="H209" s="112"/>
      <c r="I209" s="112"/>
      <c r="J209" s="113"/>
      <c r="K209" s="113"/>
      <c r="AQ209" s="62"/>
      <c r="AR209" s="62"/>
      <c r="AS209" s="62"/>
      <c r="AT209" s="62"/>
    </row>
    <row r="210" ht="15.75" customHeight="1">
      <c r="F210" s="111"/>
      <c r="G210" s="112"/>
      <c r="H210" s="112"/>
      <c r="I210" s="112"/>
      <c r="J210" s="113"/>
      <c r="K210" s="113"/>
      <c r="AQ210" s="62"/>
      <c r="AR210" s="62"/>
      <c r="AS210" s="62"/>
      <c r="AT210" s="62"/>
    </row>
    <row r="211" ht="15.75" customHeight="1">
      <c r="F211" s="111"/>
      <c r="G211" s="112"/>
      <c r="H211" s="112"/>
      <c r="I211" s="112"/>
      <c r="J211" s="113"/>
      <c r="K211" s="113"/>
      <c r="AQ211" s="62"/>
      <c r="AR211" s="62"/>
      <c r="AS211" s="62"/>
      <c r="AT211" s="62"/>
    </row>
    <row r="212" ht="15.75" customHeight="1">
      <c r="F212" s="111"/>
      <c r="G212" s="112"/>
      <c r="H212" s="112"/>
      <c r="I212" s="112"/>
      <c r="J212" s="113"/>
      <c r="K212" s="113"/>
      <c r="AQ212" s="62"/>
      <c r="AR212" s="62"/>
      <c r="AS212" s="62"/>
      <c r="AT212" s="62"/>
    </row>
    <row r="213" ht="15.75" customHeight="1">
      <c r="F213" s="111"/>
      <c r="G213" s="112"/>
      <c r="H213" s="112"/>
      <c r="I213" s="112"/>
      <c r="J213" s="113"/>
      <c r="K213" s="113"/>
      <c r="AQ213" s="62"/>
      <c r="AR213" s="62"/>
      <c r="AS213" s="62"/>
      <c r="AT213" s="62"/>
    </row>
    <row r="214" ht="15.75" customHeight="1">
      <c r="F214" s="111"/>
      <c r="G214" s="112"/>
      <c r="H214" s="112"/>
      <c r="I214" s="112"/>
      <c r="J214" s="113"/>
      <c r="K214" s="113"/>
      <c r="AQ214" s="62"/>
      <c r="AR214" s="62"/>
      <c r="AS214" s="62"/>
      <c r="AT214" s="62"/>
    </row>
    <row r="215" ht="15.75" customHeight="1">
      <c r="F215" s="111"/>
      <c r="G215" s="112"/>
      <c r="H215" s="112"/>
      <c r="I215" s="112"/>
      <c r="J215" s="113"/>
      <c r="K215" s="113"/>
      <c r="AQ215" s="62"/>
      <c r="AR215" s="62"/>
      <c r="AS215" s="62"/>
      <c r="AT215" s="62"/>
    </row>
    <row r="216" ht="15.75" customHeight="1">
      <c r="F216" s="111"/>
      <c r="G216" s="112"/>
      <c r="H216" s="112"/>
      <c r="I216" s="112"/>
      <c r="J216" s="113"/>
      <c r="K216" s="113"/>
      <c r="AQ216" s="62"/>
      <c r="AR216" s="62"/>
      <c r="AS216" s="62"/>
      <c r="AT216" s="62"/>
    </row>
    <row r="217" ht="15.75" customHeight="1">
      <c r="F217" s="111"/>
      <c r="G217" s="112"/>
      <c r="H217" s="112"/>
      <c r="I217" s="112"/>
      <c r="J217" s="113"/>
      <c r="K217" s="113"/>
      <c r="AQ217" s="62"/>
      <c r="AR217" s="62"/>
      <c r="AS217" s="62"/>
      <c r="AT217" s="62"/>
    </row>
    <row r="218" ht="15.75" customHeight="1">
      <c r="F218" s="111"/>
      <c r="G218" s="112"/>
      <c r="H218" s="112"/>
      <c r="I218" s="112"/>
      <c r="J218" s="113"/>
      <c r="K218" s="113"/>
      <c r="AQ218" s="62"/>
      <c r="AR218" s="62"/>
      <c r="AS218" s="62"/>
      <c r="AT218" s="62"/>
    </row>
    <row r="219" ht="15.75" customHeight="1">
      <c r="F219" s="111"/>
      <c r="G219" s="112"/>
      <c r="H219" s="112"/>
      <c r="I219" s="112"/>
      <c r="J219" s="113"/>
      <c r="K219" s="113"/>
      <c r="AQ219" s="62"/>
      <c r="AR219" s="62"/>
      <c r="AS219" s="62"/>
      <c r="AT219" s="62"/>
    </row>
    <row r="220" ht="15.75" customHeight="1">
      <c r="F220" s="111"/>
      <c r="G220" s="112"/>
      <c r="H220" s="112"/>
      <c r="I220" s="112"/>
      <c r="J220" s="113"/>
      <c r="K220" s="113"/>
      <c r="AQ220" s="62"/>
      <c r="AR220" s="62"/>
      <c r="AS220" s="62"/>
      <c r="AT220" s="62"/>
    </row>
    <row r="221" ht="15.75" customHeight="1">
      <c r="F221" s="111"/>
      <c r="G221" s="112"/>
      <c r="H221" s="112"/>
      <c r="I221" s="112"/>
      <c r="J221" s="113"/>
      <c r="K221" s="113"/>
      <c r="AQ221" s="62"/>
      <c r="AR221" s="62"/>
      <c r="AS221" s="62"/>
      <c r="AT221" s="62"/>
    </row>
    <row r="222" ht="15.75" customHeight="1">
      <c r="F222" s="111"/>
      <c r="G222" s="112"/>
      <c r="H222" s="112"/>
      <c r="I222" s="112"/>
      <c r="J222" s="113"/>
      <c r="K222" s="113"/>
      <c r="AQ222" s="62"/>
      <c r="AR222" s="62"/>
      <c r="AS222" s="62"/>
      <c r="AT222" s="62"/>
    </row>
    <row r="223" ht="15.75" customHeight="1">
      <c r="F223" s="111"/>
      <c r="G223" s="112"/>
      <c r="H223" s="112"/>
      <c r="I223" s="112"/>
      <c r="J223" s="113"/>
      <c r="K223" s="113"/>
      <c r="AQ223" s="62"/>
      <c r="AR223" s="62"/>
      <c r="AS223" s="62"/>
      <c r="AT223" s="62"/>
    </row>
    <row r="224" ht="15.75" customHeight="1">
      <c r="F224" s="111"/>
      <c r="G224" s="112"/>
      <c r="H224" s="112"/>
      <c r="I224" s="112"/>
      <c r="J224" s="113"/>
      <c r="K224" s="113"/>
      <c r="AQ224" s="62"/>
      <c r="AR224" s="62"/>
      <c r="AS224" s="62"/>
      <c r="AT224" s="62"/>
    </row>
    <row r="225" ht="15.75" customHeight="1">
      <c r="F225" s="111"/>
      <c r="G225" s="112"/>
      <c r="H225" s="112"/>
      <c r="I225" s="112"/>
      <c r="J225" s="113"/>
      <c r="K225" s="113"/>
      <c r="AQ225" s="62"/>
      <c r="AR225" s="62"/>
      <c r="AS225" s="62"/>
      <c r="AT225" s="62"/>
    </row>
    <row r="226" ht="15.75" customHeight="1">
      <c r="F226" s="111"/>
      <c r="G226" s="112"/>
      <c r="H226" s="112"/>
      <c r="I226" s="112"/>
      <c r="J226" s="113"/>
      <c r="K226" s="113"/>
      <c r="AQ226" s="62"/>
      <c r="AR226" s="62"/>
      <c r="AS226" s="62"/>
      <c r="AT226" s="62"/>
    </row>
    <row r="227" ht="15.75" customHeight="1">
      <c r="F227" s="111"/>
      <c r="G227" s="112"/>
      <c r="H227" s="112"/>
      <c r="I227" s="112"/>
      <c r="J227" s="113"/>
      <c r="K227" s="113"/>
      <c r="AQ227" s="62"/>
      <c r="AR227" s="62"/>
      <c r="AS227" s="62"/>
      <c r="AT227" s="62"/>
    </row>
    <row r="228" ht="15.75" customHeight="1">
      <c r="F228" s="111"/>
      <c r="G228" s="112"/>
      <c r="H228" s="112"/>
      <c r="I228" s="112"/>
      <c r="J228" s="113"/>
      <c r="K228" s="113"/>
      <c r="AQ228" s="62"/>
      <c r="AR228" s="62"/>
      <c r="AS228" s="62"/>
      <c r="AT228" s="62"/>
    </row>
    <row r="229" ht="15.75" customHeight="1">
      <c r="F229" s="111"/>
      <c r="G229" s="112"/>
      <c r="H229" s="112"/>
      <c r="I229" s="112"/>
      <c r="J229" s="113"/>
      <c r="K229" s="113"/>
      <c r="AQ229" s="62"/>
      <c r="AR229" s="62"/>
      <c r="AS229" s="62"/>
      <c r="AT229" s="62"/>
    </row>
    <row r="230" ht="15.75" customHeight="1">
      <c r="F230" s="111"/>
      <c r="G230" s="112"/>
      <c r="H230" s="112"/>
      <c r="I230" s="112"/>
      <c r="J230" s="113"/>
      <c r="K230" s="113"/>
      <c r="AQ230" s="62"/>
      <c r="AR230" s="62"/>
      <c r="AS230" s="62"/>
      <c r="AT230" s="62"/>
    </row>
    <row r="231" ht="15.75" customHeight="1">
      <c r="F231" s="111"/>
      <c r="G231" s="112"/>
      <c r="H231" s="112"/>
      <c r="I231" s="112"/>
      <c r="J231" s="113"/>
      <c r="K231" s="113"/>
      <c r="AQ231" s="62"/>
      <c r="AR231" s="62"/>
      <c r="AS231" s="62"/>
      <c r="AT231" s="62"/>
    </row>
    <row r="232" ht="15.75" customHeight="1">
      <c r="F232" s="111"/>
      <c r="G232" s="112"/>
      <c r="H232" s="112"/>
      <c r="I232" s="112"/>
      <c r="J232" s="113"/>
      <c r="K232" s="113"/>
      <c r="AQ232" s="62"/>
      <c r="AR232" s="62"/>
      <c r="AS232" s="62"/>
      <c r="AT232" s="62"/>
    </row>
    <row r="233" ht="15.75" customHeight="1">
      <c r="F233" s="111"/>
      <c r="G233" s="112"/>
      <c r="H233" s="112"/>
      <c r="I233" s="112"/>
      <c r="J233" s="113"/>
      <c r="K233" s="113"/>
      <c r="AQ233" s="62"/>
      <c r="AR233" s="62"/>
      <c r="AS233" s="62"/>
      <c r="AT233" s="62"/>
    </row>
    <row r="234" ht="15.75" customHeight="1">
      <c r="F234" s="111"/>
      <c r="G234" s="112"/>
      <c r="H234" s="112"/>
      <c r="I234" s="112"/>
      <c r="J234" s="113"/>
      <c r="K234" s="113"/>
      <c r="AQ234" s="62"/>
      <c r="AR234" s="62"/>
      <c r="AS234" s="62"/>
      <c r="AT234" s="62"/>
    </row>
    <row r="235" ht="15.75" customHeight="1">
      <c r="F235" s="111"/>
      <c r="G235" s="112"/>
      <c r="H235" s="112"/>
      <c r="I235" s="112"/>
      <c r="J235" s="113"/>
      <c r="K235" s="113"/>
      <c r="AQ235" s="62"/>
      <c r="AR235" s="62"/>
      <c r="AS235" s="62"/>
      <c r="AT235" s="62"/>
    </row>
    <row r="236" ht="15.75" customHeight="1">
      <c r="F236" s="111"/>
      <c r="G236" s="112"/>
      <c r="H236" s="112"/>
      <c r="I236" s="112"/>
      <c r="J236" s="113"/>
      <c r="K236" s="113"/>
      <c r="AQ236" s="62"/>
      <c r="AR236" s="62"/>
      <c r="AS236" s="62"/>
      <c r="AT236" s="62"/>
    </row>
    <row r="237" ht="15.75" customHeight="1">
      <c r="F237" s="111"/>
      <c r="G237" s="112"/>
      <c r="H237" s="112"/>
      <c r="I237" s="112"/>
      <c r="J237" s="113"/>
      <c r="K237" s="113"/>
      <c r="AQ237" s="62"/>
      <c r="AR237" s="62"/>
      <c r="AS237" s="62"/>
      <c r="AT237" s="62"/>
    </row>
    <row r="238" ht="15.75" customHeight="1">
      <c r="F238" s="111"/>
      <c r="G238" s="112"/>
      <c r="H238" s="112"/>
      <c r="I238" s="112"/>
      <c r="J238" s="113"/>
      <c r="K238" s="113"/>
      <c r="AQ238" s="62"/>
      <c r="AR238" s="62"/>
      <c r="AS238" s="62"/>
      <c r="AT238" s="62"/>
    </row>
    <row r="239" ht="15.75" customHeight="1">
      <c r="F239" s="111"/>
      <c r="G239" s="112"/>
      <c r="H239" s="112"/>
      <c r="I239" s="112"/>
      <c r="J239" s="113"/>
      <c r="K239" s="113"/>
      <c r="AQ239" s="62"/>
      <c r="AR239" s="62"/>
      <c r="AS239" s="62"/>
      <c r="AT239" s="62"/>
    </row>
    <row r="240" ht="15.75" customHeight="1">
      <c r="F240" s="111"/>
      <c r="G240" s="112"/>
      <c r="H240" s="112"/>
      <c r="I240" s="112"/>
      <c r="J240" s="113"/>
      <c r="K240" s="113"/>
      <c r="AQ240" s="62"/>
      <c r="AR240" s="62"/>
      <c r="AS240" s="62"/>
      <c r="AT240" s="62"/>
    </row>
    <row r="241" ht="15.75" customHeight="1">
      <c r="F241" s="111"/>
      <c r="G241" s="112"/>
      <c r="H241" s="112"/>
      <c r="I241" s="112"/>
      <c r="J241" s="113"/>
      <c r="K241" s="113"/>
      <c r="AQ241" s="62"/>
      <c r="AR241" s="62"/>
      <c r="AS241" s="62"/>
      <c r="AT241" s="62"/>
    </row>
    <row r="242" ht="15.75" customHeight="1">
      <c r="F242" s="111"/>
      <c r="G242" s="112"/>
      <c r="H242" s="112"/>
      <c r="I242" s="112"/>
      <c r="J242" s="113"/>
      <c r="K242" s="113"/>
      <c r="AQ242" s="62"/>
      <c r="AR242" s="62"/>
      <c r="AS242" s="62"/>
      <c r="AT242" s="62"/>
    </row>
    <row r="243" ht="15.75" customHeight="1">
      <c r="F243" s="111"/>
      <c r="G243" s="112"/>
      <c r="H243" s="112"/>
      <c r="I243" s="112"/>
      <c r="J243" s="113"/>
      <c r="K243" s="113"/>
      <c r="AQ243" s="62"/>
      <c r="AR243" s="62"/>
      <c r="AS243" s="62"/>
      <c r="AT243" s="62"/>
    </row>
    <row r="244" ht="15.75" customHeight="1">
      <c r="F244" s="111"/>
      <c r="G244" s="112"/>
      <c r="H244" s="112"/>
      <c r="I244" s="112"/>
      <c r="J244" s="113"/>
      <c r="K244" s="113"/>
      <c r="AQ244" s="62"/>
      <c r="AR244" s="62"/>
      <c r="AS244" s="62"/>
      <c r="AT244" s="62"/>
    </row>
    <row r="245" ht="15.75" customHeight="1">
      <c r="F245" s="111"/>
      <c r="G245" s="112"/>
      <c r="H245" s="112"/>
      <c r="I245" s="112"/>
      <c r="J245" s="113"/>
      <c r="K245" s="113"/>
      <c r="AQ245" s="62"/>
      <c r="AR245" s="62"/>
      <c r="AS245" s="62"/>
      <c r="AT245" s="62"/>
    </row>
    <row r="246" ht="15.75" customHeight="1">
      <c r="F246" s="111"/>
      <c r="G246" s="112"/>
      <c r="H246" s="112"/>
      <c r="I246" s="112"/>
      <c r="J246" s="113"/>
      <c r="K246" s="113"/>
      <c r="AQ246" s="62"/>
      <c r="AR246" s="62"/>
      <c r="AS246" s="62"/>
      <c r="AT246" s="62"/>
    </row>
    <row r="247" ht="15.75" customHeight="1">
      <c r="F247" s="111"/>
      <c r="G247" s="112"/>
      <c r="H247" s="112"/>
      <c r="I247" s="112"/>
      <c r="J247" s="113"/>
      <c r="K247" s="113"/>
      <c r="AQ247" s="62"/>
      <c r="AR247" s="62"/>
      <c r="AS247" s="62"/>
      <c r="AT247" s="62"/>
    </row>
    <row r="248" ht="15.75" customHeight="1">
      <c r="F248" s="111"/>
      <c r="G248" s="112"/>
      <c r="H248" s="112"/>
      <c r="I248" s="112"/>
      <c r="J248" s="113"/>
      <c r="K248" s="113"/>
      <c r="AQ248" s="62"/>
      <c r="AR248" s="62"/>
      <c r="AS248" s="62"/>
      <c r="AT248" s="62"/>
    </row>
    <row r="249" ht="15.75" customHeight="1">
      <c r="F249" s="111"/>
      <c r="G249" s="112"/>
      <c r="H249" s="112"/>
      <c r="I249" s="112"/>
      <c r="J249" s="113"/>
      <c r="K249" s="113"/>
      <c r="AQ249" s="62"/>
      <c r="AR249" s="62"/>
      <c r="AS249" s="62"/>
      <c r="AT249" s="62"/>
    </row>
    <row r="250" ht="15.75" customHeight="1">
      <c r="F250" s="111"/>
      <c r="G250" s="112"/>
      <c r="H250" s="112"/>
      <c r="I250" s="112"/>
      <c r="J250" s="113"/>
      <c r="K250" s="113"/>
      <c r="AQ250" s="62"/>
      <c r="AR250" s="62"/>
      <c r="AS250" s="62"/>
      <c r="AT250" s="62"/>
    </row>
    <row r="251" ht="15.75" customHeight="1">
      <c r="F251" s="111"/>
      <c r="G251" s="112"/>
      <c r="H251" s="112"/>
      <c r="I251" s="112"/>
      <c r="J251" s="113"/>
      <c r="K251" s="113"/>
      <c r="AQ251" s="62"/>
      <c r="AR251" s="62"/>
      <c r="AS251" s="62"/>
      <c r="AT251" s="62"/>
    </row>
    <row r="252" ht="15.75" customHeight="1">
      <c r="F252" s="111"/>
      <c r="G252" s="112"/>
      <c r="H252" s="112"/>
      <c r="I252" s="112"/>
      <c r="J252" s="113"/>
      <c r="K252" s="113"/>
      <c r="AQ252" s="62"/>
      <c r="AR252" s="62"/>
      <c r="AS252" s="62"/>
      <c r="AT252" s="62"/>
    </row>
    <row r="253" ht="15.75" customHeight="1">
      <c r="F253" s="111"/>
      <c r="G253" s="112"/>
      <c r="H253" s="112"/>
      <c r="I253" s="112"/>
      <c r="J253" s="113"/>
      <c r="K253" s="113"/>
      <c r="AQ253" s="62"/>
      <c r="AR253" s="62"/>
      <c r="AS253" s="62"/>
      <c r="AT253" s="62"/>
    </row>
    <row r="254" ht="15.75" customHeight="1">
      <c r="F254" s="111"/>
      <c r="G254" s="112"/>
      <c r="H254" s="112"/>
      <c r="I254" s="112"/>
      <c r="J254" s="113"/>
      <c r="K254" s="113"/>
      <c r="AQ254" s="62"/>
      <c r="AR254" s="62"/>
      <c r="AS254" s="62"/>
      <c r="AT254" s="62"/>
    </row>
    <row r="255" ht="15.75" customHeight="1">
      <c r="F255" s="111"/>
      <c r="G255" s="112"/>
      <c r="H255" s="112"/>
      <c r="I255" s="112"/>
      <c r="J255" s="113"/>
      <c r="K255" s="113"/>
      <c r="AQ255" s="62"/>
      <c r="AR255" s="62"/>
      <c r="AS255" s="62"/>
      <c r="AT255" s="62"/>
    </row>
    <row r="256" ht="15.75" customHeight="1">
      <c r="F256" s="111"/>
      <c r="G256" s="112"/>
      <c r="H256" s="112"/>
      <c r="I256" s="112"/>
      <c r="J256" s="113"/>
      <c r="K256" s="113"/>
      <c r="AQ256" s="62"/>
      <c r="AR256" s="62"/>
      <c r="AS256" s="62"/>
      <c r="AT256" s="62"/>
    </row>
    <row r="257" ht="15.75" customHeight="1">
      <c r="F257" s="111"/>
      <c r="G257" s="112"/>
      <c r="H257" s="112"/>
      <c r="I257" s="112"/>
      <c r="J257" s="113"/>
      <c r="K257" s="113"/>
      <c r="AQ257" s="62"/>
      <c r="AR257" s="62"/>
      <c r="AS257" s="62"/>
      <c r="AT257" s="62"/>
    </row>
    <row r="258" ht="15.75" customHeight="1">
      <c r="F258" s="111"/>
      <c r="G258" s="112"/>
      <c r="H258" s="112"/>
      <c r="I258" s="112"/>
      <c r="J258" s="113"/>
      <c r="K258" s="113"/>
      <c r="AQ258" s="62"/>
      <c r="AR258" s="62"/>
      <c r="AS258" s="62"/>
      <c r="AT258" s="62"/>
    </row>
    <row r="259" ht="15.75" customHeight="1">
      <c r="F259" s="111"/>
      <c r="G259" s="112"/>
      <c r="H259" s="112"/>
      <c r="I259" s="112"/>
      <c r="J259" s="113"/>
      <c r="K259" s="113"/>
      <c r="AQ259" s="62"/>
      <c r="AR259" s="62"/>
      <c r="AS259" s="62"/>
      <c r="AT259" s="62"/>
    </row>
    <row r="260" ht="15.75" customHeight="1">
      <c r="F260" s="111"/>
      <c r="G260" s="112"/>
      <c r="H260" s="112"/>
      <c r="I260" s="112"/>
      <c r="J260" s="113"/>
      <c r="K260" s="113"/>
      <c r="AQ260" s="62"/>
      <c r="AR260" s="62"/>
      <c r="AS260" s="62"/>
      <c r="AT260" s="62"/>
    </row>
    <row r="261" ht="15.75" customHeight="1">
      <c r="F261" s="111"/>
      <c r="G261" s="112"/>
      <c r="H261" s="112"/>
      <c r="I261" s="112"/>
      <c r="J261" s="113"/>
      <c r="K261" s="113"/>
      <c r="AQ261" s="62"/>
      <c r="AR261" s="62"/>
      <c r="AS261" s="62"/>
      <c r="AT261" s="62"/>
    </row>
    <row r="262" ht="15.75" customHeight="1">
      <c r="F262" s="111"/>
      <c r="G262" s="112"/>
      <c r="H262" s="112"/>
      <c r="I262" s="112"/>
      <c r="J262" s="113"/>
      <c r="K262" s="113"/>
      <c r="AQ262" s="62"/>
      <c r="AR262" s="62"/>
      <c r="AS262" s="62"/>
      <c r="AT262" s="62"/>
    </row>
    <row r="263" ht="15.75" customHeight="1">
      <c r="F263" s="111"/>
      <c r="G263" s="112"/>
      <c r="H263" s="112"/>
      <c r="I263" s="112"/>
      <c r="J263" s="113"/>
      <c r="K263" s="113"/>
      <c r="AQ263" s="62"/>
      <c r="AR263" s="62"/>
      <c r="AS263" s="62"/>
      <c r="AT263" s="62"/>
    </row>
    <row r="264" ht="15.75" customHeight="1">
      <c r="F264" s="111"/>
      <c r="G264" s="112"/>
      <c r="H264" s="112"/>
      <c r="I264" s="112"/>
      <c r="J264" s="113"/>
      <c r="K264" s="113"/>
      <c r="AQ264" s="62"/>
      <c r="AR264" s="62"/>
      <c r="AS264" s="62"/>
      <c r="AT264" s="62"/>
    </row>
    <row r="265" ht="15.75" customHeight="1">
      <c r="F265" s="111"/>
      <c r="G265" s="112"/>
      <c r="H265" s="112"/>
      <c r="I265" s="112"/>
      <c r="J265" s="113"/>
      <c r="K265" s="113"/>
      <c r="AQ265" s="62"/>
      <c r="AR265" s="62"/>
      <c r="AS265" s="62"/>
      <c r="AT265" s="62"/>
    </row>
    <row r="266" ht="15.75" customHeight="1">
      <c r="F266" s="111"/>
      <c r="G266" s="112"/>
      <c r="H266" s="112"/>
      <c r="I266" s="112"/>
      <c r="J266" s="113"/>
      <c r="K266" s="113"/>
      <c r="AQ266" s="62"/>
      <c r="AR266" s="62"/>
      <c r="AS266" s="62"/>
      <c r="AT266" s="62"/>
    </row>
    <row r="267" ht="15.75" customHeight="1">
      <c r="F267" s="111"/>
      <c r="G267" s="112"/>
      <c r="H267" s="112"/>
      <c r="I267" s="112"/>
      <c r="J267" s="113"/>
      <c r="K267" s="113"/>
      <c r="AQ267" s="62"/>
      <c r="AR267" s="62"/>
      <c r="AS267" s="62"/>
      <c r="AT267" s="62"/>
    </row>
    <row r="268" ht="15.75" customHeight="1">
      <c r="F268" s="111"/>
      <c r="G268" s="112"/>
      <c r="H268" s="112"/>
      <c r="I268" s="112"/>
      <c r="J268" s="113"/>
      <c r="K268" s="113"/>
      <c r="AQ268" s="62"/>
      <c r="AR268" s="62"/>
      <c r="AS268" s="62"/>
      <c r="AT268" s="62"/>
    </row>
    <row r="269" ht="15.75" customHeight="1">
      <c r="F269" s="111"/>
      <c r="G269" s="112"/>
      <c r="H269" s="112"/>
      <c r="I269" s="112"/>
      <c r="J269" s="113"/>
      <c r="K269" s="113"/>
      <c r="AQ269" s="62"/>
      <c r="AR269" s="62"/>
      <c r="AS269" s="62"/>
      <c r="AT269" s="62"/>
    </row>
    <row r="270" ht="15.75" customHeight="1">
      <c r="F270" s="111"/>
      <c r="G270" s="112"/>
      <c r="H270" s="112"/>
      <c r="I270" s="112"/>
      <c r="J270" s="113"/>
      <c r="K270" s="113"/>
      <c r="AQ270" s="62"/>
      <c r="AR270" s="62"/>
      <c r="AS270" s="62"/>
      <c r="AT270" s="62"/>
    </row>
    <row r="271" ht="15.75" customHeight="1">
      <c r="F271" s="111"/>
      <c r="G271" s="112"/>
      <c r="H271" s="112"/>
      <c r="I271" s="112"/>
      <c r="J271" s="113"/>
      <c r="K271" s="113"/>
      <c r="AQ271" s="62"/>
      <c r="AR271" s="62"/>
      <c r="AS271" s="62"/>
      <c r="AT271" s="62"/>
    </row>
    <row r="272" ht="15.75" customHeight="1">
      <c r="F272" s="111"/>
      <c r="G272" s="112"/>
      <c r="H272" s="112"/>
      <c r="I272" s="112"/>
      <c r="J272" s="113"/>
      <c r="K272" s="113"/>
      <c r="AQ272" s="62"/>
      <c r="AR272" s="62"/>
      <c r="AS272" s="62"/>
      <c r="AT272" s="62"/>
    </row>
    <row r="273" ht="15.75" customHeight="1">
      <c r="F273" s="111"/>
      <c r="G273" s="112"/>
      <c r="H273" s="112"/>
      <c r="I273" s="112"/>
      <c r="J273" s="113"/>
      <c r="K273" s="113"/>
      <c r="AQ273" s="62"/>
      <c r="AR273" s="62"/>
      <c r="AS273" s="62"/>
      <c r="AT273" s="62"/>
    </row>
    <row r="274" ht="15.75" customHeight="1">
      <c r="F274" s="111"/>
      <c r="G274" s="112"/>
      <c r="H274" s="112"/>
      <c r="I274" s="112"/>
      <c r="J274" s="113"/>
      <c r="K274" s="113"/>
      <c r="AQ274" s="62"/>
      <c r="AR274" s="62"/>
      <c r="AS274" s="62"/>
      <c r="AT274" s="62"/>
    </row>
    <row r="275" ht="15.75" customHeight="1">
      <c r="F275" s="111"/>
      <c r="G275" s="112"/>
      <c r="H275" s="112"/>
      <c r="I275" s="112"/>
      <c r="J275" s="113"/>
      <c r="K275" s="113"/>
      <c r="AQ275" s="62"/>
      <c r="AR275" s="62"/>
      <c r="AS275" s="62"/>
      <c r="AT275" s="62"/>
    </row>
    <row r="276" ht="15.75" customHeight="1">
      <c r="F276" s="111"/>
      <c r="G276" s="112"/>
      <c r="H276" s="112"/>
      <c r="I276" s="112"/>
      <c r="J276" s="113"/>
      <c r="K276" s="113"/>
      <c r="AQ276" s="62"/>
      <c r="AR276" s="62"/>
      <c r="AS276" s="62"/>
      <c r="AT276" s="62"/>
    </row>
    <row r="277" ht="15.75" customHeight="1">
      <c r="F277" s="111"/>
      <c r="G277" s="112"/>
      <c r="H277" s="112"/>
      <c r="I277" s="112"/>
      <c r="J277" s="113"/>
      <c r="K277" s="113"/>
      <c r="AQ277" s="62"/>
      <c r="AR277" s="62"/>
      <c r="AS277" s="62"/>
      <c r="AT277" s="62"/>
    </row>
    <row r="278" ht="15.75" customHeight="1">
      <c r="F278" s="111"/>
      <c r="G278" s="112"/>
      <c r="H278" s="112"/>
      <c r="I278" s="112"/>
      <c r="J278" s="113"/>
      <c r="K278" s="113"/>
      <c r="AQ278" s="62"/>
      <c r="AR278" s="62"/>
      <c r="AS278" s="62"/>
      <c r="AT278" s="62"/>
    </row>
    <row r="279" ht="15.75" customHeight="1">
      <c r="F279" s="111"/>
      <c r="G279" s="112"/>
      <c r="H279" s="112"/>
      <c r="I279" s="112"/>
      <c r="J279" s="113"/>
      <c r="K279" s="113"/>
      <c r="AQ279" s="62"/>
      <c r="AR279" s="62"/>
      <c r="AS279" s="62"/>
      <c r="AT279" s="62"/>
    </row>
    <row r="280" ht="15.75" customHeight="1">
      <c r="F280" s="111"/>
      <c r="G280" s="112"/>
      <c r="H280" s="112"/>
      <c r="I280" s="112"/>
      <c r="J280" s="113"/>
      <c r="K280" s="113"/>
      <c r="AQ280" s="62"/>
      <c r="AR280" s="62"/>
      <c r="AS280" s="62"/>
      <c r="AT280" s="62"/>
    </row>
    <row r="281" ht="15.75" customHeight="1">
      <c r="F281" s="111"/>
      <c r="G281" s="112"/>
      <c r="H281" s="112"/>
      <c r="I281" s="112"/>
      <c r="J281" s="113"/>
      <c r="K281" s="113"/>
      <c r="AQ281" s="62"/>
      <c r="AR281" s="62"/>
      <c r="AS281" s="62"/>
      <c r="AT281" s="62"/>
    </row>
    <row r="282" ht="15.75" customHeight="1">
      <c r="F282" s="111"/>
      <c r="G282" s="112"/>
      <c r="H282" s="112"/>
      <c r="I282" s="112"/>
      <c r="J282" s="113"/>
      <c r="K282" s="113"/>
      <c r="AQ282" s="62"/>
      <c r="AR282" s="62"/>
      <c r="AS282" s="62"/>
      <c r="AT282" s="62"/>
    </row>
    <row r="283" ht="15.75" customHeight="1">
      <c r="F283" s="111"/>
      <c r="G283" s="112"/>
      <c r="H283" s="112"/>
      <c r="I283" s="112"/>
      <c r="J283" s="113"/>
      <c r="K283" s="113"/>
      <c r="AQ283" s="62"/>
      <c r="AR283" s="62"/>
      <c r="AS283" s="62"/>
      <c r="AT283" s="62"/>
    </row>
    <row r="284" ht="15.75" customHeight="1">
      <c r="F284" s="111"/>
      <c r="G284" s="112"/>
      <c r="H284" s="112"/>
      <c r="I284" s="112"/>
      <c r="J284" s="113"/>
      <c r="K284" s="113"/>
      <c r="AQ284" s="62"/>
      <c r="AR284" s="62"/>
      <c r="AS284" s="62"/>
      <c r="AT284" s="62"/>
    </row>
    <row r="285" ht="15.75" customHeight="1">
      <c r="F285" s="111"/>
      <c r="G285" s="112"/>
      <c r="H285" s="112"/>
      <c r="I285" s="112"/>
      <c r="J285" s="113"/>
      <c r="K285" s="113"/>
      <c r="AQ285" s="62"/>
      <c r="AR285" s="62"/>
      <c r="AS285" s="62"/>
      <c r="AT285" s="62"/>
    </row>
    <row r="286" ht="15.75" customHeight="1">
      <c r="F286" s="111"/>
      <c r="G286" s="112"/>
      <c r="H286" s="112"/>
      <c r="I286" s="112"/>
      <c r="J286" s="113"/>
      <c r="K286" s="113"/>
      <c r="AQ286" s="62"/>
      <c r="AR286" s="62"/>
      <c r="AS286" s="62"/>
      <c r="AT286" s="62"/>
    </row>
    <row r="287" ht="15.75" customHeight="1">
      <c r="F287" s="111"/>
      <c r="G287" s="112"/>
      <c r="H287" s="112"/>
      <c r="I287" s="112"/>
      <c r="J287" s="113"/>
      <c r="K287" s="113"/>
      <c r="AQ287" s="62"/>
      <c r="AR287" s="62"/>
      <c r="AS287" s="62"/>
      <c r="AT287" s="62"/>
    </row>
    <row r="288" ht="15.75" customHeight="1">
      <c r="F288" s="111"/>
      <c r="G288" s="112"/>
      <c r="H288" s="112"/>
      <c r="I288" s="112"/>
      <c r="J288" s="113"/>
      <c r="K288" s="113"/>
      <c r="AQ288" s="62"/>
      <c r="AR288" s="62"/>
      <c r="AS288" s="62"/>
      <c r="AT288" s="62"/>
    </row>
    <row r="289" ht="15.75" customHeight="1">
      <c r="F289" s="111"/>
      <c r="G289" s="112"/>
      <c r="H289" s="112"/>
      <c r="I289" s="112"/>
      <c r="J289" s="113"/>
      <c r="K289" s="113"/>
      <c r="AQ289" s="62"/>
      <c r="AR289" s="62"/>
      <c r="AS289" s="62"/>
      <c r="AT289" s="62"/>
    </row>
    <row r="290" ht="15.75" customHeight="1">
      <c r="F290" s="111"/>
      <c r="G290" s="112"/>
      <c r="H290" s="112"/>
      <c r="I290" s="112"/>
      <c r="J290" s="113"/>
      <c r="K290" s="113"/>
      <c r="AQ290" s="62"/>
      <c r="AR290" s="62"/>
      <c r="AS290" s="62"/>
      <c r="AT290" s="62"/>
    </row>
    <row r="291" ht="15.75" customHeight="1">
      <c r="F291" s="111"/>
      <c r="G291" s="112"/>
      <c r="H291" s="112"/>
      <c r="I291" s="112"/>
      <c r="J291" s="113"/>
      <c r="K291" s="113"/>
      <c r="AQ291" s="62"/>
      <c r="AR291" s="62"/>
      <c r="AS291" s="62"/>
      <c r="AT291" s="62"/>
    </row>
    <row r="292" ht="15.75" customHeight="1">
      <c r="F292" s="111"/>
      <c r="G292" s="112"/>
      <c r="H292" s="112"/>
      <c r="I292" s="112"/>
      <c r="J292" s="113"/>
      <c r="K292" s="113"/>
      <c r="AQ292" s="62"/>
      <c r="AR292" s="62"/>
      <c r="AS292" s="62"/>
      <c r="AT292" s="62"/>
    </row>
    <row r="293" ht="15.75" customHeight="1">
      <c r="F293" s="111"/>
      <c r="G293" s="112"/>
      <c r="H293" s="112"/>
      <c r="I293" s="112"/>
      <c r="J293" s="113"/>
      <c r="K293" s="113"/>
      <c r="AQ293" s="62"/>
      <c r="AR293" s="62"/>
      <c r="AS293" s="62"/>
      <c r="AT293" s="62"/>
    </row>
    <row r="294" ht="15.75" customHeight="1">
      <c r="F294" s="111"/>
      <c r="G294" s="112"/>
      <c r="H294" s="112"/>
      <c r="I294" s="112"/>
      <c r="J294" s="113"/>
      <c r="K294" s="113"/>
      <c r="AQ294" s="62"/>
      <c r="AR294" s="62"/>
      <c r="AS294" s="62"/>
      <c r="AT294" s="62"/>
    </row>
    <row r="295" ht="15.75" customHeight="1">
      <c r="F295" s="111"/>
      <c r="G295" s="112"/>
      <c r="H295" s="112"/>
      <c r="I295" s="112"/>
      <c r="J295" s="113"/>
      <c r="K295" s="113"/>
      <c r="AQ295" s="62"/>
      <c r="AR295" s="62"/>
      <c r="AS295" s="62"/>
      <c r="AT295" s="62"/>
    </row>
    <row r="296" ht="15.75" customHeight="1">
      <c r="F296" s="111"/>
      <c r="G296" s="112"/>
      <c r="H296" s="112"/>
      <c r="I296" s="112"/>
      <c r="J296" s="113"/>
      <c r="K296" s="113"/>
      <c r="AQ296" s="62"/>
      <c r="AR296" s="62"/>
      <c r="AS296" s="62"/>
      <c r="AT296" s="62"/>
    </row>
    <row r="297" ht="15.75" customHeight="1">
      <c r="F297" s="111"/>
      <c r="G297" s="112"/>
      <c r="H297" s="112"/>
      <c r="I297" s="112"/>
      <c r="J297" s="113"/>
      <c r="K297" s="113"/>
      <c r="AQ297" s="62"/>
      <c r="AR297" s="62"/>
      <c r="AS297" s="62"/>
      <c r="AT297" s="62"/>
    </row>
    <row r="298" ht="15.75" customHeight="1">
      <c r="F298" s="111"/>
      <c r="G298" s="112"/>
      <c r="H298" s="112"/>
      <c r="I298" s="112"/>
      <c r="J298" s="113"/>
      <c r="K298" s="113"/>
      <c r="AQ298" s="62"/>
      <c r="AR298" s="62"/>
      <c r="AS298" s="62"/>
      <c r="AT298" s="62"/>
    </row>
    <row r="299" ht="15.75" customHeight="1">
      <c r="F299" s="111"/>
      <c r="G299" s="112"/>
      <c r="H299" s="112"/>
      <c r="I299" s="112"/>
      <c r="J299" s="113"/>
      <c r="K299" s="113"/>
      <c r="AQ299" s="62"/>
      <c r="AR299" s="62"/>
      <c r="AS299" s="62"/>
      <c r="AT299" s="62"/>
    </row>
    <row r="300" ht="15.75" customHeight="1">
      <c r="F300" s="111"/>
      <c r="G300" s="112"/>
      <c r="H300" s="112"/>
      <c r="I300" s="112"/>
      <c r="J300" s="113"/>
      <c r="K300" s="113"/>
      <c r="AQ300" s="62"/>
      <c r="AR300" s="62"/>
      <c r="AS300" s="62"/>
      <c r="AT300" s="62"/>
    </row>
    <row r="301" ht="15.75" customHeight="1">
      <c r="F301" s="111"/>
      <c r="G301" s="112"/>
      <c r="H301" s="112"/>
      <c r="I301" s="112"/>
      <c r="J301" s="113"/>
      <c r="K301" s="113"/>
      <c r="AQ301" s="62"/>
      <c r="AR301" s="62"/>
      <c r="AS301" s="62"/>
      <c r="AT301" s="62"/>
    </row>
    <row r="302" ht="15.75" customHeight="1">
      <c r="F302" s="111"/>
      <c r="G302" s="112"/>
      <c r="H302" s="112"/>
      <c r="I302" s="112"/>
      <c r="J302" s="113"/>
      <c r="K302" s="113"/>
      <c r="AQ302" s="62"/>
      <c r="AR302" s="62"/>
      <c r="AS302" s="62"/>
      <c r="AT302" s="62"/>
    </row>
    <row r="303" ht="15.75" customHeight="1">
      <c r="F303" s="111"/>
      <c r="G303" s="112"/>
      <c r="H303" s="112"/>
      <c r="I303" s="112"/>
      <c r="J303" s="113"/>
      <c r="K303" s="113"/>
      <c r="AQ303" s="62"/>
      <c r="AR303" s="62"/>
      <c r="AS303" s="62"/>
      <c r="AT303" s="62"/>
    </row>
    <row r="304" ht="15.75" customHeight="1">
      <c r="F304" s="111"/>
      <c r="G304" s="112"/>
      <c r="H304" s="112"/>
      <c r="I304" s="112"/>
      <c r="J304" s="113"/>
      <c r="K304" s="113"/>
      <c r="AQ304" s="62"/>
      <c r="AR304" s="62"/>
      <c r="AS304" s="62"/>
      <c r="AT304" s="62"/>
    </row>
    <row r="305" ht="15.75" customHeight="1">
      <c r="F305" s="111"/>
      <c r="G305" s="112"/>
      <c r="H305" s="112"/>
      <c r="I305" s="112"/>
      <c r="J305" s="113"/>
      <c r="K305" s="113"/>
      <c r="AQ305" s="62"/>
      <c r="AR305" s="62"/>
      <c r="AS305" s="62"/>
      <c r="AT305" s="62"/>
    </row>
    <row r="306" ht="15.75" customHeight="1">
      <c r="F306" s="111"/>
      <c r="G306" s="112"/>
      <c r="H306" s="112"/>
      <c r="I306" s="112"/>
      <c r="J306" s="113"/>
      <c r="K306" s="113"/>
      <c r="AQ306" s="62"/>
      <c r="AR306" s="62"/>
      <c r="AS306" s="62"/>
      <c r="AT306" s="62"/>
    </row>
    <row r="307" ht="15.75" customHeight="1">
      <c r="F307" s="111"/>
      <c r="G307" s="112"/>
      <c r="H307" s="112"/>
      <c r="I307" s="112"/>
      <c r="J307" s="113"/>
      <c r="K307" s="113"/>
      <c r="AQ307" s="62"/>
      <c r="AR307" s="62"/>
      <c r="AS307" s="62"/>
      <c r="AT307" s="62"/>
    </row>
    <row r="308" ht="15.75" customHeight="1">
      <c r="F308" s="111"/>
      <c r="G308" s="112"/>
      <c r="H308" s="112"/>
      <c r="I308" s="112"/>
      <c r="J308" s="113"/>
      <c r="K308" s="113"/>
      <c r="AQ308" s="62"/>
      <c r="AR308" s="62"/>
      <c r="AS308" s="62"/>
      <c r="AT308" s="62"/>
    </row>
    <row r="309" ht="15.75" customHeight="1">
      <c r="F309" s="111"/>
      <c r="G309" s="112"/>
      <c r="H309" s="112"/>
      <c r="I309" s="112"/>
      <c r="J309" s="113"/>
      <c r="K309" s="113"/>
      <c r="AQ309" s="62"/>
      <c r="AR309" s="62"/>
      <c r="AS309" s="62"/>
      <c r="AT309" s="62"/>
    </row>
    <row r="310" ht="15.75" customHeight="1">
      <c r="F310" s="111"/>
      <c r="G310" s="112"/>
      <c r="H310" s="112"/>
      <c r="I310" s="112"/>
      <c r="J310" s="113"/>
      <c r="K310" s="113"/>
      <c r="AQ310" s="62"/>
      <c r="AR310" s="62"/>
      <c r="AS310" s="62"/>
      <c r="AT310" s="62"/>
    </row>
    <row r="311" ht="15.75" customHeight="1">
      <c r="F311" s="111"/>
      <c r="G311" s="112"/>
      <c r="H311" s="112"/>
      <c r="I311" s="112"/>
      <c r="J311" s="113"/>
      <c r="K311" s="113"/>
      <c r="AQ311" s="62"/>
      <c r="AR311" s="62"/>
      <c r="AS311" s="62"/>
      <c r="AT311" s="62"/>
    </row>
    <row r="312" ht="15.75" customHeight="1">
      <c r="F312" s="111"/>
      <c r="G312" s="112"/>
      <c r="H312" s="112"/>
      <c r="I312" s="112"/>
      <c r="J312" s="113"/>
      <c r="K312" s="113"/>
      <c r="AQ312" s="62"/>
      <c r="AR312" s="62"/>
      <c r="AS312" s="62"/>
      <c r="AT312" s="62"/>
    </row>
    <row r="313" ht="15.75" customHeight="1">
      <c r="F313" s="111"/>
      <c r="G313" s="112"/>
      <c r="H313" s="112"/>
      <c r="I313" s="112"/>
      <c r="J313" s="113"/>
      <c r="K313" s="113"/>
      <c r="AQ313" s="62"/>
      <c r="AR313" s="62"/>
      <c r="AS313" s="62"/>
      <c r="AT313" s="62"/>
    </row>
    <row r="314" ht="15.75" customHeight="1">
      <c r="F314" s="111"/>
      <c r="G314" s="112"/>
      <c r="H314" s="112"/>
      <c r="I314" s="112"/>
      <c r="J314" s="113"/>
      <c r="K314" s="113"/>
      <c r="AQ314" s="62"/>
      <c r="AR314" s="62"/>
      <c r="AS314" s="62"/>
      <c r="AT314" s="62"/>
    </row>
    <row r="315" ht="15.75" customHeight="1">
      <c r="F315" s="111"/>
      <c r="G315" s="112"/>
      <c r="H315" s="112"/>
      <c r="I315" s="112"/>
      <c r="J315" s="113"/>
      <c r="K315" s="113"/>
      <c r="AQ315" s="62"/>
      <c r="AR315" s="62"/>
      <c r="AS315" s="62"/>
      <c r="AT315" s="62"/>
    </row>
    <row r="316" ht="15.75" customHeight="1">
      <c r="F316" s="111"/>
      <c r="G316" s="112"/>
      <c r="H316" s="112"/>
      <c r="I316" s="112"/>
      <c r="J316" s="113"/>
      <c r="K316" s="113"/>
      <c r="AQ316" s="62"/>
      <c r="AR316" s="62"/>
      <c r="AS316" s="62"/>
      <c r="AT316" s="62"/>
    </row>
    <row r="317" ht="15.75" customHeight="1">
      <c r="F317" s="111"/>
      <c r="G317" s="112"/>
      <c r="H317" s="112"/>
      <c r="I317" s="112"/>
      <c r="J317" s="113"/>
      <c r="K317" s="113"/>
      <c r="AQ317" s="62"/>
      <c r="AR317" s="62"/>
      <c r="AS317" s="62"/>
      <c r="AT317" s="62"/>
    </row>
    <row r="318" ht="15.75" customHeight="1">
      <c r="F318" s="111"/>
      <c r="G318" s="112"/>
      <c r="H318" s="112"/>
      <c r="I318" s="112"/>
      <c r="J318" s="113"/>
      <c r="K318" s="113"/>
      <c r="AQ318" s="62"/>
      <c r="AR318" s="62"/>
      <c r="AS318" s="62"/>
      <c r="AT318" s="62"/>
    </row>
    <row r="319" ht="15.75" customHeight="1">
      <c r="F319" s="111"/>
      <c r="G319" s="112"/>
      <c r="H319" s="112"/>
      <c r="I319" s="112"/>
      <c r="J319" s="113"/>
      <c r="K319" s="113"/>
      <c r="AQ319" s="62"/>
      <c r="AR319" s="62"/>
      <c r="AS319" s="62"/>
      <c r="AT319" s="62"/>
    </row>
    <row r="320" ht="15.75" customHeight="1">
      <c r="F320" s="111"/>
      <c r="G320" s="112"/>
      <c r="H320" s="112"/>
      <c r="I320" s="112"/>
      <c r="J320" s="113"/>
      <c r="K320" s="113"/>
      <c r="AQ320" s="62"/>
      <c r="AR320" s="62"/>
      <c r="AS320" s="62"/>
      <c r="AT320" s="62"/>
    </row>
    <row r="321" ht="15.75" customHeight="1">
      <c r="F321" s="111"/>
      <c r="G321" s="112"/>
      <c r="H321" s="112"/>
      <c r="I321" s="112"/>
      <c r="J321" s="113"/>
      <c r="K321" s="113"/>
      <c r="AQ321" s="62"/>
      <c r="AR321" s="62"/>
      <c r="AS321" s="62"/>
      <c r="AT321" s="62"/>
    </row>
    <row r="322" ht="15.75" customHeight="1">
      <c r="F322" s="111"/>
      <c r="G322" s="112"/>
      <c r="H322" s="112"/>
      <c r="I322" s="112"/>
      <c r="J322" s="113"/>
      <c r="K322" s="113"/>
      <c r="AQ322" s="62"/>
      <c r="AR322" s="62"/>
      <c r="AS322" s="62"/>
      <c r="AT322" s="62"/>
    </row>
    <row r="323" ht="15.75" customHeight="1">
      <c r="F323" s="111"/>
      <c r="G323" s="112"/>
      <c r="H323" s="112"/>
      <c r="I323" s="112"/>
      <c r="J323" s="113"/>
      <c r="K323" s="113"/>
      <c r="AQ323" s="62"/>
      <c r="AR323" s="62"/>
      <c r="AS323" s="62"/>
      <c r="AT323" s="62"/>
    </row>
    <row r="324" ht="15.75" customHeight="1">
      <c r="F324" s="111"/>
      <c r="G324" s="112"/>
      <c r="H324" s="112"/>
      <c r="I324" s="112"/>
      <c r="J324" s="113"/>
      <c r="K324" s="113"/>
      <c r="AQ324" s="62"/>
      <c r="AR324" s="62"/>
      <c r="AS324" s="62"/>
      <c r="AT324" s="62"/>
    </row>
    <row r="325" ht="15.75" customHeight="1">
      <c r="F325" s="111"/>
      <c r="G325" s="112"/>
      <c r="H325" s="112"/>
      <c r="I325" s="112"/>
      <c r="J325" s="113"/>
      <c r="K325" s="113"/>
      <c r="AQ325" s="62"/>
      <c r="AR325" s="62"/>
      <c r="AS325" s="62"/>
      <c r="AT325" s="62"/>
    </row>
    <row r="326" ht="15.75" customHeight="1">
      <c r="F326" s="111"/>
      <c r="G326" s="112"/>
      <c r="H326" s="112"/>
      <c r="I326" s="112"/>
      <c r="J326" s="113"/>
      <c r="K326" s="113"/>
      <c r="AQ326" s="62"/>
      <c r="AR326" s="62"/>
      <c r="AS326" s="62"/>
      <c r="AT326" s="62"/>
    </row>
    <row r="327" ht="15.75" customHeight="1">
      <c r="F327" s="111"/>
      <c r="G327" s="112"/>
      <c r="H327" s="112"/>
      <c r="I327" s="112"/>
      <c r="J327" s="113"/>
      <c r="K327" s="113"/>
      <c r="AQ327" s="62"/>
      <c r="AR327" s="62"/>
      <c r="AS327" s="62"/>
      <c r="AT327" s="62"/>
    </row>
    <row r="328" ht="15.75" customHeight="1">
      <c r="F328" s="111"/>
      <c r="G328" s="112"/>
      <c r="H328" s="112"/>
      <c r="I328" s="112"/>
      <c r="J328" s="113"/>
      <c r="K328" s="113"/>
      <c r="AQ328" s="62"/>
      <c r="AR328" s="62"/>
      <c r="AS328" s="62"/>
      <c r="AT328" s="62"/>
    </row>
    <row r="329" ht="15.75" customHeight="1">
      <c r="F329" s="111"/>
      <c r="G329" s="112"/>
      <c r="H329" s="112"/>
      <c r="I329" s="112"/>
      <c r="J329" s="113"/>
      <c r="K329" s="113"/>
      <c r="AQ329" s="62"/>
      <c r="AR329" s="62"/>
      <c r="AS329" s="62"/>
      <c r="AT329" s="62"/>
    </row>
    <row r="330" ht="15.75" customHeight="1">
      <c r="F330" s="111"/>
      <c r="G330" s="112"/>
      <c r="H330" s="112"/>
      <c r="I330" s="112"/>
      <c r="J330" s="113"/>
      <c r="K330" s="113"/>
      <c r="AQ330" s="62"/>
      <c r="AR330" s="62"/>
      <c r="AS330" s="62"/>
      <c r="AT330" s="62"/>
    </row>
    <row r="331" ht="15.75" customHeight="1">
      <c r="F331" s="111"/>
      <c r="G331" s="112"/>
      <c r="H331" s="112"/>
      <c r="I331" s="112"/>
      <c r="J331" s="113"/>
      <c r="K331" s="113"/>
      <c r="AQ331" s="62"/>
      <c r="AR331" s="62"/>
      <c r="AS331" s="62"/>
      <c r="AT331" s="62"/>
    </row>
    <row r="332" ht="15.75" customHeight="1">
      <c r="F332" s="111"/>
      <c r="G332" s="112"/>
      <c r="H332" s="112"/>
      <c r="I332" s="112"/>
      <c r="J332" s="113"/>
      <c r="K332" s="113"/>
      <c r="AQ332" s="62"/>
      <c r="AR332" s="62"/>
      <c r="AS332" s="62"/>
      <c r="AT332" s="62"/>
    </row>
    <row r="333" ht="15.75" customHeight="1">
      <c r="F333" s="111"/>
      <c r="G333" s="112"/>
      <c r="H333" s="112"/>
      <c r="I333" s="112"/>
      <c r="J333" s="113"/>
      <c r="K333" s="113"/>
      <c r="AQ333" s="62"/>
      <c r="AR333" s="62"/>
      <c r="AS333" s="62"/>
      <c r="AT333" s="62"/>
    </row>
    <row r="334" ht="15.75" customHeight="1">
      <c r="F334" s="111"/>
      <c r="G334" s="112"/>
      <c r="H334" s="112"/>
      <c r="I334" s="112"/>
      <c r="J334" s="113"/>
      <c r="K334" s="113"/>
      <c r="AQ334" s="62"/>
      <c r="AR334" s="62"/>
      <c r="AS334" s="62"/>
      <c r="AT334" s="62"/>
    </row>
    <row r="335" ht="15.75" customHeight="1">
      <c r="F335" s="111"/>
      <c r="G335" s="112"/>
      <c r="H335" s="112"/>
      <c r="I335" s="112"/>
      <c r="J335" s="113"/>
      <c r="K335" s="113"/>
      <c r="AQ335" s="62"/>
      <c r="AR335" s="62"/>
      <c r="AS335" s="62"/>
      <c r="AT335" s="62"/>
    </row>
    <row r="336" ht="15.75" customHeight="1">
      <c r="F336" s="111"/>
      <c r="G336" s="112"/>
      <c r="H336" s="112"/>
      <c r="I336" s="112"/>
      <c r="J336" s="113"/>
      <c r="K336" s="113"/>
      <c r="AQ336" s="62"/>
      <c r="AR336" s="62"/>
      <c r="AS336" s="62"/>
      <c r="AT336" s="62"/>
    </row>
    <row r="337" ht="15.75" customHeight="1">
      <c r="F337" s="111"/>
      <c r="G337" s="112"/>
      <c r="H337" s="112"/>
      <c r="I337" s="112"/>
      <c r="J337" s="113"/>
      <c r="K337" s="113"/>
      <c r="AQ337" s="62"/>
      <c r="AR337" s="62"/>
      <c r="AS337" s="62"/>
      <c r="AT337" s="62"/>
    </row>
    <row r="338" ht="15.75" customHeight="1">
      <c r="F338" s="111"/>
      <c r="G338" s="112"/>
      <c r="H338" s="112"/>
      <c r="I338" s="112"/>
      <c r="J338" s="113"/>
      <c r="K338" s="113"/>
      <c r="AQ338" s="62"/>
      <c r="AR338" s="62"/>
      <c r="AS338" s="62"/>
      <c r="AT338" s="62"/>
    </row>
    <row r="339" ht="15.75" customHeight="1">
      <c r="F339" s="111"/>
      <c r="G339" s="112"/>
      <c r="H339" s="112"/>
      <c r="I339" s="112"/>
      <c r="J339" s="113"/>
      <c r="K339" s="113"/>
      <c r="AQ339" s="62"/>
      <c r="AR339" s="62"/>
      <c r="AS339" s="62"/>
      <c r="AT339" s="62"/>
    </row>
    <row r="340" ht="15.75" customHeight="1">
      <c r="F340" s="111"/>
      <c r="G340" s="112"/>
      <c r="H340" s="112"/>
      <c r="I340" s="112"/>
      <c r="J340" s="113"/>
      <c r="K340" s="113"/>
      <c r="AQ340" s="62"/>
      <c r="AR340" s="62"/>
      <c r="AS340" s="62"/>
      <c r="AT340" s="62"/>
    </row>
    <row r="341" ht="15.75" customHeight="1">
      <c r="F341" s="111"/>
      <c r="G341" s="112"/>
      <c r="H341" s="112"/>
      <c r="I341" s="112"/>
      <c r="J341" s="113"/>
      <c r="K341" s="113"/>
      <c r="AQ341" s="62"/>
      <c r="AR341" s="62"/>
      <c r="AS341" s="62"/>
      <c r="AT341" s="62"/>
    </row>
    <row r="342" ht="15.75" customHeight="1">
      <c r="F342" s="111"/>
      <c r="G342" s="112"/>
      <c r="H342" s="112"/>
      <c r="I342" s="112"/>
      <c r="J342" s="113"/>
      <c r="K342" s="113"/>
      <c r="AQ342" s="62"/>
      <c r="AR342" s="62"/>
      <c r="AS342" s="62"/>
      <c r="AT342" s="62"/>
    </row>
    <row r="343" ht="15.75" customHeight="1">
      <c r="F343" s="111"/>
      <c r="G343" s="112"/>
      <c r="H343" s="112"/>
      <c r="I343" s="112"/>
      <c r="J343" s="113"/>
      <c r="K343" s="113"/>
      <c r="AQ343" s="62"/>
      <c r="AR343" s="62"/>
      <c r="AS343" s="62"/>
      <c r="AT343" s="62"/>
    </row>
    <row r="344" ht="15.75" customHeight="1">
      <c r="F344" s="111"/>
      <c r="G344" s="112"/>
      <c r="H344" s="112"/>
      <c r="I344" s="112"/>
      <c r="J344" s="113"/>
      <c r="K344" s="113"/>
      <c r="AQ344" s="62"/>
      <c r="AR344" s="62"/>
      <c r="AS344" s="62"/>
      <c r="AT344" s="62"/>
    </row>
    <row r="345" ht="15.75" customHeight="1">
      <c r="F345" s="111"/>
      <c r="G345" s="112"/>
      <c r="H345" s="112"/>
      <c r="I345" s="112"/>
      <c r="J345" s="113"/>
      <c r="K345" s="113"/>
      <c r="AQ345" s="62"/>
      <c r="AR345" s="62"/>
      <c r="AS345" s="62"/>
      <c r="AT345" s="62"/>
    </row>
    <row r="346" ht="15.75" customHeight="1">
      <c r="F346" s="111"/>
      <c r="G346" s="112"/>
      <c r="H346" s="112"/>
      <c r="I346" s="112"/>
      <c r="J346" s="113"/>
      <c r="K346" s="113"/>
      <c r="AQ346" s="62"/>
      <c r="AR346" s="62"/>
      <c r="AS346" s="62"/>
      <c r="AT346" s="62"/>
    </row>
    <row r="347" ht="15.75" customHeight="1">
      <c r="F347" s="111"/>
      <c r="G347" s="112"/>
      <c r="H347" s="112"/>
      <c r="I347" s="112"/>
      <c r="J347" s="113"/>
      <c r="K347" s="113"/>
      <c r="AQ347" s="62"/>
      <c r="AR347" s="62"/>
      <c r="AS347" s="62"/>
      <c r="AT347" s="62"/>
    </row>
    <row r="348" ht="15.75" customHeight="1">
      <c r="F348" s="111"/>
      <c r="G348" s="112"/>
      <c r="H348" s="112"/>
      <c r="I348" s="112"/>
      <c r="J348" s="113"/>
      <c r="K348" s="113"/>
      <c r="AQ348" s="62"/>
      <c r="AR348" s="62"/>
      <c r="AS348" s="62"/>
      <c r="AT348" s="62"/>
    </row>
    <row r="349" ht="15.75" customHeight="1">
      <c r="F349" s="111"/>
      <c r="G349" s="112"/>
      <c r="H349" s="112"/>
      <c r="I349" s="112"/>
      <c r="J349" s="113"/>
      <c r="K349" s="113"/>
      <c r="AQ349" s="62"/>
      <c r="AR349" s="62"/>
      <c r="AS349" s="62"/>
      <c r="AT349" s="62"/>
    </row>
    <row r="350" ht="15.75" customHeight="1">
      <c r="F350" s="111"/>
      <c r="G350" s="112"/>
      <c r="H350" s="112"/>
      <c r="I350" s="112"/>
      <c r="J350" s="113"/>
      <c r="K350" s="113"/>
      <c r="AQ350" s="62"/>
      <c r="AR350" s="62"/>
      <c r="AS350" s="62"/>
      <c r="AT350" s="62"/>
    </row>
    <row r="351" ht="15.75" customHeight="1">
      <c r="F351" s="111"/>
      <c r="G351" s="112"/>
      <c r="H351" s="112"/>
      <c r="I351" s="112"/>
      <c r="J351" s="113"/>
      <c r="K351" s="113"/>
      <c r="AQ351" s="62"/>
      <c r="AR351" s="62"/>
      <c r="AS351" s="62"/>
      <c r="AT351" s="62"/>
    </row>
    <row r="352" ht="15.75" customHeight="1">
      <c r="F352" s="111"/>
      <c r="G352" s="112"/>
      <c r="H352" s="112"/>
      <c r="I352" s="112"/>
      <c r="J352" s="113"/>
      <c r="K352" s="113"/>
      <c r="AQ352" s="62"/>
      <c r="AR352" s="62"/>
      <c r="AS352" s="62"/>
      <c r="AT352" s="62"/>
    </row>
    <row r="353" ht="15.75" customHeight="1">
      <c r="F353" s="111"/>
      <c r="G353" s="112"/>
      <c r="H353" s="112"/>
      <c r="I353" s="112"/>
      <c r="J353" s="113"/>
      <c r="K353" s="113"/>
      <c r="AQ353" s="62"/>
      <c r="AR353" s="62"/>
      <c r="AS353" s="62"/>
      <c r="AT353" s="62"/>
    </row>
    <row r="354" ht="15.75" customHeight="1">
      <c r="F354" s="111"/>
      <c r="G354" s="112"/>
      <c r="H354" s="112"/>
      <c r="I354" s="112"/>
      <c r="J354" s="113"/>
      <c r="K354" s="113"/>
      <c r="AQ354" s="62"/>
      <c r="AR354" s="62"/>
      <c r="AS354" s="62"/>
      <c r="AT354" s="62"/>
    </row>
    <row r="355" ht="15.75" customHeight="1">
      <c r="F355" s="111"/>
      <c r="G355" s="112"/>
      <c r="H355" s="112"/>
      <c r="I355" s="112"/>
      <c r="J355" s="113"/>
      <c r="K355" s="113"/>
      <c r="AQ355" s="62"/>
      <c r="AR355" s="62"/>
      <c r="AS355" s="62"/>
      <c r="AT355" s="62"/>
    </row>
    <row r="356" ht="15.75" customHeight="1">
      <c r="F356" s="111"/>
      <c r="G356" s="112"/>
      <c r="H356" s="112"/>
      <c r="I356" s="112"/>
      <c r="J356" s="113"/>
      <c r="K356" s="113"/>
      <c r="AQ356" s="62"/>
      <c r="AR356" s="62"/>
      <c r="AS356" s="62"/>
      <c r="AT356" s="62"/>
    </row>
    <row r="357" ht="15.75" customHeight="1">
      <c r="F357" s="111"/>
      <c r="G357" s="112"/>
      <c r="H357" s="112"/>
      <c r="I357" s="112"/>
      <c r="J357" s="113"/>
      <c r="K357" s="113"/>
      <c r="AQ357" s="62"/>
      <c r="AR357" s="62"/>
      <c r="AS357" s="62"/>
      <c r="AT357" s="62"/>
    </row>
    <row r="358" ht="15.75" customHeight="1">
      <c r="F358" s="111"/>
      <c r="G358" s="112"/>
      <c r="H358" s="112"/>
      <c r="I358" s="112"/>
      <c r="J358" s="113"/>
      <c r="K358" s="113"/>
      <c r="AQ358" s="62"/>
      <c r="AR358" s="62"/>
      <c r="AS358" s="62"/>
      <c r="AT358" s="62"/>
    </row>
    <row r="359" ht="15.75" customHeight="1">
      <c r="F359" s="111"/>
      <c r="G359" s="112"/>
      <c r="H359" s="112"/>
      <c r="I359" s="112"/>
      <c r="J359" s="113"/>
      <c r="K359" s="113"/>
      <c r="AQ359" s="62"/>
      <c r="AR359" s="62"/>
      <c r="AS359" s="62"/>
      <c r="AT359" s="62"/>
    </row>
    <row r="360" ht="15.75" customHeight="1">
      <c r="F360" s="111"/>
      <c r="G360" s="112"/>
      <c r="H360" s="112"/>
      <c r="I360" s="112"/>
      <c r="J360" s="113"/>
      <c r="K360" s="113"/>
      <c r="AQ360" s="62"/>
      <c r="AR360" s="62"/>
      <c r="AS360" s="62"/>
      <c r="AT360" s="62"/>
    </row>
    <row r="361" ht="15.75" customHeight="1">
      <c r="F361" s="111"/>
      <c r="G361" s="112"/>
      <c r="H361" s="112"/>
      <c r="I361" s="112"/>
      <c r="J361" s="113"/>
      <c r="K361" s="113"/>
      <c r="AQ361" s="62"/>
      <c r="AR361" s="62"/>
      <c r="AS361" s="62"/>
      <c r="AT361" s="62"/>
    </row>
    <row r="362" ht="15.75" customHeight="1">
      <c r="F362" s="111"/>
      <c r="G362" s="112"/>
      <c r="H362" s="112"/>
      <c r="I362" s="112"/>
      <c r="J362" s="113"/>
      <c r="K362" s="113"/>
      <c r="AQ362" s="62"/>
      <c r="AR362" s="62"/>
      <c r="AS362" s="62"/>
      <c r="AT362" s="62"/>
    </row>
    <row r="363" ht="15.75" customHeight="1">
      <c r="F363" s="111"/>
      <c r="G363" s="112"/>
      <c r="H363" s="112"/>
      <c r="I363" s="112"/>
      <c r="J363" s="113"/>
      <c r="K363" s="113"/>
      <c r="AQ363" s="62"/>
      <c r="AR363" s="62"/>
      <c r="AS363" s="62"/>
      <c r="AT363" s="62"/>
    </row>
    <row r="364" ht="15.75" customHeight="1">
      <c r="F364" s="111"/>
      <c r="G364" s="112"/>
      <c r="H364" s="112"/>
      <c r="I364" s="112"/>
      <c r="J364" s="113"/>
      <c r="K364" s="113"/>
      <c r="AQ364" s="62"/>
      <c r="AR364" s="62"/>
      <c r="AS364" s="62"/>
      <c r="AT364" s="62"/>
    </row>
    <row r="365" ht="15.75" customHeight="1">
      <c r="F365" s="111"/>
      <c r="G365" s="112"/>
      <c r="H365" s="112"/>
      <c r="I365" s="112"/>
      <c r="J365" s="113"/>
      <c r="K365" s="113"/>
      <c r="AQ365" s="62"/>
      <c r="AR365" s="62"/>
      <c r="AS365" s="62"/>
      <c r="AT365" s="62"/>
    </row>
    <row r="366" ht="15.75" customHeight="1">
      <c r="F366" s="111"/>
      <c r="G366" s="112"/>
      <c r="H366" s="112"/>
      <c r="I366" s="112"/>
      <c r="J366" s="113"/>
      <c r="K366" s="113"/>
      <c r="AQ366" s="62"/>
      <c r="AR366" s="62"/>
      <c r="AS366" s="62"/>
      <c r="AT366" s="62"/>
    </row>
    <row r="367" ht="15.75" customHeight="1">
      <c r="F367" s="111"/>
      <c r="G367" s="112"/>
      <c r="H367" s="112"/>
      <c r="I367" s="112"/>
      <c r="J367" s="113"/>
      <c r="K367" s="113"/>
      <c r="AQ367" s="62"/>
      <c r="AR367" s="62"/>
      <c r="AS367" s="62"/>
      <c r="AT367" s="62"/>
    </row>
    <row r="368" ht="15.75" customHeight="1">
      <c r="F368" s="111"/>
      <c r="G368" s="112"/>
      <c r="H368" s="112"/>
      <c r="I368" s="112"/>
      <c r="J368" s="113"/>
      <c r="K368" s="113"/>
      <c r="AQ368" s="62"/>
      <c r="AR368" s="62"/>
      <c r="AS368" s="62"/>
      <c r="AT368" s="62"/>
    </row>
    <row r="369" ht="15.75" customHeight="1">
      <c r="F369" s="111"/>
      <c r="G369" s="112"/>
      <c r="H369" s="112"/>
      <c r="I369" s="112"/>
      <c r="J369" s="113"/>
      <c r="K369" s="113"/>
      <c r="AQ369" s="62"/>
      <c r="AR369" s="62"/>
      <c r="AS369" s="62"/>
      <c r="AT369" s="62"/>
    </row>
    <row r="370" ht="15.75" customHeight="1">
      <c r="F370" s="111"/>
      <c r="G370" s="112"/>
      <c r="H370" s="112"/>
      <c r="I370" s="112"/>
      <c r="J370" s="113"/>
      <c r="K370" s="113"/>
      <c r="AQ370" s="62"/>
      <c r="AR370" s="62"/>
      <c r="AS370" s="62"/>
      <c r="AT370" s="62"/>
    </row>
    <row r="371" ht="15.75" customHeight="1">
      <c r="F371" s="111"/>
      <c r="G371" s="112"/>
      <c r="H371" s="112"/>
      <c r="I371" s="112"/>
      <c r="J371" s="113"/>
      <c r="K371" s="113"/>
      <c r="AQ371" s="62"/>
      <c r="AR371" s="62"/>
      <c r="AS371" s="62"/>
      <c r="AT371" s="62"/>
    </row>
    <row r="372" ht="15.75" customHeight="1">
      <c r="F372" s="111"/>
      <c r="G372" s="112"/>
      <c r="H372" s="112"/>
      <c r="I372" s="112"/>
      <c r="J372" s="113"/>
      <c r="K372" s="113"/>
      <c r="AQ372" s="62"/>
      <c r="AR372" s="62"/>
      <c r="AS372" s="62"/>
      <c r="AT372" s="62"/>
    </row>
    <row r="373" ht="15.75" customHeight="1">
      <c r="F373" s="111"/>
      <c r="G373" s="112"/>
      <c r="H373" s="112"/>
      <c r="I373" s="112"/>
      <c r="J373" s="113"/>
      <c r="K373" s="113"/>
      <c r="AQ373" s="62"/>
      <c r="AR373" s="62"/>
      <c r="AS373" s="62"/>
      <c r="AT373" s="62"/>
    </row>
    <row r="374" ht="15.75" customHeight="1">
      <c r="F374" s="111"/>
      <c r="G374" s="112"/>
      <c r="H374" s="112"/>
      <c r="I374" s="112"/>
      <c r="J374" s="113"/>
      <c r="K374" s="113"/>
      <c r="AQ374" s="62"/>
      <c r="AR374" s="62"/>
      <c r="AS374" s="62"/>
      <c r="AT374" s="62"/>
    </row>
    <row r="375" ht="15.75" customHeight="1">
      <c r="F375" s="111"/>
      <c r="G375" s="112"/>
      <c r="H375" s="112"/>
      <c r="I375" s="112"/>
      <c r="J375" s="113"/>
      <c r="K375" s="113"/>
      <c r="AQ375" s="62"/>
      <c r="AR375" s="62"/>
      <c r="AS375" s="62"/>
      <c r="AT375" s="62"/>
    </row>
    <row r="376" ht="15.75" customHeight="1">
      <c r="F376" s="111"/>
      <c r="G376" s="112"/>
      <c r="H376" s="112"/>
      <c r="I376" s="112"/>
      <c r="J376" s="113"/>
      <c r="K376" s="113"/>
      <c r="AQ376" s="62"/>
      <c r="AR376" s="62"/>
      <c r="AS376" s="62"/>
      <c r="AT376" s="62"/>
    </row>
    <row r="377" ht="15.75" customHeight="1">
      <c r="F377" s="111"/>
      <c r="G377" s="112"/>
      <c r="H377" s="112"/>
      <c r="I377" s="112"/>
      <c r="J377" s="113"/>
      <c r="K377" s="113"/>
      <c r="AQ377" s="62"/>
      <c r="AR377" s="62"/>
      <c r="AS377" s="62"/>
      <c r="AT377" s="62"/>
    </row>
    <row r="378" ht="15.75" customHeight="1">
      <c r="F378" s="111"/>
      <c r="G378" s="112"/>
      <c r="H378" s="112"/>
      <c r="I378" s="112"/>
      <c r="J378" s="113"/>
      <c r="K378" s="113"/>
      <c r="AQ378" s="62"/>
      <c r="AR378" s="62"/>
      <c r="AS378" s="62"/>
      <c r="AT378" s="62"/>
    </row>
    <row r="379" ht="15.75" customHeight="1">
      <c r="F379" s="111"/>
      <c r="G379" s="112"/>
      <c r="H379" s="112"/>
      <c r="I379" s="112"/>
      <c r="J379" s="113"/>
      <c r="K379" s="113"/>
      <c r="AQ379" s="62"/>
      <c r="AR379" s="62"/>
      <c r="AS379" s="62"/>
      <c r="AT379" s="62"/>
    </row>
    <row r="380" ht="15.75" customHeight="1">
      <c r="F380" s="111"/>
      <c r="G380" s="112"/>
      <c r="H380" s="112"/>
      <c r="I380" s="112"/>
      <c r="J380" s="113"/>
      <c r="K380" s="113"/>
      <c r="AQ380" s="62"/>
      <c r="AR380" s="62"/>
      <c r="AS380" s="62"/>
      <c r="AT380" s="62"/>
    </row>
    <row r="381" ht="15.75" customHeight="1">
      <c r="F381" s="111"/>
      <c r="G381" s="112"/>
      <c r="H381" s="112"/>
      <c r="I381" s="112"/>
      <c r="J381" s="113"/>
      <c r="K381" s="113"/>
      <c r="AQ381" s="62"/>
      <c r="AR381" s="62"/>
      <c r="AS381" s="62"/>
      <c r="AT381" s="62"/>
    </row>
    <row r="382" ht="15.75" customHeight="1">
      <c r="F382" s="111"/>
      <c r="G382" s="112"/>
      <c r="H382" s="112"/>
      <c r="I382" s="112"/>
      <c r="J382" s="113"/>
      <c r="K382" s="113"/>
      <c r="AQ382" s="62"/>
      <c r="AR382" s="62"/>
      <c r="AS382" s="62"/>
      <c r="AT382" s="62"/>
    </row>
    <row r="383" ht="15.75" customHeight="1">
      <c r="F383" s="111"/>
      <c r="G383" s="112"/>
      <c r="H383" s="112"/>
      <c r="I383" s="112"/>
      <c r="J383" s="113"/>
      <c r="K383" s="113"/>
      <c r="AQ383" s="62"/>
      <c r="AR383" s="62"/>
      <c r="AS383" s="62"/>
      <c r="AT383" s="62"/>
    </row>
    <row r="384" ht="15.75" customHeight="1">
      <c r="F384" s="111"/>
      <c r="G384" s="112"/>
      <c r="H384" s="112"/>
      <c r="I384" s="112"/>
      <c r="J384" s="113"/>
      <c r="K384" s="113"/>
      <c r="AQ384" s="62"/>
      <c r="AR384" s="62"/>
      <c r="AS384" s="62"/>
      <c r="AT384" s="62"/>
    </row>
    <row r="385" ht="15.75" customHeight="1">
      <c r="F385" s="111"/>
      <c r="G385" s="112"/>
      <c r="H385" s="112"/>
      <c r="I385" s="112"/>
      <c r="J385" s="113"/>
      <c r="K385" s="113"/>
      <c r="AQ385" s="62"/>
      <c r="AR385" s="62"/>
      <c r="AS385" s="62"/>
      <c r="AT385" s="62"/>
    </row>
    <row r="386" ht="15.75" customHeight="1">
      <c r="F386" s="111"/>
      <c r="G386" s="112"/>
      <c r="H386" s="112"/>
      <c r="I386" s="112"/>
      <c r="J386" s="113"/>
      <c r="K386" s="113"/>
      <c r="AQ386" s="62"/>
      <c r="AR386" s="62"/>
      <c r="AS386" s="62"/>
      <c r="AT386" s="62"/>
    </row>
    <row r="387" ht="15.75" customHeight="1">
      <c r="F387" s="111"/>
      <c r="G387" s="112"/>
      <c r="H387" s="112"/>
      <c r="I387" s="112"/>
      <c r="J387" s="113"/>
      <c r="K387" s="113"/>
      <c r="AQ387" s="62"/>
      <c r="AR387" s="62"/>
      <c r="AS387" s="62"/>
      <c r="AT387" s="62"/>
    </row>
    <row r="388" ht="15.75" customHeight="1">
      <c r="F388" s="111"/>
      <c r="G388" s="112"/>
      <c r="H388" s="112"/>
      <c r="I388" s="112"/>
      <c r="J388" s="113"/>
      <c r="K388" s="113"/>
      <c r="AQ388" s="62"/>
      <c r="AR388" s="62"/>
      <c r="AS388" s="62"/>
      <c r="AT388" s="62"/>
    </row>
    <row r="389" ht="15.75" customHeight="1">
      <c r="F389" s="111"/>
      <c r="G389" s="112"/>
      <c r="H389" s="112"/>
      <c r="I389" s="112"/>
      <c r="J389" s="113"/>
      <c r="K389" s="113"/>
      <c r="AQ389" s="62"/>
      <c r="AR389" s="62"/>
      <c r="AS389" s="62"/>
      <c r="AT389" s="62"/>
    </row>
    <row r="390" ht="15.75" customHeight="1">
      <c r="F390" s="111"/>
      <c r="G390" s="112"/>
      <c r="H390" s="112"/>
      <c r="I390" s="112"/>
      <c r="J390" s="113"/>
      <c r="K390" s="113"/>
      <c r="AQ390" s="62"/>
      <c r="AR390" s="62"/>
      <c r="AS390" s="62"/>
      <c r="AT390" s="62"/>
    </row>
    <row r="391" ht="15.75" customHeight="1">
      <c r="F391" s="111"/>
      <c r="G391" s="112"/>
      <c r="H391" s="112"/>
      <c r="I391" s="112"/>
      <c r="J391" s="113"/>
      <c r="K391" s="113"/>
      <c r="AQ391" s="62"/>
      <c r="AR391" s="62"/>
      <c r="AS391" s="62"/>
      <c r="AT391" s="62"/>
    </row>
    <row r="392" ht="15.75" customHeight="1">
      <c r="F392" s="111"/>
      <c r="G392" s="112"/>
      <c r="H392" s="112"/>
      <c r="I392" s="112"/>
      <c r="J392" s="113"/>
      <c r="K392" s="113"/>
      <c r="AQ392" s="62"/>
      <c r="AR392" s="62"/>
      <c r="AS392" s="62"/>
      <c r="AT392" s="62"/>
    </row>
    <row r="393" ht="15.75" customHeight="1">
      <c r="F393" s="111"/>
      <c r="G393" s="112"/>
      <c r="H393" s="112"/>
      <c r="I393" s="112"/>
      <c r="J393" s="113"/>
      <c r="K393" s="113"/>
      <c r="AQ393" s="62"/>
      <c r="AR393" s="62"/>
      <c r="AS393" s="62"/>
      <c r="AT393" s="62"/>
    </row>
    <row r="394" ht="15.75" customHeight="1">
      <c r="F394" s="111"/>
      <c r="G394" s="112"/>
      <c r="H394" s="112"/>
      <c r="I394" s="112"/>
      <c r="J394" s="113"/>
      <c r="K394" s="113"/>
      <c r="AQ394" s="62"/>
      <c r="AR394" s="62"/>
      <c r="AS394" s="62"/>
      <c r="AT394" s="62"/>
    </row>
    <row r="395" ht="15.75" customHeight="1">
      <c r="F395" s="111"/>
      <c r="G395" s="112"/>
      <c r="H395" s="112"/>
      <c r="I395" s="112"/>
      <c r="J395" s="113"/>
      <c r="K395" s="113"/>
      <c r="AQ395" s="62"/>
      <c r="AR395" s="62"/>
      <c r="AS395" s="62"/>
      <c r="AT395" s="62"/>
    </row>
    <row r="396" ht="15.75" customHeight="1">
      <c r="F396" s="111"/>
      <c r="G396" s="112"/>
      <c r="H396" s="112"/>
      <c r="I396" s="112"/>
      <c r="J396" s="113"/>
      <c r="K396" s="113"/>
      <c r="AQ396" s="62"/>
      <c r="AR396" s="62"/>
      <c r="AS396" s="62"/>
      <c r="AT396" s="62"/>
    </row>
    <row r="397" ht="15.75" customHeight="1">
      <c r="F397" s="111"/>
      <c r="G397" s="112"/>
      <c r="H397" s="112"/>
      <c r="I397" s="112"/>
      <c r="J397" s="113"/>
      <c r="K397" s="113"/>
      <c r="AQ397" s="62"/>
      <c r="AR397" s="62"/>
      <c r="AS397" s="62"/>
      <c r="AT397" s="62"/>
    </row>
    <row r="398" ht="15.75" customHeight="1">
      <c r="F398" s="111"/>
      <c r="G398" s="112"/>
      <c r="H398" s="112"/>
      <c r="I398" s="112"/>
      <c r="J398" s="113"/>
      <c r="K398" s="113"/>
      <c r="AQ398" s="62"/>
      <c r="AR398" s="62"/>
      <c r="AS398" s="62"/>
      <c r="AT398" s="62"/>
    </row>
    <row r="399" ht="15.75" customHeight="1">
      <c r="F399" s="111"/>
      <c r="G399" s="112"/>
      <c r="H399" s="112"/>
      <c r="I399" s="112"/>
      <c r="J399" s="113"/>
      <c r="K399" s="113"/>
      <c r="AQ399" s="62"/>
      <c r="AR399" s="62"/>
      <c r="AS399" s="62"/>
      <c r="AT399" s="62"/>
    </row>
    <row r="400" ht="15.75" customHeight="1">
      <c r="F400" s="111"/>
      <c r="G400" s="112"/>
      <c r="H400" s="112"/>
      <c r="I400" s="112"/>
      <c r="J400" s="113"/>
      <c r="K400" s="113"/>
      <c r="AQ400" s="62"/>
      <c r="AR400" s="62"/>
      <c r="AS400" s="62"/>
      <c r="AT400" s="62"/>
    </row>
    <row r="401" ht="15.75" customHeight="1">
      <c r="F401" s="111"/>
      <c r="G401" s="112"/>
      <c r="H401" s="112"/>
      <c r="I401" s="112"/>
      <c r="J401" s="113"/>
      <c r="K401" s="113"/>
      <c r="AQ401" s="62"/>
      <c r="AR401" s="62"/>
      <c r="AS401" s="62"/>
      <c r="AT401" s="62"/>
    </row>
    <row r="402" ht="15.75" customHeight="1">
      <c r="F402" s="111"/>
      <c r="G402" s="112"/>
      <c r="H402" s="112"/>
      <c r="I402" s="112"/>
      <c r="J402" s="113"/>
      <c r="K402" s="113"/>
      <c r="AQ402" s="62"/>
      <c r="AR402" s="62"/>
      <c r="AS402" s="62"/>
      <c r="AT402" s="62"/>
    </row>
    <row r="403" ht="15.75" customHeight="1">
      <c r="F403" s="111"/>
      <c r="G403" s="112"/>
      <c r="H403" s="112"/>
      <c r="I403" s="112"/>
      <c r="J403" s="113"/>
      <c r="K403" s="113"/>
      <c r="AQ403" s="62"/>
      <c r="AR403" s="62"/>
      <c r="AS403" s="62"/>
      <c r="AT403" s="62"/>
    </row>
    <row r="404" ht="15.75" customHeight="1">
      <c r="F404" s="111"/>
      <c r="G404" s="112"/>
      <c r="H404" s="112"/>
      <c r="I404" s="112"/>
      <c r="J404" s="113"/>
      <c r="K404" s="113"/>
      <c r="AQ404" s="62"/>
      <c r="AR404" s="62"/>
      <c r="AS404" s="62"/>
      <c r="AT404" s="62"/>
    </row>
    <row r="405" ht="15.75" customHeight="1">
      <c r="F405" s="111"/>
      <c r="G405" s="112"/>
      <c r="H405" s="112"/>
      <c r="I405" s="112"/>
      <c r="J405" s="113"/>
      <c r="K405" s="113"/>
      <c r="AQ405" s="62"/>
      <c r="AR405" s="62"/>
      <c r="AS405" s="62"/>
      <c r="AT405" s="62"/>
    </row>
    <row r="406" ht="15.75" customHeight="1">
      <c r="F406" s="111"/>
      <c r="G406" s="112"/>
      <c r="H406" s="112"/>
      <c r="I406" s="112"/>
      <c r="J406" s="113"/>
      <c r="K406" s="113"/>
      <c r="AQ406" s="62"/>
      <c r="AR406" s="62"/>
      <c r="AS406" s="62"/>
      <c r="AT406" s="62"/>
    </row>
    <row r="407" ht="15.75" customHeight="1">
      <c r="F407" s="111"/>
      <c r="G407" s="112"/>
      <c r="H407" s="112"/>
      <c r="I407" s="112"/>
      <c r="J407" s="113"/>
      <c r="K407" s="113"/>
      <c r="AQ407" s="62"/>
      <c r="AR407" s="62"/>
      <c r="AS407" s="62"/>
      <c r="AT407" s="62"/>
    </row>
    <row r="408" ht="15.75" customHeight="1">
      <c r="F408" s="111"/>
      <c r="G408" s="112"/>
      <c r="H408" s="112"/>
      <c r="I408" s="112"/>
      <c r="J408" s="113"/>
      <c r="K408" s="113"/>
      <c r="AQ408" s="62"/>
      <c r="AR408" s="62"/>
      <c r="AS408" s="62"/>
      <c r="AT408" s="62"/>
    </row>
    <row r="409" ht="15.75" customHeight="1">
      <c r="F409" s="111"/>
      <c r="G409" s="112"/>
      <c r="H409" s="112"/>
      <c r="I409" s="112"/>
      <c r="J409" s="113"/>
      <c r="K409" s="113"/>
      <c r="AQ409" s="62"/>
      <c r="AR409" s="62"/>
      <c r="AS409" s="62"/>
      <c r="AT409" s="62"/>
    </row>
    <row r="410" ht="15.75" customHeight="1">
      <c r="F410" s="111"/>
      <c r="G410" s="112"/>
      <c r="H410" s="112"/>
      <c r="I410" s="112"/>
      <c r="J410" s="113"/>
      <c r="K410" s="113"/>
      <c r="AQ410" s="62"/>
      <c r="AR410" s="62"/>
      <c r="AS410" s="62"/>
      <c r="AT410" s="62"/>
    </row>
    <row r="411" ht="15.75" customHeight="1">
      <c r="F411" s="111"/>
      <c r="G411" s="112"/>
      <c r="H411" s="112"/>
      <c r="I411" s="112"/>
      <c r="J411" s="113"/>
      <c r="K411" s="113"/>
      <c r="AQ411" s="62"/>
      <c r="AR411" s="62"/>
      <c r="AS411" s="62"/>
      <c r="AT411" s="62"/>
    </row>
    <row r="412" ht="15.75" customHeight="1">
      <c r="F412" s="111"/>
      <c r="G412" s="112"/>
      <c r="H412" s="112"/>
      <c r="I412" s="112"/>
      <c r="J412" s="113"/>
      <c r="K412" s="113"/>
      <c r="AQ412" s="62"/>
      <c r="AR412" s="62"/>
      <c r="AS412" s="62"/>
      <c r="AT412" s="62"/>
    </row>
    <row r="413" ht="15.75" customHeight="1">
      <c r="F413" s="111"/>
      <c r="G413" s="112"/>
      <c r="H413" s="112"/>
      <c r="I413" s="112"/>
      <c r="J413" s="113"/>
      <c r="K413" s="113"/>
      <c r="AQ413" s="62"/>
      <c r="AR413" s="62"/>
      <c r="AS413" s="62"/>
      <c r="AT413" s="62"/>
    </row>
    <row r="414" ht="15.75" customHeight="1">
      <c r="F414" s="111"/>
      <c r="G414" s="112"/>
      <c r="H414" s="112"/>
      <c r="I414" s="112"/>
      <c r="J414" s="113"/>
      <c r="K414" s="113"/>
      <c r="AQ414" s="62"/>
      <c r="AR414" s="62"/>
      <c r="AS414" s="62"/>
      <c r="AT414" s="62"/>
    </row>
    <row r="415" ht="15.75" customHeight="1">
      <c r="F415" s="111"/>
      <c r="G415" s="112"/>
      <c r="H415" s="112"/>
      <c r="I415" s="112"/>
      <c r="J415" s="113"/>
      <c r="K415" s="113"/>
      <c r="AQ415" s="62"/>
      <c r="AR415" s="62"/>
      <c r="AS415" s="62"/>
      <c r="AT415" s="62"/>
    </row>
    <row r="416" ht="15.75" customHeight="1">
      <c r="F416" s="111"/>
      <c r="G416" s="112"/>
      <c r="H416" s="112"/>
      <c r="I416" s="112"/>
      <c r="J416" s="113"/>
      <c r="K416" s="113"/>
      <c r="AQ416" s="62"/>
      <c r="AR416" s="62"/>
      <c r="AS416" s="62"/>
      <c r="AT416" s="62"/>
    </row>
    <row r="417" ht="15.75" customHeight="1">
      <c r="F417" s="111"/>
      <c r="G417" s="112"/>
      <c r="H417" s="112"/>
      <c r="I417" s="112"/>
      <c r="J417" s="113"/>
      <c r="K417" s="113"/>
      <c r="AQ417" s="62"/>
      <c r="AR417" s="62"/>
      <c r="AS417" s="62"/>
      <c r="AT417" s="62"/>
    </row>
    <row r="418" ht="15.75" customHeight="1">
      <c r="F418" s="111"/>
      <c r="G418" s="112"/>
      <c r="H418" s="112"/>
      <c r="I418" s="112"/>
      <c r="J418" s="113"/>
      <c r="K418" s="113"/>
      <c r="AQ418" s="62"/>
      <c r="AR418" s="62"/>
      <c r="AS418" s="62"/>
      <c r="AT418" s="62"/>
    </row>
    <row r="419" ht="15.75" customHeight="1">
      <c r="F419" s="111"/>
      <c r="G419" s="112"/>
      <c r="H419" s="112"/>
      <c r="I419" s="112"/>
      <c r="J419" s="113"/>
      <c r="K419" s="113"/>
      <c r="AQ419" s="62"/>
      <c r="AR419" s="62"/>
      <c r="AS419" s="62"/>
      <c r="AT419" s="62"/>
    </row>
    <row r="420" ht="15.75" customHeight="1">
      <c r="F420" s="111"/>
      <c r="G420" s="112"/>
      <c r="H420" s="112"/>
      <c r="I420" s="112"/>
      <c r="J420" s="113"/>
      <c r="K420" s="113"/>
      <c r="AQ420" s="62"/>
      <c r="AR420" s="62"/>
      <c r="AS420" s="62"/>
      <c r="AT420" s="62"/>
    </row>
    <row r="421" ht="15.75" customHeight="1">
      <c r="F421" s="111"/>
      <c r="G421" s="112"/>
      <c r="H421" s="112"/>
      <c r="I421" s="112"/>
      <c r="J421" s="113"/>
      <c r="K421" s="113"/>
      <c r="AQ421" s="62"/>
      <c r="AR421" s="62"/>
      <c r="AS421" s="62"/>
      <c r="AT421" s="62"/>
    </row>
    <row r="422" ht="15.75" customHeight="1">
      <c r="F422" s="111"/>
      <c r="G422" s="112"/>
      <c r="H422" s="112"/>
      <c r="I422" s="112"/>
      <c r="J422" s="113"/>
      <c r="K422" s="113"/>
      <c r="AQ422" s="62"/>
      <c r="AR422" s="62"/>
      <c r="AS422" s="62"/>
      <c r="AT422" s="62"/>
    </row>
    <row r="423" ht="15.75" customHeight="1">
      <c r="F423" s="111"/>
      <c r="G423" s="112"/>
      <c r="H423" s="112"/>
      <c r="I423" s="112"/>
      <c r="J423" s="113"/>
      <c r="K423" s="113"/>
      <c r="AQ423" s="62"/>
      <c r="AR423" s="62"/>
      <c r="AS423" s="62"/>
      <c r="AT423" s="62"/>
    </row>
    <row r="424" ht="15.75" customHeight="1">
      <c r="F424" s="111"/>
      <c r="G424" s="112"/>
      <c r="H424" s="112"/>
      <c r="I424" s="112"/>
      <c r="J424" s="113"/>
      <c r="K424" s="113"/>
      <c r="AQ424" s="62"/>
      <c r="AR424" s="62"/>
      <c r="AS424" s="62"/>
      <c r="AT424" s="62"/>
    </row>
    <row r="425" ht="15.75" customHeight="1">
      <c r="F425" s="111"/>
      <c r="G425" s="112"/>
      <c r="H425" s="112"/>
      <c r="I425" s="112"/>
      <c r="J425" s="113"/>
      <c r="K425" s="113"/>
      <c r="AQ425" s="62"/>
      <c r="AR425" s="62"/>
      <c r="AS425" s="62"/>
      <c r="AT425" s="62"/>
    </row>
    <row r="426" ht="15.75" customHeight="1">
      <c r="F426" s="111"/>
      <c r="G426" s="112"/>
      <c r="H426" s="112"/>
      <c r="I426" s="112"/>
      <c r="J426" s="113"/>
      <c r="K426" s="113"/>
      <c r="AQ426" s="62"/>
      <c r="AR426" s="62"/>
      <c r="AS426" s="62"/>
      <c r="AT426" s="62"/>
    </row>
    <row r="427" ht="15.75" customHeight="1">
      <c r="F427" s="111"/>
      <c r="G427" s="112"/>
      <c r="H427" s="112"/>
      <c r="I427" s="112"/>
      <c r="J427" s="113"/>
      <c r="K427" s="113"/>
      <c r="AQ427" s="62"/>
      <c r="AR427" s="62"/>
      <c r="AS427" s="62"/>
      <c r="AT427" s="62"/>
    </row>
    <row r="428" ht="15.75" customHeight="1">
      <c r="F428" s="111"/>
      <c r="G428" s="112"/>
      <c r="H428" s="112"/>
      <c r="I428" s="112"/>
      <c r="J428" s="113"/>
      <c r="K428" s="113"/>
      <c r="AQ428" s="62"/>
      <c r="AR428" s="62"/>
      <c r="AS428" s="62"/>
      <c r="AT428" s="62"/>
    </row>
    <row r="429" ht="15.75" customHeight="1">
      <c r="F429" s="111"/>
      <c r="G429" s="112"/>
      <c r="H429" s="112"/>
      <c r="I429" s="112"/>
      <c r="J429" s="113"/>
      <c r="K429" s="113"/>
      <c r="AQ429" s="62"/>
      <c r="AR429" s="62"/>
      <c r="AS429" s="62"/>
      <c r="AT429" s="62"/>
    </row>
    <row r="430" ht="15.75" customHeight="1">
      <c r="F430" s="111"/>
      <c r="G430" s="112"/>
      <c r="H430" s="112"/>
      <c r="I430" s="112"/>
      <c r="J430" s="113"/>
      <c r="K430" s="113"/>
      <c r="AQ430" s="62"/>
      <c r="AR430" s="62"/>
      <c r="AS430" s="62"/>
      <c r="AT430" s="62"/>
    </row>
    <row r="431" ht="15.75" customHeight="1">
      <c r="F431" s="111"/>
      <c r="G431" s="112"/>
      <c r="H431" s="112"/>
      <c r="I431" s="112"/>
      <c r="J431" s="113"/>
      <c r="K431" s="113"/>
      <c r="AQ431" s="62"/>
      <c r="AR431" s="62"/>
      <c r="AS431" s="62"/>
      <c r="AT431" s="62"/>
    </row>
    <row r="432" ht="15.75" customHeight="1">
      <c r="F432" s="111"/>
      <c r="G432" s="112"/>
      <c r="H432" s="112"/>
      <c r="I432" s="112"/>
      <c r="J432" s="113"/>
      <c r="K432" s="113"/>
      <c r="AQ432" s="62"/>
      <c r="AR432" s="62"/>
      <c r="AS432" s="62"/>
      <c r="AT432" s="62"/>
    </row>
    <row r="433" ht="15.75" customHeight="1">
      <c r="F433" s="111"/>
      <c r="G433" s="112"/>
      <c r="H433" s="112"/>
      <c r="I433" s="112"/>
      <c r="J433" s="113"/>
      <c r="K433" s="113"/>
      <c r="AQ433" s="62"/>
      <c r="AR433" s="62"/>
      <c r="AS433" s="62"/>
      <c r="AT433" s="62"/>
    </row>
    <row r="434" ht="15.75" customHeight="1">
      <c r="F434" s="111"/>
      <c r="G434" s="112"/>
      <c r="H434" s="112"/>
      <c r="I434" s="112"/>
      <c r="J434" s="113"/>
      <c r="K434" s="113"/>
      <c r="AQ434" s="62"/>
      <c r="AR434" s="62"/>
      <c r="AS434" s="62"/>
      <c r="AT434" s="62"/>
    </row>
    <row r="435" ht="15.75" customHeight="1">
      <c r="F435" s="111"/>
      <c r="G435" s="112"/>
      <c r="H435" s="112"/>
      <c r="I435" s="112"/>
      <c r="J435" s="113"/>
      <c r="K435" s="113"/>
      <c r="AQ435" s="62"/>
      <c r="AR435" s="62"/>
      <c r="AS435" s="62"/>
      <c r="AT435" s="62"/>
    </row>
    <row r="436" ht="15.75" customHeight="1">
      <c r="F436" s="111"/>
      <c r="G436" s="112"/>
      <c r="H436" s="112"/>
      <c r="I436" s="112"/>
      <c r="J436" s="113"/>
      <c r="K436" s="113"/>
      <c r="AQ436" s="62"/>
      <c r="AR436" s="62"/>
      <c r="AS436" s="62"/>
      <c r="AT436" s="62"/>
    </row>
    <row r="437" ht="15.75" customHeight="1">
      <c r="F437" s="111"/>
      <c r="G437" s="112"/>
      <c r="H437" s="112"/>
      <c r="I437" s="112"/>
      <c r="J437" s="113"/>
      <c r="K437" s="113"/>
      <c r="AQ437" s="62"/>
      <c r="AR437" s="62"/>
      <c r="AS437" s="62"/>
      <c r="AT437" s="62"/>
    </row>
    <row r="438" ht="15.75" customHeight="1">
      <c r="F438" s="111"/>
      <c r="G438" s="112"/>
      <c r="H438" s="112"/>
      <c r="I438" s="112"/>
      <c r="J438" s="113"/>
      <c r="K438" s="113"/>
      <c r="AQ438" s="62"/>
      <c r="AR438" s="62"/>
      <c r="AS438" s="62"/>
      <c r="AT438" s="62"/>
    </row>
    <row r="439" ht="15.75" customHeight="1">
      <c r="F439" s="111"/>
      <c r="G439" s="112"/>
      <c r="H439" s="112"/>
      <c r="I439" s="112"/>
      <c r="J439" s="113"/>
      <c r="K439" s="113"/>
      <c r="AQ439" s="62"/>
      <c r="AR439" s="62"/>
      <c r="AS439" s="62"/>
      <c r="AT439" s="62"/>
    </row>
    <row r="440" ht="15.75" customHeight="1">
      <c r="F440" s="111"/>
      <c r="G440" s="112"/>
      <c r="H440" s="112"/>
      <c r="I440" s="112"/>
      <c r="J440" s="113"/>
      <c r="K440" s="113"/>
      <c r="AQ440" s="62"/>
      <c r="AR440" s="62"/>
      <c r="AS440" s="62"/>
      <c r="AT440" s="62"/>
    </row>
    <row r="441" ht="15.75" customHeight="1">
      <c r="F441" s="111"/>
      <c r="G441" s="112"/>
      <c r="H441" s="112"/>
      <c r="I441" s="112"/>
      <c r="J441" s="113"/>
      <c r="K441" s="113"/>
      <c r="AQ441" s="62"/>
      <c r="AR441" s="62"/>
      <c r="AS441" s="62"/>
      <c r="AT441" s="62"/>
    </row>
    <row r="442" ht="15.75" customHeight="1">
      <c r="F442" s="111"/>
      <c r="G442" s="112"/>
      <c r="H442" s="112"/>
      <c r="I442" s="112"/>
      <c r="J442" s="113"/>
      <c r="K442" s="113"/>
      <c r="AQ442" s="62"/>
      <c r="AR442" s="62"/>
      <c r="AS442" s="62"/>
      <c r="AT442" s="62"/>
    </row>
    <row r="443" ht="15.75" customHeight="1">
      <c r="F443" s="111"/>
      <c r="G443" s="112"/>
      <c r="H443" s="112"/>
      <c r="I443" s="112"/>
      <c r="J443" s="113"/>
      <c r="K443" s="113"/>
      <c r="AQ443" s="62"/>
      <c r="AR443" s="62"/>
      <c r="AS443" s="62"/>
      <c r="AT443" s="62"/>
    </row>
    <row r="444" ht="15.75" customHeight="1">
      <c r="F444" s="111"/>
      <c r="G444" s="112"/>
      <c r="H444" s="112"/>
      <c r="I444" s="112"/>
      <c r="J444" s="113"/>
      <c r="K444" s="113"/>
      <c r="AQ444" s="62"/>
      <c r="AR444" s="62"/>
      <c r="AS444" s="62"/>
      <c r="AT444" s="62"/>
    </row>
    <row r="445" ht="15.75" customHeight="1">
      <c r="F445" s="111"/>
      <c r="G445" s="112"/>
      <c r="H445" s="112"/>
      <c r="I445" s="112"/>
      <c r="J445" s="113"/>
      <c r="K445" s="113"/>
      <c r="AQ445" s="62"/>
      <c r="AR445" s="62"/>
      <c r="AS445" s="62"/>
      <c r="AT445" s="62"/>
    </row>
    <row r="446" ht="15.75" customHeight="1">
      <c r="F446" s="111"/>
      <c r="G446" s="112"/>
      <c r="H446" s="112"/>
      <c r="I446" s="112"/>
      <c r="J446" s="113"/>
      <c r="K446" s="113"/>
      <c r="AQ446" s="62"/>
      <c r="AR446" s="62"/>
      <c r="AS446" s="62"/>
      <c r="AT446" s="62"/>
    </row>
    <row r="447" ht="15.75" customHeight="1">
      <c r="F447" s="111"/>
      <c r="G447" s="112"/>
      <c r="H447" s="112"/>
      <c r="I447" s="112"/>
      <c r="J447" s="113"/>
      <c r="K447" s="113"/>
      <c r="AQ447" s="62"/>
      <c r="AR447" s="62"/>
      <c r="AS447" s="62"/>
      <c r="AT447" s="62"/>
    </row>
    <row r="448" ht="15.75" customHeight="1">
      <c r="F448" s="111"/>
      <c r="G448" s="112"/>
      <c r="H448" s="112"/>
      <c r="I448" s="112"/>
      <c r="J448" s="113"/>
      <c r="K448" s="113"/>
      <c r="AQ448" s="62"/>
      <c r="AR448" s="62"/>
      <c r="AS448" s="62"/>
      <c r="AT448" s="62"/>
    </row>
    <row r="449" ht="15.75" customHeight="1">
      <c r="F449" s="111"/>
      <c r="G449" s="112"/>
      <c r="H449" s="112"/>
      <c r="I449" s="112"/>
      <c r="J449" s="113"/>
      <c r="K449" s="113"/>
      <c r="AQ449" s="62"/>
      <c r="AR449" s="62"/>
      <c r="AS449" s="62"/>
      <c r="AT449" s="62"/>
    </row>
    <row r="450" ht="15.75" customHeight="1">
      <c r="F450" s="111"/>
      <c r="G450" s="112"/>
      <c r="H450" s="112"/>
      <c r="I450" s="112"/>
      <c r="J450" s="113"/>
      <c r="K450" s="113"/>
      <c r="AQ450" s="62"/>
      <c r="AR450" s="62"/>
      <c r="AS450" s="62"/>
      <c r="AT450" s="62"/>
    </row>
    <row r="451" ht="15.75" customHeight="1">
      <c r="F451" s="111"/>
      <c r="G451" s="112"/>
      <c r="H451" s="112"/>
      <c r="I451" s="112"/>
      <c r="J451" s="113"/>
      <c r="K451" s="113"/>
      <c r="AQ451" s="62"/>
      <c r="AR451" s="62"/>
      <c r="AS451" s="62"/>
      <c r="AT451" s="62"/>
    </row>
    <row r="452" ht="15.75" customHeight="1">
      <c r="F452" s="111"/>
      <c r="G452" s="112"/>
      <c r="H452" s="112"/>
      <c r="I452" s="112"/>
      <c r="J452" s="113"/>
      <c r="K452" s="113"/>
      <c r="AQ452" s="62"/>
      <c r="AR452" s="62"/>
      <c r="AS452" s="62"/>
      <c r="AT452" s="62"/>
    </row>
    <row r="453" ht="15.75" customHeight="1">
      <c r="F453" s="111"/>
      <c r="G453" s="112"/>
      <c r="H453" s="112"/>
      <c r="I453" s="112"/>
      <c r="J453" s="113"/>
      <c r="K453" s="113"/>
      <c r="AQ453" s="62"/>
      <c r="AR453" s="62"/>
      <c r="AS453" s="62"/>
      <c r="AT453" s="62"/>
    </row>
    <row r="454" ht="15.75" customHeight="1">
      <c r="F454" s="111"/>
      <c r="G454" s="112"/>
      <c r="H454" s="112"/>
      <c r="I454" s="112"/>
      <c r="J454" s="113"/>
      <c r="K454" s="113"/>
      <c r="AQ454" s="62"/>
      <c r="AR454" s="62"/>
      <c r="AS454" s="62"/>
      <c r="AT454" s="62"/>
    </row>
    <row r="455" ht="15.75" customHeight="1">
      <c r="F455" s="111"/>
      <c r="G455" s="112"/>
      <c r="H455" s="112"/>
      <c r="I455" s="112"/>
      <c r="J455" s="113"/>
      <c r="K455" s="113"/>
      <c r="AQ455" s="62"/>
      <c r="AR455" s="62"/>
      <c r="AS455" s="62"/>
      <c r="AT455" s="62"/>
    </row>
    <row r="456" ht="15.75" customHeight="1">
      <c r="F456" s="111"/>
      <c r="G456" s="112"/>
      <c r="H456" s="112"/>
      <c r="I456" s="112"/>
      <c r="J456" s="113"/>
      <c r="K456" s="113"/>
      <c r="AQ456" s="62"/>
      <c r="AR456" s="62"/>
      <c r="AS456" s="62"/>
      <c r="AT456" s="62"/>
    </row>
    <row r="457" ht="15.75" customHeight="1">
      <c r="F457" s="111"/>
      <c r="G457" s="112"/>
      <c r="H457" s="112"/>
      <c r="I457" s="112"/>
      <c r="J457" s="113"/>
      <c r="K457" s="113"/>
      <c r="AQ457" s="62"/>
      <c r="AR457" s="62"/>
      <c r="AS457" s="62"/>
      <c r="AT457" s="62"/>
    </row>
    <row r="458" ht="15.75" customHeight="1">
      <c r="F458" s="111"/>
      <c r="G458" s="112"/>
      <c r="H458" s="112"/>
      <c r="I458" s="112"/>
      <c r="J458" s="113"/>
      <c r="K458" s="113"/>
      <c r="AQ458" s="62"/>
      <c r="AR458" s="62"/>
      <c r="AS458" s="62"/>
      <c r="AT458" s="62"/>
    </row>
    <row r="459" ht="15.75" customHeight="1">
      <c r="F459" s="111"/>
      <c r="G459" s="112"/>
      <c r="H459" s="112"/>
      <c r="I459" s="112"/>
      <c r="J459" s="113"/>
      <c r="K459" s="113"/>
      <c r="AQ459" s="62"/>
      <c r="AR459" s="62"/>
      <c r="AS459" s="62"/>
      <c r="AT459" s="62"/>
    </row>
    <row r="460" ht="15.75" customHeight="1">
      <c r="F460" s="111"/>
      <c r="G460" s="112"/>
      <c r="H460" s="112"/>
      <c r="I460" s="112"/>
      <c r="J460" s="113"/>
      <c r="K460" s="113"/>
      <c r="AQ460" s="62"/>
      <c r="AR460" s="62"/>
      <c r="AS460" s="62"/>
      <c r="AT460" s="62"/>
    </row>
    <row r="461" ht="15.75" customHeight="1">
      <c r="F461" s="111"/>
      <c r="G461" s="112"/>
      <c r="H461" s="112"/>
      <c r="I461" s="112"/>
      <c r="J461" s="113"/>
      <c r="K461" s="113"/>
      <c r="AQ461" s="62"/>
      <c r="AR461" s="62"/>
      <c r="AS461" s="62"/>
      <c r="AT461" s="62"/>
    </row>
    <row r="462" ht="15.75" customHeight="1">
      <c r="F462" s="111"/>
      <c r="G462" s="112"/>
      <c r="H462" s="112"/>
      <c r="I462" s="112"/>
      <c r="J462" s="113"/>
      <c r="K462" s="113"/>
      <c r="AQ462" s="62"/>
      <c r="AR462" s="62"/>
      <c r="AS462" s="62"/>
      <c r="AT462" s="62"/>
    </row>
    <row r="463" ht="15.75" customHeight="1">
      <c r="F463" s="111"/>
      <c r="G463" s="112"/>
      <c r="H463" s="112"/>
      <c r="I463" s="112"/>
      <c r="J463" s="113"/>
      <c r="K463" s="113"/>
      <c r="AQ463" s="62"/>
      <c r="AR463" s="62"/>
      <c r="AS463" s="62"/>
      <c r="AT463" s="62"/>
    </row>
    <row r="464" ht="15.75" customHeight="1">
      <c r="F464" s="111"/>
      <c r="G464" s="112"/>
      <c r="H464" s="112"/>
      <c r="I464" s="112"/>
      <c r="J464" s="113"/>
      <c r="K464" s="113"/>
      <c r="AQ464" s="62"/>
      <c r="AR464" s="62"/>
      <c r="AS464" s="62"/>
      <c r="AT464" s="62"/>
    </row>
    <row r="465" ht="15.75" customHeight="1">
      <c r="F465" s="111"/>
      <c r="G465" s="112"/>
      <c r="H465" s="112"/>
      <c r="I465" s="112"/>
      <c r="J465" s="113"/>
      <c r="K465" s="113"/>
      <c r="AQ465" s="62"/>
      <c r="AR465" s="62"/>
      <c r="AS465" s="62"/>
      <c r="AT465" s="62"/>
    </row>
    <row r="466" ht="15.75" customHeight="1">
      <c r="F466" s="111"/>
      <c r="G466" s="112"/>
      <c r="H466" s="112"/>
      <c r="I466" s="112"/>
      <c r="J466" s="113"/>
      <c r="K466" s="113"/>
      <c r="AQ466" s="62"/>
      <c r="AR466" s="62"/>
      <c r="AS466" s="62"/>
      <c r="AT466" s="62"/>
    </row>
    <row r="467" ht="15.75" customHeight="1">
      <c r="F467" s="111"/>
      <c r="G467" s="112"/>
      <c r="H467" s="112"/>
      <c r="I467" s="112"/>
      <c r="J467" s="113"/>
      <c r="K467" s="113"/>
      <c r="AQ467" s="62"/>
      <c r="AR467" s="62"/>
      <c r="AS467" s="62"/>
      <c r="AT467" s="62"/>
    </row>
    <row r="468" ht="15.75" customHeight="1">
      <c r="F468" s="111"/>
      <c r="G468" s="112"/>
      <c r="H468" s="112"/>
      <c r="I468" s="112"/>
      <c r="J468" s="113"/>
      <c r="K468" s="113"/>
      <c r="AQ468" s="62"/>
      <c r="AR468" s="62"/>
      <c r="AS468" s="62"/>
      <c r="AT468" s="62"/>
    </row>
    <row r="469" ht="15.75" customHeight="1">
      <c r="F469" s="111"/>
      <c r="G469" s="112"/>
      <c r="H469" s="112"/>
      <c r="I469" s="112"/>
      <c r="J469" s="113"/>
      <c r="K469" s="113"/>
      <c r="AQ469" s="62"/>
      <c r="AR469" s="62"/>
      <c r="AS469" s="62"/>
      <c r="AT469" s="62"/>
    </row>
    <row r="470" ht="15.75" customHeight="1">
      <c r="F470" s="111"/>
      <c r="G470" s="112"/>
      <c r="H470" s="112"/>
      <c r="I470" s="112"/>
      <c r="J470" s="113"/>
      <c r="K470" s="113"/>
      <c r="AQ470" s="62"/>
      <c r="AR470" s="62"/>
      <c r="AS470" s="62"/>
      <c r="AT470" s="62"/>
    </row>
    <row r="471" ht="15.75" customHeight="1">
      <c r="F471" s="111"/>
      <c r="G471" s="112"/>
      <c r="H471" s="112"/>
      <c r="I471" s="112"/>
      <c r="J471" s="113"/>
      <c r="K471" s="113"/>
      <c r="AQ471" s="62"/>
      <c r="AR471" s="62"/>
      <c r="AS471" s="62"/>
      <c r="AT471" s="62"/>
    </row>
    <row r="472" ht="15.75" customHeight="1">
      <c r="F472" s="111"/>
      <c r="G472" s="112"/>
      <c r="H472" s="112"/>
      <c r="I472" s="112"/>
      <c r="J472" s="113"/>
      <c r="K472" s="113"/>
      <c r="AQ472" s="62"/>
      <c r="AR472" s="62"/>
      <c r="AS472" s="62"/>
      <c r="AT472" s="62"/>
    </row>
    <row r="473" ht="15.75" customHeight="1">
      <c r="F473" s="111"/>
      <c r="G473" s="112"/>
      <c r="H473" s="112"/>
      <c r="I473" s="112"/>
      <c r="J473" s="113"/>
      <c r="K473" s="113"/>
      <c r="AQ473" s="62"/>
      <c r="AR473" s="62"/>
      <c r="AS473" s="62"/>
      <c r="AT473" s="62"/>
    </row>
    <row r="474" ht="15.75" customHeight="1">
      <c r="F474" s="111"/>
      <c r="G474" s="112"/>
      <c r="H474" s="112"/>
      <c r="I474" s="112"/>
      <c r="J474" s="113"/>
      <c r="K474" s="113"/>
      <c r="AQ474" s="62"/>
      <c r="AR474" s="62"/>
      <c r="AS474" s="62"/>
      <c r="AT474" s="62"/>
    </row>
    <row r="475" ht="15.75" customHeight="1">
      <c r="F475" s="111"/>
      <c r="G475" s="112"/>
      <c r="H475" s="112"/>
      <c r="I475" s="112"/>
      <c r="J475" s="113"/>
      <c r="K475" s="113"/>
      <c r="AQ475" s="62"/>
      <c r="AR475" s="62"/>
      <c r="AS475" s="62"/>
      <c r="AT475" s="62"/>
    </row>
    <row r="476" ht="15.75" customHeight="1">
      <c r="F476" s="111"/>
      <c r="G476" s="112"/>
      <c r="H476" s="112"/>
      <c r="I476" s="112"/>
      <c r="J476" s="113"/>
      <c r="K476" s="113"/>
      <c r="AQ476" s="62"/>
      <c r="AR476" s="62"/>
      <c r="AS476" s="62"/>
      <c r="AT476" s="62"/>
    </row>
    <row r="477" ht="15.75" customHeight="1">
      <c r="F477" s="111"/>
      <c r="G477" s="112"/>
      <c r="H477" s="112"/>
      <c r="I477" s="112"/>
      <c r="J477" s="113"/>
      <c r="K477" s="113"/>
      <c r="AQ477" s="62"/>
      <c r="AR477" s="62"/>
      <c r="AS477" s="62"/>
      <c r="AT477" s="62"/>
    </row>
    <row r="478" ht="15.75" customHeight="1">
      <c r="F478" s="111"/>
      <c r="G478" s="112"/>
      <c r="H478" s="112"/>
      <c r="I478" s="112"/>
      <c r="J478" s="113"/>
      <c r="K478" s="113"/>
      <c r="AQ478" s="62"/>
      <c r="AR478" s="62"/>
      <c r="AS478" s="62"/>
      <c r="AT478" s="62"/>
    </row>
    <row r="479" ht="15.75" customHeight="1">
      <c r="F479" s="111"/>
      <c r="G479" s="112"/>
      <c r="H479" s="112"/>
      <c r="I479" s="112"/>
      <c r="J479" s="113"/>
      <c r="K479" s="113"/>
      <c r="AQ479" s="62"/>
      <c r="AR479" s="62"/>
      <c r="AS479" s="62"/>
      <c r="AT479" s="62"/>
    </row>
    <row r="480" ht="15.75" customHeight="1">
      <c r="F480" s="111"/>
      <c r="G480" s="112"/>
      <c r="H480" s="112"/>
      <c r="I480" s="112"/>
      <c r="J480" s="113"/>
      <c r="K480" s="113"/>
      <c r="AQ480" s="62"/>
      <c r="AR480" s="62"/>
      <c r="AS480" s="62"/>
      <c r="AT480" s="62"/>
    </row>
    <row r="481" ht="15.75" customHeight="1">
      <c r="F481" s="111"/>
      <c r="G481" s="112"/>
      <c r="H481" s="112"/>
      <c r="I481" s="112"/>
      <c r="J481" s="113"/>
      <c r="K481" s="113"/>
      <c r="AQ481" s="62"/>
      <c r="AR481" s="62"/>
      <c r="AS481" s="62"/>
      <c r="AT481" s="62"/>
    </row>
    <row r="482" ht="15.75" customHeight="1">
      <c r="F482" s="111"/>
      <c r="G482" s="112"/>
      <c r="H482" s="112"/>
      <c r="I482" s="112"/>
      <c r="J482" s="113"/>
      <c r="K482" s="113"/>
      <c r="AQ482" s="62"/>
      <c r="AR482" s="62"/>
      <c r="AS482" s="62"/>
      <c r="AT482" s="62"/>
    </row>
    <row r="483" ht="15.75" customHeight="1">
      <c r="F483" s="111"/>
      <c r="G483" s="112"/>
      <c r="H483" s="112"/>
      <c r="I483" s="112"/>
      <c r="J483" s="113"/>
      <c r="K483" s="113"/>
      <c r="AQ483" s="62"/>
      <c r="AR483" s="62"/>
      <c r="AS483" s="62"/>
      <c r="AT483" s="62"/>
    </row>
    <row r="484" ht="15.75" customHeight="1">
      <c r="F484" s="111"/>
      <c r="G484" s="112"/>
      <c r="H484" s="112"/>
      <c r="I484" s="112"/>
      <c r="J484" s="113"/>
      <c r="K484" s="113"/>
      <c r="AQ484" s="62"/>
      <c r="AR484" s="62"/>
      <c r="AS484" s="62"/>
      <c r="AT484" s="62"/>
    </row>
    <row r="485" ht="15.75" customHeight="1">
      <c r="F485" s="111"/>
      <c r="G485" s="112"/>
      <c r="H485" s="112"/>
      <c r="I485" s="112"/>
      <c r="J485" s="113"/>
      <c r="K485" s="113"/>
      <c r="AQ485" s="62"/>
      <c r="AR485" s="62"/>
      <c r="AS485" s="62"/>
      <c r="AT485" s="62"/>
    </row>
    <row r="486" ht="15.75" customHeight="1">
      <c r="F486" s="111"/>
      <c r="G486" s="112"/>
      <c r="H486" s="112"/>
      <c r="I486" s="112"/>
      <c r="J486" s="113"/>
      <c r="K486" s="113"/>
      <c r="AQ486" s="62"/>
      <c r="AR486" s="62"/>
      <c r="AS486" s="62"/>
      <c r="AT486" s="62"/>
    </row>
    <row r="487" ht="15.75" customHeight="1">
      <c r="F487" s="111"/>
      <c r="G487" s="112"/>
      <c r="H487" s="112"/>
      <c r="I487" s="112"/>
      <c r="J487" s="113"/>
      <c r="K487" s="113"/>
      <c r="AQ487" s="62"/>
      <c r="AR487" s="62"/>
      <c r="AS487" s="62"/>
      <c r="AT487" s="62"/>
    </row>
    <row r="488" ht="15.75" customHeight="1">
      <c r="F488" s="111"/>
      <c r="G488" s="112"/>
      <c r="H488" s="112"/>
      <c r="I488" s="112"/>
      <c r="J488" s="113"/>
      <c r="K488" s="113"/>
      <c r="AQ488" s="62"/>
      <c r="AR488" s="62"/>
      <c r="AS488" s="62"/>
      <c r="AT488" s="62"/>
    </row>
    <row r="489" ht="15.75" customHeight="1">
      <c r="F489" s="111"/>
      <c r="G489" s="112"/>
      <c r="H489" s="112"/>
      <c r="I489" s="112"/>
      <c r="J489" s="113"/>
      <c r="K489" s="113"/>
      <c r="AQ489" s="62"/>
      <c r="AR489" s="62"/>
      <c r="AS489" s="62"/>
      <c r="AT489" s="62"/>
    </row>
    <row r="490" ht="15.75" customHeight="1">
      <c r="F490" s="111"/>
      <c r="G490" s="112"/>
      <c r="H490" s="112"/>
      <c r="I490" s="112"/>
      <c r="J490" s="113"/>
      <c r="K490" s="113"/>
      <c r="AQ490" s="62"/>
      <c r="AR490" s="62"/>
      <c r="AS490" s="62"/>
      <c r="AT490" s="62"/>
    </row>
    <row r="491" ht="15.75" customHeight="1">
      <c r="F491" s="111"/>
      <c r="G491" s="112"/>
      <c r="H491" s="112"/>
      <c r="I491" s="112"/>
      <c r="J491" s="113"/>
      <c r="K491" s="113"/>
      <c r="AQ491" s="62"/>
      <c r="AR491" s="62"/>
      <c r="AS491" s="62"/>
      <c r="AT491" s="62"/>
    </row>
    <row r="492" ht="15.75" customHeight="1">
      <c r="F492" s="111"/>
      <c r="G492" s="112"/>
      <c r="H492" s="112"/>
      <c r="I492" s="112"/>
      <c r="J492" s="113"/>
      <c r="K492" s="113"/>
      <c r="AQ492" s="62"/>
      <c r="AR492" s="62"/>
      <c r="AS492" s="62"/>
      <c r="AT492" s="62"/>
    </row>
    <row r="493" ht="15.75" customHeight="1">
      <c r="F493" s="111"/>
      <c r="G493" s="112"/>
      <c r="H493" s="112"/>
      <c r="I493" s="112"/>
      <c r="J493" s="113"/>
      <c r="K493" s="113"/>
      <c r="AQ493" s="62"/>
      <c r="AR493" s="62"/>
      <c r="AS493" s="62"/>
      <c r="AT493" s="62"/>
    </row>
    <row r="494" ht="15.75" customHeight="1">
      <c r="F494" s="111"/>
      <c r="G494" s="112"/>
      <c r="H494" s="112"/>
      <c r="I494" s="112"/>
      <c r="J494" s="113"/>
      <c r="K494" s="113"/>
      <c r="AQ494" s="62"/>
      <c r="AR494" s="62"/>
      <c r="AS494" s="62"/>
      <c r="AT494" s="62"/>
    </row>
    <row r="495" ht="15.75" customHeight="1">
      <c r="F495" s="111"/>
      <c r="G495" s="112"/>
      <c r="H495" s="112"/>
      <c r="I495" s="112"/>
      <c r="J495" s="113"/>
      <c r="K495" s="113"/>
      <c r="AQ495" s="62"/>
      <c r="AR495" s="62"/>
      <c r="AS495" s="62"/>
      <c r="AT495" s="62"/>
    </row>
    <row r="496" ht="15.75" customHeight="1">
      <c r="F496" s="111"/>
      <c r="G496" s="112"/>
      <c r="H496" s="112"/>
      <c r="I496" s="112"/>
      <c r="J496" s="113"/>
      <c r="K496" s="113"/>
      <c r="AQ496" s="62"/>
      <c r="AR496" s="62"/>
      <c r="AS496" s="62"/>
      <c r="AT496" s="62"/>
    </row>
    <row r="497" ht="15.75" customHeight="1">
      <c r="F497" s="111"/>
      <c r="G497" s="112"/>
      <c r="H497" s="112"/>
      <c r="I497" s="112"/>
      <c r="J497" s="113"/>
      <c r="K497" s="113"/>
      <c r="AQ497" s="62"/>
      <c r="AR497" s="62"/>
      <c r="AS497" s="62"/>
      <c r="AT497" s="62"/>
    </row>
    <row r="498" ht="15.75" customHeight="1">
      <c r="F498" s="111"/>
      <c r="G498" s="112"/>
      <c r="H498" s="112"/>
      <c r="I498" s="112"/>
      <c r="J498" s="113"/>
      <c r="K498" s="113"/>
      <c r="AQ498" s="62"/>
      <c r="AR498" s="62"/>
      <c r="AS498" s="62"/>
      <c r="AT498" s="62"/>
    </row>
    <row r="499" ht="15.75" customHeight="1">
      <c r="F499" s="111"/>
      <c r="G499" s="112"/>
      <c r="H499" s="112"/>
      <c r="I499" s="112"/>
      <c r="J499" s="113"/>
      <c r="K499" s="113"/>
      <c r="AQ499" s="62"/>
      <c r="AR499" s="62"/>
      <c r="AS499" s="62"/>
      <c r="AT499" s="62"/>
    </row>
    <row r="500" ht="15.75" customHeight="1">
      <c r="F500" s="111"/>
      <c r="G500" s="112"/>
      <c r="H500" s="112"/>
      <c r="I500" s="112"/>
      <c r="J500" s="113"/>
      <c r="K500" s="113"/>
      <c r="AQ500" s="62"/>
      <c r="AR500" s="62"/>
      <c r="AS500" s="62"/>
      <c r="AT500" s="62"/>
    </row>
    <row r="501" ht="15.75" customHeight="1">
      <c r="F501" s="111"/>
      <c r="G501" s="112"/>
      <c r="H501" s="112"/>
      <c r="I501" s="112"/>
      <c r="J501" s="113"/>
      <c r="K501" s="113"/>
      <c r="AQ501" s="62"/>
      <c r="AR501" s="62"/>
      <c r="AS501" s="62"/>
      <c r="AT501" s="62"/>
    </row>
    <row r="502" ht="15.75" customHeight="1">
      <c r="F502" s="111"/>
      <c r="G502" s="112"/>
      <c r="H502" s="112"/>
      <c r="I502" s="112"/>
      <c r="J502" s="113"/>
      <c r="K502" s="113"/>
      <c r="AQ502" s="62"/>
      <c r="AR502" s="62"/>
      <c r="AS502" s="62"/>
      <c r="AT502" s="62"/>
    </row>
    <row r="503" ht="15.75" customHeight="1">
      <c r="F503" s="111"/>
      <c r="G503" s="112"/>
      <c r="H503" s="112"/>
      <c r="I503" s="112"/>
      <c r="J503" s="113"/>
      <c r="K503" s="113"/>
      <c r="AQ503" s="62"/>
      <c r="AR503" s="62"/>
      <c r="AS503" s="62"/>
      <c r="AT503" s="62"/>
    </row>
    <row r="504" ht="15.75" customHeight="1">
      <c r="F504" s="111"/>
      <c r="G504" s="112"/>
      <c r="H504" s="112"/>
      <c r="I504" s="112"/>
      <c r="J504" s="113"/>
      <c r="K504" s="113"/>
      <c r="AQ504" s="62"/>
      <c r="AR504" s="62"/>
      <c r="AS504" s="62"/>
      <c r="AT504" s="62"/>
    </row>
    <row r="505" ht="15.75" customHeight="1">
      <c r="F505" s="111"/>
      <c r="G505" s="112"/>
      <c r="H505" s="112"/>
      <c r="I505" s="112"/>
      <c r="J505" s="113"/>
      <c r="K505" s="113"/>
      <c r="AQ505" s="62"/>
      <c r="AR505" s="62"/>
      <c r="AS505" s="62"/>
      <c r="AT505" s="62"/>
    </row>
    <row r="506" ht="15.75" customHeight="1">
      <c r="F506" s="111"/>
      <c r="G506" s="112"/>
      <c r="H506" s="112"/>
      <c r="I506" s="112"/>
      <c r="J506" s="113"/>
      <c r="K506" s="113"/>
      <c r="AQ506" s="62"/>
      <c r="AR506" s="62"/>
      <c r="AS506" s="62"/>
      <c r="AT506" s="62"/>
    </row>
    <row r="507" ht="15.75" customHeight="1">
      <c r="F507" s="111"/>
      <c r="G507" s="112"/>
      <c r="H507" s="112"/>
      <c r="I507" s="112"/>
      <c r="J507" s="113"/>
      <c r="K507" s="113"/>
      <c r="AQ507" s="62"/>
      <c r="AR507" s="62"/>
      <c r="AS507" s="62"/>
      <c r="AT507" s="62"/>
    </row>
    <row r="508" ht="15.75" customHeight="1">
      <c r="F508" s="111"/>
      <c r="G508" s="112"/>
      <c r="H508" s="112"/>
      <c r="I508" s="112"/>
      <c r="J508" s="113"/>
      <c r="K508" s="113"/>
      <c r="AQ508" s="62"/>
      <c r="AR508" s="62"/>
      <c r="AS508" s="62"/>
      <c r="AT508" s="62"/>
    </row>
    <row r="509" ht="15.75" customHeight="1">
      <c r="F509" s="111"/>
      <c r="G509" s="112"/>
      <c r="H509" s="112"/>
      <c r="I509" s="112"/>
      <c r="J509" s="113"/>
      <c r="K509" s="113"/>
      <c r="AQ509" s="62"/>
      <c r="AR509" s="62"/>
      <c r="AS509" s="62"/>
      <c r="AT509" s="62"/>
    </row>
    <row r="510" ht="15.75" customHeight="1">
      <c r="F510" s="111"/>
      <c r="G510" s="112"/>
      <c r="H510" s="112"/>
      <c r="I510" s="112"/>
      <c r="J510" s="113"/>
      <c r="K510" s="113"/>
      <c r="AQ510" s="62"/>
      <c r="AR510" s="62"/>
      <c r="AS510" s="62"/>
      <c r="AT510" s="62"/>
    </row>
    <row r="511" ht="15.75" customHeight="1">
      <c r="F511" s="111"/>
      <c r="G511" s="112"/>
      <c r="H511" s="112"/>
      <c r="I511" s="112"/>
      <c r="J511" s="113"/>
      <c r="K511" s="113"/>
      <c r="AQ511" s="62"/>
      <c r="AR511" s="62"/>
      <c r="AS511" s="62"/>
      <c r="AT511" s="62"/>
    </row>
    <row r="512" ht="15.75" customHeight="1">
      <c r="F512" s="111"/>
      <c r="G512" s="112"/>
      <c r="H512" s="112"/>
      <c r="I512" s="112"/>
      <c r="J512" s="113"/>
      <c r="K512" s="113"/>
      <c r="AQ512" s="62"/>
      <c r="AR512" s="62"/>
      <c r="AS512" s="62"/>
      <c r="AT512" s="62"/>
    </row>
    <row r="513" ht="15.75" customHeight="1">
      <c r="F513" s="111"/>
      <c r="G513" s="112"/>
      <c r="H513" s="112"/>
      <c r="I513" s="112"/>
      <c r="J513" s="113"/>
      <c r="K513" s="113"/>
      <c r="AQ513" s="62"/>
      <c r="AR513" s="62"/>
      <c r="AS513" s="62"/>
      <c r="AT513" s="62"/>
    </row>
    <row r="514" ht="15.75" customHeight="1">
      <c r="F514" s="111"/>
      <c r="G514" s="112"/>
      <c r="H514" s="112"/>
      <c r="I514" s="112"/>
      <c r="J514" s="113"/>
      <c r="K514" s="113"/>
      <c r="AQ514" s="62"/>
      <c r="AR514" s="62"/>
      <c r="AS514" s="62"/>
      <c r="AT514" s="62"/>
    </row>
    <row r="515" ht="15.75" customHeight="1">
      <c r="F515" s="111"/>
      <c r="G515" s="112"/>
      <c r="H515" s="112"/>
      <c r="I515" s="112"/>
      <c r="J515" s="113"/>
      <c r="K515" s="113"/>
      <c r="AQ515" s="62"/>
      <c r="AR515" s="62"/>
      <c r="AS515" s="62"/>
      <c r="AT515" s="62"/>
    </row>
    <row r="516" ht="15.75" customHeight="1">
      <c r="F516" s="111"/>
      <c r="G516" s="112"/>
      <c r="H516" s="112"/>
      <c r="I516" s="112"/>
      <c r="J516" s="113"/>
      <c r="K516" s="113"/>
      <c r="AQ516" s="62"/>
      <c r="AR516" s="62"/>
      <c r="AS516" s="62"/>
      <c r="AT516" s="62"/>
    </row>
    <row r="517" ht="15.75" customHeight="1">
      <c r="F517" s="111"/>
      <c r="G517" s="112"/>
      <c r="H517" s="112"/>
      <c r="I517" s="112"/>
      <c r="J517" s="113"/>
      <c r="K517" s="113"/>
      <c r="AQ517" s="62"/>
      <c r="AR517" s="62"/>
      <c r="AS517" s="62"/>
      <c r="AT517" s="62"/>
    </row>
    <row r="518" ht="15.75" customHeight="1">
      <c r="F518" s="111"/>
      <c r="G518" s="112"/>
      <c r="H518" s="112"/>
      <c r="I518" s="112"/>
      <c r="J518" s="113"/>
      <c r="K518" s="113"/>
      <c r="AQ518" s="62"/>
      <c r="AR518" s="62"/>
      <c r="AS518" s="62"/>
      <c r="AT518" s="62"/>
    </row>
    <row r="519" ht="15.75" customHeight="1">
      <c r="F519" s="111"/>
      <c r="G519" s="112"/>
      <c r="H519" s="112"/>
      <c r="I519" s="112"/>
      <c r="J519" s="113"/>
      <c r="K519" s="113"/>
      <c r="AQ519" s="62"/>
      <c r="AR519" s="62"/>
      <c r="AS519" s="62"/>
      <c r="AT519" s="62"/>
    </row>
    <row r="520" ht="15.75" customHeight="1">
      <c r="F520" s="111"/>
      <c r="G520" s="112"/>
      <c r="H520" s="112"/>
      <c r="I520" s="112"/>
      <c r="J520" s="113"/>
      <c r="K520" s="113"/>
      <c r="AQ520" s="62"/>
      <c r="AR520" s="62"/>
      <c r="AS520" s="62"/>
      <c r="AT520" s="62"/>
    </row>
    <row r="521" ht="15.75" customHeight="1">
      <c r="F521" s="111"/>
      <c r="G521" s="112"/>
      <c r="H521" s="112"/>
      <c r="I521" s="112"/>
      <c r="J521" s="113"/>
      <c r="K521" s="113"/>
      <c r="AQ521" s="62"/>
      <c r="AR521" s="62"/>
      <c r="AS521" s="62"/>
      <c r="AT521" s="62"/>
    </row>
    <row r="522" ht="15.75" customHeight="1">
      <c r="F522" s="111"/>
      <c r="G522" s="112"/>
      <c r="H522" s="112"/>
      <c r="I522" s="112"/>
      <c r="J522" s="113"/>
      <c r="K522" s="113"/>
      <c r="AQ522" s="62"/>
      <c r="AR522" s="62"/>
      <c r="AS522" s="62"/>
      <c r="AT522" s="62"/>
    </row>
    <row r="523" ht="15.75" customHeight="1">
      <c r="F523" s="111"/>
      <c r="G523" s="112"/>
      <c r="H523" s="112"/>
      <c r="I523" s="112"/>
      <c r="J523" s="113"/>
      <c r="K523" s="113"/>
      <c r="AQ523" s="62"/>
      <c r="AR523" s="62"/>
      <c r="AS523" s="62"/>
      <c r="AT523" s="62"/>
    </row>
    <row r="524" ht="15.75" customHeight="1">
      <c r="F524" s="111"/>
      <c r="G524" s="112"/>
      <c r="H524" s="112"/>
      <c r="I524" s="112"/>
      <c r="J524" s="113"/>
      <c r="K524" s="113"/>
      <c r="AQ524" s="62"/>
      <c r="AR524" s="62"/>
      <c r="AS524" s="62"/>
      <c r="AT524" s="62"/>
    </row>
    <row r="525" ht="15.75" customHeight="1">
      <c r="F525" s="111"/>
      <c r="G525" s="112"/>
      <c r="H525" s="112"/>
      <c r="I525" s="112"/>
      <c r="J525" s="113"/>
      <c r="K525" s="113"/>
      <c r="AQ525" s="62"/>
      <c r="AR525" s="62"/>
      <c r="AS525" s="62"/>
      <c r="AT525" s="62"/>
    </row>
    <row r="526" ht="15.75" customHeight="1">
      <c r="F526" s="111"/>
      <c r="G526" s="112"/>
      <c r="H526" s="112"/>
      <c r="I526" s="112"/>
      <c r="J526" s="113"/>
      <c r="K526" s="113"/>
      <c r="AQ526" s="62"/>
      <c r="AR526" s="62"/>
      <c r="AS526" s="62"/>
      <c r="AT526" s="62"/>
    </row>
    <row r="527" ht="15.75" customHeight="1">
      <c r="F527" s="111"/>
      <c r="G527" s="112"/>
      <c r="H527" s="112"/>
      <c r="I527" s="112"/>
      <c r="J527" s="113"/>
      <c r="K527" s="113"/>
      <c r="AQ527" s="62"/>
      <c r="AR527" s="62"/>
      <c r="AS527" s="62"/>
      <c r="AT527" s="62"/>
    </row>
    <row r="528" ht="15.75" customHeight="1">
      <c r="F528" s="111"/>
      <c r="G528" s="112"/>
      <c r="H528" s="112"/>
      <c r="I528" s="112"/>
      <c r="J528" s="113"/>
      <c r="K528" s="113"/>
      <c r="AQ528" s="62"/>
      <c r="AR528" s="62"/>
      <c r="AS528" s="62"/>
      <c r="AT528" s="62"/>
    </row>
    <row r="529" ht="15.75" customHeight="1">
      <c r="F529" s="111"/>
      <c r="G529" s="112"/>
      <c r="H529" s="112"/>
      <c r="I529" s="112"/>
      <c r="J529" s="113"/>
      <c r="K529" s="113"/>
      <c r="AQ529" s="62"/>
      <c r="AR529" s="62"/>
      <c r="AS529" s="62"/>
      <c r="AT529" s="62"/>
    </row>
    <row r="530" ht="15.75" customHeight="1">
      <c r="F530" s="111"/>
      <c r="G530" s="112"/>
      <c r="H530" s="112"/>
      <c r="I530" s="112"/>
      <c r="J530" s="113"/>
      <c r="K530" s="113"/>
      <c r="AQ530" s="62"/>
      <c r="AR530" s="62"/>
      <c r="AS530" s="62"/>
      <c r="AT530" s="62"/>
    </row>
    <row r="531" ht="15.75" customHeight="1">
      <c r="F531" s="111"/>
      <c r="G531" s="112"/>
      <c r="H531" s="112"/>
      <c r="I531" s="112"/>
      <c r="J531" s="113"/>
      <c r="K531" s="113"/>
      <c r="AQ531" s="62"/>
      <c r="AR531" s="62"/>
      <c r="AS531" s="62"/>
      <c r="AT531" s="62"/>
    </row>
    <row r="532" ht="15.75" customHeight="1">
      <c r="F532" s="111"/>
      <c r="G532" s="112"/>
      <c r="H532" s="112"/>
      <c r="I532" s="112"/>
      <c r="J532" s="113"/>
      <c r="K532" s="113"/>
      <c r="AQ532" s="62"/>
      <c r="AR532" s="62"/>
      <c r="AS532" s="62"/>
      <c r="AT532" s="62"/>
    </row>
    <row r="533" ht="15.75" customHeight="1">
      <c r="F533" s="111"/>
      <c r="G533" s="112"/>
      <c r="H533" s="112"/>
      <c r="I533" s="112"/>
      <c r="J533" s="113"/>
      <c r="K533" s="113"/>
      <c r="AQ533" s="62"/>
      <c r="AR533" s="62"/>
      <c r="AS533" s="62"/>
      <c r="AT533" s="62"/>
    </row>
    <row r="534" ht="15.75" customHeight="1">
      <c r="F534" s="111"/>
      <c r="G534" s="112"/>
      <c r="H534" s="112"/>
      <c r="I534" s="112"/>
      <c r="J534" s="113"/>
      <c r="K534" s="113"/>
      <c r="AQ534" s="62"/>
      <c r="AR534" s="62"/>
      <c r="AS534" s="62"/>
      <c r="AT534" s="62"/>
    </row>
    <row r="535" ht="15.75" customHeight="1">
      <c r="F535" s="111"/>
      <c r="G535" s="112"/>
      <c r="H535" s="112"/>
      <c r="I535" s="112"/>
      <c r="J535" s="113"/>
      <c r="K535" s="113"/>
      <c r="AQ535" s="62"/>
      <c r="AR535" s="62"/>
      <c r="AS535" s="62"/>
      <c r="AT535" s="62"/>
    </row>
    <row r="536" ht="15.75" customHeight="1">
      <c r="F536" s="111"/>
      <c r="G536" s="112"/>
      <c r="H536" s="112"/>
      <c r="I536" s="112"/>
      <c r="J536" s="113"/>
      <c r="K536" s="113"/>
      <c r="AQ536" s="62"/>
      <c r="AR536" s="62"/>
      <c r="AS536" s="62"/>
      <c r="AT536" s="62"/>
    </row>
    <row r="537" ht="15.75" customHeight="1">
      <c r="F537" s="111"/>
      <c r="G537" s="112"/>
      <c r="H537" s="112"/>
      <c r="I537" s="112"/>
      <c r="J537" s="113"/>
      <c r="K537" s="113"/>
      <c r="AQ537" s="62"/>
      <c r="AR537" s="62"/>
      <c r="AS537" s="62"/>
      <c r="AT537" s="62"/>
    </row>
    <row r="538" ht="15.75" customHeight="1">
      <c r="F538" s="111"/>
      <c r="G538" s="112"/>
      <c r="H538" s="112"/>
      <c r="I538" s="112"/>
      <c r="J538" s="113"/>
      <c r="K538" s="113"/>
      <c r="AQ538" s="62"/>
      <c r="AR538" s="62"/>
      <c r="AS538" s="62"/>
      <c r="AT538" s="62"/>
    </row>
    <row r="539" ht="15.75" customHeight="1">
      <c r="F539" s="111"/>
      <c r="G539" s="112"/>
      <c r="H539" s="112"/>
      <c r="I539" s="112"/>
      <c r="J539" s="113"/>
      <c r="K539" s="113"/>
      <c r="AQ539" s="62"/>
      <c r="AR539" s="62"/>
      <c r="AS539" s="62"/>
      <c r="AT539" s="62"/>
    </row>
    <row r="540" ht="15.75" customHeight="1">
      <c r="F540" s="111"/>
      <c r="G540" s="112"/>
      <c r="H540" s="112"/>
      <c r="I540" s="112"/>
      <c r="J540" s="113"/>
      <c r="K540" s="113"/>
      <c r="AQ540" s="62"/>
      <c r="AR540" s="62"/>
      <c r="AS540" s="62"/>
      <c r="AT540" s="62"/>
    </row>
    <row r="541" ht="15.75" customHeight="1">
      <c r="F541" s="111"/>
      <c r="G541" s="112"/>
      <c r="H541" s="112"/>
      <c r="I541" s="112"/>
      <c r="J541" s="113"/>
      <c r="K541" s="113"/>
      <c r="AQ541" s="62"/>
      <c r="AR541" s="62"/>
      <c r="AS541" s="62"/>
      <c r="AT541" s="62"/>
    </row>
    <row r="542" ht="15.75" customHeight="1">
      <c r="F542" s="111"/>
      <c r="G542" s="112"/>
      <c r="H542" s="112"/>
      <c r="I542" s="112"/>
      <c r="J542" s="113"/>
      <c r="K542" s="113"/>
      <c r="AQ542" s="62"/>
      <c r="AR542" s="62"/>
      <c r="AS542" s="62"/>
      <c r="AT542" s="62"/>
    </row>
    <row r="543" ht="15.75" customHeight="1">
      <c r="F543" s="111"/>
      <c r="G543" s="112"/>
      <c r="H543" s="112"/>
      <c r="I543" s="112"/>
      <c r="J543" s="113"/>
      <c r="K543" s="113"/>
      <c r="AQ543" s="62"/>
      <c r="AR543" s="62"/>
      <c r="AS543" s="62"/>
      <c r="AT543" s="62"/>
    </row>
    <row r="544" ht="15.75" customHeight="1">
      <c r="F544" s="111"/>
      <c r="G544" s="112"/>
      <c r="H544" s="112"/>
      <c r="I544" s="112"/>
      <c r="J544" s="113"/>
      <c r="K544" s="113"/>
      <c r="AQ544" s="62"/>
      <c r="AR544" s="62"/>
      <c r="AS544" s="62"/>
      <c r="AT544" s="62"/>
    </row>
    <row r="545" ht="15.75" customHeight="1">
      <c r="F545" s="111"/>
      <c r="G545" s="112"/>
      <c r="H545" s="112"/>
      <c r="I545" s="112"/>
      <c r="J545" s="113"/>
      <c r="K545" s="113"/>
      <c r="AQ545" s="62"/>
      <c r="AR545" s="62"/>
      <c r="AS545" s="62"/>
      <c r="AT545" s="62"/>
    </row>
    <row r="546" ht="15.75" customHeight="1">
      <c r="F546" s="111"/>
      <c r="G546" s="112"/>
      <c r="H546" s="112"/>
      <c r="I546" s="112"/>
      <c r="J546" s="113"/>
      <c r="K546" s="113"/>
      <c r="AQ546" s="62"/>
      <c r="AR546" s="62"/>
      <c r="AS546" s="62"/>
      <c r="AT546" s="62"/>
    </row>
    <row r="547" ht="15.75" customHeight="1">
      <c r="F547" s="111"/>
      <c r="G547" s="112"/>
      <c r="H547" s="112"/>
      <c r="I547" s="112"/>
      <c r="J547" s="113"/>
      <c r="K547" s="113"/>
      <c r="AQ547" s="62"/>
      <c r="AR547" s="62"/>
      <c r="AS547" s="62"/>
      <c r="AT547" s="62"/>
    </row>
    <row r="548" ht="15.75" customHeight="1">
      <c r="F548" s="111"/>
      <c r="G548" s="112"/>
      <c r="H548" s="112"/>
      <c r="I548" s="112"/>
      <c r="J548" s="113"/>
      <c r="K548" s="113"/>
      <c r="AQ548" s="62"/>
      <c r="AR548" s="62"/>
      <c r="AS548" s="62"/>
      <c r="AT548" s="62"/>
    </row>
    <row r="549" ht="15.75" customHeight="1">
      <c r="F549" s="111"/>
      <c r="G549" s="112"/>
      <c r="H549" s="112"/>
      <c r="I549" s="112"/>
      <c r="J549" s="113"/>
      <c r="K549" s="113"/>
      <c r="AQ549" s="62"/>
      <c r="AR549" s="62"/>
      <c r="AS549" s="62"/>
      <c r="AT549" s="62"/>
    </row>
    <row r="550" ht="15.75" customHeight="1">
      <c r="F550" s="111"/>
      <c r="G550" s="112"/>
      <c r="H550" s="112"/>
      <c r="I550" s="112"/>
      <c r="J550" s="113"/>
      <c r="K550" s="113"/>
      <c r="AQ550" s="62"/>
      <c r="AR550" s="62"/>
      <c r="AS550" s="62"/>
      <c r="AT550" s="62"/>
    </row>
    <row r="551" ht="15.75" customHeight="1">
      <c r="F551" s="111"/>
      <c r="G551" s="112"/>
      <c r="H551" s="112"/>
      <c r="I551" s="112"/>
      <c r="J551" s="113"/>
      <c r="K551" s="113"/>
      <c r="AQ551" s="62"/>
      <c r="AR551" s="62"/>
      <c r="AS551" s="62"/>
      <c r="AT551" s="62"/>
    </row>
    <row r="552" ht="15.75" customHeight="1">
      <c r="F552" s="111"/>
      <c r="G552" s="112"/>
      <c r="H552" s="112"/>
      <c r="I552" s="112"/>
      <c r="J552" s="113"/>
      <c r="K552" s="113"/>
      <c r="AQ552" s="62"/>
      <c r="AR552" s="62"/>
      <c r="AS552" s="62"/>
      <c r="AT552" s="62"/>
    </row>
    <row r="553" ht="15.75" customHeight="1">
      <c r="F553" s="111"/>
      <c r="G553" s="112"/>
      <c r="H553" s="112"/>
      <c r="I553" s="112"/>
      <c r="J553" s="113"/>
      <c r="K553" s="113"/>
      <c r="AQ553" s="62"/>
      <c r="AR553" s="62"/>
      <c r="AS553" s="62"/>
      <c r="AT553" s="62"/>
    </row>
    <row r="554" ht="15.75" customHeight="1">
      <c r="F554" s="111"/>
      <c r="G554" s="112"/>
      <c r="H554" s="112"/>
      <c r="I554" s="112"/>
      <c r="J554" s="113"/>
      <c r="K554" s="113"/>
      <c r="AQ554" s="62"/>
      <c r="AR554" s="62"/>
      <c r="AS554" s="62"/>
      <c r="AT554" s="62"/>
    </row>
    <row r="555" ht="15.75" customHeight="1">
      <c r="F555" s="111"/>
      <c r="G555" s="112"/>
      <c r="H555" s="112"/>
      <c r="I555" s="112"/>
      <c r="J555" s="113"/>
      <c r="K555" s="113"/>
      <c r="AQ555" s="62"/>
      <c r="AR555" s="62"/>
      <c r="AS555" s="62"/>
      <c r="AT555" s="62"/>
    </row>
    <row r="556" ht="15.75" customHeight="1">
      <c r="F556" s="111"/>
      <c r="G556" s="112"/>
      <c r="H556" s="112"/>
      <c r="I556" s="112"/>
      <c r="J556" s="113"/>
      <c r="K556" s="113"/>
      <c r="AQ556" s="62"/>
      <c r="AR556" s="62"/>
      <c r="AS556" s="62"/>
      <c r="AT556" s="62"/>
    </row>
    <row r="557" ht="15.75" customHeight="1">
      <c r="F557" s="111"/>
      <c r="G557" s="112"/>
      <c r="H557" s="112"/>
      <c r="I557" s="112"/>
      <c r="J557" s="113"/>
      <c r="K557" s="113"/>
      <c r="AQ557" s="62"/>
      <c r="AR557" s="62"/>
      <c r="AS557" s="62"/>
      <c r="AT557" s="62"/>
    </row>
    <row r="558" ht="15.75" customHeight="1">
      <c r="F558" s="111"/>
      <c r="G558" s="112"/>
      <c r="H558" s="112"/>
      <c r="I558" s="112"/>
      <c r="J558" s="113"/>
      <c r="K558" s="113"/>
      <c r="AQ558" s="62"/>
      <c r="AR558" s="62"/>
      <c r="AS558" s="62"/>
      <c r="AT558" s="62"/>
    </row>
    <row r="559" ht="15.75" customHeight="1">
      <c r="F559" s="111"/>
      <c r="G559" s="112"/>
      <c r="H559" s="112"/>
      <c r="I559" s="112"/>
      <c r="J559" s="113"/>
      <c r="K559" s="113"/>
      <c r="AQ559" s="62"/>
      <c r="AR559" s="62"/>
      <c r="AS559" s="62"/>
      <c r="AT559" s="62"/>
    </row>
    <row r="560" ht="15.75" customHeight="1">
      <c r="F560" s="111"/>
      <c r="G560" s="112"/>
      <c r="H560" s="112"/>
      <c r="I560" s="112"/>
      <c r="J560" s="113"/>
      <c r="K560" s="113"/>
      <c r="AQ560" s="62"/>
      <c r="AR560" s="62"/>
      <c r="AS560" s="62"/>
      <c r="AT560" s="62"/>
    </row>
    <row r="561" ht="15.75" customHeight="1">
      <c r="F561" s="111"/>
      <c r="G561" s="112"/>
      <c r="H561" s="112"/>
      <c r="I561" s="112"/>
      <c r="J561" s="113"/>
      <c r="K561" s="113"/>
      <c r="AQ561" s="62"/>
      <c r="AR561" s="62"/>
      <c r="AS561" s="62"/>
      <c r="AT561" s="62"/>
    </row>
    <row r="562" ht="15.75" customHeight="1">
      <c r="F562" s="111"/>
      <c r="G562" s="112"/>
      <c r="H562" s="112"/>
      <c r="I562" s="112"/>
      <c r="J562" s="113"/>
      <c r="K562" s="113"/>
      <c r="AQ562" s="62"/>
      <c r="AR562" s="62"/>
      <c r="AS562" s="62"/>
      <c r="AT562" s="62"/>
    </row>
    <row r="563" ht="15.75" customHeight="1">
      <c r="F563" s="111"/>
      <c r="G563" s="112"/>
      <c r="H563" s="112"/>
      <c r="I563" s="112"/>
      <c r="J563" s="113"/>
      <c r="K563" s="113"/>
      <c r="AQ563" s="62"/>
      <c r="AR563" s="62"/>
      <c r="AS563" s="62"/>
      <c r="AT563" s="62"/>
    </row>
    <row r="564" ht="15.75" customHeight="1">
      <c r="F564" s="111"/>
      <c r="G564" s="112"/>
      <c r="H564" s="112"/>
      <c r="I564" s="112"/>
      <c r="J564" s="113"/>
      <c r="K564" s="113"/>
      <c r="AQ564" s="62"/>
      <c r="AR564" s="62"/>
      <c r="AS564" s="62"/>
      <c r="AT564" s="62"/>
    </row>
    <row r="565" ht="15.75" customHeight="1">
      <c r="F565" s="111"/>
      <c r="G565" s="112"/>
      <c r="H565" s="112"/>
      <c r="I565" s="112"/>
      <c r="J565" s="113"/>
      <c r="K565" s="113"/>
      <c r="AQ565" s="62"/>
      <c r="AR565" s="62"/>
      <c r="AS565" s="62"/>
      <c r="AT565" s="62"/>
    </row>
    <row r="566" ht="15.75" customHeight="1">
      <c r="F566" s="111"/>
      <c r="G566" s="112"/>
      <c r="H566" s="112"/>
      <c r="I566" s="112"/>
      <c r="J566" s="113"/>
      <c r="K566" s="113"/>
      <c r="AQ566" s="62"/>
      <c r="AR566" s="62"/>
      <c r="AS566" s="62"/>
      <c r="AT566" s="62"/>
    </row>
    <row r="567" ht="15.75" customHeight="1">
      <c r="F567" s="111"/>
      <c r="G567" s="112"/>
      <c r="H567" s="112"/>
      <c r="I567" s="112"/>
      <c r="J567" s="113"/>
      <c r="K567" s="113"/>
      <c r="AQ567" s="62"/>
      <c r="AR567" s="62"/>
      <c r="AS567" s="62"/>
      <c r="AT567" s="62"/>
    </row>
    <row r="568" ht="15.75" customHeight="1">
      <c r="F568" s="111"/>
      <c r="G568" s="112"/>
      <c r="H568" s="112"/>
      <c r="I568" s="112"/>
      <c r="J568" s="113"/>
      <c r="K568" s="113"/>
      <c r="AQ568" s="62"/>
      <c r="AR568" s="62"/>
      <c r="AS568" s="62"/>
      <c r="AT568" s="62"/>
    </row>
    <row r="569" ht="15.75" customHeight="1">
      <c r="F569" s="111"/>
      <c r="G569" s="112"/>
      <c r="H569" s="112"/>
      <c r="I569" s="112"/>
      <c r="J569" s="113"/>
      <c r="K569" s="113"/>
      <c r="AQ569" s="62"/>
      <c r="AR569" s="62"/>
      <c r="AS569" s="62"/>
      <c r="AT569" s="62"/>
    </row>
    <row r="570" ht="15.75" customHeight="1">
      <c r="F570" s="111"/>
      <c r="G570" s="112"/>
      <c r="H570" s="112"/>
      <c r="I570" s="112"/>
      <c r="J570" s="113"/>
      <c r="K570" s="113"/>
      <c r="AQ570" s="62"/>
      <c r="AR570" s="62"/>
      <c r="AS570" s="62"/>
      <c r="AT570" s="62"/>
    </row>
    <row r="571" ht="15.75" customHeight="1">
      <c r="F571" s="111"/>
      <c r="G571" s="112"/>
      <c r="H571" s="112"/>
      <c r="I571" s="112"/>
      <c r="J571" s="113"/>
      <c r="K571" s="113"/>
      <c r="AQ571" s="62"/>
      <c r="AR571" s="62"/>
      <c r="AS571" s="62"/>
      <c r="AT571" s="62"/>
    </row>
    <row r="572" ht="15.75" customHeight="1">
      <c r="F572" s="111"/>
      <c r="G572" s="112"/>
      <c r="H572" s="112"/>
      <c r="I572" s="112"/>
      <c r="J572" s="113"/>
      <c r="K572" s="113"/>
      <c r="AQ572" s="62"/>
      <c r="AR572" s="62"/>
      <c r="AS572" s="62"/>
      <c r="AT572" s="62"/>
    </row>
    <row r="573" ht="15.75" customHeight="1">
      <c r="F573" s="111"/>
      <c r="G573" s="112"/>
      <c r="H573" s="112"/>
      <c r="I573" s="112"/>
      <c r="J573" s="113"/>
      <c r="K573" s="113"/>
      <c r="AQ573" s="62"/>
      <c r="AR573" s="62"/>
      <c r="AS573" s="62"/>
      <c r="AT573" s="62"/>
    </row>
    <row r="574" ht="15.75" customHeight="1">
      <c r="F574" s="111"/>
      <c r="G574" s="112"/>
      <c r="H574" s="112"/>
      <c r="I574" s="112"/>
      <c r="J574" s="113"/>
      <c r="K574" s="113"/>
      <c r="AQ574" s="62"/>
      <c r="AR574" s="62"/>
      <c r="AS574" s="62"/>
      <c r="AT574" s="62"/>
    </row>
    <row r="575" ht="15.75" customHeight="1">
      <c r="F575" s="111"/>
      <c r="G575" s="112"/>
      <c r="H575" s="112"/>
      <c r="I575" s="112"/>
      <c r="J575" s="113"/>
      <c r="K575" s="113"/>
      <c r="AQ575" s="62"/>
      <c r="AR575" s="62"/>
      <c r="AS575" s="62"/>
      <c r="AT575" s="62"/>
    </row>
    <row r="576" ht="15.75" customHeight="1">
      <c r="F576" s="111"/>
      <c r="G576" s="112"/>
      <c r="H576" s="112"/>
      <c r="I576" s="112"/>
      <c r="J576" s="113"/>
      <c r="K576" s="113"/>
      <c r="AQ576" s="62"/>
      <c r="AR576" s="62"/>
      <c r="AS576" s="62"/>
      <c r="AT576" s="62"/>
    </row>
    <row r="577" ht="15.75" customHeight="1">
      <c r="F577" s="111"/>
      <c r="G577" s="112"/>
      <c r="H577" s="112"/>
      <c r="I577" s="112"/>
      <c r="J577" s="113"/>
      <c r="K577" s="113"/>
      <c r="AQ577" s="62"/>
      <c r="AR577" s="62"/>
      <c r="AS577" s="62"/>
      <c r="AT577" s="62"/>
    </row>
    <row r="578" ht="15.75" customHeight="1">
      <c r="F578" s="111"/>
      <c r="G578" s="112"/>
      <c r="H578" s="112"/>
      <c r="I578" s="112"/>
      <c r="J578" s="113"/>
      <c r="K578" s="113"/>
      <c r="AQ578" s="62"/>
      <c r="AR578" s="62"/>
      <c r="AS578" s="62"/>
      <c r="AT578" s="62"/>
    </row>
    <row r="579" ht="15.75" customHeight="1">
      <c r="F579" s="111"/>
      <c r="G579" s="112"/>
      <c r="H579" s="112"/>
      <c r="I579" s="112"/>
      <c r="J579" s="113"/>
      <c r="K579" s="113"/>
      <c r="AQ579" s="62"/>
      <c r="AR579" s="62"/>
      <c r="AS579" s="62"/>
      <c r="AT579" s="62"/>
    </row>
    <row r="580" ht="15.75" customHeight="1">
      <c r="F580" s="111"/>
      <c r="G580" s="112"/>
      <c r="H580" s="112"/>
      <c r="I580" s="112"/>
      <c r="J580" s="113"/>
      <c r="K580" s="113"/>
      <c r="AQ580" s="62"/>
      <c r="AR580" s="62"/>
      <c r="AS580" s="62"/>
      <c r="AT580" s="62"/>
    </row>
    <row r="581" ht="15.75" customHeight="1">
      <c r="F581" s="111"/>
      <c r="G581" s="112"/>
      <c r="H581" s="112"/>
      <c r="I581" s="112"/>
      <c r="J581" s="113"/>
      <c r="K581" s="113"/>
      <c r="AQ581" s="62"/>
      <c r="AR581" s="62"/>
      <c r="AS581" s="62"/>
      <c r="AT581" s="62"/>
    </row>
    <row r="582" ht="15.75" customHeight="1">
      <c r="F582" s="111"/>
      <c r="G582" s="112"/>
      <c r="H582" s="112"/>
      <c r="I582" s="112"/>
      <c r="J582" s="113"/>
      <c r="K582" s="113"/>
      <c r="AQ582" s="62"/>
      <c r="AR582" s="62"/>
      <c r="AS582" s="62"/>
      <c r="AT582" s="62"/>
    </row>
    <row r="583" ht="15.75" customHeight="1">
      <c r="F583" s="111"/>
      <c r="G583" s="112"/>
      <c r="H583" s="112"/>
      <c r="I583" s="112"/>
      <c r="J583" s="113"/>
      <c r="K583" s="113"/>
      <c r="AQ583" s="62"/>
      <c r="AR583" s="62"/>
      <c r="AS583" s="62"/>
      <c r="AT583" s="62"/>
    </row>
    <row r="584" ht="15.75" customHeight="1">
      <c r="F584" s="111"/>
      <c r="G584" s="112"/>
      <c r="H584" s="112"/>
      <c r="I584" s="112"/>
      <c r="J584" s="113"/>
      <c r="K584" s="113"/>
      <c r="AQ584" s="62"/>
      <c r="AR584" s="62"/>
      <c r="AS584" s="62"/>
      <c r="AT584" s="62"/>
    </row>
    <row r="585" ht="15.75" customHeight="1">
      <c r="F585" s="111"/>
      <c r="G585" s="112"/>
      <c r="H585" s="112"/>
      <c r="I585" s="112"/>
      <c r="J585" s="113"/>
      <c r="K585" s="113"/>
      <c r="AQ585" s="62"/>
      <c r="AR585" s="62"/>
      <c r="AS585" s="62"/>
      <c r="AT585" s="62"/>
    </row>
    <row r="586" ht="15.75" customHeight="1">
      <c r="F586" s="111"/>
      <c r="G586" s="112"/>
      <c r="H586" s="112"/>
      <c r="I586" s="112"/>
      <c r="J586" s="113"/>
      <c r="K586" s="113"/>
      <c r="AQ586" s="62"/>
      <c r="AR586" s="62"/>
      <c r="AS586" s="62"/>
      <c r="AT586" s="62"/>
    </row>
    <row r="587" ht="15.75" customHeight="1">
      <c r="F587" s="111"/>
      <c r="G587" s="112"/>
      <c r="H587" s="112"/>
      <c r="I587" s="112"/>
      <c r="J587" s="113"/>
      <c r="K587" s="113"/>
      <c r="AQ587" s="62"/>
      <c r="AR587" s="62"/>
      <c r="AS587" s="62"/>
      <c r="AT587" s="62"/>
    </row>
    <row r="588" ht="15.75" customHeight="1">
      <c r="F588" s="111"/>
      <c r="G588" s="112"/>
      <c r="H588" s="112"/>
      <c r="I588" s="112"/>
      <c r="J588" s="113"/>
      <c r="K588" s="113"/>
      <c r="AQ588" s="62"/>
      <c r="AR588" s="62"/>
      <c r="AS588" s="62"/>
      <c r="AT588" s="62"/>
    </row>
    <row r="589" ht="15.75" customHeight="1">
      <c r="F589" s="111"/>
      <c r="G589" s="112"/>
      <c r="H589" s="112"/>
      <c r="I589" s="112"/>
      <c r="J589" s="113"/>
      <c r="K589" s="113"/>
      <c r="AQ589" s="62"/>
      <c r="AR589" s="62"/>
      <c r="AS589" s="62"/>
      <c r="AT589" s="62"/>
    </row>
    <row r="590" ht="15.75" customHeight="1">
      <c r="F590" s="111"/>
      <c r="G590" s="112"/>
      <c r="H590" s="112"/>
      <c r="I590" s="112"/>
      <c r="J590" s="113"/>
      <c r="K590" s="113"/>
      <c r="AQ590" s="62"/>
      <c r="AR590" s="62"/>
      <c r="AS590" s="62"/>
      <c r="AT590" s="62"/>
    </row>
    <row r="591" ht="15.75" customHeight="1">
      <c r="F591" s="111"/>
      <c r="G591" s="112"/>
      <c r="H591" s="112"/>
      <c r="I591" s="112"/>
      <c r="J591" s="113"/>
      <c r="K591" s="113"/>
      <c r="AQ591" s="62"/>
      <c r="AR591" s="62"/>
      <c r="AS591" s="62"/>
      <c r="AT591" s="62"/>
    </row>
    <row r="592" ht="15.75" customHeight="1">
      <c r="F592" s="111"/>
      <c r="G592" s="112"/>
      <c r="H592" s="112"/>
      <c r="I592" s="112"/>
      <c r="J592" s="113"/>
      <c r="K592" s="113"/>
      <c r="AQ592" s="62"/>
      <c r="AR592" s="62"/>
      <c r="AS592" s="62"/>
      <c r="AT592" s="62"/>
    </row>
    <row r="593" ht="15.75" customHeight="1">
      <c r="F593" s="111"/>
      <c r="G593" s="112"/>
      <c r="H593" s="112"/>
      <c r="I593" s="112"/>
      <c r="J593" s="113"/>
      <c r="K593" s="113"/>
      <c r="AQ593" s="62"/>
      <c r="AR593" s="62"/>
      <c r="AS593" s="62"/>
      <c r="AT593" s="62"/>
    </row>
    <row r="594" ht="15.75" customHeight="1">
      <c r="F594" s="111"/>
      <c r="G594" s="112"/>
      <c r="H594" s="112"/>
      <c r="I594" s="112"/>
      <c r="J594" s="113"/>
      <c r="K594" s="113"/>
      <c r="AQ594" s="62"/>
      <c r="AR594" s="62"/>
      <c r="AS594" s="62"/>
      <c r="AT594" s="62"/>
    </row>
    <row r="595" ht="15.75" customHeight="1">
      <c r="F595" s="111"/>
      <c r="G595" s="112"/>
      <c r="H595" s="112"/>
      <c r="I595" s="112"/>
      <c r="J595" s="113"/>
      <c r="K595" s="113"/>
      <c r="AQ595" s="62"/>
      <c r="AR595" s="62"/>
      <c r="AS595" s="62"/>
      <c r="AT595" s="62"/>
    </row>
    <row r="596" ht="15.75" customHeight="1">
      <c r="F596" s="111"/>
      <c r="G596" s="112"/>
      <c r="H596" s="112"/>
      <c r="I596" s="112"/>
      <c r="J596" s="113"/>
      <c r="K596" s="113"/>
      <c r="AQ596" s="62"/>
      <c r="AR596" s="62"/>
      <c r="AS596" s="62"/>
      <c r="AT596" s="62"/>
    </row>
    <row r="597" ht="15.75" customHeight="1">
      <c r="F597" s="111"/>
      <c r="G597" s="112"/>
      <c r="H597" s="112"/>
      <c r="I597" s="112"/>
      <c r="J597" s="113"/>
      <c r="K597" s="113"/>
      <c r="AQ597" s="62"/>
      <c r="AR597" s="62"/>
      <c r="AS597" s="62"/>
      <c r="AT597" s="62"/>
    </row>
    <row r="598" ht="15.75" customHeight="1">
      <c r="F598" s="111"/>
      <c r="G598" s="112"/>
      <c r="H598" s="112"/>
      <c r="I598" s="112"/>
      <c r="J598" s="113"/>
      <c r="K598" s="113"/>
      <c r="AQ598" s="62"/>
      <c r="AR598" s="62"/>
      <c r="AS598" s="62"/>
      <c r="AT598" s="62"/>
    </row>
    <row r="599" ht="15.75" customHeight="1">
      <c r="F599" s="111"/>
      <c r="G599" s="112"/>
      <c r="H599" s="112"/>
      <c r="I599" s="112"/>
      <c r="J599" s="113"/>
      <c r="K599" s="113"/>
      <c r="AQ599" s="62"/>
      <c r="AR599" s="62"/>
      <c r="AS599" s="62"/>
      <c r="AT599" s="62"/>
    </row>
    <row r="600" ht="15.75" customHeight="1">
      <c r="F600" s="111"/>
      <c r="G600" s="112"/>
      <c r="H600" s="112"/>
      <c r="I600" s="112"/>
      <c r="J600" s="113"/>
      <c r="K600" s="113"/>
      <c r="AQ600" s="62"/>
      <c r="AR600" s="62"/>
      <c r="AS600" s="62"/>
      <c r="AT600" s="62"/>
    </row>
    <row r="601" ht="15.75" customHeight="1">
      <c r="F601" s="111"/>
      <c r="G601" s="112"/>
      <c r="H601" s="112"/>
      <c r="I601" s="112"/>
      <c r="J601" s="113"/>
      <c r="K601" s="113"/>
      <c r="AQ601" s="62"/>
      <c r="AR601" s="62"/>
      <c r="AS601" s="62"/>
      <c r="AT601" s="62"/>
    </row>
    <row r="602" ht="15.75" customHeight="1">
      <c r="F602" s="111"/>
      <c r="G602" s="112"/>
      <c r="H602" s="112"/>
      <c r="I602" s="112"/>
      <c r="J602" s="113"/>
      <c r="K602" s="113"/>
      <c r="AQ602" s="62"/>
      <c r="AR602" s="62"/>
      <c r="AS602" s="62"/>
      <c r="AT602" s="62"/>
    </row>
    <row r="603" ht="15.75" customHeight="1">
      <c r="F603" s="111"/>
      <c r="G603" s="112"/>
      <c r="H603" s="112"/>
      <c r="I603" s="112"/>
      <c r="J603" s="113"/>
      <c r="K603" s="113"/>
      <c r="AQ603" s="62"/>
      <c r="AR603" s="62"/>
      <c r="AS603" s="62"/>
      <c r="AT603" s="62"/>
    </row>
    <row r="604" ht="15.75" customHeight="1">
      <c r="F604" s="111"/>
      <c r="G604" s="112"/>
      <c r="H604" s="112"/>
      <c r="I604" s="112"/>
      <c r="J604" s="113"/>
      <c r="K604" s="113"/>
      <c r="AQ604" s="62"/>
      <c r="AR604" s="62"/>
      <c r="AS604" s="62"/>
      <c r="AT604" s="62"/>
    </row>
    <row r="605" ht="15.75" customHeight="1">
      <c r="F605" s="111"/>
      <c r="G605" s="112"/>
      <c r="H605" s="112"/>
      <c r="I605" s="112"/>
      <c r="J605" s="113"/>
      <c r="K605" s="113"/>
      <c r="AQ605" s="62"/>
      <c r="AR605" s="62"/>
      <c r="AS605" s="62"/>
      <c r="AT605" s="62"/>
    </row>
    <row r="606" ht="15.75" customHeight="1">
      <c r="F606" s="111"/>
      <c r="G606" s="112"/>
      <c r="H606" s="112"/>
      <c r="I606" s="112"/>
      <c r="J606" s="113"/>
      <c r="K606" s="113"/>
      <c r="AQ606" s="62"/>
      <c r="AR606" s="62"/>
      <c r="AS606" s="62"/>
      <c r="AT606" s="62"/>
    </row>
    <row r="607" ht="15.75" customHeight="1">
      <c r="F607" s="111"/>
      <c r="G607" s="112"/>
      <c r="H607" s="112"/>
      <c r="I607" s="112"/>
      <c r="J607" s="113"/>
      <c r="K607" s="113"/>
      <c r="AQ607" s="62"/>
      <c r="AR607" s="62"/>
      <c r="AS607" s="62"/>
      <c r="AT607" s="62"/>
    </row>
    <row r="608" ht="15.75" customHeight="1">
      <c r="F608" s="111"/>
      <c r="G608" s="112"/>
      <c r="H608" s="112"/>
      <c r="I608" s="112"/>
      <c r="J608" s="113"/>
      <c r="K608" s="113"/>
      <c r="AQ608" s="62"/>
      <c r="AR608" s="62"/>
      <c r="AS608" s="62"/>
      <c r="AT608" s="62"/>
    </row>
    <row r="609" ht="15.75" customHeight="1">
      <c r="F609" s="111"/>
      <c r="G609" s="112"/>
      <c r="H609" s="112"/>
      <c r="I609" s="112"/>
      <c r="J609" s="113"/>
      <c r="K609" s="113"/>
      <c r="AQ609" s="62"/>
      <c r="AR609" s="62"/>
      <c r="AS609" s="62"/>
      <c r="AT609" s="62"/>
    </row>
    <row r="610" ht="15.75" customHeight="1">
      <c r="F610" s="111"/>
      <c r="G610" s="112"/>
      <c r="H610" s="112"/>
      <c r="I610" s="112"/>
      <c r="J610" s="113"/>
      <c r="K610" s="113"/>
      <c r="AQ610" s="62"/>
      <c r="AR610" s="62"/>
      <c r="AS610" s="62"/>
      <c r="AT610" s="62"/>
    </row>
    <row r="611" ht="15.75" customHeight="1">
      <c r="F611" s="111"/>
      <c r="G611" s="112"/>
      <c r="H611" s="112"/>
      <c r="I611" s="112"/>
      <c r="J611" s="113"/>
      <c r="K611" s="113"/>
      <c r="AQ611" s="62"/>
      <c r="AR611" s="62"/>
      <c r="AS611" s="62"/>
      <c r="AT611" s="62"/>
    </row>
    <row r="612" ht="15.75" customHeight="1">
      <c r="F612" s="111"/>
      <c r="G612" s="112"/>
      <c r="H612" s="112"/>
      <c r="I612" s="112"/>
      <c r="J612" s="113"/>
      <c r="K612" s="113"/>
      <c r="AQ612" s="62"/>
      <c r="AR612" s="62"/>
      <c r="AS612" s="62"/>
      <c r="AT612" s="62"/>
    </row>
    <row r="613" ht="15.75" customHeight="1">
      <c r="F613" s="111"/>
      <c r="G613" s="112"/>
      <c r="H613" s="112"/>
      <c r="I613" s="112"/>
      <c r="J613" s="113"/>
      <c r="K613" s="113"/>
      <c r="AQ613" s="62"/>
      <c r="AR613" s="62"/>
      <c r="AS613" s="62"/>
      <c r="AT613" s="62"/>
    </row>
    <row r="614" ht="15.75" customHeight="1">
      <c r="F614" s="111"/>
      <c r="G614" s="112"/>
      <c r="H614" s="112"/>
      <c r="I614" s="112"/>
      <c r="J614" s="113"/>
      <c r="K614" s="113"/>
      <c r="AQ614" s="62"/>
      <c r="AR614" s="62"/>
      <c r="AS614" s="62"/>
      <c r="AT614" s="62"/>
    </row>
    <row r="615" ht="15.75" customHeight="1">
      <c r="F615" s="111"/>
      <c r="G615" s="112"/>
      <c r="H615" s="112"/>
      <c r="I615" s="112"/>
      <c r="J615" s="113"/>
      <c r="K615" s="113"/>
      <c r="AQ615" s="62"/>
      <c r="AR615" s="62"/>
      <c r="AS615" s="62"/>
      <c r="AT615" s="62"/>
    </row>
    <row r="616" ht="15.75" customHeight="1">
      <c r="F616" s="111"/>
      <c r="G616" s="112"/>
      <c r="H616" s="112"/>
      <c r="I616" s="112"/>
      <c r="J616" s="113"/>
      <c r="K616" s="113"/>
      <c r="AQ616" s="62"/>
      <c r="AR616" s="62"/>
      <c r="AS616" s="62"/>
      <c r="AT616" s="62"/>
    </row>
    <row r="617" ht="15.75" customHeight="1">
      <c r="F617" s="111"/>
      <c r="G617" s="112"/>
      <c r="H617" s="112"/>
      <c r="I617" s="112"/>
      <c r="J617" s="113"/>
      <c r="K617" s="113"/>
      <c r="AQ617" s="62"/>
      <c r="AR617" s="62"/>
      <c r="AS617" s="62"/>
      <c r="AT617" s="62"/>
    </row>
    <row r="618" ht="15.75" customHeight="1">
      <c r="F618" s="111"/>
      <c r="G618" s="112"/>
      <c r="H618" s="112"/>
      <c r="I618" s="112"/>
      <c r="J618" s="113"/>
      <c r="K618" s="113"/>
      <c r="AQ618" s="62"/>
      <c r="AR618" s="62"/>
      <c r="AS618" s="62"/>
      <c r="AT618" s="62"/>
    </row>
    <row r="619" ht="15.75" customHeight="1">
      <c r="F619" s="111"/>
      <c r="G619" s="112"/>
      <c r="H619" s="112"/>
      <c r="I619" s="112"/>
      <c r="J619" s="113"/>
      <c r="K619" s="113"/>
      <c r="AQ619" s="62"/>
      <c r="AR619" s="62"/>
      <c r="AS619" s="62"/>
      <c r="AT619" s="62"/>
    </row>
    <row r="620" ht="15.75" customHeight="1">
      <c r="F620" s="111"/>
      <c r="G620" s="112"/>
      <c r="H620" s="112"/>
      <c r="I620" s="112"/>
      <c r="J620" s="113"/>
      <c r="K620" s="113"/>
      <c r="AQ620" s="62"/>
      <c r="AR620" s="62"/>
      <c r="AS620" s="62"/>
      <c r="AT620" s="62"/>
    </row>
    <row r="621" ht="15.75" customHeight="1">
      <c r="F621" s="111"/>
      <c r="G621" s="112"/>
      <c r="H621" s="112"/>
      <c r="I621" s="112"/>
      <c r="J621" s="113"/>
      <c r="K621" s="113"/>
      <c r="AQ621" s="62"/>
      <c r="AR621" s="62"/>
      <c r="AS621" s="62"/>
      <c r="AT621" s="62"/>
    </row>
    <row r="622" ht="15.75" customHeight="1">
      <c r="F622" s="111"/>
      <c r="G622" s="112"/>
      <c r="H622" s="112"/>
      <c r="I622" s="112"/>
      <c r="J622" s="113"/>
      <c r="K622" s="113"/>
      <c r="AQ622" s="62"/>
      <c r="AR622" s="62"/>
      <c r="AS622" s="62"/>
      <c r="AT622" s="62"/>
    </row>
    <row r="623" ht="15.75" customHeight="1">
      <c r="F623" s="111"/>
      <c r="G623" s="112"/>
      <c r="H623" s="112"/>
      <c r="I623" s="112"/>
      <c r="J623" s="113"/>
      <c r="K623" s="113"/>
      <c r="AQ623" s="62"/>
      <c r="AR623" s="62"/>
      <c r="AS623" s="62"/>
      <c r="AT623" s="62"/>
    </row>
    <row r="624" ht="15.75" customHeight="1">
      <c r="F624" s="111"/>
      <c r="G624" s="112"/>
      <c r="H624" s="112"/>
      <c r="I624" s="112"/>
      <c r="J624" s="113"/>
      <c r="K624" s="113"/>
      <c r="AQ624" s="62"/>
      <c r="AR624" s="62"/>
      <c r="AS624" s="62"/>
      <c r="AT624" s="62"/>
    </row>
    <row r="625" ht="15.75" customHeight="1">
      <c r="F625" s="111"/>
      <c r="G625" s="112"/>
      <c r="H625" s="112"/>
      <c r="I625" s="112"/>
      <c r="J625" s="113"/>
      <c r="K625" s="113"/>
      <c r="AQ625" s="62"/>
      <c r="AR625" s="62"/>
      <c r="AS625" s="62"/>
      <c r="AT625" s="62"/>
    </row>
    <row r="626" ht="15.75" customHeight="1">
      <c r="F626" s="111"/>
      <c r="G626" s="112"/>
      <c r="H626" s="112"/>
      <c r="I626" s="112"/>
      <c r="J626" s="113"/>
      <c r="K626" s="113"/>
      <c r="AQ626" s="62"/>
      <c r="AR626" s="62"/>
      <c r="AS626" s="62"/>
      <c r="AT626" s="62"/>
    </row>
    <row r="627" ht="15.75" customHeight="1">
      <c r="F627" s="111"/>
      <c r="G627" s="112"/>
      <c r="H627" s="112"/>
      <c r="I627" s="112"/>
      <c r="J627" s="113"/>
      <c r="K627" s="113"/>
      <c r="AQ627" s="62"/>
      <c r="AR627" s="62"/>
      <c r="AS627" s="62"/>
      <c r="AT627" s="62"/>
    </row>
    <row r="628" ht="15.75" customHeight="1">
      <c r="F628" s="111"/>
      <c r="G628" s="112"/>
      <c r="H628" s="112"/>
      <c r="I628" s="112"/>
      <c r="J628" s="113"/>
      <c r="K628" s="113"/>
      <c r="AQ628" s="62"/>
      <c r="AR628" s="62"/>
      <c r="AS628" s="62"/>
      <c r="AT628" s="62"/>
    </row>
    <row r="629" ht="15.75" customHeight="1">
      <c r="F629" s="111"/>
      <c r="G629" s="112"/>
      <c r="H629" s="112"/>
      <c r="I629" s="112"/>
      <c r="J629" s="113"/>
      <c r="K629" s="113"/>
      <c r="AQ629" s="62"/>
      <c r="AR629" s="62"/>
      <c r="AS629" s="62"/>
      <c r="AT629" s="62"/>
    </row>
    <row r="630" ht="15.75" customHeight="1">
      <c r="F630" s="111"/>
      <c r="G630" s="112"/>
      <c r="H630" s="112"/>
      <c r="I630" s="112"/>
      <c r="J630" s="113"/>
      <c r="K630" s="113"/>
      <c r="AQ630" s="62"/>
      <c r="AR630" s="62"/>
      <c r="AS630" s="62"/>
      <c r="AT630" s="62"/>
    </row>
    <row r="631" ht="15.75" customHeight="1">
      <c r="F631" s="111"/>
      <c r="G631" s="112"/>
      <c r="H631" s="112"/>
      <c r="I631" s="112"/>
      <c r="J631" s="113"/>
      <c r="K631" s="113"/>
      <c r="AQ631" s="62"/>
      <c r="AR631" s="62"/>
      <c r="AS631" s="62"/>
      <c r="AT631" s="62"/>
    </row>
    <row r="632" ht="15.75" customHeight="1">
      <c r="F632" s="111"/>
      <c r="G632" s="112"/>
      <c r="H632" s="112"/>
      <c r="I632" s="112"/>
      <c r="J632" s="113"/>
      <c r="K632" s="113"/>
      <c r="AQ632" s="62"/>
      <c r="AR632" s="62"/>
      <c r="AS632" s="62"/>
      <c r="AT632" s="62"/>
    </row>
    <row r="633" ht="15.75" customHeight="1">
      <c r="F633" s="111"/>
      <c r="G633" s="112"/>
      <c r="H633" s="112"/>
      <c r="I633" s="112"/>
      <c r="J633" s="113"/>
      <c r="K633" s="113"/>
      <c r="AQ633" s="62"/>
      <c r="AR633" s="62"/>
      <c r="AS633" s="62"/>
      <c r="AT633" s="62"/>
    </row>
    <row r="634" ht="15.75" customHeight="1">
      <c r="F634" s="111"/>
      <c r="G634" s="112"/>
      <c r="H634" s="112"/>
      <c r="I634" s="112"/>
      <c r="J634" s="113"/>
      <c r="K634" s="113"/>
      <c r="AQ634" s="62"/>
      <c r="AR634" s="62"/>
      <c r="AS634" s="62"/>
      <c r="AT634" s="62"/>
    </row>
    <row r="635" ht="15.75" customHeight="1">
      <c r="F635" s="111"/>
      <c r="G635" s="112"/>
      <c r="H635" s="112"/>
      <c r="I635" s="112"/>
      <c r="J635" s="113"/>
      <c r="K635" s="113"/>
      <c r="AQ635" s="62"/>
      <c r="AR635" s="62"/>
      <c r="AS635" s="62"/>
      <c r="AT635" s="62"/>
    </row>
    <row r="636" ht="15.75" customHeight="1">
      <c r="F636" s="111"/>
      <c r="G636" s="112"/>
      <c r="H636" s="112"/>
      <c r="I636" s="112"/>
      <c r="J636" s="113"/>
      <c r="K636" s="113"/>
      <c r="AQ636" s="62"/>
      <c r="AR636" s="62"/>
      <c r="AS636" s="62"/>
      <c r="AT636" s="62"/>
    </row>
    <row r="637" ht="15.75" customHeight="1">
      <c r="F637" s="111"/>
      <c r="G637" s="112"/>
      <c r="H637" s="112"/>
      <c r="I637" s="112"/>
      <c r="J637" s="113"/>
      <c r="K637" s="113"/>
      <c r="AQ637" s="62"/>
      <c r="AR637" s="62"/>
      <c r="AS637" s="62"/>
      <c r="AT637" s="62"/>
    </row>
    <row r="638" ht="15.75" customHeight="1">
      <c r="F638" s="111"/>
      <c r="G638" s="112"/>
      <c r="H638" s="112"/>
      <c r="I638" s="112"/>
      <c r="J638" s="113"/>
      <c r="K638" s="113"/>
      <c r="AQ638" s="62"/>
      <c r="AR638" s="62"/>
      <c r="AS638" s="62"/>
      <c r="AT638" s="62"/>
    </row>
    <row r="639" ht="15.75" customHeight="1">
      <c r="F639" s="111"/>
      <c r="G639" s="112"/>
      <c r="H639" s="112"/>
      <c r="I639" s="112"/>
      <c r="J639" s="113"/>
      <c r="K639" s="113"/>
      <c r="AQ639" s="62"/>
      <c r="AR639" s="62"/>
      <c r="AS639" s="62"/>
      <c r="AT639" s="62"/>
    </row>
    <row r="640" ht="15.75" customHeight="1">
      <c r="F640" s="111"/>
      <c r="G640" s="112"/>
      <c r="H640" s="112"/>
      <c r="I640" s="112"/>
      <c r="J640" s="113"/>
      <c r="K640" s="113"/>
      <c r="AQ640" s="62"/>
      <c r="AR640" s="62"/>
      <c r="AS640" s="62"/>
      <c r="AT640" s="62"/>
    </row>
    <row r="641" ht="15.75" customHeight="1">
      <c r="F641" s="111"/>
      <c r="G641" s="112"/>
      <c r="H641" s="112"/>
      <c r="I641" s="112"/>
      <c r="J641" s="113"/>
      <c r="K641" s="113"/>
      <c r="AQ641" s="62"/>
      <c r="AR641" s="62"/>
      <c r="AS641" s="62"/>
      <c r="AT641" s="62"/>
    </row>
    <row r="642" ht="15.75" customHeight="1">
      <c r="F642" s="111"/>
      <c r="G642" s="112"/>
      <c r="H642" s="112"/>
      <c r="I642" s="112"/>
      <c r="J642" s="113"/>
      <c r="K642" s="113"/>
      <c r="AQ642" s="62"/>
      <c r="AR642" s="62"/>
      <c r="AS642" s="62"/>
      <c r="AT642" s="62"/>
    </row>
    <row r="643" ht="15.75" customHeight="1">
      <c r="F643" s="111"/>
      <c r="G643" s="112"/>
      <c r="H643" s="112"/>
      <c r="I643" s="112"/>
      <c r="J643" s="113"/>
      <c r="K643" s="113"/>
      <c r="AQ643" s="62"/>
      <c r="AR643" s="62"/>
      <c r="AS643" s="62"/>
      <c r="AT643" s="62"/>
    </row>
    <row r="644" ht="15.75" customHeight="1">
      <c r="F644" s="111"/>
      <c r="G644" s="112"/>
      <c r="H644" s="112"/>
      <c r="I644" s="112"/>
      <c r="J644" s="113"/>
      <c r="K644" s="113"/>
      <c r="AQ644" s="62"/>
      <c r="AR644" s="62"/>
      <c r="AS644" s="62"/>
      <c r="AT644" s="62"/>
    </row>
    <row r="645" ht="15.75" customHeight="1">
      <c r="F645" s="111"/>
      <c r="G645" s="112"/>
      <c r="H645" s="112"/>
      <c r="I645" s="112"/>
      <c r="J645" s="113"/>
      <c r="K645" s="113"/>
      <c r="AQ645" s="62"/>
      <c r="AR645" s="62"/>
      <c r="AS645" s="62"/>
      <c r="AT645" s="62"/>
    </row>
    <row r="646" ht="15.75" customHeight="1">
      <c r="F646" s="111"/>
      <c r="G646" s="112"/>
      <c r="H646" s="112"/>
      <c r="I646" s="112"/>
      <c r="J646" s="113"/>
      <c r="K646" s="113"/>
      <c r="AQ646" s="62"/>
      <c r="AR646" s="62"/>
      <c r="AS646" s="62"/>
      <c r="AT646" s="62"/>
    </row>
    <row r="647" ht="15.75" customHeight="1">
      <c r="F647" s="111"/>
      <c r="G647" s="112"/>
      <c r="H647" s="112"/>
      <c r="I647" s="112"/>
      <c r="J647" s="113"/>
      <c r="K647" s="113"/>
      <c r="AQ647" s="62"/>
      <c r="AR647" s="62"/>
      <c r="AS647" s="62"/>
      <c r="AT647" s="62"/>
    </row>
    <row r="648" ht="15.75" customHeight="1">
      <c r="F648" s="111"/>
      <c r="G648" s="112"/>
      <c r="H648" s="112"/>
      <c r="I648" s="112"/>
      <c r="J648" s="113"/>
      <c r="K648" s="113"/>
      <c r="AQ648" s="62"/>
      <c r="AR648" s="62"/>
      <c r="AS648" s="62"/>
      <c r="AT648" s="62"/>
    </row>
    <row r="649" ht="15.75" customHeight="1">
      <c r="F649" s="111"/>
      <c r="G649" s="112"/>
      <c r="H649" s="112"/>
      <c r="I649" s="112"/>
      <c r="J649" s="113"/>
      <c r="K649" s="113"/>
      <c r="AQ649" s="62"/>
      <c r="AR649" s="62"/>
      <c r="AS649" s="62"/>
      <c r="AT649" s="62"/>
    </row>
    <row r="650" ht="15.75" customHeight="1">
      <c r="F650" s="111"/>
      <c r="G650" s="112"/>
      <c r="H650" s="112"/>
      <c r="I650" s="112"/>
      <c r="J650" s="113"/>
      <c r="K650" s="113"/>
      <c r="AQ650" s="62"/>
      <c r="AR650" s="62"/>
      <c r="AS650" s="62"/>
      <c r="AT650" s="62"/>
    </row>
    <row r="651" ht="15.75" customHeight="1">
      <c r="F651" s="111"/>
      <c r="G651" s="112"/>
      <c r="H651" s="112"/>
      <c r="I651" s="112"/>
      <c r="J651" s="113"/>
      <c r="K651" s="113"/>
      <c r="AQ651" s="62"/>
      <c r="AR651" s="62"/>
      <c r="AS651" s="62"/>
      <c r="AT651" s="62"/>
    </row>
    <row r="652" ht="15.75" customHeight="1">
      <c r="F652" s="111"/>
      <c r="G652" s="112"/>
      <c r="H652" s="112"/>
      <c r="I652" s="112"/>
      <c r="J652" s="113"/>
      <c r="K652" s="113"/>
      <c r="AQ652" s="62"/>
      <c r="AR652" s="62"/>
      <c r="AS652" s="62"/>
      <c r="AT652" s="62"/>
    </row>
    <row r="653" ht="15.75" customHeight="1">
      <c r="F653" s="111"/>
      <c r="G653" s="112"/>
      <c r="H653" s="112"/>
      <c r="I653" s="112"/>
      <c r="J653" s="113"/>
      <c r="K653" s="113"/>
      <c r="AQ653" s="62"/>
      <c r="AR653" s="62"/>
      <c r="AS653" s="62"/>
      <c r="AT653" s="62"/>
    </row>
    <row r="654" ht="15.75" customHeight="1">
      <c r="F654" s="111"/>
      <c r="G654" s="112"/>
      <c r="H654" s="112"/>
      <c r="I654" s="112"/>
      <c r="J654" s="113"/>
      <c r="K654" s="113"/>
      <c r="AQ654" s="62"/>
      <c r="AR654" s="62"/>
      <c r="AS654" s="62"/>
      <c r="AT654" s="62"/>
    </row>
    <row r="655" ht="15.75" customHeight="1">
      <c r="F655" s="111"/>
      <c r="G655" s="112"/>
      <c r="H655" s="112"/>
      <c r="I655" s="112"/>
      <c r="J655" s="113"/>
      <c r="K655" s="113"/>
      <c r="AQ655" s="62"/>
      <c r="AR655" s="62"/>
      <c r="AS655" s="62"/>
      <c r="AT655" s="62"/>
    </row>
    <row r="656" ht="15.75" customHeight="1">
      <c r="F656" s="111"/>
      <c r="G656" s="112"/>
      <c r="H656" s="112"/>
      <c r="I656" s="112"/>
      <c r="J656" s="113"/>
      <c r="K656" s="113"/>
      <c r="AQ656" s="62"/>
      <c r="AR656" s="62"/>
      <c r="AS656" s="62"/>
      <c r="AT656" s="62"/>
    </row>
    <row r="657" ht="15.75" customHeight="1">
      <c r="F657" s="111"/>
      <c r="G657" s="112"/>
      <c r="H657" s="112"/>
      <c r="I657" s="112"/>
      <c r="J657" s="113"/>
      <c r="K657" s="113"/>
      <c r="AQ657" s="62"/>
      <c r="AR657" s="62"/>
      <c r="AS657" s="62"/>
      <c r="AT657" s="62"/>
    </row>
    <row r="658" ht="15.75" customHeight="1">
      <c r="F658" s="111"/>
      <c r="G658" s="112"/>
      <c r="H658" s="112"/>
      <c r="I658" s="112"/>
      <c r="J658" s="113"/>
      <c r="K658" s="113"/>
      <c r="AQ658" s="62"/>
      <c r="AR658" s="62"/>
      <c r="AS658" s="62"/>
      <c r="AT658" s="62"/>
    </row>
    <row r="659" ht="15.75" customHeight="1">
      <c r="F659" s="111"/>
      <c r="G659" s="112"/>
      <c r="H659" s="112"/>
      <c r="I659" s="112"/>
      <c r="J659" s="113"/>
      <c r="K659" s="113"/>
      <c r="AQ659" s="62"/>
      <c r="AR659" s="62"/>
      <c r="AS659" s="62"/>
      <c r="AT659" s="62"/>
    </row>
    <row r="660" ht="15.75" customHeight="1">
      <c r="F660" s="111"/>
      <c r="G660" s="112"/>
      <c r="H660" s="112"/>
      <c r="I660" s="112"/>
      <c r="J660" s="113"/>
      <c r="K660" s="113"/>
      <c r="AQ660" s="62"/>
      <c r="AR660" s="62"/>
      <c r="AS660" s="62"/>
      <c r="AT660" s="62"/>
    </row>
    <row r="661" ht="15.75" customHeight="1">
      <c r="F661" s="111"/>
      <c r="G661" s="112"/>
      <c r="H661" s="112"/>
      <c r="I661" s="112"/>
      <c r="J661" s="113"/>
      <c r="K661" s="113"/>
      <c r="AQ661" s="62"/>
      <c r="AR661" s="62"/>
      <c r="AS661" s="62"/>
      <c r="AT661" s="62"/>
    </row>
    <row r="662" ht="15.75" customHeight="1">
      <c r="F662" s="111"/>
      <c r="G662" s="112"/>
      <c r="H662" s="112"/>
      <c r="I662" s="112"/>
      <c r="J662" s="113"/>
      <c r="K662" s="113"/>
      <c r="AQ662" s="62"/>
      <c r="AR662" s="62"/>
      <c r="AS662" s="62"/>
      <c r="AT662" s="62"/>
    </row>
    <row r="663" ht="15.75" customHeight="1">
      <c r="F663" s="111"/>
      <c r="G663" s="112"/>
      <c r="H663" s="112"/>
      <c r="I663" s="112"/>
      <c r="J663" s="113"/>
      <c r="K663" s="113"/>
      <c r="AQ663" s="62"/>
      <c r="AR663" s="62"/>
      <c r="AS663" s="62"/>
      <c r="AT663" s="62"/>
    </row>
    <row r="664" ht="15.75" customHeight="1">
      <c r="F664" s="111"/>
      <c r="G664" s="112"/>
      <c r="H664" s="112"/>
      <c r="I664" s="112"/>
      <c r="J664" s="113"/>
      <c r="K664" s="113"/>
      <c r="AQ664" s="62"/>
      <c r="AR664" s="62"/>
      <c r="AS664" s="62"/>
      <c r="AT664" s="62"/>
    </row>
    <row r="665" ht="15.75" customHeight="1">
      <c r="F665" s="111"/>
      <c r="G665" s="112"/>
      <c r="H665" s="112"/>
      <c r="I665" s="112"/>
      <c r="J665" s="113"/>
      <c r="K665" s="113"/>
      <c r="AQ665" s="62"/>
      <c r="AR665" s="62"/>
      <c r="AS665" s="62"/>
      <c r="AT665" s="62"/>
    </row>
    <row r="666" ht="15.75" customHeight="1">
      <c r="F666" s="111"/>
      <c r="G666" s="112"/>
      <c r="H666" s="112"/>
      <c r="I666" s="112"/>
      <c r="J666" s="113"/>
      <c r="K666" s="113"/>
      <c r="AQ666" s="62"/>
      <c r="AR666" s="62"/>
      <c r="AS666" s="62"/>
      <c r="AT666" s="62"/>
    </row>
    <row r="667" ht="15.75" customHeight="1">
      <c r="F667" s="111"/>
      <c r="G667" s="112"/>
      <c r="H667" s="112"/>
      <c r="I667" s="112"/>
      <c r="J667" s="113"/>
      <c r="K667" s="113"/>
      <c r="AQ667" s="62"/>
      <c r="AR667" s="62"/>
      <c r="AS667" s="62"/>
      <c r="AT667" s="62"/>
    </row>
    <row r="668" ht="15.75" customHeight="1">
      <c r="F668" s="111"/>
      <c r="G668" s="112"/>
      <c r="H668" s="112"/>
      <c r="I668" s="112"/>
      <c r="J668" s="113"/>
      <c r="K668" s="113"/>
      <c r="AQ668" s="62"/>
      <c r="AR668" s="62"/>
      <c r="AS668" s="62"/>
      <c r="AT668" s="62"/>
    </row>
    <row r="669" ht="15.75" customHeight="1">
      <c r="F669" s="111"/>
      <c r="G669" s="112"/>
      <c r="H669" s="112"/>
      <c r="I669" s="112"/>
      <c r="J669" s="113"/>
      <c r="K669" s="113"/>
      <c r="AQ669" s="62"/>
      <c r="AR669" s="62"/>
      <c r="AS669" s="62"/>
      <c r="AT669" s="62"/>
    </row>
    <row r="670" ht="15.75" customHeight="1">
      <c r="F670" s="111"/>
      <c r="G670" s="112"/>
      <c r="H670" s="112"/>
      <c r="I670" s="112"/>
      <c r="J670" s="113"/>
      <c r="K670" s="113"/>
      <c r="AQ670" s="62"/>
      <c r="AR670" s="62"/>
      <c r="AS670" s="62"/>
      <c r="AT670" s="62"/>
    </row>
    <row r="671" ht="15.75" customHeight="1">
      <c r="F671" s="111"/>
      <c r="G671" s="112"/>
      <c r="H671" s="112"/>
      <c r="I671" s="112"/>
      <c r="J671" s="113"/>
      <c r="K671" s="113"/>
      <c r="AQ671" s="62"/>
      <c r="AR671" s="62"/>
      <c r="AS671" s="62"/>
      <c r="AT671" s="62"/>
    </row>
    <row r="672" ht="15.75" customHeight="1">
      <c r="F672" s="111"/>
      <c r="G672" s="112"/>
      <c r="H672" s="112"/>
      <c r="I672" s="112"/>
      <c r="J672" s="113"/>
      <c r="K672" s="113"/>
      <c r="AQ672" s="62"/>
      <c r="AR672" s="62"/>
      <c r="AS672" s="62"/>
      <c r="AT672" s="62"/>
    </row>
    <row r="673" ht="15.75" customHeight="1">
      <c r="F673" s="111"/>
      <c r="G673" s="112"/>
      <c r="H673" s="112"/>
      <c r="I673" s="112"/>
      <c r="J673" s="113"/>
      <c r="K673" s="113"/>
      <c r="AQ673" s="62"/>
      <c r="AR673" s="62"/>
      <c r="AS673" s="62"/>
      <c r="AT673" s="62"/>
    </row>
    <row r="674" ht="15.75" customHeight="1">
      <c r="F674" s="111"/>
      <c r="G674" s="112"/>
      <c r="H674" s="112"/>
      <c r="I674" s="112"/>
      <c r="J674" s="113"/>
      <c r="K674" s="113"/>
      <c r="AQ674" s="62"/>
      <c r="AR674" s="62"/>
      <c r="AS674" s="62"/>
      <c r="AT674" s="62"/>
    </row>
    <row r="675" ht="15.75" customHeight="1">
      <c r="F675" s="111"/>
      <c r="G675" s="112"/>
      <c r="H675" s="112"/>
      <c r="I675" s="112"/>
      <c r="J675" s="113"/>
      <c r="K675" s="113"/>
      <c r="AQ675" s="62"/>
      <c r="AR675" s="62"/>
      <c r="AS675" s="62"/>
      <c r="AT675" s="62"/>
    </row>
    <row r="676" ht="15.75" customHeight="1">
      <c r="F676" s="111"/>
      <c r="G676" s="112"/>
      <c r="H676" s="112"/>
      <c r="I676" s="112"/>
      <c r="J676" s="113"/>
      <c r="K676" s="113"/>
      <c r="AQ676" s="62"/>
      <c r="AR676" s="62"/>
      <c r="AS676" s="62"/>
      <c r="AT676" s="62"/>
    </row>
    <row r="677" ht="15.75" customHeight="1">
      <c r="F677" s="111"/>
      <c r="G677" s="112"/>
      <c r="H677" s="112"/>
      <c r="I677" s="112"/>
      <c r="J677" s="113"/>
      <c r="K677" s="113"/>
      <c r="AQ677" s="62"/>
      <c r="AR677" s="62"/>
      <c r="AS677" s="62"/>
      <c r="AT677" s="62"/>
    </row>
    <row r="678" ht="15.75" customHeight="1">
      <c r="F678" s="111"/>
      <c r="G678" s="112"/>
      <c r="H678" s="112"/>
      <c r="I678" s="112"/>
      <c r="J678" s="113"/>
      <c r="K678" s="113"/>
      <c r="AQ678" s="62"/>
      <c r="AR678" s="62"/>
      <c r="AS678" s="62"/>
      <c r="AT678" s="62"/>
    </row>
    <row r="679" ht="15.75" customHeight="1">
      <c r="F679" s="111"/>
      <c r="G679" s="112"/>
      <c r="H679" s="112"/>
      <c r="I679" s="112"/>
      <c r="J679" s="113"/>
      <c r="K679" s="113"/>
      <c r="AQ679" s="62"/>
      <c r="AR679" s="62"/>
      <c r="AS679" s="62"/>
      <c r="AT679" s="62"/>
    </row>
    <row r="680" ht="15.75" customHeight="1">
      <c r="F680" s="111"/>
      <c r="G680" s="112"/>
      <c r="H680" s="112"/>
      <c r="I680" s="112"/>
      <c r="J680" s="113"/>
      <c r="K680" s="113"/>
      <c r="AQ680" s="62"/>
      <c r="AR680" s="62"/>
      <c r="AS680" s="62"/>
      <c r="AT680" s="62"/>
    </row>
    <row r="681" ht="15.75" customHeight="1">
      <c r="F681" s="111"/>
      <c r="G681" s="112"/>
      <c r="H681" s="112"/>
      <c r="I681" s="112"/>
      <c r="J681" s="113"/>
      <c r="K681" s="113"/>
      <c r="AQ681" s="62"/>
      <c r="AR681" s="62"/>
      <c r="AS681" s="62"/>
      <c r="AT681" s="62"/>
    </row>
    <row r="682" ht="15.75" customHeight="1">
      <c r="F682" s="111"/>
      <c r="G682" s="112"/>
      <c r="H682" s="112"/>
      <c r="I682" s="112"/>
      <c r="J682" s="113"/>
      <c r="K682" s="113"/>
      <c r="AQ682" s="62"/>
      <c r="AR682" s="62"/>
      <c r="AS682" s="62"/>
      <c r="AT682" s="62"/>
    </row>
    <row r="683" ht="15.75" customHeight="1">
      <c r="F683" s="111"/>
      <c r="G683" s="112"/>
      <c r="H683" s="112"/>
      <c r="I683" s="112"/>
      <c r="J683" s="113"/>
      <c r="K683" s="113"/>
      <c r="AQ683" s="62"/>
      <c r="AR683" s="62"/>
      <c r="AS683" s="62"/>
      <c r="AT683" s="62"/>
    </row>
    <row r="684" ht="15.75" customHeight="1">
      <c r="F684" s="111"/>
      <c r="G684" s="112"/>
      <c r="H684" s="112"/>
      <c r="I684" s="112"/>
      <c r="J684" s="113"/>
      <c r="K684" s="113"/>
      <c r="AQ684" s="62"/>
      <c r="AR684" s="62"/>
      <c r="AS684" s="62"/>
      <c r="AT684" s="62"/>
    </row>
    <row r="685" ht="15.75" customHeight="1">
      <c r="F685" s="111"/>
      <c r="G685" s="112"/>
      <c r="H685" s="112"/>
      <c r="I685" s="112"/>
      <c r="J685" s="113"/>
      <c r="K685" s="113"/>
      <c r="AQ685" s="62"/>
      <c r="AR685" s="62"/>
      <c r="AS685" s="62"/>
      <c r="AT685" s="62"/>
    </row>
    <row r="686" ht="15.75" customHeight="1">
      <c r="F686" s="111"/>
      <c r="G686" s="112"/>
      <c r="H686" s="112"/>
      <c r="I686" s="112"/>
      <c r="J686" s="113"/>
      <c r="K686" s="113"/>
      <c r="AQ686" s="62"/>
      <c r="AR686" s="62"/>
      <c r="AS686" s="62"/>
      <c r="AT686" s="62"/>
    </row>
    <row r="687" ht="15.75" customHeight="1">
      <c r="F687" s="111"/>
      <c r="G687" s="112"/>
      <c r="H687" s="112"/>
      <c r="I687" s="112"/>
      <c r="J687" s="113"/>
      <c r="K687" s="113"/>
      <c r="AQ687" s="62"/>
      <c r="AR687" s="62"/>
      <c r="AS687" s="62"/>
      <c r="AT687" s="62"/>
    </row>
    <row r="688" ht="15.75" customHeight="1">
      <c r="F688" s="111"/>
      <c r="G688" s="112"/>
      <c r="H688" s="112"/>
      <c r="I688" s="112"/>
      <c r="J688" s="113"/>
      <c r="K688" s="113"/>
      <c r="AQ688" s="62"/>
      <c r="AR688" s="62"/>
      <c r="AS688" s="62"/>
      <c r="AT688" s="62"/>
    </row>
    <row r="689" ht="15.75" customHeight="1">
      <c r="F689" s="111"/>
      <c r="G689" s="112"/>
      <c r="H689" s="112"/>
      <c r="I689" s="112"/>
      <c r="J689" s="113"/>
      <c r="K689" s="113"/>
      <c r="AQ689" s="62"/>
      <c r="AR689" s="62"/>
      <c r="AS689" s="62"/>
      <c r="AT689" s="62"/>
    </row>
    <row r="690" ht="15.75" customHeight="1">
      <c r="F690" s="111"/>
      <c r="G690" s="112"/>
      <c r="H690" s="112"/>
      <c r="I690" s="112"/>
      <c r="J690" s="113"/>
      <c r="K690" s="113"/>
      <c r="AQ690" s="62"/>
      <c r="AR690" s="62"/>
      <c r="AS690" s="62"/>
      <c r="AT690" s="62"/>
    </row>
    <row r="691" ht="15.75" customHeight="1">
      <c r="F691" s="111"/>
      <c r="G691" s="112"/>
      <c r="H691" s="112"/>
      <c r="I691" s="112"/>
      <c r="J691" s="113"/>
      <c r="K691" s="113"/>
      <c r="AQ691" s="62"/>
      <c r="AR691" s="62"/>
      <c r="AS691" s="62"/>
      <c r="AT691" s="62"/>
    </row>
    <row r="692" ht="15.75" customHeight="1">
      <c r="F692" s="111"/>
      <c r="G692" s="112"/>
      <c r="H692" s="112"/>
      <c r="I692" s="112"/>
      <c r="J692" s="113"/>
      <c r="K692" s="113"/>
      <c r="AQ692" s="62"/>
      <c r="AR692" s="62"/>
      <c r="AS692" s="62"/>
      <c r="AT692" s="62"/>
    </row>
    <row r="693" ht="15.75" customHeight="1">
      <c r="F693" s="111"/>
      <c r="G693" s="112"/>
      <c r="H693" s="112"/>
      <c r="I693" s="112"/>
      <c r="J693" s="113"/>
      <c r="K693" s="113"/>
      <c r="AQ693" s="62"/>
      <c r="AR693" s="62"/>
      <c r="AS693" s="62"/>
      <c r="AT693" s="62"/>
    </row>
    <row r="694" ht="15.75" customHeight="1">
      <c r="F694" s="111"/>
      <c r="G694" s="112"/>
      <c r="H694" s="112"/>
      <c r="I694" s="112"/>
      <c r="J694" s="113"/>
      <c r="K694" s="113"/>
      <c r="AQ694" s="62"/>
      <c r="AR694" s="62"/>
      <c r="AS694" s="62"/>
      <c r="AT694" s="62"/>
    </row>
    <row r="695" ht="15.75" customHeight="1">
      <c r="F695" s="111"/>
      <c r="G695" s="112"/>
      <c r="H695" s="112"/>
      <c r="I695" s="112"/>
      <c r="J695" s="113"/>
      <c r="K695" s="113"/>
      <c r="AQ695" s="62"/>
      <c r="AR695" s="62"/>
      <c r="AS695" s="62"/>
      <c r="AT695" s="62"/>
    </row>
    <row r="696" ht="15.75" customHeight="1">
      <c r="F696" s="111"/>
      <c r="G696" s="112"/>
      <c r="H696" s="112"/>
      <c r="I696" s="112"/>
      <c r="J696" s="113"/>
      <c r="K696" s="113"/>
      <c r="AQ696" s="62"/>
      <c r="AR696" s="62"/>
      <c r="AS696" s="62"/>
      <c r="AT696" s="62"/>
    </row>
    <row r="697" ht="15.75" customHeight="1">
      <c r="F697" s="111"/>
      <c r="G697" s="112"/>
      <c r="H697" s="112"/>
      <c r="I697" s="112"/>
      <c r="J697" s="113"/>
      <c r="K697" s="113"/>
      <c r="AQ697" s="62"/>
      <c r="AR697" s="62"/>
      <c r="AS697" s="62"/>
      <c r="AT697" s="62"/>
    </row>
    <row r="698" ht="15.75" customHeight="1">
      <c r="F698" s="111"/>
      <c r="G698" s="112"/>
      <c r="H698" s="112"/>
      <c r="I698" s="112"/>
      <c r="J698" s="113"/>
      <c r="K698" s="113"/>
      <c r="AQ698" s="62"/>
      <c r="AR698" s="62"/>
      <c r="AS698" s="62"/>
      <c r="AT698" s="62"/>
    </row>
    <row r="699" ht="15.75" customHeight="1">
      <c r="F699" s="111"/>
      <c r="G699" s="112"/>
      <c r="H699" s="112"/>
      <c r="I699" s="112"/>
      <c r="J699" s="113"/>
      <c r="K699" s="113"/>
      <c r="AQ699" s="62"/>
      <c r="AR699" s="62"/>
      <c r="AS699" s="62"/>
      <c r="AT699" s="62"/>
    </row>
    <row r="700" ht="15.75" customHeight="1">
      <c r="F700" s="111"/>
      <c r="G700" s="112"/>
      <c r="H700" s="112"/>
      <c r="I700" s="112"/>
      <c r="J700" s="113"/>
      <c r="K700" s="113"/>
      <c r="AQ700" s="62"/>
      <c r="AR700" s="62"/>
      <c r="AS700" s="62"/>
      <c r="AT700" s="62"/>
    </row>
    <row r="701" ht="15.75" customHeight="1">
      <c r="F701" s="111"/>
      <c r="G701" s="112"/>
      <c r="H701" s="112"/>
      <c r="I701" s="112"/>
      <c r="J701" s="113"/>
      <c r="K701" s="113"/>
      <c r="AQ701" s="62"/>
      <c r="AR701" s="62"/>
      <c r="AS701" s="62"/>
      <c r="AT701" s="62"/>
    </row>
    <row r="702" ht="15.75" customHeight="1">
      <c r="F702" s="111"/>
      <c r="G702" s="112"/>
      <c r="H702" s="112"/>
      <c r="I702" s="112"/>
      <c r="J702" s="113"/>
      <c r="K702" s="113"/>
      <c r="AQ702" s="62"/>
      <c r="AR702" s="62"/>
      <c r="AS702" s="62"/>
      <c r="AT702" s="62"/>
    </row>
    <row r="703" ht="15.75" customHeight="1">
      <c r="F703" s="111"/>
      <c r="G703" s="112"/>
      <c r="H703" s="112"/>
      <c r="I703" s="112"/>
      <c r="J703" s="113"/>
      <c r="K703" s="113"/>
      <c r="AQ703" s="62"/>
      <c r="AR703" s="62"/>
      <c r="AS703" s="62"/>
      <c r="AT703" s="62"/>
    </row>
    <row r="704" ht="15.75" customHeight="1">
      <c r="F704" s="111"/>
      <c r="G704" s="112"/>
      <c r="H704" s="112"/>
      <c r="I704" s="112"/>
      <c r="J704" s="113"/>
      <c r="K704" s="113"/>
      <c r="AQ704" s="62"/>
      <c r="AR704" s="62"/>
      <c r="AS704" s="62"/>
      <c r="AT704" s="62"/>
    </row>
    <row r="705" ht="15.75" customHeight="1">
      <c r="F705" s="111"/>
      <c r="G705" s="112"/>
      <c r="H705" s="112"/>
      <c r="I705" s="112"/>
      <c r="J705" s="113"/>
      <c r="K705" s="113"/>
      <c r="AQ705" s="62"/>
      <c r="AR705" s="62"/>
      <c r="AS705" s="62"/>
      <c r="AT705" s="62"/>
    </row>
    <row r="706" ht="15.75" customHeight="1">
      <c r="F706" s="111"/>
      <c r="G706" s="112"/>
      <c r="H706" s="112"/>
      <c r="I706" s="112"/>
      <c r="J706" s="113"/>
      <c r="K706" s="113"/>
      <c r="AQ706" s="62"/>
      <c r="AR706" s="62"/>
      <c r="AS706" s="62"/>
      <c r="AT706" s="62"/>
    </row>
    <row r="707" ht="15.75" customHeight="1">
      <c r="F707" s="111"/>
      <c r="G707" s="112"/>
      <c r="H707" s="112"/>
      <c r="I707" s="112"/>
      <c r="J707" s="113"/>
      <c r="K707" s="113"/>
      <c r="AQ707" s="62"/>
      <c r="AR707" s="62"/>
      <c r="AS707" s="62"/>
      <c r="AT707" s="62"/>
    </row>
    <row r="708" ht="15.75" customHeight="1">
      <c r="F708" s="111"/>
      <c r="G708" s="112"/>
      <c r="H708" s="112"/>
      <c r="I708" s="112"/>
      <c r="J708" s="113"/>
      <c r="K708" s="113"/>
      <c r="AQ708" s="62"/>
      <c r="AR708" s="62"/>
      <c r="AS708" s="62"/>
      <c r="AT708" s="62"/>
    </row>
    <row r="709" ht="15.75" customHeight="1">
      <c r="F709" s="111"/>
      <c r="G709" s="112"/>
      <c r="H709" s="112"/>
      <c r="I709" s="112"/>
      <c r="J709" s="113"/>
      <c r="K709" s="113"/>
      <c r="AQ709" s="62"/>
      <c r="AR709" s="62"/>
      <c r="AS709" s="62"/>
      <c r="AT709" s="62"/>
    </row>
    <row r="710" ht="15.75" customHeight="1">
      <c r="F710" s="111"/>
      <c r="G710" s="112"/>
      <c r="H710" s="112"/>
      <c r="I710" s="112"/>
      <c r="J710" s="113"/>
      <c r="K710" s="113"/>
      <c r="AQ710" s="62"/>
      <c r="AR710" s="62"/>
      <c r="AS710" s="62"/>
      <c r="AT710" s="62"/>
    </row>
    <row r="711" ht="15.75" customHeight="1">
      <c r="F711" s="111"/>
      <c r="G711" s="112"/>
      <c r="H711" s="112"/>
      <c r="I711" s="112"/>
      <c r="J711" s="113"/>
      <c r="K711" s="113"/>
      <c r="AQ711" s="62"/>
      <c r="AR711" s="62"/>
      <c r="AS711" s="62"/>
      <c r="AT711" s="62"/>
    </row>
    <row r="712" ht="15.75" customHeight="1">
      <c r="F712" s="111"/>
      <c r="G712" s="112"/>
      <c r="H712" s="112"/>
      <c r="I712" s="112"/>
      <c r="J712" s="113"/>
      <c r="K712" s="113"/>
      <c r="AQ712" s="62"/>
      <c r="AR712" s="62"/>
      <c r="AS712" s="62"/>
      <c r="AT712" s="62"/>
    </row>
    <row r="713" ht="15.75" customHeight="1">
      <c r="F713" s="111"/>
      <c r="G713" s="112"/>
      <c r="H713" s="112"/>
      <c r="I713" s="112"/>
      <c r="J713" s="113"/>
      <c r="K713" s="113"/>
      <c r="AQ713" s="62"/>
      <c r="AR713" s="62"/>
      <c r="AS713" s="62"/>
      <c r="AT713" s="62"/>
    </row>
    <row r="714" ht="15.75" customHeight="1">
      <c r="F714" s="111"/>
      <c r="G714" s="112"/>
      <c r="H714" s="112"/>
      <c r="I714" s="112"/>
      <c r="J714" s="113"/>
      <c r="K714" s="113"/>
      <c r="AQ714" s="62"/>
      <c r="AR714" s="62"/>
      <c r="AS714" s="62"/>
      <c r="AT714" s="62"/>
    </row>
    <row r="715" ht="15.75" customHeight="1">
      <c r="F715" s="111"/>
      <c r="G715" s="112"/>
      <c r="H715" s="112"/>
      <c r="I715" s="112"/>
      <c r="J715" s="113"/>
      <c r="K715" s="113"/>
      <c r="AQ715" s="62"/>
      <c r="AR715" s="62"/>
      <c r="AS715" s="62"/>
      <c r="AT715" s="62"/>
    </row>
    <row r="716" ht="15.75" customHeight="1">
      <c r="F716" s="111"/>
      <c r="G716" s="112"/>
      <c r="H716" s="112"/>
      <c r="I716" s="112"/>
      <c r="J716" s="113"/>
      <c r="K716" s="113"/>
      <c r="AQ716" s="62"/>
      <c r="AR716" s="62"/>
      <c r="AS716" s="62"/>
      <c r="AT716" s="62"/>
    </row>
    <row r="717" ht="15.75" customHeight="1">
      <c r="F717" s="111"/>
      <c r="G717" s="112"/>
      <c r="H717" s="112"/>
      <c r="I717" s="112"/>
      <c r="J717" s="113"/>
      <c r="K717" s="113"/>
      <c r="AQ717" s="62"/>
      <c r="AR717" s="62"/>
      <c r="AS717" s="62"/>
      <c r="AT717" s="62"/>
    </row>
    <row r="718" ht="15.75" customHeight="1">
      <c r="F718" s="111"/>
      <c r="G718" s="112"/>
      <c r="H718" s="112"/>
      <c r="I718" s="112"/>
      <c r="J718" s="113"/>
      <c r="K718" s="113"/>
      <c r="AQ718" s="62"/>
      <c r="AR718" s="62"/>
      <c r="AS718" s="62"/>
      <c r="AT718" s="62"/>
    </row>
    <row r="719" ht="15.75" customHeight="1">
      <c r="F719" s="111"/>
      <c r="G719" s="112"/>
      <c r="H719" s="112"/>
      <c r="I719" s="112"/>
      <c r="J719" s="113"/>
      <c r="K719" s="113"/>
      <c r="AQ719" s="62"/>
      <c r="AR719" s="62"/>
      <c r="AS719" s="62"/>
      <c r="AT719" s="62"/>
    </row>
    <row r="720" ht="15.75" customHeight="1">
      <c r="F720" s="111"/>
      <c r="G720" s="112"/>
      <c r="H720" s="112"/>
      <c r="I720" s="112"/>
      <c r="J720" s="113"/>
      <c r="K720" s="113"/>
      <c r="AQ720" s="62"/>
      <c r="AR720" s="62"/>
      <c r="AS720" s="62"/>
      <c r="AT720" s="62"/>
    </row>
    <row r="721" ht="15.75" customHeight="1">
      <c r="F721" s="111"/>
      <c r="G721" s="112"/>
      <c r="H721" s="112"/>
      <c r="I721" s="112"/>
      <c r="J721" s="113"/>
      <c r="K721" s="113"/>
      <c r="AQ721" s="62"/>
      <c r="AR721" s="62"/>
      <c r="AS721" s="62"/>
      <c r="AT721" s="62"/>
    </row>
    <row r="722" ht="15.75" customHeight="1">
      <c r="F722" s="111"/>
      <c r="G722" s="112"/>
      <c r="H722" s="112"/>
      <c r="I722" s="112"/>
      <c r="J722" s="113"/>
      <c r="K722" s="113"/>
      <c r="AQ722" s="62"/>
      <c r="AR722" s="62"/>
      <c r="AS722" s="62"/>
      <c r="AT722" s="62"/>
    </row>
    <row r="723" ht="15.75" customHeight="1">
      <c r="F723" s="111"/>
      <c r="G723" s="112"/>
      <c r="H723" s="112"/>
      <c r="I723" s="112"/>
      <c r="J723" s="113"/>
      <c r="K723" s="113"/>
      <c r="AQ723" s="62"/>
      <c r="AR723" s="62"/>
      <c r="AS723" s="62"/>
      <c r="AT723" s="62"/>
    </row>
    <row r="724" ht="15.75" customHeight="1">
      <c r="F724" s="111"/>
      <c r="G724" s="112"/>
      <c r="H724" s="112"/>
      <c r="I724" s="112"/>
      <c r="J724" s="113"/>
      <c r="K724" s="113"/>
      <c r="AQ724" s="62"/>
      <c r="AR724" s="62"/>
      <c r="AS724" s="62"/>
      <c r="AT724" s="62"/>
    </row>
    <row r="725" ht="15.75" customHeight="1">
      <c r="F725" s="111"/>
      <c r="G725" s="112"/>
      <c r="H725" s="112"/>
      <c r="I725" s="112"/>
      <c r="J725" s="113"/>
      <c r="K725" s="113"/>
      <c r="AQ725" s="62"/>
      <c r="AR725" s="62"/>
      <c r="AS725" s="62"/>
      <c r="AT725" s="62"/>
    </row>
    <row r="726" ht="15.75" customHeight="1">
      <c r="F726" s="111"/>
      <c r="G726" s="112"/>
      <c r="H726" s="112"/>
      <c r="I726" s="112"/>
      <c r="J726" s="113"/>
      <c r="K726" s="113"/>
      <c r="AQ726" s="62"/>
      <c r="AR726" s="62"/>
      <c r="AS726" s="62"/>
      <c r="AT726" s="62"/>
    </row>
    <row r="727" ht="15.75" customHeight="1">
      <c r="F727" s="111"/>
      <c r="G727" s="112"/>
      <c r="H727" s="112"/>
      <c r="I727" s="112"/>
      <c r="J727" s="113"/>
      <c r="K727" s="113"/>
      <c r="AQ727" s="62"/>
      <c r="AR727" s="62"/>
      <c r="AS727" s="62"/>
      <c r="AT727" s="62"/>
    </row>
    <row r="728" ht="15.75" customHeight="1">
      <c r="F728" s="111"/>
      <c r="G728" s="112"/>
      <c r="H728" s="112"/>
      <c r="I728" s="112"/>
      <c r="J728" s="113"/>
      <c r="K728" s="113"/>
      <c r="AQ728" s="62"/>
      <c r="AR728" s="62"/>
      <c r="AS728" s="62"/>
      <c r="AT728" s="62"/>
    </row>
    <row r="729" ht="15.75" customHeight="1">
      <c r="F729" s="111"/>
      <c r="G729" s="112"/>
      <c r="H729" s="112"/>
      <c r="I729" s="112"/>
      <c r="J729" s="113"/>
      <c r="K729" s="113"/>
      <c r="AQ729" s="62"/>
      <c r="AR729" s="62"/>
      <c r="AS729" s="62"/>
      <c r="AT729" s="62"/>
    </row>
    <row r="730" ht="15.75" customHeight="1">
      <c r="F730" s="111"/>
      <c r="G730" s="112"/>
      <c r="H730" s="112"/>
      <c r="I730" s="112"/>
      <c r="J730" s="113"/>
      <c r="K730" s="113"/>
      <c r="AQ730" s="62"/>
      <c r="AR730" s="62"/>
      <c r="AS730" s="62"/>
      <c r="AT730" s="62"/>
    </row>
    <row r="731" ht="15.75" customHeight="1">
      <c r="F731" s="111"/>
      <c r="G731" s="112"/>
      <c r="H731" s="112"/>
      <c r="I731" s="112"/>
      <c r="J731" s="113"/>
      <c r="K731" s="113"/>
      <c r="AQ731" s="62"/>
      <c r="AR731" s="62"/>
      <c r="AS731" s="62"/>
      <c r="AT731" s="62"/>
    </row>
    <row r="732" ht="15.75" customHeight="1">
      <c r="F732" s="111"/>
      <c r="G732" s="112"/>
      <c r="H732" s="112"/>
      <c r="I732" s="112"/>
      <c r="J732" s="113"/>
      <c r="K732" s="113"/>
      <c r="AQ732" s="62"/>
      <c r="AR732" s="62"/>
      <c r="AS732" s="62"/>
      <c r="AT732" s="62"/>
    </row>
    <row r="733" ht="15.75" customHeight="1">
      <c r="F733" s="111"/>
      <c r="G733" s="112"/>
      <c r="H733" s="112"/>
      <c r="I733" s="112"/>
      <c r="J733" s="113"/>
      <c r="K733" s="113"/>
      <c r="AQ733" s="62"/>
      <c r="AR733" s="62"/>
      <c r="AS733" s="62"/>
      <c r="AT733" s="62"/>
    </row>
    <row r="734" ht="15.75" customHeight="1">
      <c r="F734" s="111"/>
      <c r="G734" s="112"/>
      <c r="H734" s="112"/>
      <c r="I734" s="112"/>
      <c r="J734" s="113"/>
      <c r="K734" s="113"/>
      <c r="AQ734" s="62"/>
      <c r="AR734" s="62"/>
      <c r="AS734" s="62"/>
      <c r="AT734" s="62"/>
    </row>
    <row r="735" ht="15.75" customHeight="1">
      <c r="F735" s="111"/>
      <c r="G735" s="112"/>
      <c r="H735" s="112"/>
      <c r="I735" s="112"/>
      <c r="J735" s="113"/>
      <c r="K735" s="113"/>
      <c r="AQ735" s="62"/>
      <c r="AR735" s="62"/>
      <c r="AS735" s="62"/>
      <c r="AT735" s="62"/>
    </row>
    <row r="736" ht="15.75" customHeight="1">
      <c r="F736" s="111"/>
      <c r="G736" s="112"/>
      <c r="H736" s="112"/>
      <c r="I736" s="112"/>
      <c r="J736" s="113"/>
      <c r="K736" s="113"/>
      <c r="AQ736" s="62"/>
      <c r="AR736" s="62"/>
      <c r="AS736" s="62"/>
      <c r="AT736" s="62"/>
    </row>
    <row r="737" ht="15.75" customHeight="1">
      <c r="F737" s="111"/>
      <c r="G737" s="112"/>
      <c r="H737" s="112"/>
      <c r="I737" s="112"/>
      <c r="J737" s="113"/>
      <c r="K737" s="113"/>
      <c r="AQ737" s="62"/>
      <c r="AR737" s="62"/>
      <c r="AS737" s="62"/>
      <c r="AT737" s="62"/>
    </row>
    <row r="738" ht="15.75" customHeight="1">
      <c r="F738" s="111"/>
      <c r="G738" s="112"/>
      <c r="H738" s="112"/>
      <c r="I738" s="112"/>
      <c r="J738" s="113"/>
      <c r="K738" s="113"/>
      <c r="AQ738" s="62"/>
      <c r="AR738" s="62"/>
      <c r="AS738" s="62"/>
      <c r="AT738" s="62"/>
    </row>
    <row r="739" ht="15.75" customHeight="1">
      <c r="F739" s="111"/>
      <c r="G739" s="112"/>
      <c r="H739" s="112"/>
      <c r="I739" s="112"/>
      <c r="J739" s="113"/>
      <c r="K739" s="113"/>
      <c r="AQ739" s="62"/>
      <c r="AR739" s="62"/>
      <c r="AS739" s="62"/>
      <c r="AT739" s="62"/>
    </row>
    <row r="740" ht="15.75" customHeight="1">
      <c r="F740" s="111"/>
      <c r="G740" s="112"/>
      <c r="H740" s="112"/>
      <c r="I740" s="112"/>
      <c r="J740" s="113"/>
      <c r="K740" s="113"/>
      <c r="AQ740" s="62"/>
      <c r="AR740" s="62"/>
      <c r="AS740" s="62"/>
      <c r="AT740" s="62"/>
    </row>
    <row r="741" ht="15.75" customHeight="1">
      <c r="F741" s="111"/>
      <c r="G741" s="112"/>
      <c r="H741" s="112"/>
      <c r="I741" s="112"/>
      <c r="J741" s="113"/>
      <c r="K741" s="113"/>
      <c r="AQ741" s="62"/>
      <c r="AR741" s="62"/>
      <c r="AS741" s="62"/>
      <c r="AT741" s="62"/>
    </row>
    <row r="742" ht="15.75" customHeight="1">
      <c r="F742" s="111"/>
      <c r="G742" s="112"/>
      <c r="H742" s="112"/>
      <c r="I742" s="112"/>
      <c r="J742" s="113"/>
      <c r="K742" s="113"/>
      <c r="AQ742" s="62"/>
      <c r="AR742" s="62"/>
      <c r="AS742" s="62"/>
      <c r="AT742" s="62"/>
    </row>
    <row r="743" ht="15.75" customHeight="1">
      <c r="F743" s="111"/>
      <c r="G743" s="112"/>
      <c r="H743" s="112"/>
      <c r="I743" s="112"/>
      <c r="J743" s="113"/>
      <c r="K743" s="113"/>
      <c r="AQ743" s="62"/>
      <c r="AR743" s="62"/>
      <c r="AS743" s="62"/>
      <c r="AT743" s="62"/>
    </row>
    <row r="744" ht="15.75" customHeight="1">
      <c r="F744" s="111"/>
      <c r="G744" s="112"/>
      <c r="H744" s="112"/>
      <c r="I744" s="112"/>
      <c r="J744" s="113"/>
      <c r="K744" s="113"/>
      <c r="AQ744" s="62"/>
      <c r="AR744" s="62"/>
      <c r="AS744" s="62"/>
      <c r="AT744" s="62"/>
    </row>
    <row r="745" ht="15.75" customHeight="1">
      <c r="F745" s="111"/>
      <c r="G745" s="112"/>
      <c r="H745" s="112"/>
      <c r="I745" s="112"/>
      <c r="J745" s="113"/>
      <c r="K745" s="113"/>
      <c r="AQ745" s="62"/>
      <c r="AR745" s="62"/>
      <c r="AS745" s="62"/>
      <c r="AT745" s="62"/>
    </row>
    <row r="746" ht="15.75" customHeight="1">
      <c r="F746" s="111"/>
      <c r="G746" s="112"/>
      <c r="H746" s="112"/>
      <c r="I746" s="112"/>
      <c r="J746" s="113"/>
      <c r="K746" s="113"/>
      <c r="AQ746" s="62"/>
      <c r="AR746" s="62"/>
      <c r="AS746" s="62"/>
      <c r="AT746" s="62"/>
    </row>
    <row r="747" ht="15.75" customHeight="1">
      <c r="F747" s="111"/>
      <c r="G747" s="112"/>
      <c r="H747" s="112"/>
      <c r="I747" s="112"/>
      <c r="J747" s="113"/>
      <c r="K747" s="113"/>
      <c r="AQ747" s="62"/>
      <c r="AR747" s="62"/>
      <c r="AS747" s="62"/>
      <c r="AT747" s="62"/>
    </row>
    <row r="748" ht="15.75" customHeight="1">
      <c r="F748" s="111"/>
      <c r="G748" s="112"/>
      <c r="H748" s="112"/>
      <c r="I748" s="112"/>
      <c r="J748" s="113"/>
      <c r="K748" s="113"/>
      <c r="AQ748" s="62"/>
      <c r="AR748" s="62"/>
      <c r="AS748" s="62"/>
      <c r="AT748" s="62"/>
    </row>
    <row r="749" ht="15.75" customHeight="1">
      <c r="F749" s="111"/>
      <c r="G749" s="112"/>
      <c r="H749" s="112"/>
      <c r="I749" s="112"/>
      <c r="J749" s="113"/>
      <c r="K749" s="113"/>
      <c r="AQ749" s="62"/>
      <c r="AR749" s="62"/>
      <c r="AS749" s="62"/>
      <c r="AT749" s="62"/>
    </row>
    <row r="750" ht="15.75" customHeight="1">
      <c r="F750" s="111"/>
      <c r="G750" s="112"/>
      <c r="H750" s="112"/>
      <c r="I750" s="112"/>
      <c r="J750" s="113"/>
      <c r="K750" s="113"/>
      <c r="AQ750" s="62"/>
      <c r="AR750" s="62"/>
      <c r="AS750" s="62"/>
      <c r="AT750" s="62"/>
    </row>
    <row r="751" ht="15.75" customHeight="1">
      <c r="F751" s="111"/>
      <c r="G751" s="112"/>
      <c r="H751" s="112"/>
      <c r="I751" s="112"/>
      <c r="J751" s="113"/>
      <c r="K751" s="113"/>
      <c r="AQ751" s="62"/>
      <c r="AR751" s="62"/>
      <c r="AS751" s="62"/>
      <c r="AT751" s="62"/>
    </row>
    <row r="752" ht="15.75" customHeight="1">
      <c r="F752" s="111"/>
      <c r="G752" s="112"/>
      <c r="H752" s="112"/>
      <c r="I752" s="112"/>
      <c r="J752" s="113"/>
      <c r="K752" s="113"/>
      <c r="AQ752" s="62"/>
      <c r="AR752" s="62"/>
      <c r="AS752" s="62"/>
      <c r="AT752" s="62"/>
    </row>
    <row r="753" ht="15.75" customHeight="1">
      <c r="F753" s="111"/>
      <c r="G753" s="112"/>
      <c r="H753" s="112"/>
      <c r="I753" s="112"/>
      <c r="J753" s="113"/>
      <c r="K753" s="113"/>
      <c r="AQ753" s="62"/>
      <c r="AR753" s="62"/>
      <c r="AS753" s="62"/>
      <c r="AT753" s="62"/>
    </row>
    <row r="754" ht="15.75" customHeight="1">
      <c r="F754" s="111"/>
      <c r="G754" s="112"/>
      <c r="H754" s="112"/>
      <c r="I754" s="112"/>
      <c r="J754" s="113"/>
      <c r="K754" s="113"/>
      <c r="AQ754" s="62"/>
      <c r="AR754" s="62"/>
      <c r="AS754" s="62"/>
      <c r="AT754" s="62"/>
    </row>
    <row r="755" ht="15.75" customHeight="1">
      <c r="F755" s="111"/>
      <c r="G755" s="112"/>
      <c r="H755" s="112"/>
      <c r="I755" s="112"/>
      <c r="J755" s="113"/>
      <c r="K755" s="113"/>
      <c r="AQ755" s="62"/>
      <c r="AR755" s="62"/>
      <c r="AS755" s="62"/>
      <c r="AT755" s="62"/>
    </row>
    <row r="756" ht="15.75" customHeight="1">
      <c r="F756" s="111"/>
      <c r="G756" s="112"/>
      <c r="H756" s="112"/>
      <c r="I756" s="112"/>
      <c r="J756" s="113"/>
      <c r="K756" s="113"/>
      <c r="AQ756" s="62"/>
      <c r="AR756" s="62"/>
      <c r="AS756" s="62"/>
      <c r="AT756" s="62"/>
    </row>
    <row r="757" ht="15.75" customHeight="1">
      <c r="F757" s="111"/>
      <c r="G757" s="112"/>
      <c r="H757" s="112"/>
      <c r="I757" s="112"/>
      <c r="J757" s="113"/>
      <c r="K757" s="113"/>
      <c r="AQ757" s="62"/>
      <c r="AR757" s="62"/>
      <c r="AS757" s="62"/>
      <c r="AT757" s="62"/>
    </row>
    <row r="758" ht="15.75" customHeight="1">
      <c r="F758" s="111"/>
      <c r="G758" s="112"/>
      <c r="H758" s="112"/>
      <c r="I758" s="112"/>
      <c r="J758" s="113"/>
      <c r="K758" s="113"/>
      <c r="AQ758" s="62"/>
      <c r="AR758" s="62"/>
      <c r="AS758" s="62"/>
      <c r="AT758" s="62"/>
    </row>
    <row r="759" ht="15.75" customHeight="1">
      <c r="F759" s="111"/>
      <c r="G759" s="112"/>
      <c r="H759" s="112"/>
      <c r="I759" s="112"/>
      <c r="J759" s="113"/>
      <c r="K759" s="113"/>
      <c r="AQ759" s="62"/>
      <c r="AR759" s="62"/>
      <c r="AS759" s="62"/>
      <c r="AT759" s="62"/>
    </row>
    <row r="760" ht="15.75" customHeight="1">
      <c r="F760" s="111"/>
      <c r="G760" s="112"/>
      <c r="H760" s="112"/>
      <c r="I760" s="112"/>
      <c r="J760" s="113"/>
      <c r="K760" s="113"/>
      <c r="AQ760" s="62"/>
      <c r="AR760" s="62"/>
      <c r="AS760" s="62"/>
      <c r="AT760" s="62"/>
    </row>
    <row r="761" ht="15.75" customHeight="1">
      <c r="F761" s="111"/>
      <c r="G761" s="112"/>
      <c r="H761" s="112"/>
      <c r="I761" s="112"/>
      <c r="J761" s="113"/>
      <c r="K761" s="113"/>
      <c r="AQ761" s="62"/>
      <c r="AR761" s="62"/>
      <c r="AS761" s="62"/>
      <c r="AT761" s="62"/>
    </row>
    <row r="762" ht="15.75" customHeight="1">
      <c r="F762" s="111"/>
      <c r="G762" s="112"/>
      <c r="H762" s="112"/>
      <c r="I762" s="112"/>
      <c r="J762" s="113"/>
      <c r="K762" s="113"/>
      <c r="AQ762" s="62"/>
      <c r="AR762" s="62"/>
      <c r="AS762" s="62"/>
      <c r="AT762" s="62"/>
    </row>
    <row r="763" ht="15.75" customHeight="1">
      <c r="F763" s="111"/>
      <c r="G763" s="112"/>
      <c r="H763" s="112"/>
      <c r="I763" s="112"/>
      <c r="J763" s="113"/>
      <c r="K763" s="113"/>
      <c r="AQ763" s="62"/>
      <c r="AR763" s="62"/>
      <c r="AS763" s="62"/>
      <c r="AT763" s="62"/>
    </row>
    <row r="764" ht="15.75" customHeight="1">
      <c r="F764" s="111"/>
      <c r="G764" s="112"/>
      <c r="H764" s="112"/>
      <c r="I764" s="112"/>
      <c r="J764" s="113"/>
      <c r="K764" s="113"/>
      <c r="AQ764" s="62"/>
      <c r="AR764" s="62"/>
      <c r="AS764" s="62"/>
      <c r="AT764" s="62"/>
    </row>
    <row r="765" ht="15.75" customHeight="1">
      <c r="F765" s="111"/>
      <c r="G765" s="112"/>
      <c r="H765" s="112"/>
      <c r="I765" s="112"/>
      <c r="J765" s="113"/>
      <c r="K765" s="113"/>
      <c r="AQ765" s="62"/>
      <c r="AR765" s="62"/>
      <c r="AS765" s="62"/>
      <c r="AT765" s="62"/>
    </row>
    <row r="766" ht="15.75" customHeight="1">
      <c r="F766" s="111"/>
      <c r="G766" s="112"/>
      <c r="H766" s="112"/>
      <c r="I766" s="112"/>
      <c r="J766" s="113"/>
      <c r="K766" s="113"/>
      <c r="AQ766" s="62"/>
      <c r="AR766" s="62"/>
      <c r="AS766" s="62"/>
      <c r="AT766" s="62"/>
    </row>
    <row r="767" ht="15.75" customHeight="1">
      <c r="F767" s="111"/>
      <c r="G767" s="112"/>
      <c r="H767" s="112"/>
      <c r="I767" s="112"/>
      <c r="J767" s="113"/>
      <c r="K767" s="113"/>
      <c r="AQ767" s="62"/>
      <c r="AR767" s="62"/>
      <c r="AS767" s="62"/>
      <c r="AT767" s="62"/>
    </row>
    <row r="768" ht="15.75" customHeight="1">
      <c r="F768" s="111"/>
      <c r="G768" s="112"/>
      <c r="H768" s="112"/>
      <c r="I768" s="112"/>
      <c r="J768" s="113"/>
      <c r="K768" s="113"/>
      <c r="AQ768" s="62"/>
      <c r="AR768" s="62"/>
      <c r="AS768" s="62"/>
      <c r="AT768" s="62"/>
    </row>
    <row r="769" ht="15.75" customHeight="1">
      <c r="F769" s="111"/>
      <c r="G769" s="112"/>
      <c r="H769" s="112"/>
      <c r="I769" s="112"/>
      <c r="J769" s="113"/>
      <c r="K769" s="113"/>
      <c r="AQ769" s="62"/>
      <c r="AR769" s="62"/>
      <c r="AS769" s="62"/>
      <c r="AT769" s="62"/>
    </row>
    <row r="770" ht="15.75" customHeight="1">
      <c r="F770" s="111"/>
      <c r="G770" s="112"/>
      <c r="H770" s="112"/>
      <c r="I770" s="112"/>
      <c r="J770" s="113"/>
      <c r="K770" s="113"/>
      <c r="AQ770" s="62"/>
      <c r="AR770" s="62"/>
      <c r="AS770" s="62"/>
      <c r="AT770" s="62"/>
    </row>
    <row r="771" ht="15.75" customHeight="1">
      <c r="F771" s="111"/>
      <c r="G771" s="112"/>
      <c r="H771" s="112"/>
      <c r="I771" s="112"/>
      <c r="J771" s="113"/>
      <c r="K771" s="113"/>
      <c r="AQ771" s="62"/>
      <c r="AR771" s="62"/>
      <c r="AS771" s="62"/>
      <c r="AT771" s="62"/>
    </row>
    <row r="772" ht="15.75" customHeight="1">
      <c r="F772" s="111"/>
      <c r="G772" s="112"/>
      <c r="H772" s="112"/>
      <c r="I772" s="112"/>
      <c r="J772" s="113"/>
      <c r="K772" s="113"/>
      <c r="AQ772" s="62"/>
      <c r="AR772" s="62"/>
      <c r="AS772" s="62"/>
      <c r="AT772" s="62"/>
    </row>
    <row r="773" ht="15.75" customHeight="1">
      <c r="F773" s="111"/>
      <c r="G773" s="112"/>
      <c r="H773" s="112"/>
      <c r="I773" s="112"/>
      <c r="J773" s="113"/>
      <c r="K773" s="113"/>
      <c r="AQ773" s="62"/>
      <c r="AR773" s="62"/>
      <c r="AS773" s="62"/>
      <c r="AT773" s="62"/>
    </row>
    <row r="774" ht="15.75" customHeight="1">
      <c r="F774" s="111"/>
      <c r="G774" s="112"/>
      <c r="H774" s="112"/>
      <c r="I774" s="112"/>
      <c r="J774" s="113"/>
      <c r="K774" s="113"/>
      <c r="AQ774" s="62"/>
      <c r="AR774" s="62"/>
      <c r="AS774" s="62"/>
      <c r="AT774" s="62"/>
    </row>
    <row r="775" ht="15.75" customHeight="1">
      <c r="F775" s="111"/>
      <c r="G775" s="112"/>
      <c r="H775" s="112"/>
      <c r="I775" s="112"/>
      <c r="J775" s="113"/>
      <c r="K775" s="113"/>
      <c r="AQ775" s="62"/>
      <c r="AR775" s="62"/>
      <c r="AS775" s="62"/>
      <c r="AT775" s="62"/>
    </row>
    <row r="776" ht="15.75" customHeight="1">
      <c r="F776" s="111"/>
      <c r="G776" s="112"/>
      <c r="H776" s="112"/>
      <c r="I776" s="112"/>
      <c r="J776" s="113"/>
      <c r="K776" s="113"/>
      <c r="AQ776" s="62"/>
      <c r="AR776" s="62"/>
      <c r="AS776" s="62"/>
      <c r="AT776" s="62"/>
    </row>
    <row r="777" ht="15.75" customHeight="1">
      <c r="F777" s="111"/>
      <c r="G777" s="112"/>
      <c r="H777" s="112"/>
      <c r="I777" s="112"/>
      <c r="J777" s="113"/>
      <c r="K777" s="113"/>
      <c r="AQ777" s="62"/>
      <c r="AR777" s="62"/>
      <c r="AS777" s="62"/>
      <c r="AT777" s="62"/>
    </row>
    <row r="778" ht="15.75" customHeight="1">
      <c r="F778" s="111"/>
      <c r="G778" s="112"/>
      <c r="H778" s="112"/>
      <c r="I778" s="112"/>
      <c r="J778" s="113"/>
      <c r="K778" s="113"/>
      <c r="AQ778" s="62"/>
      <c r="AR778" s="62"/>
      <c r="AS778" s="62"/>
      <c r="AT778" s="62"/>
    </row>
    <row r="779" ht="15.75" customHeight="1">
      <c r="F779" s="111"/>
      <c r="G779" s="112"/>
      <c r="H779" s="112"/>
      <c r="I779" s="112"/>
      <c r="J779" s="113"/>
      <c r="K779" s="113"/>
      <c r="AQ779" s="62"/>
      <c r="AR779" s="62"/>
      <c r="AS779" s="62"/>
      <c r="AT779" s="62"/>
    </row>
    <row r="780" ht="15.75" customHeight="1">
      <c r="F780" s="111"/>
      <c r="G780" s="112"/>
      <c r="H780" s="112"/>
      <c r="I780" s="112"/>
      <c r="J780" s="113"/>
      <c r="K780" s="113"/>
      <c r="AQ780" s="62"/>
      <c r="AR780" s="62"/>
      <c r="AS780" s="62"/>
      <c r="AT780" s="62"/>
    </row>
    <row r="781" ht="15.75" customHeight="1">
      <c r="F781" s="111"/>
      <c r="G781" s="112"/>
      <c r="H781" s="112"/>
      <c r="I781" s="112"/>
      <c r="J781" s="113"/>
      <c r="K781" s="113"/>
      <c r="AQ781" s="62"/>
      <c r="AR781" s="62"/>
      <c r="AS781" s="62"/>
      <c r="AT781" s="62"/>
    </row>
    <row r="782" ht="15.75" customHeight="1">
      <c r="F782" s="111"/>
      <c r="G782" s="112"/>
      <c r="H782" s="112"/>
      <c r="I782" s="112"/>
      <c r="J782" s="113"/>
      <c r="K782" s="113"/>
      <c r="AQ782" s="62"/>
      <c r="AR782" s="62"/>
      <c r="AS782" s="62"/>
      <c r="AT782" s="62"/>
    </row>
    <row r="783" ht="15.75" customHeight="1">
      <c r="F783" s="111"/>
      <c r="G783" s="112"/>
      <c r="H783" s="112"/>
      <c r="I783" s="112"/>
      <c r="J783" s="113"/>
      <c r="K783" s="113"/>
      <c r="AQ783" s="62"/>
      <c r="AR783" s="62"/>
      <c r="AS783" s="62"/>
      <c r="AT783" s="62"/>
    </row>
    <row r="784" ht="15.75" customHeight="1">
      <c r="F784" s="111"/>
      <c r="G784" s="112"/>
      <c r="H784" s="112"/>
      <c r="I784" s="112"/>
      <c r="J784" s="113"/>
      <c r="K784" s="113"/>
      <c r="AQ784" s="62"/>
      <c r="AR784" s="62"/>
      <c r="AS784" s="62"/>
      <c r="AT784" s="62"/>
    </row>
    <row r="785" ht="15.75" customHeight="1">
      <c r="F785" s="111"/>
      <c r="G785" s="112"/>
      <c r="H785" s="112"/>
      <c r="I785" s="112"/>
      <c r="J785" s="113"/>
      <c r="K785" s="113"/>
      <c r="AQ785" s="62"/>
      <c r="AR785" s="62"/>
      <c r="AS785" s="62"/>
      <c r="AT785" s="62"/>
    </row>
    <row r="786" ht="15.75" customHeight="1">
      <c r="F786" s="111"/>
      <c r="G786" s="112"/>
      <c r="H786" s="112"/>
      <c r="I786" s="112"/>
      <c r="J786" s="113"/>
      <c r="K786" s="113"/>
      <c r="AQ786" s="62"/>
      <c r="AR786" s="62"/>
      <c r="AS786" s="62"/>
      <c r="AT786" s="62"/>
    </row>
    <row r="787" ht="15.75" customHeight="1">
      <c r="F787" s="111"/>
      <c r="G787" s="112"/>
      <c r="H787" s="112"/>
      <c r="I787" s="112"/>
      <c r="J787" s="113"/>
      <c r="K787" s="113"/>
      <c r="AQ787" s="62"/>
      <c r="AR787" s="62"/>
      <c r="AS787" s="62"/>
      <c r="AT787" s="62"/>
    </row>
    <row r="788" ht="15.75" customHeight="1">
      <c r="F788" s="111"/>
      <c r="G788" s="112"/>
      <c r="H788" s="112"/>
      <c r="I788" s="112"/>
      <c r="J788" s="113"/>
      <c r="K788" s="113"/>
      <c r="AQ788" s="62"/>
      <c r="AR788" s="62"/>
      <c r="AS788" s="62"/>
      <c r="AT788" s="62"/>
    </row>
    <row r="789" ht="15.75" customHeight="1">
      <c r="F789" s="111"/>
      <c r="G789" s="112"/>
      <c r="H789" s="112"/>
      <c r="I789" s="112"/>
      <c r="J789" s="113"/>
      <c r="K789" s="113"/>
      <c r="AQ789" s="62"/>
      <c r="AR789" s="62"/>
      <c r="AS789" s="62"/>
      <c r="AT789" s="62"/>
    </row>
    <row r="790" ht="15.75" customHeight="1">
      <c r="F790" s="111"/>
      <c r="G790" s="112"/>
      <c r="H790" s="112"/>
      <c r="I790" s="112"/>
      <c r="J790" s="113"/>
      <c r="K790" s="113"/>
      <c r="AQ790" s="62"/>
      <c r="AR790" s="62"/>
      <c r="AS790" s="62"/>
      <c r="AT790" s="62"/>
    </row>
    <row r="791" ht="15.75" customHeight="1">
      <c r="F791" s="111"/>
      <c r="G791" s="112"/>
      <c r="H791" s="112"/>
      <c r="I791" s="112"/>
      <c r="J791" s="113"/>
      <c r="K791" s="113"/>
      <c r="AQ791" s="62"/>
      <c r="AR791" s="62"/>
      <c r="AS791" s="62"/>
      <c r="AT791" s="62"/>
    </row>
    <row r="792" ht="15.75" customHeight="1">
      <c r="F792" s="111"/>
      <c r="G792" s="112"/>
      <c r="H792" s="112"/>
      <c r="I792" s="112"/>
      <c r="J792" s="113"/>
      <c r="K792" s="113"/>
      <c r="AQ792" s="62"/>
      <c r="AR792" s="62"/>
      <c r="AS792" s="62"/>
      <c r="AT792" s="62"/>
    </row>
    <row r="793" ht="15.75" customHeight="1">
      <c r="F793" s="111"/>
      <c r="G793" s="112"/>
      <c r="H793" s="112"/>
      <c r="I793" s="112"/>
      <c r="J793" s="113"/>
      <c r="K793" s="113"/>
      <c r="AQ793" s="62"/>
      <c r="AR793" s="62"/>
      <c r="AS793" s="62"/>
      <c r="AT793" s="62"/>
    </row>
    <row r="794" ht="15.75" customHeight="1">
      <c r="F794" s="111"/>
      <c r="G794" s="112"/>
      <c r="H794" s="112"/>
      <c r="I794" s="112"/>
      <c r="J794" s="113"/>
      <c r="K794" s="113"/>
      <c r="AQ794" s="62"/>
      <c r="AR794" s="62"/>
      <c r="AS794" s="62"/>
      <c r="AT794" s="62"/>
    </row>
    <row r="795" ht="15.75" customHeight="1">
      <c r="F795" s="111"/>
      <c r="G795" s="112"/>
      <c r="H795" s="112"/>
      <c r="I795" s="112"/>
      <c r="J795" s="113"/>
      <c r="K795" s="113"/>
      <c r="AQ795" s="62"/>
      <c r="AR795" s="62"/>
      <c r="AS795" s="62"/>
      <c r="AT795" s="62"/>
    </row>
    <row r="796" ht="15.75" customHeight="1">
      <c r="F796" s="111"/>
      <c r="G796" s="112"/>
      <c r="H796" s="112"/>
      <c r="I796" s="112"/>
      <c r="J796" s="113"/>
      <c r="K796" s="113"/>
      <c r="AQ796" s="62"/>
      <c r="AR796" s="62"/>
      <c r="AS796" s="62"/>
      <c r="AT796" s="62"/>
    </row>
    <row r="797" ht="15.75" customHeight="1">
      <c r="F797" s="111"/>
      <c r="G797" s="112"/>
      <c r="H797" s="112"/>
      <c r="I797" s="112"/>
      <c r="J797" s="113"/>
      <c r="K797" s="113"/>
      <c r="AQ797" s="62"/>
      <c r="AR797" s="62"/>
      <c r="AS797" s="62"/>
      <c r="AT797" s="62"/>
    </row>
    <row r="798" ht="15.75" customHeight="1">
      <c r="F798" s="111"/>
      <c r="G798" s="112"/>
      <c r="H798" s="112"/>
      <c r="I798" s="112"/>
      <c r="J798" s="113"/>
      <c r="K798" s="113"/>
      <c r="AQ798" s="62"/>
      <c r="AR798" s="62"/>
      <c r="AS798" s="62"/>
      <c r="AT798" s="62"/>
    </row>
    <row r="799" ht="15.75" customHeight="1">
      <c r="F799" s="111"/>
      <c r="G799" s="112"/>
      <c r="H799" s="112"/>
      <c r="I799" s="112"/>
      <c r="J799" s="113"/>
      <c r="K799" s="113"/>
      <c r="AQ799" s="62"/>
      <c r="AR799" s="62"/>
      <c r="AS799" s="62"/>
      <c r="AT799" s="62"/>
    </row>
    <row r="800" ht="15.75" customHeight="1">
      <c r="F800" s="111"/>
      <c r="G800" s="112"/>
      <c r="H800" s="112"/>
      <c r="I800" s="112"/>
      <c r="J800" s="113"/>
      <c r="K800" s="113"/>
      <c r="AQ800" s="62"/>
      <c r="AR800" s="62"/>
      <c r="AS800" s="62"/>
      <c r="AT800" s="62"/>
    </row>
    <row r="801" ht="15.75" customHeight="1">
      <c r="F801" s="111"/>
      <c r="G801" s="112"/>
      <c r="H801" s="112"/>
      <c r="I801" s="112"/>
      <c r="J801" s="113"/>
      <c r="K801" s="113"/>
      <c r="AQ801" s="62"/>
      <c r="AR801" s="62"/>
      <c r="AS801" s="62"/>
      <c r="AT801" s="62"/>
    </row>
    <row r="802" ht="15.75" customHeight="1">
      <c r="F802" s="111"/>
      <c r="G802" s="112"/>
      <c r="H802" s="112"/>
      <c r="I802" s="112"/>
      <c r="J802" s="113"/>
      <c r="K802" s="113"/>
      <c r="AQ802" s="62"/>
      <c r="AR802" s="62"/>
      <c r="AS802" s="62"/>
      <c r="AT802" s="62"/>
    </row>
    <row r="803" ht="15.75" customHeight="1">
      <c r="F803" s="111"/>
      <c r="G803" s="112"/>
      <c r="H803" s="112"/>
      <c r="I803" s="112"/>
      <c r="J803" s="113"/>
      <c r="K803" s="113"/>
      <c r="AQ803" s="62"/>
      <c r="AR803" s="62"/>
      <c r="AS803" s="62"/>
      <c r="AT803" s="62"/>
    </row>
    <row r="804" ht="15.75" customHeight="1">
      <c r="F804" s="111"/>
      <c r="G804" s="112"/>
      <c r="H804" s="112"/>
      <c r="I804" s="112"/>
      <c r="J804" s="113"/>
      <c r="K804" s="113"/>
      <c r="AQ804" s="62"/>
      <c r="AR804" s="62"/>
      <c r="AS804" s="62"/>
      <c r="AT804" s="62"/>
    </row>
    <row r="805" ht="15.75" customHeight="1">
      <c r="F805" s="111"/>
      <c r="G805" s="112"/>
      <c r="H805" s="112"/>
      <c r="I805" s="112"/>
      <c r="J805" s="113"/>
      <c r="K805" s="113"/>
      <c r="AQ805" s="62"/>
      <c r="AR805" s="62"/>
      <c r="AS805" s="62"/>
      <c r="AT805" s="62"/>
    </row>
    <row r="806" ht="15.75" customHeight="1">
      <c r="F806" s="111"/>
      <c r="G806" s="112"/>
      <c r="H806" s="112"/>
      <c r="I806" s="112"/>
      <c r="J806" s="113"/>
      <c r="K806" s="113"/>
      <c r="AQ806" s="62"/>
      <c r="AR806" s="62"/>
      <c r="AS806" s="62"/>
      <c r="AT806" s="62"/>
    </row>
    <row r="807" ht="15.75" customHeight="1">
      <c r="F807" s="111"/>
      <c r="G807" s="112"/>
      <c r="H807" s="112"/>
      <c r="I807" s="112"/>
      <c r="J807" s="113"/>
      <c r="K807" s="113"/>
      <c r="AQ807" s="62"/>
      <c r="AR807" s="62"/>
      <c r="AS807" s="62"/>
      <c r="AT807" s="62"/>
    </row>
    <row r="808" ht="15.75" customHeight="1">
      <c r="F808" s="111"/>
      <c r="G808" s="112"/>
      <c r="H808" s="112"/>
      <c r="I808" s="112"/>
      <c r="J808" s="113"/>
      <c r="K808" s="113"/>
      <c r="AQ808" s="62"/>
      <c r="AR808" s="62"/>
      <c r="AS808" s="62"/>
      <c r="AT808" s="62"/>
    </row>
    <row r="809" ht="15.75" customHeight="1">
      <c r="F809" s="111"/>
      <c r="G809" s="112"/>
      <c r="H809" s="112"/>
      <c r="I809" s="112"/>
      <c r="J809" s="113"/>
      <c r="K809" s="113"/>
      <c r="AQ809" s="62"/>
      <c r="AR809" s="62"/>
      <c r="AS809" s="62"/>
      <c r="AT809" s="62"/>
    </row>
    <row r="810" ht="15.75" customHeight="1">
      <c r="F810" s="111"/>
      <c r="G810" s="112"/>
      <c r="H810" s="112"/>
      <c r="I810" s="112"/>
      <c r="J810" s="113"/>
      <c r="K810" s="113"/>
      <c r="AQ810" s="62"/>
      <c r="AR810" s="62"/>
      <c r="AS810" s="62"/>
      <c r="AT810" s="62"/>
    </row>
    <row r="811" ht="15.75" customHeight="1">
      <c r="F811" s="111"/>
      <c r="G811" s="112"/>
      <c r="H811" s="112"/>
      <c r="I811" s="112"/>
      <c r="J811" s="113"/>
      <c r="K811" s="113"/>
      <c r="AQ811" s="62"/>
      <c r="AR811" s="62"/>
      <c r="AS811" s="62"/>
      <c r="AT811" s="62"/>
    </row>
    <row r="812" ht="15.75" customHeight="1">
      <c r="F812" s="111"/>
      <c r="G812" s="112"/>
      <c r="H812" s="112"/>
      <c r="I812" s="112"/>
      <c r="J812" s="113"/>
      <c r="K812" s="113"/>
      <c r="AQ812" s="62"/>
      <c r="AR812" s="62"/>
      <c r="AS812" s="62"/>
      <c r="AT812" s="62"/>
    </row>
    <row r="813" ht="15.75" customHeight="1">
      <c r="F813" s="111"/>
      <c r="G813" s="112"/>
      <c r="H813" s="112"/>
      <c r="I813" s="112"/>
      <c r="J813" s="113"/>
      <c r="K813" s="113"/>
      <c r="AQ813" s="62"/>
      <c r="AR813" s="62"/>
      <c r="AS813" s="62"/>
      <c r="AT813" s="62"/>
    </row>
    <row r="814" ht="15.75" customHeight="1">
      <c r="F814" s="111"/>
      <c r="G814" s="112"/>
      <c r="H814" s="112"/>
      <c r="I814" s="112"/>
      <c r="J814" s="113"/>
      <c r="K814" s="113"/>
      <c r="AQ814" s="62"/>
      <c r="AR814" s="62"/>
      <c r="AS814" s="62"/>
      <c r="AT814" s="62"/>
    </row>
    <row r="815" ht="15.75" customHeight="1">
      <c r="F815" s="111"/>
      <c r="G815" s="112"/>
      <c r="H815" s="112"/>
      <c r="I815" s="112"/>
      <c r="J815" s="113"/>
      <c r="K815" s="113"/>
      <c r="AQ815" s="62"/>
      <c r="AR815" s="62"/>
      <c r="AS815" s="62"/>
      <c r="AT815" s="62"/>
    </row>
    <row r="816" ht="15.75" customHeight="1">
      <c r="F816" s="111"/>
      <c r="G816" s="112"/>
      <c r="H816" s="112"/>
      <c r="I816" s="112"/>
      <c r="J816" s="113"/>
      <c r="K816" s="113"/>
      <c r="AQ816" s="62"/>
      <c r="AR816" s="62"/>
      <c r="AS816" s="62"/>
      <c r="AT816" s="62"/>
    </row>
    <row r="817" ht="15.75" customHeight="1">
      <c r="F817" s="111"/>
      <c r="G817" s="112"/>
      <c r="H817" s="112"/>
      <c r="I817" s="112"/>
      <c r="J817" s="113"/>
      <c r="K817" s="113"/>
      <c r="AQ817" s="62"/>
      <c r="AR817" s="62"/>
      <c r="AS817" s="62"/>
      <c r="AT817" s="62"/>
    </row>
    <row r="818" ht="15.75" customHeight="1">
      <c r="F818" s="111"/>
      <c r="G818" s="112"/>
      <c r="H818" s="112"/>
      <c r="I818" s="112"/>
      <c r="J818" s="113"/>
      <c r="K818" s="113"/>
      <c r="AQ818" s="62"/>
      <c r="AR818" s="62"/>
      <c r="AS818" s="62"/>
      <c r="AT818" s="62"/>
    </row>
    <row r="819" ht="15.75" customHeight="1">
      <c r="F819" s="111"/>
      <c r="G819" s="112"/>
      <c r="H819" s="112"/>
      <c r="I819" s="112"/>
      <c r="J819" s="113"/>
      <c r="K819" s="113"/>
      <c r="AQ819" s="62"/>
      <c r="AR819" s="62"/>
      <c r="AS819" s="62"/>
      <c r="AT819" s="62"/>
    </row>
    <row r="820" ht="15.75" customHeight="1">
      <c r="F820" s="111"/>
      <c r="G820" s="112"/>
      <c r="H820" s="112"/>
      <c r="I820" s="112"/>
      <c r="J820" s="113"/>
      <c r="K820" s="113"/>
      <c r="AQ820" s="62"/>
      <c r="AR820" s="62"/>
      <c r="AS820" s="62"/>
      <c r="AT820" s="62"/>
    </row>
    <row r="821" ht="15.75" customHeight="1">
      <c r="F821" s="111"/>
      <c r="G821" s="112"/>
      <c r="H821" s="112"/>
      <c r="I821" s="112"/>
      <c r="J821" s="113"/>
      <c r="K821" s="113"/>
      <c r="AQ821" s="62"/>
      <c r="AR821" s="62"/>
      <c r="AS821" s="62"/>
      <c r="AT821" s="62"/>
    </row>
    <row r="822" ht="15.75" customHeight="1">
      <c r="F822" s="111"/>
      <c r="G822" s="112"/>
      <c r="H822" s="112"/>
      <c r="I822" s="112"/>
      <c r="J822" s="113"/>
      <c r="K822" s="113"/>
      <c r="AQ822" s="62"/>
      <c r="AR822" s="62"/>
      <c r="AS822" s="62"/>
      <c r="AT822" s="62"/>
    </row>
    <row r="823" ht="15.75" customHeight="1">
      <c r="F823" s="111"/>
      <c r="G823" s="112"/>
      <c r="H823" s="112"/>
      <c r="I823" s="112"/>
      <c r="J823" s="113"/>
      <c r="K823" s="113"/>
      <c r="AQ823" s="62"/>
      <c r="AR823" s="62"/>
      <c r="AS823" s="62"/>
      <c r="AT823" s="62"/>
    </row>
    <row r="824" ht="15.75" customHeight="1">
      <c r="F824" s="111"/>
      <c r="G824" s="112"/>
      <c r="H824" s="112"/>
      <c r="I824" s="112"/>
      <c r="J824" s="113"/>
      <c r="K824" s="113"/>
      <c r="AQ824" s="62"/>
      <c r="AR824" s="62"/>
      <c r="AS824" s="62"/>
      <c r="AT824" s="62"/>
    </row>
    <row r="825" ht="15.75" customHeight="1">
      <c r="F825" s="111"/>
      <c r="G825" s="112"/>
      <c r="H825" s="112"/>
      <c r="I825" s="112"/>
      <c r="J825" s="113"/>
      <c r="K825" s="113"/>
      <c r="AQ825" s="62"/>
      <c r="AR825" s="62"/>
      <c r="AS825" s="62"/>
      <c r="AT825" s="62"/>
    </row>
    <row r="826" ht="15.75" customHeight="1">
      <c r="F826" s="111"/>
      <c r="G826" s="112"/>
      <c r="H826" s="112"/>
      <c r="I826" s="112"/>
      <c r="J826" s="113"/>
      <c r="K826" s="113"/>
      <c r="AQ826" s="62"/>
      <c r="AR826" s="62"/>
      <c r="AS826" s="62"/>
      <c r="AT826" s="62"/>
    </row>
    <row r="827" ht="15.75" customHeight="1">
      <c r="F827" s="111"/>
      <c r="G827" s="112"/>
      <c r="H827" s="112"/>
      <c r="I827" s="112"/>
      <c r="J827" s="113"/>
      <c r="K827" s="113"/>
      <c r="AQ827" s="62"/>
      <c r="AR827" s="62"/>
      <c r="AS827" s="62"/>
      <c r="AT827" s="62"/>
    </row>
    <row r="828" ht="15.75" customHeight="1">
      <c r="F828" s="111"/>
      <c r="G828" s="112"/>
      <c r="H828" s="112"/>
      <c r="I828" s="112"/>
      <c r="J828" s="113"/>
      <c r="K828" s="113"/>
      <c r="AQ828" s="62"/>
      <c r="AR828" s="62"/>
      <c r="AS828" s="62"/>
      <c r="AT828" s="62"/>
    </row>
    <row r="829" ht="15.75" customHeight="1">
      <c r="F829" s="111"/>
      <c r="G829" s="112"/>
      <c r="H829" s="112"/>
      <c r="I829" s="112"/>
      <c r="J829" s="113"/>
      <c r="K829" s="113"/>
      <c r="AQ829" s="62"/>
      <c r="AR829" s="62"/>
      <c r="AS829" s="62"/>
      <c r="AT829" s="62"/>
    </row>
    <row r="830" ht="15.75" customHeight="1">
      <c r="F830" s="111"/>
      <c r="G830" s="112"/>
      <c r="H830" s="112"/>
      <c r="I830" s="112"/>
      <c r="J830" s="113"/>
      <c r="K830" s="113"/>
      <c r="AQ830" s="62"/>
      <c r="AR830" s="62"/>
      <c r="AS830" s="62"/>
      <c r="AT830" s="62"/>
    </row>
    <row r="831" ht="15.75" customHeight="1">
      <c r="F831" s="111"/>
      <c r="G831" s="112"/>
      <c r="H831" s="112"/>
      <c r="I831" s="112"/>
      <c r="J831" s="113"/>
      <c r="K831" s="113"/>
      <c r="AQ831" s="62"/>
      <c r="AR831" s="62"/>
      <c r="AS831" s="62"/>
      <c r="AT831" s="62"/>
    </row>
    <row r="832" ht="15.75" customHeight="1">
      <c r="F832" s="111"/>
      <c r="G832" s="112"/>
      <c r="H832" s="112"/>
      <c r="I832" s="112"/>
      <c r="J832" s="113"/>
      <c r="K832" s="113"/>
      <c r="AQ832" s="62"/>
      <c r="AR832" s="62"/>
      <c r="AS832" s="62"/>
      <c r="AT832" s="62"/>
    </row>
    <row r="833" ht="15.75" customHeight="1">
      <c r="F833" s="111"/>
      <c r="G833" s="112"/>
      <c r="H833" s="112"/>
      <c r="I833" s="112"/>
      <c r="J833" s="113"/>
      <c r="K833" s="113"/>
      <c r="AQ833" s="62"/>
      <c r="AR833" s="62"/>
      <c r="AS833" s="62"/>
      <c r="AT833" s="62"/>
    </row>
    <row r="834" ht="15.75" customHeight="1">
      <c r="F834" s="111"/>
      <c r="G834" s="112"/>
      <c r="H834" s="112"/>
      <c r="I834" s="112"/>
      <c r="J834" s="113"/>
      <c r="K834" s="113"/>
      <c r="AQ834" s="62"/>
      <c r="AR834" s="62"/>
      <c r="AS834" s="62"/>
      <c r="AT834" s="62"/>
    </row>
    <row r="835" ht="15.75" customHeight="1">
      <c r="F835" s="111"/>
      <c r="G835" s="112"/>
      <c r="H835" s="112"/>
      <c r="I835" s="112"/>
      <c r="J835" s="113"/>
      <c r="K835" s="113"/>
      <c r="AQ835" s="62"/>
      <c r="AR835" s="62"/>
      <c r="AS835" s="62"/>
      <c r="AT835" s="62"/>
    </row>
    <row r="836" ht="15.75" customHeight="1">
      <c r="F836" s="111"/>
      <c r="G836" s="112"/>
      <c r="H836" s="112"/>
      <c r="I836" s="112"/>
      <c r="J836" s="113"/>
      <c r="K836" s="113"/>
      <c r="AQ836" s="62"/>
      <c r="AR836" s="62"/>
      <c r="AS836" s="62"/>
      <c r="AT836" s="62"/>
    </row>
    <row r="837" ht="15.75" customHeight="1">
      <c r="F837" s="111"/>
      <c r="G837" s="112"/>
      <c r="H837" s="112"/>
      <c r="I837" s="112"/>
      <c r="J837" s="113"/>
      <c r="K837" s="113"/>
      <c r="AQ837" s="62"/>
      <c r="AR837" s="62"/>
      <c r="AS837" s="62"/>
      <c r="AT837" s="62"/>
    </row>
    <row r="838" ht="15.75" customHeight="1">
      <c r="F838" s="111"/>
      <c r="G838" s="112"/>
      <c r="H838" s="112"/>
      <c r="I838" s="112"/>
      <c r="J838" s="113"/>
      <c r="K838" s="113"/>
      <c r="AQ838" s="62"/>
      <c r="AR838" s="62"/>
      <c r="AS838" s="62"/>
      <c r="AT838" s="62"/>
    </row>
    <row r="839" ht="15.75" customHeight="1">
      <c r="F839" s="111"/>
      <c r="G839" s="112"/>
      <c r="H839" s="112"/>
      <c r="I839" s="112"/>
      <c r="J839" s="113"/>
      <c r="K839" s="113"/>
      <c r="AQ839" s="62"/>
      <c r="AR839" s="62"/>
      <c r="AS839" s="62"/>
      <c r="AT839" s="62"/>
    </row>
    <row r="840" ht="15.75" customHeight="1">
      <c r="F840" s="111"/>
      <c r="G840" s="112"/>
      <c r="H840" s="112"/>
      <c r="I840" s="112"/>
      <c r="J840" s="113"/>
      <c r="K840" s="113"/>
      <c r="AQ840" s="62"/>
      <c r="AR840" s="62"/>
      <c r="AS840" s="62"/>
      <c r="AT840" s="62"/>
    </row>
    <row r="841" ht="15.75" customHeight="1">
      <c r="F841" s="111"/>
      <c r="G841" s="112"/>
      <c r="H841" s="112"/>
      <c r="I841" s="112"/>
      <c r="J841" s="113"/>
      <c r="K841" s="113"/>
      <c r="AQ841" s="62"/>
      <c r="AR841" s="62"/>
      <c r="AS841" s="62"/>
      <c r="AT841" s="62"/>
    </row>
    <row r="842" ht="15.75" customHeight="1">
      <c r="F842" s="111"/>
      <c r="G842" s="112"/>
      <c r="H842" s="112"/>
      <c r="I842" s="112"/>
      <c r="J842" s="113"/>
      <c r="K842" s="113"/>
      <c r="AQ842" s="62"/>
      <c r="AR842" s="62"/>
      <c r="AS842" s="62"/>
      <c r="AT842" s="62"/>
    </row>
    <row r="843" ht="15.75" customHeight="1">
      <c r="F843" s="111"/>
      <c r="G843" s="112"/>
      <c r="H843" s="112"/>
      <c r="I843" s="112"/>
      <c r="J843" s="113"/>
      <c r="K843" s="113"/>
      <c r="AQ843" s="62"/>
      <c r="AR843" s="62"/>
      <c r="AS843" s="62"/>
      <c r="AT843" s="62"/>
    </row>
    <row r="844" ht="15.75" customHeight="1">
      <c r="F844" s="111"/>
      <c r="G844" s="112"/>
      <c r="H844" s="112"/>
      <c r="I844" s="112"/>
      <c r="J844" s="113"/>
      <c r="K844" s="113"/>
      <c r="AQ844" s="62"/>
      <c r="AR844" s="62"/>
      <c r="AS844" s="62"/>
      <c r="AT844" s="62"/>
    </row>
    <row r="845" ht="15.75" customHeight="1">
      <c r="F845" s="111"/>
      <c r="G845" s="112"/>
      <c r="H845" s="112"/>
      <c r="I845" s="112"/>
      <c r="J845" s="113"/>
      <c r="K845" s="113"/>
      <c r="AQ845" s="62"/>
      <c r="AR845" s="62"/>
      <c r="AS845" s="62"/>
      <c r="AT845" s="62"/>
    </row>
    <row r="846" ht="15.75" customHeight="1">
      <c r="F846" s="111"/>
      <c r="G846" s="112"/>
      <c r="H846" s="112"/>
      <c r="I846" s="112"/>
      <c r="J846" s="113"/>
      <c r="K846" s="113"/>
      <c r="AQ846" s="62"/>
      <c r="AR846" s="62"/>
      <c r="AS846" s="62"/>
      <c r="AT846" s="62"/>
    </row>
    <row r="847" ht="15.75" customHeight="1">
      <c r="F847" s="111"/>
      <c r="G847" s="112"/>
      <c r="H847" s="112"/>
      <c r="I847" s="112"/>
      <c r="J847" s="113"/>
      <c r="K847" s="113"/>
      <c r="AQ847" s="62"/>
      <c r="AR847" s="62"/>
      <c r="AS847" s="62"/>
      <c r="AT847" s="62"/>
    </row>
    <row r="848" ht="15.75" customHeight="1">
      <c r="F848" s="111"/>
      <c r="G848" s="112"/>
      <c r="H848" s="112"/>
      <c r="I848" s="112"/>
      <c r="J848" s="113"/>
      <c r="K848" s="113"/>
      <c r="AQ848" s="62"/>
      <c r="AR848" s="62"/>
      <c r="AS848" s="62"/>
      <c r="AT848" s="62"/>
    </row>
    <row r="849" ht="15.75" customHeight="1">
      <c r="F849" s="111"/>
      <c r="G849" s="112"/>
      <c r="H849" s="112"/>
      <c r="I849" s="112"/>
      <c r="J849" s="113"/>
      <c r="K849" s="113"/>
      <c r="AQ849" s="62"/>
      <c r="AR849" s="62"/>
      <c r="AS849" s="62"/>
      <c r="AT849" s="62"/>
    </row>
    <row r="850" ht="15.75" customHeight="1">
      <c r="F850" s="111"/>
      <c r="G850" s="112"/>
      <c r="H850" s="112"/>
      <c r="I850" s="112"/>
      <c r="J850" s="113"/>
      <c r="K850" s="113"/>
      <c r="AQ850" s="62"/>
      <c r="AR850" s="62"/>
      <c r="AS850" s="62"/>
      <c r="AT850" s="62"/>
    </row>
    <row r="851" ht="15.75" customHeight="1">
      <c r="F851" s="111"/>
      <c r="G851" s="112"/>
      <c r="H851" s="112"/>
      <c r="I851" s="112"/>
      <c r="J851" s="113"/>
      <c r="K851" s="113"/>
      <c r="AQ851" s="62"/>
      <c r="AR851" s="62"/>
      <c r="AS851" s="62"/>
      <c r="AT851" s="62"/>
    </row>
    <row r="852" ht="15.75" customHeight="1">
      <c r="F852" s="111"/>
      <c r="G852" s="112"/>
      <c r="H852" s="112"/>
      <c r="I852" s="112"/>
      <c r="J852" s="113"/>
      <c r="K852" s="113"/>
      <c r="AQ852" s="62"/>
      <c r="AR852" s="62"/>
      <c r="AS852" s="62"/>
      <c r="AT852" s="62"/>
    </row>
    <row r="853" ht="15.75" customHeight="1">
      <c r="F853" s="111"/>
      <c r="G853" s="112"/>
      <c r="H853" s="112"/>
      <c r="I853" s="112"/>
      <c r="J853" s="113"/>
      <c r="K853" s="113"/>
      <c r="AQ853" s="62"/>
      <c r="AR853" s="62"/>
      <c r="AS853" s="62"/>
      <c r="AT853" s="62"/>
    </row>
    <row r="854" ht="15.75" customHeight="1">
      <c r="F854" s="111"/>
      <c r="G854" s="112"/>
      <c r="H854" s="112"/>
      <c r="I854" s="112"/>
      <c r="J854" s="113"/>
      <c r="K854" s="113"/>
      <c r="AQ854" s="62"/>
      <c r="AR854" s="62"/>
      <c r="AS854" s="62"/>
      <c r="AT854" s="62"/>
    </row>
    <row r="855" ht="15.75" customHeight="1">
      <c r="F855" s="111"/>
      <c r="G855" s="112"/>
      <c r="H855" s="112"/>
      <c r="I855" s="112"/>
      <c r="J855" s="113"/>
      <c r="K855" s="113"/>
      <c r="AQ855" s="62"/>
      <c r="AR855" s="62"/>
      <c r="AS855" s="62"/>
      <c r="AT855" s="62"/>
    </row>
    <row r="856" ht="15.75" customHeight="1">
      <c r="F856" s="111"/>
      <c r="G856" s="112"/>
      <c r="H856" s="112"/>
      <c r="I856" s="112"/>
      <c r="J856" s="113"/>
      <c r="K856" s="113"/>
      <c r="AQ856" s="62"/>
      <c r="AR856" s="62"/>
      <c r="AS856" s="62"/>
      <c r="AT856" s="62"/>
    </row>
    <row r="857" ht="15.75" customHeight="1">
      <c r="F857" s="111"/>
      <c r="G857" s="112"/>
      <c r="H857" s="112"/>
      <c r="I857" s="112"/>
      <c r="J857" s="113"/>
      <c r="K857" s="113"/>
      <c r="AQ857" s="62"/>
      <c r="AR857" s="62"/>
      <c r="AS857" s="62"/>
      <c r="AT857" s="62"/>
    </row>
    <row r="858" ht="15.75" customHeight="1">
      <c r="F858" s="111"/>
      <c r="G858" s="112"/>
      <c r="H858" s="112"/>
      <c r="I858" s="112"/>
      <c r="J858" s="113"/>
      <c r="K858" s="113"/>
      <c r="AQ858" s="62"/>
      <c r="AR858" s="62"/>
      <c r="AS858" s="62"/>
      <c r="AT858" s="62"/>
    </row>
    <row r="859" ht="15.75" customHeight="1">
      <c r="F859" s="111"/>
      <c r="G859" s="112"/>
      <c r="H859" s="112"/>
      <c r="I859" s="112"/>
      <c r="J859" s="113"/>
      <c r="K859" s="113"/>
      <c r="AQ859" s="62"/>
      <c r="AR859" s="62"/>
      <c r="AS859" s="62"/>
      <c r="AT859" s="62"/>
    </row>
    <row r="860" ht="15.75" customHeight="1">
      <c r="F860" s="111"/>
      <c r="G860" s="112"/>
      <c r="H860" s="112"/>
      <c r="I860" s="112"/>
      <c r="J860" s="113"/>
      <c r="K860" s="113"/>
      <c r="AQ860" s="62"/>
      <c r="AR860" s="62"/>
      <c r="AS860" s="62"/>
      <c r="AT860" s="62"/>
    </row>
    <row r="861" ht="15.75" customHeight="1">
      <c r="F861" s="111"/>
      <c r="G861" s="112"/>
      <c r="H861" s="112"/>
      <c r="I861" s="112"/>
      <c r="J861" s="113"/>
      <c r="K861" s="113"/>
      <c r="AQ861" s="62"/>
      <c r="AR861" s="62"/>
      <c r="AS861" s="62"/>
      <c r="AT861" s="62"/>
    </row>
    <row r="862" ht="15.75" customHeight="1">
      <c r="F862" s="111"/>
      <c r="G862" s="112"/>
      <c r="H862" s="112"/>
      <c r="I862" s="112"/>
      <c r="J862" s="113"/>
      <c r="K862" s="113"/>
      <c r="AQ862" s="62"/>
      <c r="AR862" s="62"/>
      <c r="AS862" s="62"/>
      <c r="AT862" s="62"/>
    </row>
    <row r="863" ht="15.75" customHeight="1">
      <c r="F863" s="111"/>
      <c r="G863" s="112"/>
      <c r="H863" s="112"/>
      <c r="I863" s="112"/>
      <c r="J863" s="113"/>
      <c r="K863" s="113"/>
      <c r="AQ863" s="62"/>
      <c r="AR863" s="62"/>
      <c r="AS863" s="62"/>
      <c r="AT863" s="62"/>
    </row>
    <row r="864" ht="15.75" customHeight="1">
      <c r="F864" s="111"/>
      <c r="G864" s="112"/>
      <c r="H864" s="112"/>
      <c r="I864" s="112"/>
      <c r="J864" s="113"/>
      <c r="K864" s="113"/>
      <c r="AQ864" s="62"/>
      <c r="AR864" s="62"/>
      <c r="AS864" s="62"/>
      <c r="AT864" s="62"/>
    </row>
    <row r="865" ht="15.75" customHeight="1">
      <c r="F865" s="111"/>
      <c r="G865" s="112"/>
      <c r="H865" s="112"/>
      <c r="I865" s="112"/>
      <c r="J865" s="113"/>
      <c r="K865" s="113"/>
      <c r="AQ865" s="62"/>
      <c r="AR865" s="62"/>
      <c r="AS865" s="62"/>
      <c r="AT865" s="62"/>
    </row>
    <row r="866" ht="15.75" customHeight="1">
      <c r="F866" s="111"/>
      <c r="G866" s="112"/>
      <c r="H866" s="112"/>
      <c r="I866" s="112"/>
      <c r="J866" s="113"/>
      <c r="K866" s="113"/>
      <c r="AQ866" s="62"/>
      <c r="AR866" s="62"/>
      <c r="AS866" s="62"/>
      <c r="AT866" s="62"/>
    </row>
    <row r="867" ht="15.75" customHeight="1">
      <c r="F867" s="111"/>
      <c r="G867" s="112"/>
      <c r="H867" s="112"/>
      <c r="I867" s="112"/>
      <c r="J867" s="113"/>
      <c r="K867" s="113"/>
      <c r="AQ867" s="62"/>
      <c r="AR867" s="62"/>
      <c r="AS867" s="62"/>
      <c r="AT867" s="62"/>
    </row>
    <row r="868" ht="15.75" customHeight="1">
      <c r="F868" s="111"/>
      <c r="G868" s="112"/>
      <c r="H868" s="112"/>
      <c r="I868" s="112"/>
      <c r="J868" s="113"/>
      <c r="K868" s="113"/>
      <c r="AQ868" s="62"/>
      <c r="AR868" s="62"/>
      <c r="AS868" s="62"/>
      <c r="AT868" s="62"/>
    </row>
    <row r="869" ht="15.75" customHeight="1">
      <c r="F869" s="111"/>
      <c r="G869" s="112"/>
      <c r="H869" s="112"/>
      <c r="I869" s="112"/>
      <c r="J869" s="113"/>
      <c r="K869" s="113"/>
      <c r="AQ869" s="62"/>
      <c r="AR869" s="62"/>
      <c r="AS869" s="62"/>
      <c r="AT869" s="62"/>
    </row>
    <row r="870" ht="15.75" customHeight="1">
      <c r="F870" s="111"/>
      <c r="G870" s="112"/>
      <c r="H870" s="112"/>
      <c r="I870" s="112"/>
      <c r="J870" s="113"/>
      <c r="K870" s="113"/>
      <c r="AQ870" s="62"/>
      <c r="AR870" s="62"/>
      <c r="AS870" s="62"/>
      <c r="AT870" s="62"/>
    </row>
    <row r="871" ht="15.75" customHeight="1">
      <c r="F871" s="111"/>
      <c r="G871" s="112"/>
      <c r="H871" s="112"/>
      <c r="I871" s="112"/>
      <c r="J871" s="113"/>
      <c r="K871" s="113"/>
      <c r="AQ871" s="62"/>
      <c r="AR871" s="62"/>
      <c r="AS871" s="62"/>
      <c r="AT871" s="62"/>
    </row>
    <row r="872" ht="15.75" customHeight="1">
      <c r="F872" s="111"/>
      <c r="G872" s="112"/>
      <c r="H872" s="112"/>
      <c r="I872" s="112"/>
      <c r="J872" s="113"/>
      <c r="K872" s="113"/>
      <c r="AQ872" s="62"/>
      <c r="AR872" s="62"/>
      <c r="AS872" s="62"/>
      <c r="AT872" s="62"/>
    </row>
    <row r="873" ht="15.75" customHeight="1">
      <c r="F873" s="111"/>
      <c r="G873" s="112"/>
      <c r="H873" s="112"/>
      <c r="I873" s="112"/>
      <c r="J873" s="113"/>
      <c r="K873" s="113"/>
      <c r="AQ873" s="62"/>
      <c r="AR873" s="62"/>
      <c r="AS873" s="62"/>
      <c r="AT873" s="62"/>
    </row>
    <row r="874" ht="15.75" customHeight="1">
      <c r="F874" s="111"/>
      <c r="G874" s="112"/>
      <c r="H874" s="112"/>
      <c r="I874" s="112"/>
      <c r="J874" s="113"/>
      <c r="K874" s="113"/>
      <c r="AQ874" s="62"/>
      <c r="AR874" s="62"/>
      <c r="AS874" s="62"/>
      <c r="AT874" s="62"/>
    </row>
    <row r="875" ht="15.75" customHeight="1">
      <c r="F875" s="111"/>
      <c r="G875" s="112"/>
      <c r="H875" s="112"/>
      <c r="I875" s="112"/>
      <c r="J875" s="113"/>
      <c r="K875" s="113"/>
      <c r="AQ875" s="62"/>
      <c r="AR875" s="62"/>
      <c r="AS875" s="62"/>
      <c r="AT875" s="62"/>
    </row>
    <row r="876" ht="15.75" customHeight="1">
      <c r="F876" s="111"/>
      <c r="G876" s="112"/>
      <c r="H876" s="112"/>
      <c r="I876" s="112"/>
      <c r="J876" s="113"/>
      <c r="K876" s="113"/>
      <c r="AQ876" s="62"/>
      <c r="AR876" s="62"/>
      <c r="AS876" s="62"/>
      <c r="AT876" s="62"/>
    </row>
    <row r="877" ht="15.75" customHeight="1">
      <c r="F877" s="111"/>
      <c r="G877" s="112"/>
      <c r="H877" s="112"/>
      <c r="I877" s="112"/>
      <c r="J877" s="113"/>
      <c r="K877" s="113"/>
      <c r="AQ877" s="62"/>
      <c r="AR877" s="62"/>
      <c r="AS877" s="62"/>
      <c r="AT877" s="62"/>
    </row>
    <row r="878" ht="15.75" customHeight="1">
      <c r="F878" s="111"/>
      <c r="G878" s="112"/>
      <c r="H878" s="112"/>
      <c r="I878" s="112"/>
      <c r="J878" s="113"/>
      <c r="K878" s="113"/>
      <c r="AQ878" s="62"/>
      <c r="AR878" s="62"/>
      <c r="AS878" s="62"/>
      <c r="AT878" s="62"/>
    </row>
    <row r="879" ht="15.75" customHeight="1">
      <c r="F879" s="111"/>
      <c r="G879" s="112"/>
      <c r="H879" s="112"/>
      <c r="I879" s="112"/>
      <c r="J879" s="113"/>
      <c r="K879" s="113"/>
      <c r="AQ879" s="62"/>
      <c r="AR879" s="62"/>
      <c r="AS879" s="62"/>
      <c r="AT879" s="62"/>
    </row>
    <row r="880" ht="15.75" customHeight="1">
      <c r="F880" s="111"/>
      <c r="G880" s="112"/>
      <c r="H880" s="112"/>
      <c r="I880" s="112"/>
      <c r="J880" s="113"/>
      <c r="K880" s="113"/>
      <c r="AQ880" s="62"/>
      <c r="AR880" s="62"/>
      <c r="AS880" s="62"/>
      <c r="AT880" s="62"/>
    </row>
    <row r="881" ht="15.75" customHeight="1">
      <c r="F881" s="111"/>
      <c r="G881" s="112"/>
      <c r="H881" s="112"/>
      <c r="I881" s="112"/>
      <c r="J881" s="113"/>
      <c r="K881" s="113"/>
      <c r="AQ881" s="62"/>
      <c r="AR881" s="62"/>
      <c r="AS881" s="62"/>
      <c r="AT881" s="62"/>
    </row>
    <row r="882" ht="15.75" customHeight="1">
      <c r="F882" s="111"/>
      <c r="G882" s="112"/>
      <c r="H882" s="112"/>
      <c r="I882" s="112"/>
      <c r="J882" s="113"/>
      <c r="K882" s="113"/>
      <c r="AQ882" s="62"/>
      <c r="AR882" s="62"/>
      <c r="AS882" s="62"/>
      <c r="AT882" s="62"/>
    </row>
    <row r="883" ht="15.75" customHeight="1">
      <c r="F883" s="111"/>
      <c r="G883" s="112"/>
      <c r="H883" s="112"/>
      <c r="I883" s="112"/>
      <c r="J883" s="113"/>
      <c r="K883" s="113"/>
      <c r="AQ883" s="62"/>
      <c r="AR883" s="62"/>
      <c r="AS883" s="62"/>
      <c r="AT883" s="62"/>
    </row>
    <row r="884" ht="15.75" customHeight="1">
      <c r="F884" s="111"/>
      <c r="G884" s="112"/>
      <c r="H884" s="112"/>
      <c r="I884" s="112"/>
      <c r="J884" s="113"/>
      <c r="K884" s="113"/>
      <c r="AQ884" s="62"/>
      <c r="AR884" s="62"/>
      <c r="AS884" s="62"/>
      <c r="AT884" s="62"/>
    </row>
    <row r="885" ht="15.75" customHeight="1">
      <c r="F885" s="111"/>
      <c r="G885" s="112"/>
      <c r="H885" s="112"/>
      <c r="I885" s="112"/>
      <c r="J885" s="113"/>
      <c r="K885" s="113"/>
      <c r="AQ885" s="62"/>
      <c r="AR885" s="62"/>
      <c r="AS885" s="62"/>
      <c r="AT885" s="62"/>
    </row>
    <row r="886" ht="15.75" customHeight="1">
      <c r="F886" s="111"/>
      <c r="G886" s="112"/>
      <c r="H886" s="112"/>
      <c r="I886" s="112"/>
      <c r="J886" s="113"/>
      <c r="K886" s="113"/>
      <c r="AQ886" s="62"/>
      <c r="AR886" s="62"/>
      <c r="AS886" s="62"/>
      <c r="AT886" s="62"/>
    </row>
    <row r="887" ht="15.75" customHeight="1">
      <c r="F887" s="111"/>
      <c r="G887" s="112"/>
      <c r="H887" s="112"/>
      <c r="I887" s="112"/>
      <c r="J887" s="113"/>
      <c r="K887" s="113"/>
      <c r="AQ887" s="62"/>
      <c r="AR887" s="62"/>
      <c r="AS887" s="62"/>
      <c r="AT887" s="62"/>
    </row>
    <row r="888" ht="15.75" customHeight="1">
      <c r="F888" s="111"/>
      <c r="G888" s="112"/>
      <c r="H888" s="112"/>
      <c r="I888" s="112"/>
      <c r="J888" s="113"/>
      <c r="K888" s="113"/>
      <c r="AQ888" s="62"/>
      <c r="AR888" s="62"/>
      <c r="AS888" s="62"/>
      <c r="AT888" s="62"/>
    </row>
    <row r="889" ht="15.75" customHeight="1">
      <c r="F889" s="111"/>
      <c r="G889" s="112"/>
      <c r="H889" s="112"/>
      <c r="I889" s="112"/>
      <c r="J889" s="113"/>
      <c r="K889" s="113"/>
      <c r="AQ889" s="62"/>
      <c r="AR889" s="62"/>
      <c r="AS889" s="62"/>
      <c r="AT889" s="62"/>
    </row>
    <row r="890" ht="15.75" customHeight="1">
      <c r="F890" s="111"/>
      <c r="G890" s="112"/>
      <c r="H890" s="112"/>
      <c r="I890" s="112"/>
      <c r="J890" s="113"/>
      <c r="K890" s="113"/>
      <c r="AQ890" s="62"/>
      <c r="AR890" s="62"/>
      <c r="AS890" s="62"/>
      <c r="AT890" s="62"/>
    </row>
    <row r="891" ht="15.75" customHeight="1">
      <c r="F891" s="111"/>
      <c r="G891" s="112"/>
      <c r="H891" s="112"/>
      <c r="I891" s="112"/>
      <c r="J891" s="113"/>
      <c r="K891" s="113"/>
      <c r="AQ891" s="62"/>
      <c r="AR891" s="62"/>
      <c r="AS891" s="62"/>
      <c r="AT891" s="62"/>
    </row>
    <row r="892" ht="15.75" customHeight="1">
      <c r="F892" s="111"/>
      <c r="G892" s="112"/>
      <c r="H892" s="112"/>
      <c r="I892" s="112"/>
      <c r="J892" s="113"/>
      <c r="K892" s="113"/>
      <c r="AQ892" s="62"/>
      <c r="AR892" s="62"/>
      <c r="AS892" s="62"/>
      <c r="AT892" s="62"/>
    </row>
    <row r="893" ht="15.75" customHeight="1">
      <c r="F893" s="111"/>
      <c r="G893" s="112"/>
      <c r="H893" s="112"/>
      <c r="I893" s="112"/>
      <c r="J893" s="113"/>
      <c r="K893" s="113"/>
      <c r="AQ893" s="62"/>
      <c r="AR893" s="62"/>
      <c r="AS893" s="62"/>
      <c r="AT893" s="62"/>
    </row>
    <row r="894" ht="15.75" customHeight="1">
      <c r="F894" s="111"/>
      <c r="G894" s="112"/>
      <c r="H894" s="112"/>
      <c r="I894" s="112"/>
      <c r="J894" s="113"/>
      <c r="K894" s="113"/>
      <c r="AQ894" s="62"/>
      <c r="AR894" s="62"/>
      <c r="AS894" s="62"/>
      <c r="AT894" s="62"/>
    </row>
    <row r="895" ht="15.75" customHeight="1">
      <c r="F895" s="111"/>
      <c r="G895" s="112"/>
      <c r="H895" s="112"/>
      <c r="I895" s="112"/>
      <c r="J895" s="113"/>
      <c r="K895" s="113"/>
      <c r="AQ895" s="62"/>
      <c r="AR895" s="62"/>
      <c r="AS895" s="62"/>
      <c r="AT895" s="62"/>
    </row>
    <row r="896" ht="15.75" customHeight="1">
      <c r="F896" s="111"/>
      <c r="G896" s="112"/>
      <c r="H896" s="112"/>
      <c r="I896" s="112"/>
      <c r="J896" s="113"/>
      <c r="K896" s="113"/>
      <c r="AQ896" s="62"/>
      <c r="AR896" s="62"/>
      <c r="AS896" s="62"/>
      <c r="AT896" s="62"/>
    </row>
    <row r="897" ht="15.75" customHeight="1">
      <c r="F897" s="111"/>
      <c r="G897" s="112"/>
      <c r="H897" s="112"/>
      <c r="I897" s="112"/>
      <c r="J897" s="113"/>
      <c r="K897" s="113"/>
      <c r="AQ897" s="62"/>
      <c r="AR897" s="62"/>
      <c r="AS897" s="62"/>
      <c r="AT897" s="62"/>
    </row>
    <row r="898" ht="15.75" customHeight="1">
      <c r="F898" s="111"/>
      <c r="G898" s="112"/>
      <c r="H898" s="112"/>
      <c r="I898" s="112"/>
      <c r="J898" s="113"/>
      <c r="K898" s="113"/>
      <c r="AQ898" s="62"/>
      <c r="AR898" s="62"/>
      <c r="AS898" s="62"/>
      <c r="AT898" s="62"/>
    </row>
    <row r="899" ht="15.75" customHeight="1">
      <c r="F899" s="111"/>
      <c r="G899" s="112"/>
      <c r="H899" s="112"/>
      <c r="I899" s="112"/>
      <c r="J899" s="113"/>
      <c r="K899" s="113"/>
      <c r="AQ899" s="62"/>
      <c r="AR899" s="62"/>
      <c r="AS899" s="62"/>
      <c r="AT899" s="62"/>
    </row>
    <row r="900" ht="15.75" customHeight="1">
      <c r="F900" s="111"/>
      <c r="G900" s="112"/>
      <c r="H900" s="112"/>
      <c r="I900" s="112"/>
      <c r="J900" s="113"/>
      <c r="K900" s="113"/>
      <c r="AQ900" s="62"/>
      <c r="AR900" s="62"/>
      <c r="AS900" s="62"/>
      <c r="AT900" s="62"/>
    </row>
    <row r="901" ht="15.75" customHeight="1">
      <c r="F901" s="111"/>
      <c r="G901" s="112"/>
      <c r="H901" s="112"/>
      <c r="I901" s="112"/>
      <c r="J901" s="113"/>
      <c r="K901" s="113"/>
      <c r="AQ901" s="62"/>
      <c r="AR901" s="62"/>
      <c r="AS901" s="62"/>
      <c r="AT901" s="62"/>
    </row>
    <row r="902" ht="15.75" customHeight="1">
      <c r="F902" s="111"/>
      <c r="G902" s="112"/>
      <c r="H902" s="112"/>
      <c r="I902" s="112"/>
      <c r="J902" s="113"/>
      <c r="K902" s="113"/>
      <c r="AQ902" s="62"/>
      <c r="AR902" s="62"/>
      <c r="AS902" s="62"/>
      <c r="AT902" s="62"/>
    </row>
    <row r="903" ht="15.75" customHeight="1">
      <c r="F903" s="111"/>
      <c r="G903" s="112"/>
      <c r="H903" s="112"/>
      <c r="I903" s="112"/>
      <c r="J903" s="113"/>
      <c r="K903" s="113"/>
      <c r="AQ903" s="62"/>
      <c r="AR903" s="62"/>
      <c r="AS903" s="62"/>
      <c r="AT903" s="62"/>
    </row>
    <row r="904" ht="15.75" customHeight="1">
      <c r="F904" s="111"/>
      <c r="G904" s="112"/>
      <c r="H904" s="112"/>
      <c r="I904" s="112"/>
      <c r="J904" s="113"/>
      <c r="K904" s="113"/>
      <c r="AQ904" s="62"/>
      <c r="AR904" s="62"/>
      <c r="AS904" s="62"/>
      <c r="AT904" s="62"/>
    </row>
    <row r="905" ht="15.75" customHeight="1">
      <c r="F905" s="111"/>
      <c r="G905" s="112"/>
      <c r="H905" s="112"/>
      <c r="I905" s="112"/>
      <c r="J905" s="113"/>
      <c r="K905" s="113"/>
      <c r="AQ905" s="62"/>
      <c r="AR905" s="62"/>
      <c r="AS905" s="62"/>
      <c r="AT905" s="62"/>
    </row>
    <row r="906" ht="15.75" customHeight="1">
      <c r="F906" s="111"/>
      <c r="G906" s="112"/>
      <c r="H906" s="112"/>
      <c r="I906" s="112"/>
      <c r="J906" s="113"/>
      <c r="K906" s="113"/>
      <c r="AQ906" s="62"/>
      <c r="AR906" s="62"/>
      <c r="AS906" s="62"/>
      <c r="AT906" s="62"/>
    </row>
    <row r="907" ht="15.75" customHeight="1">
      <c r="F907" s="111"/>
      <c r="G907" s="112"/>
      <c r="H907" s="112"/>
      <c r="I907" s="112"/>
      <c r="J907" s="113"/>
      <c r="K907" s="113"/>
      <c r="AQ907" s="62"/>
      <c r="AR907" s="62"/>
      <c r="AS907" s="62"/>
      <c r="AT907" s="62"/>
    </row>
    <row r="908" ht="15.75" customHeight="1">
      <c r="F908" s="111"/>
      <c r="G908" s="112"/>
      <c r="H908" s="112"/>
      <c r="I908" s="112"/>
      <c r="J908" s="113"/>
      <c r="K908" s="113"/>
      <c r="AQ908" s="62"/>
      <c r="AR908" s="62"/>
      <c r="AS908" s="62"/>
      <c r="AT908" s="62"/>
    </row>
    <row r="909" ht="15.75" customHeight="1">
      <c r="F909" s="111"/>
      <c r="G909" s="112"/>
      <c r="H909" s="112"/>
      <c r="I909" s="112"/>
      <c r="J909" s="113"/>
      <c r="K909" s="113"/>
      <c r="AQ909" s="62"/>
      <c r="AR909" s="62"/>
      <c r="AS909" s="62"/>
      <c r="AT909" s="62"/>
    </row>
    <row r="910" ht="15.75" customHeight="1">
      <c r="F910" s="111"/>
      <c r="G910" s="112"/>
      <c r="H910" s="112"/>
      <c r="I910" s="112"/>
      <c r="J910" s="113"/>
      <c r="K910" s="113"/>
      <c r="AQ910" s="62"/>
      <c r="AR910" s="62"/>
      <c r="AS910" s="62"/>
      <c r="AT910" s="62"/>
    </row>
    <row r="911" ht="15.75" customHeight="1">
      <c r="F911" s="111"/>
      <c r="G911" s="112"/>
      <c r="H911" s="112"/>
      <c r="I911" s="112"/>
      <c r="J911" s="113"/>
      <c r="K911" s="113"/>
      <c r="AQ911" s="62"/>
      <c r="AR911" s="62"/>
      <c r="AS911" s="62"/>
      <c r="AT911" s="62"/>
    </row>
    <row r="912" ht="15.75" customHeight="1">
      <c r="F912" s="111"/>
      <c r="G912" s="112"/>
      <c r="H912" s="112"/>
      <c r="I912" s="112"/>
      <c r="J912" s="113"/>
      <c r="K912" s="113"/>
      <c r="AQ912" s="62"/>
      <c r="AR912" s="62"/>
      <c r="AS912" s="62"/>
      <c r="AT912" s="62"/>
    </row>
    <row r="913" ht="15.75" customHeight="1">
      <c r="F913" s="111"/>
      <c r="G913" s="112"/>
      <c r="H913" s="112"/>
      <c r="I913" s="112"/>
      <c r="J913" s="113"/>
      <c r="K913" s="113"/>
      <c r="AQ913" s="62"/>
      <c r="AR913" s="62"/>
      <c r="AS913" s="62"/>
      <c r="AT913" s="62"/>
    </row>
    <row r="914" ht="15.75" customHeight="1">
      <c r="F914" s="111"/>
      <c r="G914" s="112"/>
      <c r="H914" s="112"/>
      <c r="I914" s="112"/>
      <c r="J914" s="113"/>
      <c r="K914" s="113"/>
      <c r="AQ914" s="62"/>
      <c r="AR914" s="62"/>
      <c r="AS914" s="62"/>
      <c r="AT914" s="62"/>
    </row>
    <row r="915" ht="15.75" customHeight="1">
      <c r="F915" s="111"/>
      <c r="G915" s="112"/>
      <c r="H915" s="112"/>
      <c r="I915" s="112"/>
      <c r="J915" s="113"/>
      <c r="K915" s="113"/>
      <c r="AQ915" s="62"/>
      <c r="AR915" s="62"/>
      <c r="AS915" s="62"/>
      <c r="AT915" s="62"/>
    </row>
    <row r="916" ht="15.75" customHeight="1">
      <c r="F916" s="111"/>
      <c r="G916" s="112"/>
      <c r="H916" s="112"/>
      <c r="I916" s="112"/>
      <c r="J916" s="113"/>
      <c r="K916" s="113"/>
      <c r="AQ916" s="62"/>
      <c r="AR916" s="62"/>
      <c r="AS916" s="62"/>
      <c r="AT916" s="62"/>
    </row>
    <row r="917" ht="15.75" customHeight="1">
      <c r="F917" s="111"/>
      <c r="G917" s="112"/>
      <c r="H917" s="112"/>
      <c r="I917" s="112"/>
      <c r="J917" s="113"/>
      <c r="K917" s="113"/>
      <c r="AQ917" s="62"/>
      <c r="AR917" s="62"/>
      <c r="AS917" s="62"/>
      <c r="AT917" s="62"/>
    </row>
    <row r="918" ht="15.75" customHeight="1">
      <c r="F918" s="111"/>
      <c r="G918" s="112"/>
      <c r="H918" s="112"/>
      <c r="I918" s="112"/>
      <c r="J918" s="113"/>
      <c r="K918" s="113"/>
      <c r="AQ918" s="62"/>
      <c r="AR918" s="62"/>
      <c r="AS918" s="62"/>
      <c r="AT918" s="62"/>
    </row>
    <row r="919" ht="15.75" customHeight="1">
      <c r="F919" s="111"/>
      <c r="G919" s="112"/>
      <c r="H919" s="112"/>
      <c r="I919" s="112"/>
      <c r="J919" s="113"/>
      <c r="K919" s="113"/>
      <c r="AQ919" s="62"/>
      <c r="AR919" s="62"/>
      <c r="AS919" s="62"/>
      <c r="AT919" s="62"/>
    </row>
    <row r="920" ht="15.75" customHeight="1">
      <c r="F920" s="111"/>
      <c r="G920" s="112"/>
      <c r="H920" s="112"/>
      <c r="I920" s="112"/>
      <c r="J920" s="113"/>
      <c r="K920" s="113"/>
      <c r="AQ920" s="62"/>
      <c r="AR920" s="62"/>
      <c r="AS920" s="62"/>
      <c r="AT920" s="62"/>
    </row>
    <row r="921" ht="15.75" customHeight="1">
      <c r="F921" s="111"/>
      <c r="G921" s="112"/>
      <c r="H921" s="112"/>
      <c r="I921" s="112"/>
      <c r="J921" s="113"/>
      <c r="K921" s="113"/>
      <c r="AQ921" s="62"/>
      <c r="AR921" s="62"/>
      <c r="AS921" s="62"/>
      <c r="AT921" s="62"/>
    </row>
    <row r="922" ht="15.75" customHeight="1">
      <c r="F922" s="111"/>
      <c r="G922" s="112"/>
      <c r="H922" s="112"/>
      <c r="I922" s="112"/>
      <c r="J922" s="113"/>
      <c r="K922" s="113"/>
      <c r="AQ922" s="62"/>
      <c r="AR922" s="62"/>
      <c r="AS922" s="62"/>
      <c r="AT922" s="62"/>
    </row>
    <row r="923" ht="15.75" customHeight="1">
      <c r="F923" s="111"/>
      <c r="G923" s="112"/>
      <c r="H923" s="112"/>
      <c r="I923" s="112"/>
      <c r="J923" s="113"/>
      <c r="K923" s="113"/>
      <c r="AQ923" s="62"/>
      <c r="AR923" s="62"/>
      <c r="AS923" s="62"/>
      <c r="AT923" s="62"/>
    </row>
    <row r="924" ht="15.75" customHeight="1">
      <c r="F924" s="111"/>
      <c r="G924" s="112"/>
      <c r="H924" s="112"/>
      <c r="I924" s="112"/>
      <c r="J924" s="113"/>
      <c r="K924" s="113"/>
      <c r="AQ924" s="62"/>
      <c r="AR924" s="62"/>
      <c r="AS924" s="62"/>
      <c r="AT924" s="62"/>
    </row>
    <row r="925" ht="15.75" customHeight="1">
      <c r="F925" s="111"/>
      <c r="G925" s="112"/>
      <c r="H925" s="112"/>
      <c r="I925" s="112"/>
      <c r="J925" s="113"/>
      <c r="K925" s="113"/>
      <c r="AQ925" s="62"/>
      <c r="AR925" s="62"/>
      <c r="AS925" s="62"/>
      <c r="AT925" s="62"/>
    </row>
    <row r="926" ht="15.75" customHeight="1">
      <c r="F926" s="111"/>
      <c r="G926" s="112"/>
      <c r="H926" s="112"/>
      <c r="I926" s="112"/>
      <c r="J926" s="113"/>
      <c r="K926" s="113"/>
      <c r="AQ926" s="62"/>
      <c r="AR926" s="62"/>
      <c r="AS926" s="62"/>
      <c r="AT926" s="62"/>
    </row>
    <row r="927" ht="15.75" customHeight="1">
      <c r="F927" s="111"/>
      <c r="G927" s="112"/>
      <c r="H927" s="112"/>
      <c r="I927" s="112"/>
      <c r="J927" s="113"/>
      <c r="K927" s="113"/>
      <c r="AQ927" s="62"/>
      <c r="AR927" s="62"/>
      <c r="AS927" s="62"/>
      <c r="AT927" s="62"/>
    </row>
    <row r="928" ht="15.75" customHeight="1">
      <c r="F928" s="111"/>
      <c r="G928" s="112"/>
      <c r="H928" s="112"/>
      <c r="I928" s="112"/>
      <c r="J928" s="113"/>
      <c r="K928" s="113"/>
      <c r="AQ928" s="62"/>
      <c r="AR928" s="62"/>
      <c r="AS928" s="62"/>
      <c r="AT928" s="62"/>
    </row>
    <row r="929" ht="15.75" customHeight="1">
      <c r="F929" s="111"/>
      <c r="G929" s="112"/>
      <c r="H929" s="112"/>
      <c r="I929" s="112"/>
      <c r="J929" s="113"/>
      <c r="K929" s="113"/>
      <c r="AQ929" s="62"/>
      <c r="AR929" s="62"/>
      <c r="AS929" s="62"/>
      <c r="AT929" s="62"/>
    </row>
    <row r="930" ht="15.75" customHeight="1">
      <c r="F930" s="111"/>
      <c r="G930" s="112"/>
      <c r="H930" s="112"/>
      <c r="I930" s="112"/>
      <c r="J930" s="113"/>
      <c r="K930" s="113"/>
      <c r="AQ930" s="62"/>
      <c r="AR930" s="62"/>
      <c r="AS930" s="62"/>
      <c r="AT930" s="62"/>
    </row>
    <row r="931" ht="15.75" customHeight="1">
      <c r="F931" s="111"/>
      <c r="G931" s="112"/>
      <c r="H931" s="112"/>
      <c r="I931" s="112"/>
      <c r="J931" s="113"/>
      <c r="K931" s="113"/>
      <c r="AQ931" s="62"/>
      <c r="AR931" s="62"/>
      <c r="AS931" s="62"/>
      <c r="AT931" s="62"/>
    </row>
    <row r="932" ht="15.75" customHeight="1">
      <c r="F932" s="111"/>
      <c r="G932" s="112"/>
      <c r="H932" s="112"/>
      <c r="I932" s="112"/>
      <c r="J932" s="113"/>
      <c r="K932" s="113"/>
      <c r="AQ932" s="62"/>
      <c r="AR932" s="62"/>
      <c r="AS932" s="62"/>
      <c r="AT932" s="62"/>
    </row>
    <row r="933" ht="15.75" customHeight="1">
      <c r="F933" s="111"/>
      <c r="G933" s="112"/>
      <c r="H933" s="112"/>
      <c r="I933" s="112"/>
      <c r="J933" s="113"/>
      <c r="K933" s="113"/>
      <c r="AQ933" s="62"/>
      <c r="AR933" s="62"/>
      <c r="AS933" s="62"/>
      <c r="AT933" s="62"/>
    </row>
    <row r="934" ht="15.75" customHeight="1">
      <c r="F934" s="111"/>
      <c r="G934" s="112"/>
      <c r="H934" s="112"/>
      <c r="I934" s="112"/>
      <c r="J934" s="113"/>
      <c r="K934" s="113"/>
      <c r="AQ934" s="62"/>
      <c r="AR934" s="62"/>
      <c r="AS934" s="62"/>
      <c r="AT934" s="62"/>
    </row>
    <row r="935" ht="15.75" customHeight="1">
      <c r="F935" s="111"/>
      <c r="G935" s="112"/>
      <c r="H935" s="112"/>
      <c r="I935" s="112"/>
      <c r="J935" s="113"/>
      <c r="K935" s="113"/>
      <c r="AQ935" s="62"/>
      <c r="AR935" s="62"/>
      <c r="AS935" s="62"/>
      <c r="AT935" s="62"/>
    </row>
    <row r="936" ht="15.75" customHeight="1">
      <c r="F936" s="111"/>
      <c r="G936" s="112"/>
      <c r="H936" s="112"/>
      <c r="I936" s="112"/>
      <c r="J936" s="113"/>
      <c r="K936" s="113"/>
      <c r="AQ936" s="62"/>
      <c r="AR936" s="62"/>
      <c r="AS936" s="62"/>
      <c r="AT936" s="62"/>
    </row>
    <row r="937" ht="15.75" customHeight="1">
      <c r="F937" s="111"/>
      <c r="G937" s="112"/>
      <c r="H937" s="112"/>
      <c r="I937" s="112"/>
      <c r="J937" s="113"/>
      <c r="K937" s="113"/>
      <c r="AQ937" s="62"/>
      <c r="AR937" s="62"/>
      <c r="AS937" s="62"/>
      <c r="AT937" s="62"/>
    </row>
    <row r="938" ht="15.75" customHeight="1">
      <c r="F938" s="111"/>
      <c r="G938" s="112"/>
      <c r="H938" s="112"/>
      <c r="I938" s="112"/>
      <c r="J938" s="113"/>
      <c r="K938" s="113"/>
      <c r="AQ938" s="62"/>
      <c r="AR938" s="62"/>
      <c r="AS938" s="62"/>
      <c r="AT938" s="62"/>
    </row>
    <row r="939" ht="15.75" customHeight="1">
      <c r="F939" s="111"/>
      <c r="G939" s="112"/>
      <c r="H939" s="112"/>
      <c r="I939" s="112"/>
      <c r="J939" s="113"/>
      <c r="K939" s="113"/>
      <c r="AQ939" s="62"/>
      <c r="AR939" s="62"/>
      <c r="AS939" s="62"/>
      <c r="AT939" s="62"/>
    </row>
    <row r="940" ht="15.75" customHeight="1">
      <c r="F940" s="111"/>
      <c r="G940" s="112"/>
      <c r="H940" s="112"/>
      <c r="I940" s="112"/>
      <c r="J940" s="113"/>
      <c r="K940" s="113"/>
      <c r="AQ940" s="62"/>
      <c r="AR940" s="62"/>
      <c r="AS940" s="62"/>
      <c r="AT940" s="62"/>
    </row>
    <row r="941" ht="15.75" customHeight="1">
      <c r="F941" s="111"/>
      <c r="G941" s="112"/>
      <c r="H941" s="112"/>
      <c r="I941" s="112"/>
      <c r="J941" s="113"/>
      <c r="K941" s="113"/>
      <c r="AQ941" s="62"/>
      <c r="AR941" s="62"/>
      <c r="AS941" s="62"/>
      <c r="AT941" s="62"/>
    </row>
    <row r="942" ht="15.75" customHeight="1">
      <c r="F942" s="111"/>
      <c r="G942" s="112"/>
      <c r="H942" s="112"/>
      <c r="I942" s="112"/>
      <c r="J942" s="113"/>
      <c r="K942" s="113"/>
      <c r="AQ942" s="62"/>
      <c r="AR942" s="62"/>
      <c r="AS942" s="62"/>
      <c r="AT942" s="62"/>
    </row>
    <row r="943" ht="15.75" customHeight="1">
      <c r="F943" s="111"/>
      <c r="G943" s="112"/>
      <c r="H943" s="112"/>
      <c r="I943" s="112"/>
      <c r="J943" s="113"/>
      <c r="K943" s="113"/>
      <c r="AQ943" s="62"/>
      <c r="AR943" s="62"/>
      <c r="AS943" s="62"/>
      <c r="AT943" s="62"/>
    </row>
    <row r="944" ht="15.75" customHeight="1">
      <c r="F944" s="111"/>
      <c r="G944" s="112"/>
      <c r="H944" s="112"/>
      <c r="I944" s="112"/>
      <c r="J944" s="113"/>
      <c r="K944" s="113"/>
      <c r="AQ944" s="62"/>
      <c r="AR944" s="62"/>
      <c r="AS944" s="62"/>
      <c r="AT944" s="62"/>
    </row>
    <row r="945" ht="15.75" customHeight="1">
      <c r="F945" s="111"/>
      <c r="G945" s="112"/>
      <c r="H945" s="112"/>
      <c r="I945" s="112"/>
      <c r="J945" s="113"/>
      <c r="K945" s="113"/>
      <c r="AQ945" s="62"/>
      <c r="AR945" s="62"/>
      <c r="AS945" s="62"/>
      <c r="AT945" s="62"/>
    </row>
    <row r="946" ht="15.75" customHeight="1">
      <c r="F946" s="111"/>
      <c r="G946" s="112"/>
      <c r="H946" s="112"/>
      <c r="I946" s="112"/>
      <c r="J946" s="113"/>
      <c r="K946" s="113"/>
      <c r="AQ946" s="62"/>
      <c r="AR946" s="62"/>
      <c r="AS946" s="62"/>
      <c r="AT946" s="62"/>
    </row>
    <row r="947" ht="15.75" customHeight="1">
      <c r="F947" s="111"/>
      <c r="G947" s="112"/>
      <c r="H947" s="112"/>
      <c r="I947" s="112"/>
      <c r="J947" s="113"/>
      <c r="K947" s="113"/>
      <c r="AQ947" s="62"/>
      <c r="AR947" s="62"/>
      <c r="AS947" s="62"/>
      <c r="AT947" s="62"/>
    </row>
    <row r="948" ht="15.75" customHeight="1">
      <c r="F948" s="111"/>
      <c r="G948" s="112"/>
      <c r="H948" s="112"/>
      <c r="I948" s="112"/>
      <c r="J948" s="113"/>
      <c r="K948" s="113"/>
      <c r="AQ948" s="62"/>
      <c r="AR948" s="62"/>
      <c r="AS948" s="62"/>
      <c r="AT948" s="62"/>
    </row>
    <row r="949" ht="15.75" customHeight="1">
      <c r="F949" s="111"/>
      <c r="G949" s="112"/>
      <c r="H949" s="112"/>
      <c r="I949" s="112"/>
      <c r="J949" s="113"/>
      <c r="K949" s="113"/>
      <c r="AQ949" s="62"/>
      <c r="AR949" s="62"/>
      <c r="AS949" s="62"/>
      <c r="AT949" s="62"/>
    </row>
    <row r="950" ht="15.75" customHeight="1">
      <c r="F950" s="111"/>
      <c r="G950" s="112"/>
      <c r="H950" s="112"/>
      <c r="I950" s="112"/>
      <c r="J950" s="113"/>
      <c r="K950" s="113"/>
      <c r="AQ950" s="62"/>
      <c r="AR950" s="62"/>
      <c r="AS950" s="62"/>
      <c r="AT950" s="62"/>
    </row>
    <row r="951" ht="15.75" customHeight="1">
      <c r="F951" s="111"/>
      <c r="G951" s="112"/>
      <c r="H951" s="112"/>
      <c r="I951" s="112"/>
      <c r="J951" s="113"/>
      <c r="K951" s="113"/>
      <c r="AQ951" s="62"/>
      <c r="AR951" s="62"/>
      <c r="AS951" s="62"/>
      <c r="AT951" s="62"/>
    </row>
    <row r="952" ht="15.75" customHeight="1">
      <c r="F952" s="111"/>
      <c r="G952" s="112"/>
      <c r="H952" s="112"/>
      <c r="I952" s="112"/>
      <c r="J952" s="113"/>
      <c r="K952" s="113"/>
      <c r="AQ952" s="62"/>
      <c r="AR952" s="62"/>
      <c r="AS952" s="62"/>
      <c r="AT952" s="62"/>
    </row>
    <row r="953" ht="15.75" customHeight="1">
      <c r="F953" s="111"/>
      <c r="G953" s="112"/>
      <c r="H953" s="112"/>
      <c r="I953" s="112"/>
      <c r="J953" s="113"/>
      <c r="K953" s="113"/>
      <c r="AQ953" s="62"/>
      <c r="AR953" s="62"/>
      <c r="AS953" s="62"/>
      <c r="AT953" s="62"/>
    </row>
    <row r="954" ht="15.75" customHeight="1">
      <c r="F954" s="111"/>
      <c r="G954" s="112"/>
      <c r="H954" s="112"/>
      <c r="I954" s="112"/>
      <c r="J954" s="113"/>
      <c r="K954" s="113"/>
      <c r="AQ954" s="62"/>
      <c r="AR954" s="62"/>
      <c r="AS954" s="62"/>
      <c r="AT954" s="62"/>
    </row>
    <row r="955" ht="15.75" customHeight="1">
      <c r="F955" s="111"/>
      <c r="G955" s="112"/>
      <c r="H955" s="112"/>
      <c r="I955" s="112"/>
      <c r="J955" s="113"/>
      <c r="K955" s="113"/>
      <c r="AQ955" s="62"/>
      <c r="AR955" s="62"/>
      <c r="AS955" s="62"/>
      <c r="AT955" s="62"/>
    </row>
    <row r="956" ht="15.75" customHeight="1">
      <c r="F956" s="111"/>
      <c r="G956" s="112"/>
      <c r="H956" s="112"/>
      <c r="I956" s="112"/>
      <c r="J956" s="113"/>
      <c r="K956" s="113"/>
      <c r="AQ956" s="62"/>
      <c r="AR956" s="62"/>
      <c r="AS956" s="62"/>
      <c r="AT956" s="62"/>
    </row>
    <row r="957" ht="15.75" customHeight="1">
      <c r="F957" s="111"/>
      <c r="G957" s="112"/>
      <c r="H957" s="112"/>
      <c r="I957" s="112"/>
      <c r="J957" s="113"/>
      <c r="K957" s="113"/>
      <c r="AQ957" s="62"/>
      <c r="AR957" s="62"/>
      <c r="AS957" s="62"/>
      <c r="AT957" s="62"/>
    </row>
    <row r="958" ht="15.75" customHeight="1">
      <c r="F958" s="111"/>
      <c r="G958" s="112"/>
      <c r="H958" s="112"/>
      <c r="I958" s="112"/>
      <c r="J958" s="113"/>
      <c r="K958" s="113"/>
      <c r="AQ958" s="62"/>
      <c r="AR958" s="62"/>
      <c r="AS958" s="62"/>
      <c r="AT958" s="62"/>
    </row>
    <row r="959" ht="15.75" customHeight="1">
      <c r="F959" s="111"/>
      <c r="G959" s="112"/>
      <c r="H959" s="112"/>
      <c r="I959" s="112"/>
      <c r="J959" s="113"/>
      <c r="K959" s="113"/>
      <c r="AQ959" s="62"/>
      <c r="AR959" s="62"/>
      <c r="AS959" s="62"/>
      <c r="AT959" s="62"/>
    </row>
    <row r="960" ht="15.75" customHeight="1">
      <c r="F960" s="111"/>
      <c r="G960" s="112"/>
      <c r="H960" s="112"/>
      <c r="I960" s="112"/>
      <c r="J960" s="113"/>
      <c r="K960" s="113"/>
      <c r="AQ960" s="62"/>
      <c r="AR960" s="62"/>
      <c r="AS960" s="62"/>
      <c r="AT960" s="62"/>
    </row>
    <row r="961" ht="15.75" customHeight="1">
      <c r="F961" s="111"/>
      <c r="G961" s="112"/>
      <c r="H961" s="112"/>
      <c r="I961" s="112"/>
      <c r="J961" s="113"/>
      <c r="K961" s="113"/>
      <c r="AQ961" s="62"/>
      <c r="AR961" s="62"/>
      <c r="AS961" s="62"/>
      <c r="AT961" s="62"/>
    </row>
    <row r="962" ht="15.75" customHeight="1">
      <c r="F962" s="111"/>
      <c r="G962" s="112"/>
      <c r="H962" s="112"/>
      <c r="I962" s="112"/>
      <c r="J962" s="113"/>
      <c r="K962" s="113"/>
      <c r="AQ962" s="62"/>
      <c r="AR962" s="62"/>
      <c r="AS962" s="62"/>
      <c r="AT962" s="62"/>
    </row>
    <row r="963" ht="15.75" customHeight="1">
      <c r="F963" s="111"/>
      <c r="G963" s="112"/>
      <c r="H963" s="112"/>
      <c r="I963" s="112"/>
      <c r="J963" s="113"/>
      <c r="K963" s="113"/>
      <c r="AQ963" s="62"/>
      <c r="AR963" s="62"/>
      <c r="AS963" s="62"/>
      <c r="AT963" s="62"/>
    </row>
    <row r="964" ht="15.75" customHeight="1">
      <c r="F964" s="111"/>
      <c r="G964" s="112"/>
      <c r="H964" s="112"/>
      <c r="I964" s="112"/>
      <c r="J964" s="113"/>
      <c r="K964" s="113"/>
      <c r="AQ964" s="62"/>
      <c r="AR964" s="62"/>
      <c r="AS964" s="62"/>
      <c r="AT964" s="62"/>
    </row>
    <row r="965" ht="15.75" customHeight="1">
      <c r="F965" s="111"/>
      <c r="G965" s="112"/>
      <c r="H965" s="112"/>
      <c r="I965" s="112"/>
      <c r="J965" s="113"/>
      <c r="K965" s="113"/>
      <c r="AQ965" s="62"/>
      <c r="AR965" s="62"/>
      <c r="AS965" s="62"/>
      <c r="AT965" s="62"/>
    </row>
    <row r="966" ht="15.75" customHeight="1">
      <c r="F966" s="111"/>
      <c r="G966" s="112"/>
      <c r="H966" s="112"/>
      <c r="I966" s="112"/>
      <c r="J966" s="113"/>
      <c r="K966" s="113"/>
      <c r="AQ966" s="62"/>
      <c r="AR966" s="62"/>
      <c r="AS966" s="62"/>
      <c r="AT966" s="62"/>
    </row>
    <row r="967" ht="15.75" customHeight="1">
      <c r="F967" s="111"/>
      <c r="G967" s="112"/>
      <c r="H967" s="112"/>
      <c r="I967" s="112"/>
      <c r="J967" s="113"/>
      <c r="K967" s="113"/>
      <c r="AQ967" s="62"/>
      <c r="AR967" s="62"/>
      <c r="AS967" s="62"/>
      <c r="AT967" s="62"/>
    </row>
    <row r="968" ht="15.75" customHeight="1">
      <c r="F968" s="111"/>
      <c r="G968" s="112"/>
      <c r="H968" s="112"/>
      <c r="I968" s="112"/>
      <c r="J968" s="113"/>
      <c r="K968" s="113"/>
      <c r="AQ968" s="62"/>
      <c r="AR968" s="62"/>
      <c r="AS968" s="62"/>
      <c r="AT968" s="62"/>
    </row>
    <row r="969" ht="15.75" customHeight="1">
      <c r="F969" s="111"/>
      <c r="G969" s="112"/>
      <c r="H969" s="112"/>
      <c r="I969" s="112"/>
      <c r="J969" s="113"/>
      <c r="K969" s="113"/>
      <c r="AQ969" s="62"/>
      <c r="AR969" s="62"/>
      <c r="AS969" s="62"/>
      <c r="AT969" s="62"/>
    </row>
    <row r="970" ht="15.75" customHeight="1">
      <c r="F970" s="111"/>
      <c r="G970" s="112"/>
      <c r="H970" s="112"/>
      <c r="I970" s="112"/>
      <c r="J970" s="113"/>
      <c r="K970" s="113"/>
      <c r="AQ970" s="62"/>
      <c r="AR970" s="62"/>
      <c r="AS970" s="62"/>
      <c r="AT970" s="62"/>
    </row>
    <row r="971" ht="15.75" customHeight="1">
      <c r="F971" s="111"/>
      <c r="G971" s="112"/>
      <c r="H971" s="112"/>
      <c r="I971" s="112"/>
      <c r="J971" s="113"/>
      <c r="K971" s="113"/>
      <c r="AQ971" s="62"/>
      <c r="AR971" s="62"/>
      <c r="AS971" s="62"/>
      <c r="AT971" s="62"/>
    </row>
    <row r="972" ht="15.75" customHeight="1">
      <c r="F972" s="111"/>
      <c r="G972" s="112"/>
      <c r="H972" s="112"/>
      <c r="I972" s="112"/>
      <c r="J972" s="113"/>
      <c r="K972" s="113"/>
      <c r="AQ972" s="62"/>
      <c r="AR972" s="62"/>
      <c r="AS972" s="62"/>
      <c r="AT972" s="62"/>
    </row>
    <row r="973" ht="15.75" customHeight="1">
      <c r="F973" s="111"/>
      <c r="G973" s="112"/>
      <c r="H973" s="112"/>
      <c r="I973" s="112"/>
      <c r="J973" s="113"/>
      <c r="K973" s="113"/>
      <c r="AQ973" s="62"/>
      <c r="AR973" s="62"/>
      <c r="AS973" s="62"/>
      <c r="AT973" s="62"/>
    </row>
    <row r="974" ht="15.75" customHeight="1">
      <c r="F974" s="111"/>
      <c r="G974" s="112"/>
      <c r="H974" s="112"/>
      <c r="I974" s="112"/>
      <c r="J974" s="113"/>
      <c r="K974" s="113"/>
      <c r="AQ974" s="62"/>
      <c r="AR974" s="62"/>
      <c r="AS974" s="62"/>
      <c r="AT974" s="62"/>
    </row>
    <row r="975" ht="15.75" customHeight="1">
      <c r="F975" s="111"/>
      <c r="G975" s="112"/>
      <c r="H975" s="112"/>
      <c r="I975" s="112"/>
      <c r="J975" s="113"/>
      <c r="K975" s="113"/>
      <c r="AQ975" s="62"/>
      <c r="AR975" s="62"/>
      <c r="AS975" s="62"/>
      <c r="AT975" s="62"/>
    </row>
    <row r="976" ht="15.75" customHeight="1">
      <c r="F976" s="111"/>
      <c r="G976" s="112"/>
      <c r="H976" s="112"/>
      <c r="I976" s="112"/>
      <c r="J976" s="113"/>
      <c r="K976" s="113"/>
      <c r="AQ976" s="62"/>
      <c r="AR976" s="62"/>
      <c r="AS976" s="62"/>
      <c r="AT976" s="62"/>
    </row>
    <row r="977" ht="15.75" customHeight="1">
      <c r="F977" s="111"/>
      <c r="G977" s="112"/>
      <c r="H977" s="112"/>
      <c r="I977" s="112"/>
      <c r="J977" s="113"/>
      <c r="K977" s="113"/>
      <c r="AQ977" s="62"/>
      <c r="AR977" s="62"/>
      <c r="AS977" s="62"/>
      <c r="AT977" s="62"/>
    </row>
    <row r="978" ht="15.75" customHeight="1">
      <c r="F978" s="111"/>
      <c r="G978" s="112"/>
      <c r="H978" s="112"/>
      <c r="I978" s="112"/>
      <c r="J978" s="113"/>
      <c r="K978" s="113"/>
      <c r="AQ978" s="62"/>
      <c r="AR978" s="62"/>
      <c r="AS978" s="62"/>
      <c r="AT978" s="62"/>
    </row>
    <row r="979" ht="15.75" customHeight="1">
      <c r="F979" s="111"/>
      <c r="G979" s="112"/>
      <c r="H979" s="112"/>
      <c r="I979" s="112"/>
      <c r="J979" s="113"/>
      <c r="K979" s="113"/>
      <c r="AQ979" s="62"/>
      <c r="AR979" s="62"/>
      <c r="AS979" s="62"/>
      <c r="AT979" s="62"/>
    </row>
    <row r="980" ht="15.75" customHeight="1">
      <c r="F980" s="111"/>
      <c r="G980" s="112"/>
      <c r="H980" s="112"/>
      <c r="I980" s="112"/>
      <c r="J980" s="113"/>
      <c r="K980" s="113"/>
      <c r="AQ980" s="62"/>
      <c r="AR980" s="62"/>
      <c r="AS980" s="62"/>
      <c r="AT980" s="62"/>
    </row>
    <row r="981" ht="15.75" customHeight="1">
      <c r="F981" s="111"/>
      <c r="G981" s="112"/>
      <c r="H981" s="112"/>
      <c r="I981" s="112"/>
      <c r="J981" s="113"/>
      <c r="K981" s="113"/>
      <c r="AQ981" s="62"/>
      <c r="AR981" s="62"/>
      <c r="AS981" s="62"/>
      <c r="AT981" s="62"/>
    </row>
    <row r="982" ht="15.75" customHeight="1">
      <c r="F982" s="111"/>
      <c r="G982" s="112"/>
      <c r="H982" s="112"/>
      <c r="I982" s="112"/>
      <c r="J982" s="113"/>
      <c r="K982" s="113"/>
      <c r="AQ982" s="62"/>
      <c r="AR982" s="62"/>
      <c r="AS982" s="62"/>
      <c r="AT982" s="62"/>
    </row>
    <row r="983" ht="15.75" customHeight="1">
      <c r="F983" s="111"/>
      <c r="G983" s="112"/>
      <c r="H983" s="112"/>
      <c r="I983" s="112"/>
      <c r="J983" s="113"/>
      <c r="K983" s="113"/>
      <c r="AQ983" s="62"/>
      <c r="AR983" s="62"/>
      <c r="AS983" s="62"/>
      <c r="AT983" s="62"/>
    </row>
    <row r="984" ht="15.75" customHeight="1">
      <c r="F984" s="111"/>
      <c r="G984" s="112"/>
      <c r="H984" s="112"/>
      <c r="I984" s="112"/>
      <c r="J984" s="113"/>
      <c r="K984" s="113"/>
      <c r="AQ984" s="62"/>
      <c r="AR984" s="62"/>
      <c r="AS984" s="62"/>
      <c r="AT984" s="62"/>
    </row>
    <row r="985" ht="15.75" customHeight="1">
      <c r="F985" s="111"/>
      <c r="G985" s="112"/>
      <c r="H985" s="112"/>
      <c r="I985" s="112"/>
      <c r="J985" s="113"/>
      <c r="K985" s="113"/>
      <c r="AQ985" s="62"/>
      <c r="AR985" s="62"/>
      <c r="AS985" s="62"/>
      <c r="AT985" s="62"/>
    </row>
    <row r="986" ht="15.75" customHeight="1">
      <c r="F986" s="111"/>
      <c r="G986" s="112"/>
      <c r="H986" s="112"/>
      <c r="I986" s="112"/>
      <c r="J986" s="113"/>
      <c r="K986" s="113"/>
      <c r="AQ986" s="62"/>
      <c r="AR986" s="62"/>
      <c r="AS986" s="62"/>
      <c r="AT986" s="62"/>
    </row>
    <row r="987" ht="15.75" customHeight="1">
      <c r="F987" s="111"/>
      <c r="G987" s="112"/>
      <c r="H987" s="112"/>
      <c r="I987" s="112"/>
      <c r="J987" s="113"/>
      <c r="K987" s="113"/>
      <c r="AQ987" s="62"/>
      <c r="AR987" s="62"/>
      <c r="AS987" s="62"/>
      <c r="AT987" s="62"/>
    </row>
    <row r="988" ht="15.75" customHeight="1">
      <c r="F988" s="111"/>
      <c r="G988" s="112"/>
      <c r="H988" s="112"/>
      <c r="I988" s="112"/>
      <c r="J988" s="113"/>
      <c r="K988" s="113"/>
      <c r="AQ988" s="62"/>
      <c r="AR988" s="62"/>
      <c r="AS988" s="62"/>
      <c r="AT988" s="62"/>
    </row>
    <row r="989" ht="15.75" customHeight="1">
      <c r="F989" s="111"/>
      <c r="G989" s="112"/>
      <c r="H989" s="112"/>
      <c r="I989" s="112"/>
      <c r="J989" s="113"/>
      <c r="K989" s="113"/>
      <c r="AQ989" s="62"/>
      <c r="AR989" s="62"/>
      <c r="AS989" s="62"/>
      <c r="AT989" s="62"/>
    </row>
    <row r="990" ht="15.75" customHeight="1">
      <c r="F990" s="111"/>
      <c r="G990" s="112"/>
      <c r="H990" s="112"/>
      <c r="I990" s="112"/>
      <c r="J990" s="113"/>
      <c r="K990" s="113"/>
      <c r="AQ990" s="62"/>
      <c r="AR990" s="62"/>
      <c r="AS990" s="62"/>
      <c r="AT990" s="62"/>
    </row>
    <row r="991" ht="15.75" customHeight="1">
      <c r="F991" s="111"/>
      <c r="G991" s="112"/>
      <c r="H991" s="112"/>
      <c r="I991" s="112"/>
      <c r="J991" s="113"/>
      <c r="K991" s="113"/>
      <c r="AQ991" s="62"/>
      <c r="AR991" s="62"/>
      <c r="AS991" s="62"/>
      <c r="AT991" s="62"/>
    </row>
    <row r="992" ht="15.75" customHeight="1">
      <c r="F992" s="111"/>
      <c r="G992" s="112"/>
      <c r="H992" s="112"/>
      <c r="I992" s="112"/>
      <c r="J992" s="113"/>
      <c r="K992" s="113"/>
      <c r="AQ992" s="62"/>
      <c r="AR992" s="62"/>
      <c r="AS992" s="62"/>
      <c r="AT992" s="62"/>
    </row>
    <row r="993" ht="15.75" customHeight="1">
      <c r="F993" s="111"/>
      <c r="G993" s="112"/>
      <c r="H993" s="112"/>
      <c r="I993" s="112"/>
      <c r="J993" s="113"/>
      <c r="K993" s="113"/>
      <c r="AQ993" s="62"/>
      <c r="AR993" s="62"/>
      <c r="AS993" s="62"/>
      <c r="AT993" s="62"/>
    </row>
    <row r="994" ht="15.75" customHeight="1">
      <c r="F994" s="111"/>
      <c r="G994" s="112"/>
      <c r="H994" s="112"/>
      <c r="I994" s="112"/>
      <c r="J994" s="113"/>
      <c r="K994" s="113"/>
      <c r="AQ994" s="62"/>
      <c r="AR994" s="62"/>
      <c r="AS994" s="62"/>
      <c r="AT994" s="62"/>
    </row>
    <row r="995" ht="15.75" customHeight="1">
      <c r="F995" s="111"/>
      <c r="G995" s="112"/>
      <c r="H995" s="112"/>
      <c r="I995" s="112"/>
      <c r="J995" s="113"/>
      <c r="K995" s="113"/>
      <c r="AQ995" s="62"/>
      <c r="AR995" s="62"/>
      <c r="AS995" s="62"/>
      <c r="AT995" s="62"/>
    </row>
    <row r="996" ht="15.75" customHeight="1">
      <c r="F996" s="111"/>
      <c r="G996" s="112"/>
      <c r="H996" s="112"/>
      <c r="I996" s="112"/>
      <c r="J996" s="113"/>
      <c r="K996" s="113"/>
      <c r="AQ996" s="62"/>
      <c r="AR996" s="62"/>
      <c r="AS996" s="62"/>
      <c r="AT996" s="62"/>
    </row>
    <row r="997" ht="15.75" customHeight="1">
      <c r="F997" s="111"/>
      <c r="G997" s="112"/>
      <c r="H997" s="112"/>
      <c r="I997" s="112"/>
      <c r="J997" s="113"/>
      <c r="K997" s="113"/>
      <c r="AQ997" s="62"/>
      <c r="AR997" s="62"/>
      <c r="AS997" s="62"/>
      <c r="AT997" s="62"/>
    </row>
    <row r="998" ht="15.75" customHeight="1">
      <c r="F998" s="111"/>
      <c r="G998" s="112"/>
      <c r="H998" s="112"/>
      <c r="I998" s="112"/>
      <c r="J998" s="113"/>
      <c r="K998" s="113"/>
      <c r="AQ998" s="62"/>
      <c r="AR998" s="62"/>
      <c r="AS998" s="62"/>
      <c r="AT998" s="62"/>
    </row>
    <row r="999" ht="15.75" customHeight="1">
      <c r="F999" s="111"/>
      <c r="G999" s="112"/>
      <c r="H999" s="112"/>
      <c r="I999" s="112"/>
      <c r="J999" s="113"/>
      <c r="K999" s="113"/>
      <c r="AQ999" s="62"/>
      <c r="AR999" s="62"/>
      <c r="AS999" s="62"/>
      <c r="AT999" s="62"/>
    </row>
    <row r="1000" ht="15.75" customHeight="1">
      <c r="F1000" s="111"/>
      <c r="G1000" s="112"/>
      <c r="H1000" s="112"/>
      <c r="I1000" s="112"/>
      <c r="J1000" s="113"/>
      <c r="K1000" s="113"/>
      <c r="AQ1000" s="62"/>
      <c r="AR1000" s="62"/>
      <c r="AS1000" s="62"/>
      <c r="AT1000" s="62"/>
    </row>
  </sheetData>
  <mergeCells count="29">
    <mergeCell ref="I3:O3"/>
    <mergeCell ref="P3:X3"/>
    <mergeCell ref="AA3:AI3"/>
    <mergeCell ref="AK3:AY3"/>
    <mergeCell ref="B4:F4"/>
    <mergeCell ref="D5:E5"/>
    <mergeCell ref="D6:E6"/>
    <mergeCell ref="D11:E11"/>
    <mergeCell ref="D12:E12"/>
    <mergeCell ref="B7:B13"/>
    <mergeCell ref="B14:B21"/>
    <mergeCell ref="C17:C21"/>
    <mergeCell ref="B5:B6"/>
    <mergeCell ref="C7:F7"/>
    <mergeCell ref="D8:E8"/>
    <mergeCell ref="D9:E9"/>
    <mergeCell ref="C10:C13"/>
    <mergeCell ref="D10:E10"/>
    <mergeCell ref="D13:E13"/>
    <mergeCell ref="D21:E21"/>
    <mergeCell ref="B23:G23"/>
    <mergeCell ref="B80:G80"/>
    <mergeCell ref="C14:F14"/>
    <mergeCell ref="D15:E15"/>
    <mergeCell ref="D16:E16"/>
    <mergeCell ref="D17:E17"/>
    <mergeCell ref="D18:E18"/>
    <mergeCell ref="D19:E19"/>
    <mergeCell ref="D20:E20"/>
  </mergeCells>
  <dataValidations>
    <dataValidation type="list" allowBlank="1" showErrorMessage="1" sqref="D5 D8 D15">
      <formula1>$B$97:$B$100</formula1>
    </dataValidation>
    <dataValidation type="list" allowBlank="1" showErrorMessage="1" sqref="F17">
      <formula1>$C$130:$C$195</formula1>
    </dataValidation>
    <dataValidation type="list" allowBlank="1" showErrorMessage="1" sqref="F12">
      <formula1>$C$194:$C$195</formula1>
    </dataValidation>
    <dataValidation type="list" allowBlank="1" showErrorMessage="1" sqref="D81:G81">
      <formula1>$B$104:$B$108</formula1>
    </dataValidation>
  </dataValidations>
  <printOptions/>
  <pageMargins bottom="0.75" footer="0.0" header="0.0" left="0.7" right="0.7" top="0.75"/>
  <pageSetup paperSize="9" orientation="portrait"/>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E4D5"/>
    <pageSetUpPr/>
  </sheetPr>
  <sheetViews>
    <sheetView workbookViewId="0"/>
  </sheetViews>
  <sheetFormatPr customHeight="1" defaultColWidth="12.63" defaultRowHeight="15.0"/>
  <cols>
    <col customWidth="1" min="1" max="2" width="9.38"/>
    <col customWidth="1" min="3" max="5" width="12.0"/>
    <col customWidth="1" min="6" max="6" width="14.38"/>
    <col customWidth="1" min="7" max="7" width="12.63"/>
    <col customWidth="1" min="8" max="8" width="10.0"/>
    <col customWidth="1" min="9" max="23" width="9.13"/>
    <col customWidth="1" min="24" max="25" width="10.0"/>
    <col customWidth="1" min="26" max="51" width="9.13"/>
    <col customWidth="1" min="52" max="52" width="10.0"/>
    <col customWidth="1" min="53" max="53" width="9.38"/>
    <col customWidth="1" min="54" max="54" width="16.88"/>
    <col customWidth="1" min="55" max="55" width="9.38"/>
  </cols>
  <sheetData>
    <row r="1">
      <c r="F1" s="111"/>
      <c r="G1" s="112"/>
      <c r="H1" s="112"/>
      <c r="I1" s="112"/>
      <c r="J1" s="113"/>
      <c r="K1" s="113"/>
      <c r="AQ1" s="62"/>
      <c r="AR1" s="62"/>
      <c r="AS1" s="62"/>
      <c r="AT1" s="62"/>
      <c r="AZ1" s="262"/>
    </row>
    <row r="2">
      <c r="F2" s="111"/>
      <c r="G2" s="112"/>
      <c r="H2" s="112"/>
      <c r="I2" s="112"/>
      <c r="J2" s="113"/>
      <c r="K2" s="113"/>
      <c r="AQ2" s="62"/>
      <c r="AR2" s="62"/>
      <c r="AS2" s="62"/>
      <c r="AT2" s="62"/>
      <c r="AZ2" s="262"/>
    </row>
    <row r="3">
      <c r="F3" s="111"/>
      <c r="G3" s="112"/>
      <c r="H3" s="112"/>
      <c r="I3" s="114" t="s">
        <v>83</v>
      </c>
      <c r="J3" s="115"/>
      <c r="K3" s="115"/>
      <c r="L3" s="115"/>
      <c r="M3" s="115"/>
      <c r="N3" s="115"/>
      <c r="O3" s="116"/>
      <c r="P3" s="117" t="s">
        <v>84</v>
      </c>
      <c r="Q3" s="115"/>
      <c r="R3" s="115"/>
      <c r="S3" s="115"/>
      <c r="T3" s="115"/>
      <c r="U3" s="115"/>
      <c r="V3" s="115"/>
      <c r="W3" s="115"/>
      <c r="X3" s="116"/>
      <c r="Y3" s="118"/>
      <c r="Z3" s="118"/>
      <c r="AA3" s="119" t="s">
        <v>85</v>
      </c>
      <c r="AB3" s="18"/>
      <c r="AC3" s="18"/>
      <c r="AD3" s="18"/>
      <c r="AE3" s="18"/>
      <c r="AF3" s="18"/>
      <c r="AG3" s="18"/>
      <c r="AH3" s="18"/>
      <c r="AI3" s="19"/>
      <c r="AJ3" s="118"/>
      <c r="AK3" s="119" t="s">
        <v>86</v>
      </c>
      <c r="AL3" s="18"/>
      <c r="AM3" s="18"/>
      <c r="AN3" s="18"/>
      <c r="AO3" s="18"/>
      <c r="AP3" s="18"/>
      <c r="AQ3" s="18"/>
      <c r="AR3" s="18"/>
      <c r="AS3" s="18"/>
      <c r="AT3" s="18"/>
      <c r="AU3" s="18"/>
      <c r="AV3" s="18"/>
      <c r="AW3" s="18"/>
      <c r="AX3" s="18"/>
      <c r="AY3" s="19"/>
      <c r="AZ3" s="262"/>
    </row>
    <row r="4" ht="45.0" customHeight="1">
      <c r="B4" s="120" t="s">
        <v>87</v>
      </c>
      <c r="C4" s="121"/>
      <c r="D4" s="121"/>
      <c r="E4" s="121"/>
      <c r="F4" s="121"/>
      <c r="G4" s="112"/>
      <c r="H4" s="112"/>
      <c r="I4" s="122" t="s">
        <v>88</v>
      </c>
      <c r="J4" s="123" t="s">
        <v>89</v>
      </c>
      <c r="K4" s="123" t="s">
        <v>90</v>
      </c>
      <c r="L4" s="123" t="s">
        <v>91</v>
      </c>
      <c r="M4" s="123" t="s">
        <v>92</v>
      </c>
      <c r="N4" s="123" t="s">
        <v>93</v>
      </c>
      <c r="O4" s="124" t="s">
        <v>94</v>
      </c>
      <c r="P4" s="122" t="s">
        <v>88</v>
      </c>
      <c r="Q4" s="125" t="s">
        <v>95</v>
      </c>
      <c r="R4" s="125" t="s">
        <v>96</v>
      </c>
      <c r="S4" s="126" t="s">
        <v>97</v>
      </c>
      <c r="T4" s="127" t="s">
        <v>98</v>
      </c>
      <c r="U4" s="123" t="s">
        <v>99</v>
      </c>
      <c r="V4" s="123" t="s">
        <v>100</v>
      </c>
      <c r="W4" s="123" t="s">
        <v>101</v>
      </c>
      <c r="X4" s="123" t="s">
        <v>102</v>
      </c>
      <c r="Y4" s="128" t="s">
        <v>103</v>
      </c>
      <c r="AA4" s="129" t="s">
        <v>88</v>
      </c>
      <c r="AB4" s="125" t="s">
        <v>104</v>
      </c>
      <c r="AC4" s="126" t="s">
        <v>105</v>
      </c>
      <c r="AD4" s="130" t="s">
        <v>106</v>
      </c>
      <c r="AE4" s="131" t="s">
        <v>107</v>
      </c>
      <c r="AF4" s="131" t="s">
        <v>108</v>
      </c>
      <c r="AG4" s="131" t="s">
        <v>109</v>
      </c>
      <c r="AH4" s="131" t="s">
        <v>110</v>
      </c>
      <c r="AI4" s="132" t="s">
        <v>111</v>
      </c>
      <c r="AK4" s="129" t="s">
        <v>88</v>
      </c>
      <c r="AL4" s="125" t="s">
        <v>104</v>
      </c>
      <c r="AM4" s="126" t="s">
        <v>105</v>
      </c>
      <c r="AN4" s="130" t="s">
        <v>106</v>
      </c>
      <c r="AO4" s="131" t="s">
        <v>107</v>
      </c>
      <c r="AP4" s="131" t="s">
        <v>112</v>
      </c>
      <c r="AQ4" s="131" t="s">
        <v>113</v>
      </c>
      <c r="AR4" s="131" t="s">
        <v>114</v>
      </c>
      <c r="AS4" s="131" t="s">
        <v>115</v>
      </c>
      <c r="AT4" s="131" t="s">
        <v>116</v>
      </c>
      <c r="AU4" s="131" t="s">
        <v>117</v>
      </c>
      <c r="AV4" s="131" t="s">
        <v>118</v>
      </c>
      <c r="AW4" s="131" t="s">
        <v>119</v>
      </c>
      <c r="AX4" s="131" t="s">
        <v>120</v>
      </c>
      <c r="AY4" s="132" t="s">
        <v>111</v>
      </c>
      <c r="AZ4" s="263"/>
    </row>
    <row r="5">
      <c r="B5" s="133" t="s">
        <v>121</v>
      </c>
      <c r="C5" s="134" t="s">
        <v>122</v>
      </c>
      <c r="D5" s="135" t="s">
        <v>123</v>
      </c>
      <c r="E5" s="136"/>
      <c r="F5" s="137">
        <f>IF(D5="","",VLOOKUP(D5,$B$97:$C$100,2,0))</f>
        <v>70</v>
      </c>
      <c r="G5" s="112"/>
      <c r="H5" s="112"/>
      <c r="I5" s="138">
        <v>0.0</v>
      </c>
      <c r="J5" s="112">
        <v>0.0</v>
      </c>
      <c r="K5" s="112">
        <v>0.0</v>
      </c>
      <c r="L5" s="112">
        <v>0.0</v>
      </c>
      <c r="M5" s="112">
        <f t="shared" ref="M5:M205" si="1">IF(I5&lt;=$F$10,IF(I5&lt;=30,I5*($F$9-$F$6)/30,$F$9-$F$6),)</f>
        <v>0</v>
      </c>
      <c r="N5" s="112" t="str">
        <f t="shared" ref="N5:N204" si="2">IF(P6&lt;=$F$18,0,)</f>
        <v/>
      </c>
      <c r="O5" s="139">
        <f t="shared" ref="O5:O205" si="3">((J5+K5)*0.475+L5+M5+N5)*44/12</f>
        <v>0</v>
      </c>
      <c r="P5" s="138">
        <v>0.0</v>
      </c>
      <c r="Q5" s="112">
        <v>0.0</v>
      </c>
      <c r="R5" s="112">
        <v>0.0</v>
      </c>
      <c r="S5" s="112">
        <f t="shared" ref="S5:S205" si="4">$F$19*R5</f>
        <v>0</v>
      </c>
      <c r="T5" s="112">
        <f t="shared" ref="T5:T205" si="5">IF(S5=0,0,EXP(-1.0587+0.8836*LN(S5)+0.284))</f>
        <v>0</v>
      </c>
      <c r="U5" s="112">
        <v>0.0</v>
      </c>
      <c r="V5" s="112">
        <f t="shared" ref="V5:V205" si="6">IF(P5&lt;=$F$18,IF(P5&lt;=30,P5*($F$16-$F$6)/30,$F$16-$F$6),)</f>
        <v>0</v>
      </c>
      <c r="W5" s="112">
        <v>0.0</v>
      </c>
      <c r="X5" s="112">
        <f t="shared" ref="X5:X205" si="7">((S5+T5)*0.475+U5+V5+W5)*44/12</f>
        <v>0</v>
      </c>
      <c r="Y5" s="140">
        <f t="shared" ref="Y5:Y205" si="8">IF(P5&lt;=$F$18,X5-O5,)</f>
        <v>0</v>
      </c>
      <c r="AA5" s="141">
        <v>0.0</v>
      </c>
      <c r="AB5" s="112">
        <f t="shared" ref="AB5:AB205" si="9">IF(AA5&lt;=$F$18,IFERROR(VLOOKUP($AA5,$B$82:$G$94,2,FALSE),0),)</f>
        <v>0</v>
      </c>
      <c r="AC5" s="142">
        <f t="shared" ref="AC5:AC205" si="10">IF(AA5&lt;=$F$18,IFERROR(VLOOKUP($AA5,$B$82:$G$94,3,FALSE),0),)*50%</f>
        <v>0</v>
      </c>
      <c r="AD5" s="112">
        <f t="shared" ref="AD5:AD205" si="11">IF(AA5&lt;=$F$18,IFERROR(VLOOKUP($AA5,$B$82:$G$94,4,FALSE),0),)</f>
        <v>0</v>
      </c>
      <c r="AE5" s="112">
        <f t="shared" ref="AE5:AE205" si="12">IF(AA5&lt;=$F$18,IFERROR(VLOOKUP($AA5,$B$82:$G$94,5,FALSE),0),)</f>
        <v>0</v>
      </c>
      <c r="AF5" s="112">
        <v>0.0</v>
      </c>
      <c r="AG5" s="112">
        <v>0.0</v>
      </c>
      <c r="AH5" s="112">
        <v>0.0</v>
      </c>
      <c r="AI5" s="143">
        <f>SUM(AF5:AH5)</f>
        <v>0</v>
      </c>
      <c r="AK5" s="141">
        <v>0.0</v>
      </c>
      <c r="AL5" s="112">
        <f t="shared" ref="AL5:AL205" si="13">IF(AK5&lt;=$F$18,IFERROR(VLOOKUP($AA5,$B$82:$G$94,2,FALSE),0),)</f>
        <v>0</v>
      </c>
      <c r="AM5" s="112">
        <f t="shared" ref="AM5:AM205" si="14">IF(AK5&lt;=$F$18,IFERROR(VLOOKUP($AA5,$B$82:$G$94,3,FALSE),0),)</f>
        <v>0</v>
      </c>
      <c r="AN5" s="112">
        <f t="shared" ref="AN5:AN205" si="15">IF(AK5&lt;=$F$18,IFERROR(VLOOKUP($AA5,$B$82:$G$94,4,FALSE),0),)</f>
        <v>0</v>
      </c>
      <c r="AO5" s="112">
        <f t="shared" ref="AO5:AO205" si="16">IF(AK5&lt;=$F$18,IFERROR(VLOOKUP($AA5,$B$82:$G$94,5,FALSE),0),)</f>
        <v>0</v>
      </c>
      <c r="AP5" s="112">
        <f t="shared" ref="AP5:AP205" si="17">IF(AK5&lt;=$F$18,IFERROR(VLOOKUP($AA5,$B$82:$G$94,6,FALSE),0),)</f>
        <v>0</v>
      </c>
      <c r="AQ5" s="112">
        <v>0.0</v>
      </c>
      <c r="AR5" s="112">
        <v>0.0</v>
      </c>
      <c r="AS5" s="112">
        <v>0.0</v>
      </c>
      <c r="AT5" s="112">
        <v>0.0</v>
      </c>
      <c r="AU5" s="112"/>
      <c r="AV5" s="112"/>
      <c r="AW5" s="112"/>
      <c r="AX5" s="112"/>
      <c r="AY5" s="144">
        <v>0.0</v>
      </c>
      <c r="AZ5" s="262"/>
    </row>
    <row r="6">
      <c r="B6" s="145"/>
      <c r="C6" s="146" t="s">
        <v>124</v>
      </c>
      <c r="D6" s="147" t="s">
        <v>125</v>
      </c>
      <c r="E6" s="148"/>
      <c r="F6" s="149">
        <f>VLOOKUP(D5,$B$97:$D$100,3,FALSE)</f>
        <v>0</v>
      </c>
      <c r="G6" s="112"/>
      <c r="H6" s="112"/>
      <c r="I6" s="138">
        <v>1.0</v>
      </c>
      <c r="J6" s="112" t="str">
        <f>IF(D8&lt;&gt;"Cultures",IF($I6&lt;=$F$10,$F$11*$F$13+J5,),5)</f>
        <v/>
      </c>
      <c r="K6" s="112">
        <f t="shared" ref="K6:K205" si="19">IF(J6=0,0,EXP(-1.0587+0.8836*LN(J6)+0.284))</f>
        <v>0</v>
      </c>
      <c r="L6" s="112" t="str">
        <f t="shared" ref="L6:L205" si="20">IF(I6&lt;=$F$10,$F$5+($F$8-$F$5)*(1-EXP(-0.0175*I6)),)</f>
        <v/>
      </c>
      <c r="M6" s="112" t="str">
        <f t="shared" si="1"/>
        <v/>
      </c>
      <c r="N6" s="112" t="str">
        <f t="shared" si="2"/>
        <v/>
      </c>
      <c r="O6" s="139">
        <f t="shared" si="3"/>
        <v>0</v>
      </c>
      <c r="P6" s="138">
        <v>1.0</v>
      </c>
      <c r="Q6" s="112" t="str">
        <f t="shared" ref="Q6:Q205" si="21">IF(P6&lt;=$F$18,LOOKUP(P6-1,$B$25:$B$78,$G$25:$G$78),)</f>
        <v/>
      </c>
      <c r="R6" s="112" t="str">
        <f t="shared" ref="R6:R205" si="22">IF(P6&lt;=$F$18,Q6+R5,)</f>
        <v/>
      </c>
      <c r="S6" s="112">
        <f t="shared" si="4"/>
        <v>0</v>
      </c>
      <c r="T6" s="112">
        <f t="shared" si="5"/>
        <v>0</v>
      </c>
      <c r="U6" s="112" t="str">
        <f t="shared" ref="U6:U205" si="23">IF(P6&lt;=$F$18,$F$5+($F$15-$F$5)*(1-EXP(-0.0175*P6)),)</f>
        <v/>
      </c>
      <c r="V6" s="112" t="str">
        <f t="shared" si="6"/>
        <v/>
      </c>
      <c r="W6" s="112">
        <v>0.0</v>
      </c>
      <c r="X6" s="112">
        <f t="shared" si="7"/>
        <v>0</v>
      </c>
      <c r="Y6" s="140" t="str">
        <f t="shared" si="8"/>
        <v/>
      </c>
      <c r="AA6" s="141">
        <v>1.0</v>
      </c>
      <c r="AB6" s="112" t="str">
        <f t="shared" si="9"/>
        <v/>
      </c>
      <c r="AC6" s="142">
        <f t="shared" si="10"/>
        <v>0</v>
      </c>
      <c r="AD6" s="112" t="str">
        <f t="shared" si="11"/>
        <v/>
      </c>
      <c r="AE6" s="112" t="str">
        <f t="shared" si="12"/>
        <v/>
      </c>
      <c r="AF6" s="112">
        <f t="shared" ref="AF6:AF205" si="24">IF(OR(AA6&lt;=$F$18,AA6&lt;=30),EXP(-LN(2)/$D$104)*AF5+((1-EXP(-LN(2)/$D$104))/(LN(2)/$D$104))*$AB6*AC6*0.475*$F$19*44/12,)</f>
        <v>0</v>
      </c>
      <c r="AG6" s="112">
        <f t="shared" ref="AG6:AG205" si="25">IF(OR(AA6&lt;=$F$18,AA6&lt;=30),EXP(-LN(2)/$D$106)*AG5+((1-EXP(-LN(2)/$D$106))/(LN(2)/$D$106))*$AB6*AD6*0.475*$F$19*44/12,)</f>
        <v>0</v>
      </c>
      <c r="AH6" s="112">
        <f t="shared" ref="AH6:AH205" si="26">IF(OR(AA6&lt;=$F$18,AA6&lt;=30),EXP(-LN(2)/$D$105)*AH5+((1-EXP(-LN(2)/$D$105))/(LN(2)/$D$105))*$AB6*AE6*0.475*$F$19*44/12,)</f>
        <v>0</v>
      </c>
      <c r="AI6" s="143">
        <f t="shared" ref="AI6:AI205" si="27">IF(OR(AA6&lt;=$F$18,AA6&lt;=30),SUM(AF6:AH6),)</f>
        <v>0</v>
      </c>
      <c r="AK6" s="141">
        <v>1.0</v>
      </c>
      <c r="AL6" s="112" t="str">
        <f t="shared" si="13"/>
        <v/>
      </c>
      <c r="AM6" s="112" t="str">
        <f t="shared" si="14"/>
        <v/>
      </c>
      <c r="AN6" s="112" t="str">
        <f t="shared" si="15"/>
        <v/>
      </c>
      <c r="AO6" s="112" t="str">
        <f t="shared" si="16"/>
        <v/>
      </c>
      <c r="AP6" s="112" t="str">
        <f t="shared" si="17"/>
        <v/>
      </c>
      <c r="AQ6" s="112" t="str">
        <f t="shared" ref="AQ6:AT6" si="18">IF($AK6&lt;=$F$18,$AL6*AM6,)</f>
        <v/>
      </c>
      <c r="AR6" s="112" t="str">
        <f t="shared" si="18"/>
        <v/>
      </c>
      <c r="AS6" s="112" t="str">
        <f t="shared" si="18"/>
        <v/>
      </c>
      <c r="AT6" s="112" t="str">
        <f t="shared" si="18"/>
        <v/>
      </c>
      <c r="AU6" s="112"/>
      <c r="AV6" s="112"/>
      <c r="AW6" s="112"/>
      <c r="AX6" s="112"/>
      <c r="AY6" s="144" t="str">
        <f t="shared" ref="AY6:AY35" si="29">IF(AK6&lt;=$F$18,AL6*$G$108+AY5,)</f>
        <v/>
      </c>
      <c r="AZ6" s="264"/>
    </row>
    <row r="7">
      <c r="B7" s="133" t="s">
        <v>126</v>
      </c>
      <c r="C7" s="150"/>
      <c r="D7" s="151"/>
      <c r="E7" s="151"/>
      <c r="F7" s="152"/>
      <c r="G7" s="112"/>
      <c r="H7" s="112"/>
      <c r="I7" s="138">
        <v>2.0</v>
      </c>
      <c r="J7" s="112" t="str">
        <f t="shared" ref="J7:J34" si="30">IF($I7&lt;=$F$10,$F$11*$F$13+J6,)</f>
        <v/>
      </c>
      <c r="K7" s="112">
        <f t="shared" si="19"/>
        <v>0</v>
      </c>
      <c r="L7" s="112" t="str">
        <f t="shared" si="20"/>
        <v/>
      </c>
      <c r="M7" s="112" t="str">
        <f t="shared" si="1"/>
        <v/>
      </c>
      <c r="N7" s="112" t="str">
        <f t="shared" si="2"/>
        <v/>
      </c>
      <c r="O7" s="139">
        <f t="shared" si="3"/>
        <v>0</v>
      </c>
      <c r="P7" s="138">
        <v>2.0</v>
      </c>
      <c r="Q7" s="112" t="str">
        <f t="shared" si="21"/>
        <v/>
      </c>
      <c r="R7" s="112" t="str">
        <f t="shared" si="22"/>
        <v/>
      </c>
      <c r="S7" s="112">
        <f t="shared" si="4"/>
        <v>0</v>
      </c>
      <c r="T7" s="112">
        <f t="shared" si="5"/>
        <v>0</v>
      </c>
      <c r="U7" s="112" t="str">
        <f t="shared" si="23"/>
        <v/>
      </c>
      <c r="V7" s="112" t="str">
        <f t="shared" si="6"/>
        <v/>
      </c>
      <c r="W7" s="112">
        <v>0.0</v>
      </c>
      <c r="X7" s="112">
        <f t="shared" si="7"/>
        <v>0</v>
      </c>
      <c r="Y7" s="140" t="str">
        <f t="shared" si="8"/>
        <v/>
      </c>
      <c r="AA7" s="141">
        <v>2.0</v>
      </c>
      <c r="AB7" s="112" t="str">
        <f t="shared" si="9"/>
        <v/>
      </c>
      <c r="AC7" s="142">
        <f t="shared" si="10"/>
        <v>0</v>
      </c>
      <c r="AD7" s="112" t="str">
        <f t="shared" si="11"/>
        <v/>
      </c>
      <c r="AE7" s="112" t="str">
        <f t="shared" si="12"/>
        <v/>
      </c>
      <c r="AF7" s="112">
        <f t="shared" si="24"/>
        <v>0</v>
      </c>
      <c r="AG7" s="112">
        <f t="shared" si="25"/>
        <v>0</v>
      </c>
      <c r="AH7" s="112">
        <f t="shared" si="26"/>
        <v>0</v>
      </c>
      <c r="AI7" s="143">
        <f t="shared" si="27"/>
        <v>0</v>
      </c>
      <c r="AK7" s="141">
        <v>2.0</v>
      </c>
      <c r="AL7" s="112" t="str">
        <f t="shared" si="13"/>
        <v/>
      </c>
      <c r="AM7" s="112" t="str">
        <f t="shared" si="14"/>
        <v/>
      </c>
      <c r="AN7" s="112" t="str">
        <f t="shared" si="15"/>
        <v/>
      </c>
      <c r="AO7" s="112" t="str">
        <f t="shared" si="16"/>
        <v/>
      </c>
      <c r="AP7" s="112" t="str">
        <f t="shared" si="17"/>
        <v/>
      </c>
      <c r="AQ7" s="112" t="str">
        <f t="shared" ref="AQ7:AT7" si="28">IF($AK7&lt;=$F$18,$AL7*AM7,)</f>
        <v/>
      </c>
      <c r="AR7" s="112" t="str">
        <f t="shared" si="28"/>
        <v/>
      </c>
      <c r="AS7" s="112" t="str">
        <f t="shared" si="28"/>
        <v/>
      </c>
      <c r="AT7" s="112" t="str">
        <f t="shared" si="28"/>
        <v/>
      </c>
      <c r="AU7" s="112"/>
      <c r="AV7" s="112"/>
      <c r="AW7" s="112"/>
      <c r="AX7" s="112"/>
      <c r="AY7" s="144" t="str">
        <f t="shared" si="29"/>
        <v/>
      </c>
      <c r="AZ7" s="264"/>
    </row>
    <row r="8">
      <c r="B8" s="153"/>
      <c r="C8" s="154" t="s">
        <v>122</v>
      </c>
      <c r="D8" s="155" t="s">
        <v>123</v>
      </c>
      <c r="E8" s="156"/>
      <c r="F8" s="157">
        <f>IF(D8="","",VLOOKUP(D8,$B$97:$C$100,2,0))</f>
        <v>70</v>
      </c>
      <c r="G8" s="112"/>
      <c r="H8" s="112"/>
      <c r="I8" s="138">
        <v>3.0</v>
      </c>
      <c r="J8" s="112" t="str">
        <f t="shared" si="30"/>
        <v/>
      </c>
      <c r="K8" s="112">
        <f t="shared" si="19"/>
        <v>0</v>
      </c>
      <c r="L8" s="112" t="str">
        <f t="shared" si="20"/>
        <v/>
      </c>
      <c r="M8" s="112" t="str">
        <f t="shared" si="1"/>
        <v/>
      </c>
      <c r="N8" s="112" t="str">
        <f t="shared" si="2"/>
        <v/>
      </c>
      <c r="O8" s="139">
        <f t="shared" si="3"/>
        <v>0</v>
      </c>
      <c r="P8" s="138">
        <v>3.0</v>
      </c>
      <c r="Q8" s="112" t="str">
        <f t="shared" si="21"/>
        <v/>
      </c>
      <c r="R8" s="112" t="str">
        <f t="shared" si="22"/>
        <v/>
      </c>
      <c r="S8" s="112">
        <f t="shared" si="4"/>
        <v>0</v>
      </c>
      <c r="T8" s="112">
        <f t="shared" si="5"/>
        <v>0</v>
      </c>
      <c r="U8" s="112" t="str">
        <f t="shared" si="23"/>
        <v/>
      </c>
      <c r="V8" s="112" t="str">
        <f t="shared" si="6"/>
        <v/>
      </c>
      <c r="W8" s="112">
        <v>0.0</v>
      </c>
      <c r="X8" s="112">
        <f t="shared" si="7"/>
        <v>0</v>
      </c>
      <c r="Y8" s="140" t="str">
        <f t="shared" si="8"/>
        <v/>
      </c>
      <c r="AA8" s="141">
        <v>3.0</v>
      </c>
      <c r="AB8" s="112" t="str">
        <f t="shared" si="9"/>
        <v/>
      </c>
      <c r="AC8" s="142">
        <f t="shared" si="10"/>
        <v>0</v>
      </c>
      <c r="AD8" s="112" t="str">
        <f t="shared" si="11"/>
        <v/>
      </c>
      <c r="AE8" s="112" t="str">
        <f t="shared" si="12"/>
        <v/>
      </c>
      <c r="AF8" s="112">
        <f t="shared" si="24"/>
        <v>0</v>
      </c>
      <c r="AG8" s="112">
        <f t="shared" si="25"/>
        <v>0</v>
      </c>
      <c r="AH8" s="112">
        <f t="shared" si="26"/>
        <v>0</v>
      </c>
      <c r="AI8" s="143">
        <f t="shared" si="27"/>
        <v>0</v>
      </c>
      <c r="AK8" s="141">
        <v>3.0</v>
      </c>
      <c r="AL8" s="112" t="str">
        <f t="shared" si="13"/>
        <v/>
      </c>
      <c r="AM8" s="112" t="str">
        <f t="shared" si="14"/>
        <v/>
      </c>
      <c r="AN8" s="112" t="str">
        <f t="shared" si="15"/>
        <v/>
      </c>
      <c r="AO8" s="112" t="str">
        <f t="shared" si="16"/>
        <v/>
      </c>
      <c r="AP8" s="112" t="str">
        <f t="shared" si="17"/>
        <v/>
      </c>
      <c r="AQ8" s="112" t="str">
        <f t="shared" ref="AQ8:AT8" si="31">IF($AK8&lt;=$F$18,$AL8*AM8,)</f>
        <v/>
      </c>
      <c r="AR8" s="112" t="str">
        <f t="shared" si="31"/>
        <v/>
      </c>
      <c r="AS8" s="112" t="str">
        <f t="shared" si="31"/>
        <v/>
      </c>
      <c r="AT8" s="112" t="str">
        <f t="shared" si="31"/>
        <v/>
      </c>
      <c r="AU8" s="112"/>
      <c r="AV8" s="112"/>
      <c r="AW8" s="112"/>
      <c r="AX8" s="112"/>
      <c r="AY8" s="144" t="str">
        <f t="shared" si="29"/>
        <v/>
      </c>
      <c r="AZ8" s="264"/>
    </row>
    <row r="9">
      <c r="B9" s="153"/>
      <c r="C9" s="154" t="s">
        <v>124</v>
      </c>
      <c r="D9" s="158" t="str">
        <f>IF(D8=$B$100,"totale","néant")</f>
        <v>totale</v>
      </c>
      <c r="E9" s="156"/>
      <c r="F9" s="157">
        <f>IF(D8=B100,10,VLOOKUP(D8,$B$97:$D$100,3,FALSE))</f>
        <v>10</v>
      </c>
      <c r="G9" s="112"/>
      <c r="H9" s="112"/>
      <c r="I9" s="138">
        <v>4.0</v>
      </c>
      <c r="J9" s="112" t="str">
        <f t="shared" si="30"/>
        <v/>
      </c>
      <c r="K9" s="112">
        <f t="shared" si="19"/>
        <v>0</v>
      </c>
      <c r="L9" s="112" t="str">
        <f t="shared" si="20"/>
        <v/>
      </c>
      <c r="M9" s="112" t="str">
        <f t="shared" si="1"/>
        <v/>
      </c>
      <c r="N9" s="112" t="str">
        <f t="shared" si="2"/>
        <v/>
      </c>
      <c r="O9" s="139">
        <f t="shared" si="3"/>
        <v>0</v>
      </c>
      <c r="P9" s="138">
        <v>4.0</v>
      </c>
      <c r="Q9" s="112" t="str">
        <f t="shared" si="21"/>
        <v/>
      </c>
      <c r="R9" s="112" t="str">
        <f t="shared" si="22"/>
        <v/>
      </c>
      <c r="S9" s="112">
        <f t="shared" si="4"/>
        <v>0</v>
      </c>
      <c r="T9" s="112">
        <f t="shared" si="5"/>
        <v>0</v>
      </c>
      <c r="U9" s="112" t="str">
        <f t="shared" si="23"/>
        <v/>
      </c>
      <c r="V9" s="112" t="str">
        <f t="shared" si="6"/>
        <v/>
      </c>
      <c r="W9" s="112">
        <v>0.0</v>
      </c>
      <c r="X9" s="112">
        <f t="shared" si="7"/>
        <v>0</v>
      </c>
      <c r="Y9" s="140" t="str">
        <f t="shared" si="8"/>
        <v/>
      </c>
      <c r="AA9" s="141">
        <v>4.0</v>
      </c>
      <c r="AB9" s="112" t="str">
        <f t="shared" si="9"/>
        <v/>
      </c>
      <c r="AC9" s="142">
        <f t="shared" si="10"/>
        <v>0</v>
      </c>
      <c r="AD9" s="112" t="str">
        <f t="shared" si="11"/>
        <v/>
      </c>
      <c r="AE9" s="112" t="str">
        <f t="shared" si="12"/>
        <v/>
      </c>
      <c r="AF9" s="112">
        <f t="shared" si="24"/>
        <v>0</v>
      </c>
      <c r="AG9" s="112">
        <f t="shared" si="25"/>
        <v>0</v>
      </c>
      <c r="AH9" s="112">
        <f t="shared" si="26"/>
        <v>0</v>
      </c>
      <c r="AI9" s="143">
        <f t="shared" si="27"/>
        <v>0</v>
      </c>
      <c r="AK9" s="141">
        <v>4.0</v>
      </c>
      <c r="AL9" s="112" t="str">
        <f t="shared" si="13"/>
        <v/>
      </c>
      <c r="AM9" s="112" t="str">
        <f t="shared" si="14"/>
        <v/>
      </c>
      <c r="AN9" s="112" t="str">
        <f t="shared" si="15"/>
        <v/>
      </c>
      <c r="AO9" s="112" t="str">
        <f t="shared" si="16"/>
        <v/>
      </c>
      <c r="AP9" s="112" t="str">
        <f t="shared" si="17"/>
        <v/>
      </c>
      <c r="AQ9" s="112" t="str">
        <f t="shared" ref="AQ9:AT9" si="32">IF($AK9&lt;=$F$18,$AL9*AM9,)</f>
        <v/>
      </c>
      <c r="AR9" s="112" t="str">
        <f t="shared" si="32"/>
        <v/>
      </c>
      <c r="AS9" s="112" t="str">
        <f t="shared" si="32"/>
        <v/>
      </c>
      <c r="AT9" s="112" t="str">
        <f t="shared" si="32"/>
        <v/>
      </c>
      <c r="AU9" s="112"/>
      <c r="AV9" s="112"/>
      <c r="AW9" s="112"/>
      <c r="AX9" s="112"/>
      <c r="AY9" s="144" t="str">
        <f t="shared" si="29"/>
        <v/>
      </c>
      <c r="AZ9" s="264"/>
    </row>
    <row r="10">
      <c r="B10" s="153"/>
      <c r="C10" s="159" t="s">
        <v>127</v>
      </c>
      <c r="D10" s="160" t="s">
        <v>128</v>
      </c>
      <c r="E10" s="156"/>
      <c r="F10" s="161" t="str">
        <f>F18</f>
        <v/>
      </c>
      <c r="G10" s="112"/>
      <c r="H10" s="112"/>
      <c r="I10" s="138">
        <v>5.0</v>
      </c>
      <c r="J10" s="112" t="str">
        <f t="shared" si="30"/>
        <v/>
      </c>
      <c r="K10" s="112">
        <f t="shared" si="19"/>
        <v>0</v>
      </c>
      <c r="L10" s="112" t="str">
        <f t="shared" si="20"/>
        <v/>
      </c>
      <c r="M10" s="112" t="str">
        <f t="shared" si="1"/>
        <v/>
      </c>
      <c r="N10" s="112" t="str">
        <f t="shared" si="2"/>
        <v/>
      </c>
      <c r="O10" s="139">
        <f t="shared" si="3"/>
        <v>0</v>
      </c>
      <c r="P10" s="138">
        <v>5.0</v>
      </c>
      <c r="Q10" s="112" t="str">
        <f t="shared" si="21"/>
        <v/>
      </c>
      <c r="R10" s="112" t="str">
        <f t="shared" si="22"/>
        <v/>
      </c>
      <c r="S10" s="112">
        <f t="shared" si="4"/>
        <v>0</v>
      </c>
      <c r="T10" s="112">
        <f t="shared" si="5"/>
        <v>0</v>
      </c>
      <c r="U10" s="112" t="str">
        <f t="shared" si="23"/>
        <v/>
      </c>
      <c r="V10" s="112" t="str">
        <f t="shared" si="6"/>
        <v/>
      </c>
      <c r="W10" s="112">
        <v>0.0</v>
      </c>
      <c r="X10" s="112">
        <f t="shared" si="7"/>
        <v>0</v>
      </c>
      <c r="Y10" s="140" t="str">
        <f t="shared" si="8"/>
        <v/>
      </c>
      <c r="AA10" s="141">
        <v>5.0</v>
      </c>
      <c r="AB10" s="112" t="str">
        <f t="shared" si="9"/>
        <v/>
      </c>
      <c r="AC10" s="142">
        <f t="shared" si="10"/>
        <v>0</v>
      </c>
      <c r="AD10" s="112" t="str">
        <f t="shared" si="11"/>
        <v/>
      </c>
      <c r="AE10" s="112" t="str">
        <f t="shared" si="12"/>
        <v/>
      </c>
      <c r="AF10" s="112">
        <f t="shared" si="24"/>
        <v>0</v>
      </c>
      <c r="AG10" s="112">
        <f t="shared" si="25"/>
        <v>0</v>
      </c>
      <c r="AH10" s="112">
        <f t="shared" si="26"/>
        <v>0</v>
      </c>
      <c r="AI10" s="143">
        <f t="shared" si="27"/>
        <v>0</v>
      </c>
      <c r="AK10" s="141">
        <v>5.0</v>
      </c>
      <c r="AL10" s="112" t="str">
        <f t="shared" si="13"/>
        <v/>
      </c>
      <c r="AM10" s="112" t="str">
        <f t="shared" si="14"/>
        <v/>
      </c>
      <c r="AN10" s="112" t="str">
        <f t="shared" si="15"/>
        <v/>
      </c>
      <c r="AO10" s="112" t="str">
        <f t="shared" si="16"/>
        <v/>
      </c>
      <c r="AP10" s="112" t="str">
        <f t="shared" si="17"/>
        <v/>
      </c>
      <c r="AQ10" s="112" t="str">
        <f t="shared" ref="AQ10:AT10" si="33">IF($AK10&lt;=$F$18,$AL10*AM10,)</f>
        <v/>
      </c>
      <c r="AR10" s="112" t="str">
        <f t="shared" si="33"/>
        <v/>
      </c>
      <c r="AS10" s="112" t="str">
        <f t="shared" si="33"/>
        <v/>
      </c>
      <c r="AT10" s="112" t="str">
        <f t="shared" si="33"/>
        <v/>
      </c>
      <c r="AU10" s="112"/>
      <c r="AV10" s="112"/>
      <c r="AW10" s="112"/>
      <c r="AX10" s="112"/>
      <c r="AY10" s="144" t="str">
        <f t="shared" si="29"/>
        <v/>
      </c>
      <c r="AZ10" s="264"/>
    </row>
    <row r="11">
      <c r="B11" s="153"/>
      <c r="C11" s="162"/>
      <c r="D11" s="158" t="s">
        <v>129</v>
      </c>
      <c r="E11" s="156"/>
      <c r="F11" s="163">
        <f>IF(D8=$B$100,1,0)</f>
        <v>1</v>
      </c>
      <c r="G11" s="112"/>
      <c r="H11" s="112"/>
      <c r="I11" s="138">
        <v>6.0</v>
      </c>
      <c r="J11" s="112" t="str">
        <f t="shared" si="30"/>
        <v/>
      </c>
      <c r="K11" s="112">
        <f t="shared" si="19"/>
        <v>0</v>
      </c>
      <c r="L11" s="112" t="str">
        <f t="shared" si="20"/>
        <v/>
      </c>
      <c r="M11" s="112" t="str">
        <f t="shared" si="1"/>
        <v/>
      </c>
      <c r="N11" s="112" t="str">
        <f t="shared" si="2"/>
        <v/>
      </c>
      <c r="O11" s="139">
        <f t="shared" si="3"/>
        <v>0</v>
      </c>
      <c r="P11" s="138">
        <v>6.0</v>
      </c>
      <c r="Q11" s="112" t="str">
        <f t="shared" si="21"/>
        <v/>
      </c>
      <c r="R11" s="112" t="str">
        <f t="shared" si="22"/>
        <v/>
      </c>
      <c r="S11" s="112">
        <f t="shared" si="4"/>
        <v>0</v>
      </c>
      <c r="T11" s="112">
        <f t="shared" si="5"/>
        <v>0</v>
      </c>
      <c r="U11" s="112" t="str">
        <f t="shared" si="23"/>
        <v/>
      </c>
      <c r="V11" s="112" t="str">
        <f t="shared" si="6"/>
        <v/>
      </c>
      <c r="W11" s="112">
        <v>0.0</v>
      </c>
      <c r="X11" s="112">
        <f t="shared" si="7"/>
        <v>0</v>
      </c>
      <c r="Y11" s="140" t="str">
        <f t="shared" si="8"/>
        <v/>
      </c>
      <c r="AA11" s="141">
        <v>6.0</v>
      </c>
      <c r="AB11" s="112" t="str">
        <f t="shared" si="9"/>
        <v/>
      </c>
      <c r="AC11" s="142">
        <f t="shared" si="10"/>
        <v>0</v>
      </c>
      <c r="AD11" s="112" t="str">
        <f t="shared" si="11"/>
        <v/>
      </c>
      <c r="AE11" s="112" t="str">
        <f t="shared" si="12"/>
        <v/>
      </c>
      <c r="AF11" s="112">
        <f t="shared" si="24"/>
        <v>0</v>
      </c>
      <c r="AG11" s="112">
        <f t="shared" si="25"/>
        <v>0</v>
      </c>
      <c r="AH11" s="112">
        <f t="shared" si="26"/>
        <v>0</v>
      </c>
      <c r="AI11" s="143">
        <f t="shared" si="27"/>
        <v>0</v>
      </c>
      <c r="AK11" s="141">
        <v>6.0</v>
      </c>
      <c r="AL11" s="112" t="str">
        <f t="shared" si="13"/>
        <v/>
      </c>
      <c r="AM11" s="112" t="str">
        <f t="shared" si="14"/>
        <v/>
      </c>
      <c r="AN11" s="112" t="str">
        <f t="shared" si="15"/>
        <v/>
      </c>
      <c r="AO11" s="112" t="str">
        <f t="shared" si="16"/>
        <v/>
      </c>
      <c r="AP11" s="112" t="str">
        <f t="shared" si="17"/>
        <v/>
      </c>
      <c r="AQ11" s="112" t="str">
        <f t="shared" ref="AQ11:AT11" si="34">IF($AK11&lt;=$F$18,$AL11*AM11,)</f>
        <v/>
      </c>
      <c r="AR11" s="112" t="str">
        <f t="shared" si="34"/>
        <v/>
      </c>
      <c r="AS11" s="112" t="str">
        <f t="shared" si="34"/>
        <v/>
      </c>
      <c r="AT11" s="112" t="str">
        <f t="shared" si="34"/>
        <v/>
      </c>
      <c r="AU11" s="112"/>
      <c r="AV11" s="112"/>
      <c r="AW11" s="112"/>
      <c r="AX11" s="112"/>
      <c r="AY11" s="144" t="str">
        <f t="shared" si="29"/>
        <v/>
      </c>
      <c r="AZ11" s="264"/>
    </row>
    <row r="12">
      <c r="B12" s="153"/>
      <c r="C12" s="162"/>
      <c r="D12" s="160" t="s">
        <v>52</v>
      </c>
      <c r="E12" s="156"/>
      <c r="F12" s="164" t="s">
        <v>130</v>
      </c>
      <c r="G12" s="112"/>
      <c r="H12" s="112"/>
      <c r="I12" s="138">
        <v>7.0</v>
      </c>
      <c r="J12" s="112" t="str">
        <f t="shared" si="30"/>
        <v/>
      </c>
      <c r="K12" s="112">
        <f t="shared" si="19"/>
        <v>0</v>
      </c>
      <c r="L12" s="112" t="str">
        <f t="shared" si="20"/>
        <v/>
      </c>
      <c r="M12" s="112" t="str">
        <f t="shared" si="1"/>
        <v/>
      </c>
      <c r="N12" s="112" t="str">
        <f t="shared" si="2"/>
        <v/>
      </c>
      <c r="O12" s="139">
        <f t="shared" si="3"/>
        <v>0</v>
      </c>
      <c r="P12" s="138">
        <v>7.0</v>
      </c>
      <c r="Q12" s="112" t="str">
        <f t="shared" si="21"/>
        <v/>
      </c>
      <c r="R12" s="112" t="str">
        <f t="shared" si="22"/>
        <v/>
      </c>
      <c r="S12" s="112">
        <f t="shared" si="4"/>
        <v>0</v>
      </c>
      <c r="T12" s="112">
        <f t="shared" si="5"/>
        <v>0</v>
      </c>
      <c r="U12" s="112" t="str">
        <f t="shared" si="23"/>
        <v/>
      </c>
      <c r="V12" s="112" t="str">
        <f t="shared" si="6"/>
        <v/>
      </c>
      <c r="W12" s="112">
        <v>0.0</v>
      </c>
      <c r="X12" s="112">
        <f t="shared" si="7"/>
        <v>0</v>
      </c>
      <c r="Y12" s="140" t="str">
        <f t="shared" si="8"/>
        <v/>
      </c>
      <c r="AA12" s="141">
        <v>7.0</v>
      </c>
      <c r="AB12" s="112" t="str">
        <f t="shared" si="9"/>
        <v/>
      </c>
      <c r="AC12" s="142">
        <f t="shared" si="10"/>
        <v>0</v>
      </c>
      <c r="AD12" s="112" t="str">
        <f t="shared" si="11"/>
        <v/>
      </c>
      <c r="AE12" s="112" t="str">
        <f t="shared" si="12"/>
        <v/>
      </c>
      <c r="AF12" s="112">
        <f t="shared" si="24"/>
        <v>0</v>
      </c>
      <c r="AG12" s="112">
        <f t="shared" si="25"/>
        <v>0</v>
      </c>
      <c r="AH12" s="112">
        <f t="shared" si="26"/>
        <v>0</v>
      </c>
      <c r="AI12" s="143">
        <f t="shared" si="27"/>
        <v>0</v>
      </c>
      <c r="AK12" s="141">
        <v>7.0</v>
      </c>
      <c r="AL12" s="112" t="str">
        <f t="shared" si="13"/>
        <v/>
      </c>
      <c r="AM12" s="112" t="str">
        <f t="shared" si="14"/>
        <v/>
      </c>
      <c r="AN12" s="112" t="str">
        <f t="shared" si="15"/>
        <v/>
      </c>
      <c r="AO12" s="112" t="str">
        <f t="shared" si="16"/>
        <v/>
      </c>
      <c r="AP12" s="112" t="str">
        <f t="shared" si="17"/>
        <v/>
      </c>
      <c r="AQ12" s="112" t="str">
        <f t="shared" ref="AQ12:AT12" si="35">IF($AK12&lt;=$F$18,$AL12*AM12,)</f>
        <v/>
      </c>
      <c r="AR12" s="112" t="str">
        <f t="shared" si="35"/>
        <v/>
      </c>
      <c r="AS12" s="112" t="str">
        <f t="shared" si="35"/>
        <v/>
      </c>
      <c r="AT12" s="112" t="str">
        <f t="shared" si="35"/>
        <v/>
      </c>
      <c r="AU12" s="112"/>
      <c r="AV12" s="112"/>
      <c r="AW12" s="112"/>
      <c r="AX12" s="112"/>
      <c r="AY12" s="144" t="str">
        <f t="shared" si="29"/>
        <v/>
      </c>
      <c r="AZ12" s="264"/>
    </row>
    <row r="13">
      <c r="B13" s="145"/>
      <c r="C13" s="165"/>
      <c r="D13" s="147" t="s">
        <v>131</v>
      </c>
      <c r="E13" s="148"/>
      <c r="F13" s="166">
        <f>IF(ISBLANK(F$12),,VLOOKUP(F$12,C131:D195,2,FALSE))</f>
        <v>0.57</v>
      </c>
      <c r="G13" s="112"/>
      <c r="H13" s="112"/>
      <c r="I13" s="138">
        <v>8.0</v>
      </c>
      <c r="J13" s="112" t="str">
        <f t="shared" si="30"/>
        <v/>
      </c>
      <c r="K13" s="112">
        <f t="shared" si="19"/>
        <v>0</v>
      </c>
      <c r="L13" s="112" t="str">
        <f t="shared" si="20"/>
        <v/>
      </c>
      <c r="M13" s="112" t="str">
        <f t="shared" si="1"/>
        <v/>
      </c>
      <c r="N13" s="112" t="str">
        <f t="shared" si="2"/>
        <v/>
      </c>
      <c r="O13" s="139">
        <f t="shared" si="3"/>
        <v>0</v>
      </c>
      <c r="P13" s="138">
        <v>8.0</v>
      </c>
      <c r="Q13" s="112" t="str">
        <f t="shared" si="21"/>
        <v/>
      </c>
      <c r="R13" s="112" t="str">
        <f t="shared" si="22"/>
        <v/>
      </c>
      <c r="S13" s="112">
        <f t="shared" si="4"/>
        <v>0</v>
      </c>
      <c r="T13" s="112">
        <f t="shared" si="5"/>
        <v>0</v>
      </c>
      <c r="U13" s="112" t="str">
        <f t="shared" si="23"/>
        <v/>
      </c>
      <c r="V13" s="112" t="str">
        <f t="shared" si="6"/>
        <v/>
      </c>
      <c r="W13" s="112">
        <v>0.0</v>
      </c>
      <c r="X13" s="112">
        <f t="shared" si="7"/>
        <v>0</v>
      </c>
      <c r="Y13" s="140" t="str">
        <f t="shared" si="8"/>
        <v/>
      </c>
      <c r="AA13" s="141">
        <v>8.0</v>
      </c>
      <c r="AB13" s="112" t="str">
        <f t="shared" si="9"/>
        <v/>
      </c>
      <c r="AC13" s="142">
        <f t="shared" si="10"/>
        <v>0</v>
      </c>
      <c r="AD13" s="112" t="str">
        <f t="shared" si="11"/>
        <v/>
      </c>
      <c r="AE13" s="112" t="str">
        <f t="shared" si="12"/>
        <v/>
      </c>
      <c r="AF13" s="112">
        <f t="shared" si="24"/>
        <v>0</v>
      </c>
      <c r="AG13" s="112">
        <f t="shared" si="25"/>
        <v>0</v>
      </c>
      <c r="AH13" s="112">
        <f t="shared" si="26"/>
        <v>0</v>
      </c>
      <c r="AI13" s="143">
        <f t="shared" si="27"/>
        <v>0</v>
      </c>
      <c r="AK13" s="141">
        <v>8.0</v>
      </c>
      <c r="AL13" s="112" t="str">
        <f t="shared" si="13"/>
        <v/>
      </c>
      <c r="AM13" s="112" t="str">
        <f t="shared" si="14"/>
        <v/>
      </c>
      <c r="AN13" s="112" t="str">
        <f t="shared" si="15"/>
        <v/>
      </c>
      <c r="AO13" s="112" t="str">
        <f t="shared" si="16"/>
        <v/>
      </c>
      <c r="AP13" s="112" t="str">
        <f t="shared" si="17"/>
        <v/>
      </c>
      <c r="AQ13" s="112" t="str">
        <f t="shared" ref="AQ13:AT13" si="36">IF($AK13&lt;=$F$18,$AL13*AM13,)</f>
        <v/>
      </c>
      <c r="AR13" s="112" t="str">
        <f t="shared" si="36"/>
        <v/>
      </c>
      <c r="AS13" s="112" t="str">
        <f t="shared" si="36"/>
        <v/>
      </c>
      <c r="AT13" s="112" t="str">
        <f t="shared" si="36"/>
        <v/>
      </c>
      <c r="AU13" s="112"/>
      <c r="AV13" s="112"/>
      <c r="AW13" s="112"/>
      <c r="AX13" s="112"/>
      <c r="AY13" s="144" t="str">
        <f t="shared" si="29"/>
        <v/>
      </c>
      <c r="AZ13" s="264"/>
    </row>
    <row r="14">
      <c r="B14" s="133" t="s">
        <v>132</v>
      </c>
      <c r="C14" s="167"/>
      <c r="D14" s="168"/>
      <c r="E14" s="168"/>
      <c r="F14" s="169"/>
      <c r="G14" s="112"/>
      <c r="H14" s="112"/>
      <c r="I14" s="138">
        <v>9.0</v>
      </c>
      <c r="J14" s="112" t="str">
        <f t="shared" si="30"/>
        <v/>
      </c>
      <c r="K14" s="112">
        <f t="shared" si="19"/>
        <v>0</v>
      </c>
      <c r="L14" s="112" t="str">
        <f t="shared" si="20"/>
        <v/>
      </c>
      <c r="M14" s="112" t="str">
        <f t="shared" si="1"/>
        <v/>
      </c>
      <c r="N14" s="112" t="str">
        <f t="shared" si="2"/>
        <v/>
      </c>
      <c r="O14" s="139">
        <f t="shared" si="3"/>
        <v>0</v>
      </c>
      <c r="P14" s="138">
        <v>9.0</v>
      </c>
      <c r="Q14" s="112" t="str">
        <f t="shared" si="21"/>
        <v/>
      </c>
      <c r="R14" s="112" t="str">
        <f t="shared" si="22"/>
        <v/>
      </c>
      <c r="S14" s="112">
        <f t="shared" si="4"/>
        <v>0</v>
      </c>
      <c r="T14" s="112">
        <f t="shared" si="5"/>
        <v>0</v>
      </c>
      <c r="U14" s="112" t="str">
        <f t="shared" si="23"/>
        <v/>
      </c>
      <c r="V14" s="112" t="str">
        <f t="shared" si="6"/>
        <v/>
      </c>
      <c r="W14" s="112">
        <v>0.0</v>
      </c>
      <c r="X14" s="112">
        <f t="shared" si="7"/>
        <v>0</v>
      </c>
      <c r="Y14" s="140" t="str">
        <f t="shared" si="8"/>
        <v/>
      </c>
      <c r="AA14" s="141">
        <v>9.0</v>
      </c>
      <c r="AB14" s="112" t="str">
        <f t="shared" si="9"/>
        <v/>
      </c>
      <c r="AC14" s="142">
        <f t="shared" si="10"/>
        <v>0</v>
      </c>
      <c r="AD14" s="112" t="str">
        <f t="shared" si="11"/>
        <v/>
      </c>
      <c r="AE14" s="112" t="str">
        <f t="shared" si="12"/>
        <v/>
      </c>
      <c r="AF14" s="112">
        <f t="shared" si="24"/>
        <v>0</v>
      </c>
      <c r="AG14" s="112">
        <f t="shared" si="25"/>
        <v>0</v>
      </c>
      <c r="AH14" s="112">
        <f t="shared" si="26"/>
        <v>0</v>
      </c>
      <c r="AI14" s="143">
        <f t="shared" si="27"/>
        <v>0</v>
      </c>
      <c r="AK14" s="141">
        <v>9.0</v>
      </c>
      <c r="AL14" s="112" t="str">
        <f t="shared" si="13"/>
        <v/>
      </c>
      <c r="AM14" s="112" t="str">
        <f t="shared" si="14"/>
        <v/>
      </c>
      <c r="AN14" s="112" t="str">
        <f t="shared" si="15"/>
        <v/>
      </c>
      <c r="AO14" s="112" t="str">
        <f t="shared" si="16"/>
        <v/>
      </c>
      <c r="AP14" s="112" t="str">
        <f t="shared" si="17"/>
        <v/>
      </c>
      <c r="AQ14" s="112" t="str">
        <f t="shared" ref="AQ14:AT14" si="37">IF($AK14&lt;=$F$18,$AL14*AM14,)</f>
        <v/>
      </c>
      <c r="AR14" s="112" t="str">
        <f t="shared" si="37"/>
        <v/>
      </c>
      <c r="AS14" s="112" t="str">
        <f t="shared" si="37"/>
        <v/>
      </c>
      <c r="AT14" s="112" t="str">
        <f t="shared" si="37"/>
        <v/>
      </c>
      <c r="AU14" s="112"/>
      <c r="AV14" s="112"/>
      <c r="AW14" s="112"/>
      <c r="AX14" s="112"/>
      <c r="AY14" s="144" t="str">
        <f t="shared" si="29"/>
        <v/>
      </c>
      <c r="AZ14" s="264"/>
    </row>
    <row r="15">
      <c r="B15" s="153"/>
      <c r="C15" s="154" t="s">
        <v>122</v>
      </c>
      <c r="D15" s="155" t="s">
        <v>123</v>
      </c>
      <c r="E15" s="156"/>
      <c r="F15" s="157">
        <f>IF(D15="","",VLOOKUP(D15,$B$97:$C$100,2,0))</f>
        <v>70</v>
      </c>
      <c r="G15" s="112"/>
      <c r="H15" s="112"/>
      <c r="I15" s="138">
        <v>10.0</v>
      </c>
      <c r="J15" s="112" t="str">
        <f t="shared" si="30"/>
        <v/>
      </c>
      <c r="K15" s="112">
        <f t="shared" si="19"/>
        <v>0</v>
      </c>
      <c r="L15" s="112" t="str">
        <f t="shared" si="20"/>
        <v/>
      </c>
      <c r="M15" s="112" t="str">
        <f t="shared" si="1"/>
        <v/>
      </c>
      <c r="N15" s="112" t="str">
        <f t="shared" si="2"/>
        <v/>
      </c>
      <c r="O15" s="139">
        <f t="shared" si="3"/>
        <v>0</v>
      </c>
      <c r="P15" s="138">
        <v>10.0</v>
      </c>
      <c r="Q15" s="112" t="str">
        <f t="shared" si="21"/>
        <v/>
      </c>
      <c r="R15" s="112" t="str">
        <f t="shared" si="22"/>
        <v/>
      </c>
      <c r="S15" s="112">
        <f t="shared" si="4"/>
        <v>0</v>
      </c>
      <c r="T15" s="112">
        <f t="shared" si="5"/>
        <v>0</v>
      </c>
      <c r="U15" s="112" t="str">
        <f t="shared" si="23"/>
        <v/>
      </c>
      <c r="V15" s="112" t="str">
        <f t="shared" si="6"/>
        <v/>
      </c>
      <c r="W15" s="112">
        <v>0.0</v>
      </c>
      <c r="X15" s="112">
        <f t="shared" si="7"/>
        <v>0</v>
      </c>
      <c r="Y15" s="140" t="str">
        <f t="shared" si="8"/>
        <v/>
      </c>
      <c r="AA15" s="141">
        <v>10.0</v>
      </c>
      <c r="AB15" s="112" t="str">
        <f t="shared" si="9"/>
        <v/>
      </c>
      <c r="AC15" s="142">
        <f t="shared" si="10"/>
        <v>0</v>
      </c>
      <c r="AD15" s="112" t="str">
        <f t="shared" si="11"/>
        <v/>
      </c>
      <c r="AE15" s="112" t="str">
        <f t="shared" si="12"/>
        <v/>
      </c>
      <c r="AF15" s="112">
        <f t="shared" si="24"/>
        <v>0</v>
      </c>
      <c r="AG15" s="112">
        <f t="shared" si="25"/>
        <v>0</v>
      </c>
      <c r="AH15" s="112">
        <f t="shared" si="26"/>
        <v>0</v>
      </c>
      <c r="AI15" s="143">
        <f t="shared" si="27"/>
        <v>0</v>
      </c>
      <c r="AK15" s="141">
        <v>10.0</v>
      </c>
      <c r="AL15" s="112" t="str">
        <f t="shared" si="13"/>
        <v/>
      </c>
      <c r="AM15" s="112" t="str">
        <f t="shared" si="14"/>
        <v/>
      </c>
      <c r="AN15" s="112" t="str">
        <f t="shared" si="15"/>
        <v/>
      </c>
      <c r="AO15" s="112" t="str">
        <f t="shared" si="16"/>
        <v/>
      </c>
      <c r="AP15" s="112" t="str">
        <f t="shared" si="17"/>
        <v/>
      </c>
      <c r="AQ15" s="112" t="str">
        <f t="shared" ref="AQ15:AT15" si="38">IF($AK15&lt;=$F$18,$AL15*AM15,)</f>
        <v/>
      </c>
      <c r="AR15" s="112" t="str">
        <f t="shared" si="38"/>
        <v/>
      </c>
      <c r="AS15" s="112" t="str">
        <f t="shared" si="38"/>
        <v/>
      </c>
      <c r="AT15" s="112" t="str">
        <f t="shared" si="38"/>
        <v/>
      </c>
      <c r="AU15" s="112"/>
      <c r="AV15" s="112"/>
      <c r="AW15" s="112"/>
      <c r="AX15" s="112"/>
      <c r="AY15" s="144" t="str">
        <f t="shared" si="29"/>
        <v/>
      </c>
      <c r="AZ15" s="264"/>
    </row>
    <row r="16">
      <c r="B16" s="153"/>
      <c r="C16" s="154" t="s">
        <v>124</v>
      </c>
      <c r="D16" s="158" t="s">
        <v>133</v>
      </c>
      <c r="E16" s="156"/>
      <c r="F16" s="157">
        <v>10.0</v>
      </c>
      <c r="G16" s="112"/>
      <c r="H16" s="112"/>
      <c r="I16" s="138">
        <v>11.0</v>
      </c>
      <c r="J16" s="112" t="str">
        <f t="shared" si="30"/>
        <v/>
      </c>
      <c r="K16" s="112">
        <f t="shared" si="19"/>
        <v>0</v>
      </c>
      <c r="L16" s="112" t="str">
        <f t="shared" si="20"/>
        <v/>
      </c>
      <c r="M16" s="112" t="str">
        <f t="shared" si="1"/>
        <v/>
      </c>
      <c r="N16" s="112" t="str">
        <f t="shared" si="2"/>
        <v/>
      </c>
      <c r="O16" s="139">
        <f t="shared" si="3"/>
        <v>0</v>
      </c>
      <c r="P16" s="138">
        <v>11.0</v>
      </c>
      <c r="Q16" s="112" t="str">
        <f t="shared" si="21"/>
        <v/>
      </c>
      <c r="R16" s="112" t="str">
        <f t="shared" si="22"/>
        <v/>
      </c>
      <c r="S16" s="112">
        <f t="shared" si="4"/>
        <v>0</v>
      </c>
      <c r="T16" s="112">
        <f t="shared" si="5"/>
        <v>0</v>
      </c>
      <c r="U16" s="112" t="str">
        <f t="shared" si="23"/>
        <v/>
      </c>
      <c r="V16" s="112" t="str">
        <f t="shared" si="6"/>
        <v/>
      </c>
      <c r="W16" s="112">
        <v>0.0</v>
      </c>
      <c r="X16" s="112">
        <f t="shared" si="7"/>
        <v>0</v>
      </c>
      <c r="Y16" s="140" t="str">
        <f t="shared" si="8"/>
        <v/>
      </c>
      <c r="AA16" s="141">
        <v>11.0</v>
      </c>
      <c r="AB16" s="112" t="str">
        <f t="shared" si="9"/>
        <v/>
      </c>
      <c r="AC16" s="142">
        <f t="shared" si="10"/>
        <v>0</v>
      </c>
      <c r="AD16" s="112" t="str">
        <f t="shared" si="11"/>
        <v/>
      </c>
      <c r="AE16" s="112" t="str">
        <f t="shared" si="12"/>
        <v/>
      </c>
      <c r="AF16" s="112">
        <f t="shared" si="24"/>
        <v>0</v>
      </c>
      <c r="AG16" s="112">
        <f t="shared" si="25"/>
        <v>0</v>
      </c>
      <c r="AH16" s="112">
        <f t="shared" si="26"/>
        <v>0</v>
      </c>
      <c r="AI16" s="143">
        <f t="shared" si="27"/>
        <v>0</v>
      </c>
      <c r="AK16" s="141">
        <v>11.0</v>
      </c>
      <c r="AL16" s="112" t="str">
        <f t="shared" si="13"/>
        <v/>
      </c>
      <c r="AM16" s="112" t="str">
        <f t="shared" si="14"/>
        <v/>
      </c>
      <c r="AN16" s="112" t="str">
        <f t="shared" si="15"/>
        <v/>
      </c>
      <c r="AO16" s="112" t="str">
        <f t="shared" si="16"/>
        <v/>
      </c>
      <c r="AP16" s="112" t="str">
        <f t="shared" si="17"/>
        <v/>
      </c>
      <c r="AQ16" s="112" t="str">
        <f t="shared" ref="AQ16:AT16" si="39">IF($AK16&lt;=$F$18,$AL16*AM16,)</f>
        <v/>
      </c>
      <c r="AR16" s="112" t="str">
        <f t="shared" si="39"/>
        <v/>
      </c>
      <c r="AS16" s="112" t="str">
        <f t="shared" si="39"/>
        <v/>
      </c>
      <c r="AT16" s="112" t="str">
        <f t="shared" si="39"/>
        <v/>
      </c>
      <c r="AU16" s="112"/>
      <c r="AV16" s="112"/>
      <c r="AW16" s="112"/>
      <c r="AX16" s="112"/>
      <c r="AY16" s="144" t="str">
        <f t="shared" si="29"/>
        <v/>
      </c>
      <c r="AZ16" s="264"/>
    </row>
    <row r="17">
      <c r="B17" s="153"/>
      <c r="C17" s="159" t="s">
        <v>127</v>
      </c>
      <c r="D17" s="160" t="s">
        <v>52</v>
      </c>
      <c r="E17" s="156"/>
      <c r="F17" s="164" t="s">
        <v>134</v>
      </c>
      <c r="G17" s="112"/>
      <c r="H17" s="112"/>
      <c r="I17" s="138">
        <v>12.0</v>
      </c>
      <c r="J17" s="112" t="str">
        <f t="shared" si="30"/>
        <v/>
      </c>
      <c r="K17" s="112">
        <f t="shared" si="19"/>
        <v>0</v>
      </c>
      <c r="L17" s="112" t="str">
        <f t="shared" si="20"/>
        <v/>
      </c>
      <c r="M17" s="112" t="str">
        <f t="shared" si="1"/>
        <v/>
      </c>
      <c r="N17" s="112" t="str">
        <f t="shared" si="2"/>
        <v/>
      </c>
      <c r="O17" s="139">
        <f t="shared" si="3"/>
        <v>0</v>
      </c>
      <c r="P17" s="138">
        <v>12.0</v>
      </c>
      <c r="Q17" s="112" t="str">
        <f t="shared" si="21"/>
        <v/>
      </c>
      <c r="R17" s="112" t="str">
        <f t="shared" si="22"/>
        <v/>
      </c>
      <c r="S17" s="112">
        <f t="shared" si="4"/>
        <v>0</v>
      </c>
      <c r="T17" s="112">
        <f t="shared" si="5"/>
        <v>0</v>
      </c>
      <c r="U17" s="112" t="str">
        <f t="shared" si="23"/>
        <v/>
      </c>
      <c r="V17" s="112" t="str">
        <f t="shared" si="6"/>
        <v/>
      </c>
      <c r="W17" s="112">
        <v>0.0</v>
      </c>
      <c r="X17" s="112">
        <f t="shared" si="7"/>
        <v>0</v>
      </c>
      <c r="Y17" s="140" t="str">
        <f t="shared" si="8"/>
        <v/>
      </c>
      <c r="AA17" s="141">
        <v>12.0</v>
      </c>
      <c r="AB17" s="112" t="str">
        <f t="shared" si="9"/>
        <v/>
      </c>
      <c r="AC17" s="142">
        <f t="shared" si="10"/>
        <v>0</v>
      </c>
      <c r="AD17" s="112" t="str">
        <f t="shared" si="11"/>
        <v/>
      </c>
      <c r="AE17" s="112" t="str">
        <f t="shared" si="12"/>
        <v/>
      </c>
      <c r="AF17" s="112">
        <f t="shared" si="24"/>
        <v>0</v>
      </c>
      <c r="AG17" s="112">
        <f t="shared" si="25"/>
        <v>0</v>
      </c>
      <c r="AH17" s="112">
        <f t="shared" si="26"/>
        <v>0</v>
      </c>
      <c r="AI17" s="143">
        <f t="shared" si="27"/>
        <v>0</v>
      </c>
      <c r="AK17" s="141">
        <v>12.0</v>
      </c>
      <c r="AL17" s="112" t="str">
        <f t="shared" si="13"/>
        <v/>
      </c>
      <c r="AM17" s="112" t="str">
        <f t="shared" si="14"/>
        <v/>
      </c>
      <c r="AN17" s="112" t="str">
        <f t="shared" si="15"/>
        <v/>
      </c>
      <c r="AO17" s="112" t="str">
        <f t="shared" si="16"/>
        <v/>
      </c>
      <c r="AP17" s="112" t="str">
        <f t="shared" si="17"/>
        <v/>
      </c>
      <c r="AQ17" s="112" t="str">
        <f t="shared" ref="AQ17:AT17" si="40">IF($AK17&lt;=$F$18,$AL17*AM17,)</f>
        <v/>
      </c>
      <c r="AR17" s="112" t="str">
        <f t="shared" si="40"/>
        <v/>
      </c>
      <c r="AS17" s="112" t="str">
        <f t="shared" si="40"/>
        <v/>
      </c>
      <c r="AT17" s="112" t="str">
        <f t="shared" si="40"/>
        <v/>
      </c>
      <c r="AU17" s="112"/>
      <c r="AV17" s="112"/>
      <c r="AW17" s="112"/>
      <c r="AX17" s="112"/>
      <c r="AY17" s="144" t="str">
        <f t="shared" si="29"/>
        <v/>
      </c>
      <c r="AZ17" s="264"/>
    </row>
    <row r="18">
      <c r="B18" s="153"/>
      <c r="C18" s="162"/>
      <c r="D18" s="160" t="s">
        <v>128</v>
      </c>
      <c r="E18" s="156"/>
      <c r="F18" s="170"/>
      <c r="G18" s="112"/>
      <c r="H18" s="112"/>
      <c r="I18" s="138">
        <v>13.0</v>
      </c>
      <c r="J18" s="112" t="str">
        <f t="shared" si="30"/>
        <v/>
      </c>
      <c r="K18" s="112">
        <f t="shared" si="19"/>
        <v>0</v>
      </c>
      <c r="L18" s="112" t="str">
        <f t="shared" si="20"/>
        <v/>
      </c>
      <c r="M18" s="112" t="str">
        <f t="shared" si="1"/>
        <v/>
      </c>
      <c r="N18" s="112" t="str">
        <f t="shared" si="2"/>
        <v/>
      </c>
      <c r="O18" s="139">
        <f t="shared" si="3"/>
        <v>0</v>
      </c>
      <c r="P18" s="138">
        <v>13.0</v>
      </c>
      <c r="Q18" s="112" t="str">
        <f t="shared" si="21"/>
        <v/>
      </c>
      <c r="R18" s="112" t="str">
        <f t="shared" si="22"/>
        <v/>
      </c>
      <c r="S18" s="112">
        <f t="shared" si="4"/>
        <v>0</v>
      </c>
      <c r="T18" s="112">
        <f t="shared" si="5"/>
        <v>0</v>
      </c>
      <c r="U18" s="112" t="str">
        <f t="shared" si="23"/>
        <v/>
      </c>
      <c r="V18" s="112" t="str">
        <f t="shared" si="6"/>
        <v/>
      </c>
      <c r="W18" s="112">
        <v>0.0</v>
      </c>
      <c r="X18" s="112">
        <f t="shared" si="7"/>
        <v>0</v>
      </c>
      <c r="Y18" s="140" t="str">
        <f t="shared" si="8"/>
        <v/>
      </c>
      <c r="AA18" s="141">
        <v>13.0</v>
      </c>
      <c r="AB18" s="112" t="str">
        <f t="shared" si="9"/>
        <v/>
      </c>
      <c r="AC18" s="142">
        <f t="shared" si="10"/>
        <v>0</v>
      </c>
      <c r="AD18" s="112" t="str">
        <f t="shared" si="11"/>
        <v/>
      </c>
      <c r="AE18" s="112" t="str">
        <f t="shared" si="12"/>
        <v/>
      </c>
      <c r="AF18" s="112">
        <f t="shared" si="24"/>
        <v>0</v>
      </c>
      <c r="AG18" s="112">
        <f t="shared" si="25"/>
        <v>0</v>
      </c>
      <c r="AH18" s="112">
        <f t="shared" si="26"/>
        <v>0</v>
      </c>
      <c r="AI18" s="143">
        <f t="shared" si="27"/>
        <v>0</v>
      </c>
      <c r="AK18" s="141">
        <v>13.0</v>
      </c>
      <c r="AL18" s="112" t="str">
        <f t="shared" si="13"/>
        <v/>
      </c>
      <c r="AM18" s="112" t="str">
        <f t="shared" si="14"/>
        <v/>
      </c>
      <c r="AN18" s="112" t="str">
        <f t="shared" si="15"/>
        <v/>
      </c>
      <c r="AO18" s="112" t="str">
        <f t="shared" si="16"/>
        <v/>
      </c>
      <c r="AP18" s="112" t="str">
        <f t="shared" si="17"/>
        <v/>
      </c>
      <c r="AQ18" s="112" t="str">
        <f t="shared" ref="AQ18:AT18" si="41">IF($AK18&lt;=$F$18,$AL18*AM18,)</f>
        <v/>
      </c>
      <c r="AR18" s="112" t="str">
        <f t="shared" si="41"/>
        <v/>
      </c>
      <c r="AS18" s="112" t="str">
        <f t="shared" si="41"/>
        <v/>
      </c>
      <c r="AT18" s="112" t="str">
        <f t="shared" si="41"/>
        <v/>
      </c>
      <c r="AU18" s="112"/>
      <c r="AV18" s="112"/>
      <c r="AW18" s="112"/>
      <c r="AX18" s="112"/>
      <c r="AY18" s="144" t="str">
        <f t="shared" si="29"/>
        <v/>
      </c>
      <c r="AZ18" s="264"/>
    </row>
    <row r="19">
      <c r="B19" s="153"/>
      <c r="C19" s="162"/>
      <c r="D19" s="158" t="s">
        <v>131</v>
      </c>
      <c r="E19" s="156"/>
      <c r="F19" s="163">
        <f>IF(ISBLANK(F$17),,VLOOKUP(F$17,C131:D195,2,FALSE))</f>
        <v>0.46</v>
      </c>
      <c r="G19" s="112"/>
      <c r="H19" s="112"/>
      <c r="I19" s="138">
        <v>14.0</v>
      </c>
      <c r="J19" s="112" t="str">
        <f t="shared" si="30"/>
        <v/>
      </c>
      <c r="K19" s="112">
        <f t="shared" si="19"/>
        <v>0</v>
      </c>
      <c r="L19" s="112" t="str">
        <f t="shared" si="20"/>
        <v/>
      </c>
      <c r="M19" s="112" t="str">
        <f t="shared" si="1"/>
        <v/>
      </c>
      <c r="N19" s="112" t="str">
        <f t="shared" si="2"/>
        <v/>
      </c>
      <c r="O19" s="139">
        <f t="shared" si="3"/>
        <v>0</v>
      </c>
      <c r="P19" s="138">
        <v>14.0</v>
      </c>
      <c r="Q19" s="112" t="str">
        <f t="shared" si="21"/>
        <v/>
      </c>
      <c r="R19" s="112" t="str">
        <f t="shared" si="22"/>
        <v/>
      </c>
      <c r="S19" s="112">
        <f t="shared" si="4"/>
        <v>0</v>
      </c>
      <c r="T19" s="112">
        <f t="shared" si="5"/>
        <v>0</v>
      </c>
      <c r="U19" s="112" t="str">
        <f t="shared" si="23"/>
        <v/>
      </c>
      <c r="V19" s="112" t="str">
        <f t="shared" si="6"/>
        <v/>
      </c>
      <c r="W19" s="112">
        <v>0.0</v>
      </c>
      <c r="X19" s="112">
        <f t="shared" si="7"/>
        <v>0</v>
      </c>
      <c r="Y19" s="140" t="str">
        <f t="shared" si="8"/>
        <v/>
      </c>
      <c r="AA19" s="141">
        <v>14.0</v>
      </c>
      <c r="AB19" s="112" t="str">
        <f t="shared" si="9"/>
        <v/>
      </c>
      <c r="AC19" s="142">
        <f t="shared" si="10"/>
        <v>0</v>
      </c>
      <c r="AD19" s="112" t="str">
        <f t="shared" si="11"/>
        <v/>
      </c>
      <c r="AE19" s="112" t="str">
        <f t="shared" si="12"/>
        <v/>
      </c>
      <c r="AF19" s="112">
        <f t="shared" si="24"/>
        <v>0</v>
      </c>
      <c r="AG19" s="112">
        <f t="shared" si="25"/>
        <v>0</v>
      </c>
      <c r="AH19" s="112">
        <f t="shared" si="26"/>
        <v>0</v>
      </c>
      <c r="AI19" s="143">
        <f t="shared" si="27"/>
        <v>0</v>
      </c>
      <c r="AK19" s="141">
        <v>14.0</v>
      </c>
      <c r="AL19" s="112" t="str">
        <f t="shared" si="13"/>
        <v/>
      </c>
      <c r="AM19" s="112" t="str">
        <f t="shared" si="14"/>
        <v/>
      </c>
      <c r="AN19" s="112" t="str">
        <f t="shared" si="15"/>
        <v/>
      </c>
      <c r="AO19" s="112" t="str">
        <f t="shared" si="16"/>
        <v/>
      </c>
      <c r="AP19" s="112" t="str">
        <f t="shared" si="17"/>
        <v/>
      </c>
      <c r="AQ19" s="112" t="str">
        <f t="shared" ref="AQ19:AT19" si="42">IF($AK19&lt;=$F$18,$AL19*AM19,)</f>
        <v/>
      </c>
      <c r="AR19" s="112" t="str">
        <f t="shared" si="42"/>
        <v/>
      </c>
      <c r="AS19" s="112" t="str">
        <f t="shared" si="42"/>
        <v/>
      </c>
      <c r="AT19" s="112" t="str">
        <f t="shared" si="42"/>
        <v/>
      </c>
      <c r="AU19" s="112"/>
      <c r="AV19" s="112"/>
      <c r="AW19" s="112"/>
      <c r="AX19" s="112"/>
      <c r="AY19" s="144" t="str">
        <f t="shared" si="29"/>
        <v/>
      </c>
      <c r="AZ19" s="264"/>
    </row>
    <row r="20">
      <c r="B20" s="153"/>
      <c r="C20" s="162"/>
      <c r="D20" s="158" t="s">
        <v>135</v>
      </c>
      <c r="E20" s="156"/>
      <c r="F20" s="163">
        <f>IF(ISBLANK(F$17),,VLOOKUP(F17,'C'!$C$130:$F$196,4,FALSE))</f>
        <v>1.3</v>
      </c>
      <c r="G20" s="112"/>
      <c r="H20" s="112"/>
      <c r="I20" s="138">
        <v>15.0</v>
      </c>
      <c r="J20" s="112" t="str">
        <f t="shared" si="30"/>
        <v/>
      </c>
      <c r="K20" s="112">
        <f t="shared" si="19"/>
        <v>0</v>
      </c>
      <c r="L20" s="112" t="str">
        <f t="shared" si="20"/>
        <v/>
      </c>
      <c r="M20" s="112" t="str">
        <f t="shared" si="1"/>
        <v/>
      </c>
      <c r="N20" s="112" t="str">
        <f t="shared" si="2"/>
        <v/>
      </c>
      <c r="O20" s="139">
        <f t="shared" si="3"/>
        <v>0</v>
      </c>
      <c r="P20" s="138">
        <v>15.0</v>
      </c>
      <c r="Q20" s="112" t="str">
        <f t="shared" si="21"/>
        <v/>
      </c>
      <c r="R20" s="112" t="str">
        <f t="shared" si="22"/>
        <v/>
      </c>
      <c r="S20" s="112">
        <f t="shared" si="4"/>
        <v>0</v>
      </c>
      <c r="T20" s="112">
        <f t="shared" si="5"/>
        <v>0</v>
      </c>
      <c r="U20" s="112" t="str">
        <f t="shared" si="23"/>
        <v/>
      </c>
      <c r="V20" s="112" t="str">
        <f t="shared" si="6"/>
        <v/>
      </c>
      <c r="W20" s="112">
        <v>0.0</v>
      </c>
      <c r="X20" s="112">
        <f t="shared" si="7"/>
        <v>0</v>
      </c>
      <c r="Y20" s="140" t="str">
        <f t="shared" si="8"/>
        <v/>
      </c>
      <c r="AA20" s="141">
        <v>15.0</v>
      </c>
      <c r="AB20" s="112" t="str">
        <f t="shared" si="9"/>
        <v/>
      </c>
      <c r="AC20" s="142">
        <f t="shared" si="10"/>
        <v>0</v>
      </c>
      <c r="AD20" s="112" t="str">
        <f t="shared" si="11"/>
        <v/>
      </c>
      <c r="AE20" s="112" t="str">
        <f t="shared" si="12"/>
        <v/>
      </c>
      <c r="AF20" s="112">
        <f t="shared" si="24"/>
        <v>0</v>
      </c>
      <c r="AG20" s="112">
        <f t="shared" si="25"/>
        <v>0</v>
      </c>
      <c r="AH20" s="112">
        <f t="shared" si="26"/>
        <v>0</v>
      </c>
      <c r="AI20" s="143">
        <f t="shared" si="27"/>
        <v>0</v>
      </c>
      <c r="AK20" s="141">
        <v>15.0</v>
      </c>
      <c r="AL20" s="112" t="str">
        <f t="shared" si="13"/>
        <v/>
      </c>
      <c r="AM20" s="112" t="str">
        <f t="shared" si="14"/>
        <v/>
      </c>
      <c r="AN20" s="112" t="str">
        <f t="shared" si="15"/>
        <v/>
      </c>
      <c r="AO20" s="112" t="str">
        <f t="shared" si="16"/>
        <v/>
      </c>
      <c r="AP20" s="112" t="str">
        <f t="shared" si="17"/>
        <v/>
      </c>
      <c r="AQ20" s="112" t="str">
        <f t="shared" ref="AQ20:AT20" si="43">IF($AK20&lt;=$F$18,$AL20*AM20,)</f>
        <v/>
      </c>
      <c r="AR20" s="112" t="str">
        <f t="shared" si="43"/>
        <v/>
      </c>
      <c r="AS20" s="112" t="str">
        <f t="shared" si="43"/>
        <v/>
      </c>
      <c r="AT20" s="112" t="str">
        <f t="shared" si="43"/>
        <v/>
      </c>
      <c r="AU20" s="112"/>
      <c r="AV20" s="112"/>
      <c r="AW20" s="112"/>
      <c r="AX20" s="112"/>
      <c r="AY20" s="144" t="str">
        <f t="shared" si="29"/>
        <v/>
      </c>
      <c r="AZ20" s="264"/>
    </row>
    <row r="21" ht="15.75" customHeight="1">
      <c r="B21" s="145"/>
      <c r="C21" s="165"/>
      <c r="D21" s="147" t="s">
        <v>136</v>
      </c>
      <c r="E21" s="148"/>
      <c r="F21" s="171"/>
      <c r="G21" s="112"/>
      <c r="H21" s="112"/>
      <c r="I21" s="138">
        <v>16.0</v>
      </c>
      <c r="J21" s="112" t="str">
        <f t="shared" si="30"/>
        <v/>
      </c>
      <c r="K21" s="112">
        <f t="shared" si="19"/>
        <v>0</v>
      </c>
      <c r="L21" s="112" t="str">
        <f t="shared" si="20"/>
        <v/>
      </c>
      <c r="M21" s="112" t="str">
        <f t="shared" si="1"/>
        <v/>
      </c>
      <c r="N21" s="112" t="str">
        <f t="shared" si="2"/>
        <v/>
      </c>
      <c r="O21" s="139">
        <f t="shared" si="3"/>
        <v>0</v>
      </c>
      <c r="P21" s="138">
        <v>16.0</v>
      </c>
      <c r="Q21" s="112" t="str">
        <f t="shared" si="21"/>
        <v/>
      </c>
      <c r="R21" s="112" t="str">
        <f t="shared" si="22"/>
        <v/>
      </c>
      <c r="S21" s="112">
        <f t="shared" si="4"/>
        <v>0</v>
      </c>
      <c r="T21" s="112">
        <f t="shared" si="5"/>
        <v>0</v>
      </c>
      <c r="U21" s="112" t="str">
        <f t="shared" si="23"/>
        <v/>
      </c>
      <c r="V21" s="112" t="str">
        <f t="shared" si="6"/>
        <v/>
      </c>
      <c r="W21" s="112">
        <v>0.0</v>
      </c>
      <c r="X21" s="112">
        <f t="shared" si="7"/>
        <v>0</v>
      </c>
      <c r="Y21" s="140" t="str">
        <f t="shared" si="8"/>
        <v/>
      </c>
      <c r="AA21" s="141">
        <v>16.0</v>
      </c>
      <c r="AB21" s="112" t="str">
        <f t="shared" si="9"/>
        <v/>
      </c>
      <c r="AC21" s="142">
        <f t="shared" si="10"/>
        <v>0</v>
      </c>
      <c r="AD21" s="112" t="str">
        <f t="shared" si="11"/>
        <v/>
      </c>
      <c r="AE21" s="112" t="str">
        <f t="shared" si="12"/>
        <v/>
      </c>
      <c r="AF21" s="112">
        <f t="shared" si="24"/>
        <v>0</v>
      </c>
      <c r="AG21" s="112">
        <f t="shared" si="25"/>
        <v>0</v>
      </c>
      <c r="AH21" s="112">
        <f t="shared" si="26"/>
        <v>0</v>
      </c>
      <c r="AI21" s="143">
        <f t="shared" si="27"/>
        <v>0</v>
      </c>
      <c r="AK21" s="141">
        <v>16.0</v>
      </c>
      <c r="AL21" s="112" t="str">
        <f t="shared" si="13"/>
        <v/>
      </c>
      <c r="AM21" s="112" t="str">
        <f t="shared" si="14"/>
        <v/>
      </c>
      <c r="AN21" s="112" t="str">
        <f t="shared" si="15"/>
        <v/>
      </c>
      <c r="AO21" s="112" t="str">
        <f t="shared" si="16"/>
        <v/>
      </c>
      <c r="AP21" s="112" t="str">
        <f t="shared" si="17"/>
        <v/>
      </c>
      <c r="AQ21" s="112" t="str">
        <f t="shared" ref="AQ21:AT21" si="44">IF($AK21&lt;=$F$18,$AL21*AM21,)</f>
        <v/>
      </c>
      <c r="AR21" s="112" t="str">
        <f t="shared" si="44"/>
        <v/>
      </c>
      <c r="AS21" s="112" t="str">
        <f t="shared" si="44"/>
        <v/>
      </c>
      <c r="AT21" s="112" t="str">
        <f t="shared" si="44"/>
        <v/>
      </c>
      <c r="AU21" s="112"/>
      <c r="AV21" s="112"/>
      <c r="AW21" s="112"/>
      <c r="AX21" s="112"/>
      <c r="AY21" s="144" t="str">
        <f t="shared" si="29"/>
        <v/>
      </c>
      <c r="AZ21" s="264"/>
    </row>
    <row r="22" ht="15.75" customHeight="1">
      <c r="E22" s="172"/>
      <c r="F22" s="111"/>
      <c r="G22" s="112"/>
      <c r="H22" s="112"/>
      <c r="I22" s="138">
        <v>17.0</v>
      </c>
      <c r="J22" s="112" t="str">
        <f t="shared" si="30"/>
        <v/>
      </c>
      <c r="K22" s="112">
        <f t="shared" si="19"/>
        <v>0</v>
      </c>
      <c r="L22" s="112" t="str">
        <f t="shared" si="20"/>
        <v/>
      </c>
      <c r="M22" s="112" t="str">
        <f t="shared" si="1"/>
        <v/>
      </c>
      <c r="N22" s="112" t="str">
        <f t="shared" si="2"/>
        <v/>
      </c>
      <c r="O22" s="139">
        <f t="shared" si="3"/>
        <v>0</v>
      </c>
      <c r="P22" s="138">
        <v>17.0</v>
      </c>
      <c r="Q22" s="112" t="str">
        <f t="shared" si="21"/>
        <v/>
      </c>
      <c r="R22" s="112" t="str">
        <f t="shared" si="22"/>
        <v/>
      </c>
      <c r="S22" s="112">
        <f t="shared" si="4"/>
        <v>0</v>
      </c>
      <c r="T22" s="112">
        <f t="shared" si="5"/>
        <v>0</v>
      </c>
      <c r="U22" s="112" t="str">
        <f t="shared" si="23"/>
        <v/>
      </c>
      <c r="V22" s="112" t="str">
        <f t="shared" si="6"/>
        <v/>
      </c>
      <c r="W22" s="112">
        <v>0.0</v>
      </c>
      <c r="X22" s="112">
        <f t="shared" si="7"/>
        <v>0</v>
      </c>
      <c r="Y22" s="140" t="str">
        <f t="shared" si="8"/>
        <v/>
      </c>
      <c r="AA22" s="141">
        <v>17.0</v>
      </c>
      <c r="AB22" s="112" t="str">
        <f t="shared" si="9"/>
        <v/>
      </c>
      <c r="AC22" s="142">
        <f t="shared" si="10"/>
        <v>0</v>
      </c>
      <c r="AD22" s="112" t="str">
        <f t="shared" si="11"/>
        <v/>
      </c>
      <c r="AE22" s="112" t="str">
        <f t="shared" si="12"/>
        <v/>
      </c>
      <c r="AF22" s="112">
        <f t="shared" si="24"/>
        <v>0</v>
      </c>
      <c r="AG22" s="112">
        <f t="shared" si="25"/>
        <v>0</v>
      </c>
      <c r="AH22" s="112">
        <f t="shared" si="26"/>
        <v>0</v>
      </c>
      <c r="AI22" s="143">
        <f t="shared" si="27"/>
        <v>0</v>
      </c>
      <c r="AK22" s="141">
        <v>17.0</v>
      </c>
      <c r="AL22" s="112" t="str">
        <f t="shared" si="13"/>
        <v/>
      </c>
      <c r="AM22" s="112" t="str">
        <f t="shared" si="14"/>
        <v/>
      </c>
      <c r="AN22" s="112" t="str">
        <f t="shared" si="15"/>
        <v/>
      </c>
      <c r="AO22" s="112" t="str">
        <f t="shared" si="16"/>
        <v/>
      </c>
      <c r="AP22" s="112" t="str">
        <f t="shared" si="17"/>
        <v/>
      </c>
      <c r="AQ22" s="112" t="str">
        <f t="shared" ref="AQ22:AT22" si="45">IF($AK22&lt;=$F$18,$AL22*AM22,)</f>
        <v/>
      </c>
      <c r="AR22" s="112" t="str">
        <f t="shared" si="45"/>
        <v/>
      </c>
      <c r="AS22" s="112" t="str">
        <f t="shared" si="45"/>
        <v/>
      </c>
      <c r="AT22" s="112" t="str">
        <f t="shared" si="45"/>
        <v/>
      </c>
      <c r="AU22" s="112"/>
      <c r="AV22" s="112"/>
      <c r="AW22" s="112"/>
      <c r="AX22" s="112"/>
      <c r="AY22" s="144" t="str">
        <f t="shared" si="29"/>
        <v/>
      </c>
      <c r="AZ22" s="264"/>
    </row>
    <row r="23" ht="15.75" customHeight="1">
      <c r="B23" s="252" t="s">
        <v>137</v>
      </c>
      <c r="C23" s="115"/>
      <c r="D23" s="115"/>
      <c r="E23" s="115"/>
      <c r="F23" s="115"/>
      <c r="G23" s="116"/>
      <c r="H23" s="112"/>
      <c r="I23" s="138">
        <v>18.0</v>
      </c>
      <c r="J23" s="112" t="str">
        <f t="shared" si="30"/>
        <v/>
      </c>
      <c r="K23" s="112">
        <f t="shared" si="19"/>
        <v>0</v>
      </c>
      <c r="L23" s="112" t="str">
        <f t="shared" si="20"/>
        <v/>
      </c>
      <c r="M23" s="112" t="str">
        <f t="shared" si="1"/>
        <v/>
      </c>
      <c r="N23" s="112" t="str">
        <f t="shared" si="2"/>
        <v/>
      </c>
      <c r="O23" s="139">
        <f t="shared" si="3"/>
        <v>0</v>
      </c>
      <c r="P23" s="138">
        <v>18.0</v>
      </c>
      <c r="Q23" s="112" t="str">
        <f t="shared" si="21"/>
        <v/>
      </c>
      <c r="R23" s="112" t="str">
        <f t="shared" si="22"/>
        <v/>
      </c>
      <c r="S23" s="112">
        <f t="shared" si="4"/>
        <v>0</v>
      </c>
      <c r="T23" s="112">
        <f t="shared" si="5"/>
        <v>0</v>
      </c>
      <c r="U23" s="112" t="str">
        <f t="shared" si="23"/>
        <v/>
      </c>
      <c r="V23" s="112" t="str">
        <f t="shared" si="6"/>
        <v/>
      </c>
      <c r="W23" s="112">
        <v>0.0</v>
      </c>
      <c r="X23" s="112">
        <f t="shared" si="7"/>
        <v>0</v>
      </c>
      <c r="Y23" s="140" t="str">
        <f t="shared" si="8"/>
        <v/>
      </c>
      <c r="AA23" s="141">
        <v>18.0</v>
      </c>
      <c r="AB23" s="112" t="str">
        <f t="shared" si="9"/>
        <v/>
      </c>
      <c r="AC23" s="142">
        <f t="shared" si="10"/>
        <v>0</v>
      </c>
      <c r="AD23" s="112" t="str">
        <f t="shared" si="11"/>
        <v/>
      </c>
      <c r="AE23" s="112" t="str">
        <f t="shared" si="12"/>
        <v/>
      </c>
      <c r="AF23" s="112">
        <f t="shared" si="24"/>
        <v>0</v>
      </c>
      <c r="AG23" s="112">
        <f t="shared" si="25"/>
        <v>0</v>
      </c>
      <c r="AH23" s="112">
        <f t="shared" si="26"/>
        <v>0</v>
      </c>
      <c r="AI23" s="143">
        <f t="shared" si="27"/>
        <v>0</v>
      </c>
      <c r="AK23" s="141">
        <v>18.0</v>
      </c>
      <c r="AL23" s="112" t="str">
        <f t="shared" si="13"/>
        <v/>
      </c>
      <c r="AM23" s="112" t="str">
        <f t="shared" si="14"/>
        <v/>
      </c>
      <c r="AN23" s="112" t="str">
        <f t="shared" si="15"/>
        <v/>
      </c>
      <c r="AO23" s="112" t="str">
        <f t="shared" si="16"/>
        <v/>
      </c>
      <c r="AP23" s="112" t="str">
        <f t="shared" si="17"/>
        <v/>
      </c>
      <c r="AQ23" s="112" t="str">
        <f t="shared" ref="AQ23:AT23" si="46">IF($AK23&lt;=$F$18,$AL23*AM23,)</f>
        <v/>
      </c>
      <c r="AR23" s="112" t="str">
        <f t="shared" si="46"/>
        <v/>
      </c>
      <c r="AS23" s="112" t="str">
        <f t="shared" si="46"/>
        <v/>
      </c>
      <c r="AT23" s="112" t="str">
        <f t="shared" si="46"/>
        <v/>
      </c>
      <c r="AU23" s="112"/>
      <c r="AV23" s="112"/>
      <c r="AW23" s="112"/>
      <c r="AX23" s="112"/>
      <c r="AY23" s="144" t="str">
        <f t="shared" si="29"/>
        <v/>
      </c>
      <c r="AZ23" s="264"/>
    </row>
    <row r="24" ht="15.75" customHeight="1">
      <c r="B24" s="173" t="s">
        <v>138</v>
      </c>
      <c r="C24" s="174" t="s">
        <v>139</v>
      </c>
      <c r="D24" s="174" t="s">
        <v>140</v>
      </c>
      <c r="E24" s="174" t="s">
        <v>141</v>
      </c>
      <c r="F24" s="174" t="s">
        <v>142</v>
      </c>
      <c r="G24" s="175" t="s">
        <v>143</v>
      </c>
      <c r="H24" s="112"/>
      <c r="I24" s="138">
        <v>19.0</v>
      </c>
      <c r="J24" s="112" t="str">
        <f t="shared" si="30"/>
        <v/>
      </c>
      <c r="K24" s="112">
        <f t="shared" si="19"/>
        <v>0</v>
      </c>
      <c r="L24" s="112" t="str">
        <f t="shared" si="20"/>
        <v/>
      </c>
      <c r="M24" s="112" t="str">
        <f t="shared" si="1"/>
        <v/>
      </c>
      <c r="N24" s="112" t="str">
        <f t="shared" si="2"/>
        <v/>
      </c>
      <c r="O24" s="139">
        <f t="shared" si="3"/>
        <v>0</v>
      </c>
      <c r="P24" s="138">
        <v>19.0</v>
      </c>
      <c r="Q24" s="112" t="str">
        <f t="shared" si="21"/>
        <v/>
      </c>
      <c r="R24" s="112" t="str">
        <f t="shared" si="22"/>
        <v/>
      </c>
      <c r="S24" s="112">
        <f t="shared" si="4"/>
        <v>0</v>
      </c>
      <c r="T24" s="112">
        <f t="shared" si="5"/>
        <v>0</v>
      </c>
      <c r="U24" s="112" t="str">
        <f t="shared" si="23"/>
        <v/>
      </c>
      <c r="V24" s="112" t="str">
        <f t="shared" si="6"/>
        <v/>
      </c>
      <c r="W24" s="112">
        <v>0.0</v>
      </c>
      <c r="X24" s="112">
        <f t="shared" si="7"/>
        <v>0</v>
      </c>
      <c r="Y24" s="140" t="str">
        <f t="shared" si="8"/>
        <v/>
      </c>
      <c r="AA24" s="141">
        <v>19.0</v>
      </c>
      <c r="AB24" s="112" t="str">
        <f t="shared" si="9"/>
        <v/>
      </c>
      <c r="AC24" s="142">
        <f t="shared" si="10"/>
        <v>0</v>
      </c>
      <c r="AD24" s="112" t="str">
        <f t="shared" si="11"/>
        <v/>
      </c>
      <c r="AE24" s="112" t="str">
        <f t="shared" si="12"/>
        <v/>
      </c>
      <c r="AF24" s="112">
        <f t="shared" si="24"/>
        <v>0</v>
      </c>
      <c r="AG24" s="112">
        <f t="shared" si="25"/>
        <v>0</v>
      </c>
      <c r="AH24" s="112">
        <f t="shared" si="26"/>
        <v>0</v>
      </c>
      <c r="AI24" s="143">
        <f t="shared" si="27"/>
        <v>0</v>
      </c>
      <c r="AK24" s="141">
        <v>19.0</v>
      </c>
      <c r="AL24" s="112" t="str">
        <f t="shared" si="13"/>
        <v/>
      </c>
      <c r="AM24" s="112" t="str">
        <f t="shared" si="14"/>
        <v/>
      </c>
      <c r="AN24" s="112" t="str">
        <f t="shared" si="15"/>
        <v/>
      </c>
      <c r="AO24" s="112" t="str">
        <f t="shared" si="16"/>
        <v/>
      </c>
      <c r="AP24" s="112" t="str">
        <f t="shared" si="17"/>
        <v/>
      </c>
      <c r="AQ24" s="112" t="str">
        <f t="shared" ref="AQ24:AT24" si="47">IF($AK24&lt;=$F$18,$AL24*AM24,)</f>
        <v/>
      </c>
      <c r="AR24" s="112" t="str">
        <f t="shared" si="47"/>
        <v/>
      </c>
      <c r="AS24" s="112" t="str">
        <f t="shared" si="47"/>
        <v/>
      </c>
      <c r="AT24" s="112" t="str">
        <f t="shared" si="47"/>
        <v/>
      </c>
      <c r="AU24" s="112"/>
      <c r="AV24" s="112"/>
      <c r="AW24" s="112"/>
      <c r="AX24" s="112"/>
      <c r="AY24" s="144" t="str">
        <f t="shared" si="29"/>
        <v/>
      </c>
      <c r="AZ24" s="264"/>
      <c r="BA24" s="262"/>
      <c r="BB24" s="262"/>
      <c r="BC24" s="262"/>
    </row>
    <row r="25" ht="15.75" customHeight="1">
      <c r="B25" s="176">
        <v>0.0</v>
      </c>
      <c r="C25" s="177">
        <v>15.0</v>
      </c>
      <c r="D25" s="178">
        <v>104.5542294737272</v>
      </c>
      <c r="E25" s="179">
        <f t="shared" ref="E25:E40" si="49">$F$20</f>
        <v>1.3</v>
      </c>
      <c r="F25" s="180">
        <f t="shared" ref="F25:F40" si="50">D25*E25</f>
        <v>135.9204983</v>
      </c>
      <c r="G25" s="181">
        <f>F25/(C25-B25)</f>
        <v>9.061366554</v>
      </c>
      <c r="H25" s="112"/>
      <c r="I25" s="138">
        <v>20.0</v>
      </c>
      <c r="J25" s="112" t="str">
        <f t="shared" si="30"/>
        <v/>
      </c>
      <c r="K25" s="112">
        <f t="shared" si="19"/>
        <v>0</v>
      </c>
      <c r="L25" s="112" t="str">
        <f t="shared" si="20"/>
        <v/>
      </c>
      <c r="M25" s="112" t="str">
        <f t="shared" si="1"/>
        <v/>
      </c>
      <c r="N25" s="112" t="str">
        <f t="shared" si="2"/>
        <v/>
      </c>
      <c r="O25" s="139">
        <f t="shared" si="3"/>
        <v>0</v>
      </c>
      <c r="P25" s="138">
        <v>20.0</v>
      </c>
      <c r="Q25" s="112" t="str">
        <f t="shared" si="21"/>
        <v/>
      </c>
      <c r="R25" s="112" t="str">
        <f t="shared" si="22"/>
        <v/>
      </c>
      <c r="S25" s="112">
        <f t="shared" si="4"/>
        <v>0</v>
      </c>
      <c r="T25" s="112">
        <f t="shared" si="5"/>
        <v>0</v>
      </c>
      <c r="U25" s="112" t="str">
        <f t="shared" si="23"/>
        <v/>
      </c>
      <c r="V25" s="112" t="str">
        <f t="shared" si="6"/>
        <v/>
      </c>
      <c r="W25" s="112">
        <v>0.0</v>
      </c>
      <c r="X25" s="112">
        <f t="shared" si="7"/>
        <v>0</v>
      </c>
      <c r="Y25" s="140" t="str">
        <f t="shared" si="8"/>
        <v/>
      </c>
      <c r="AA25" s="141">
        <v>20.0</v>
      </c>
      <c r="AB25" s="112" t="str">
        <f t="shared" si="9"/>
        <v/>
      </c>
      <c r="AC25" s="142">
        <f t="shared" si="10"/>
        <v>0</v>
      </c>
      <c r="AD25" s="112" t="str">
        <f t="shared" si="11"/>
        <v/>
      </c>
      <c r="AE25" s="112" t="str">
        <f t="shared" si="12"/>
        <v/>
      </c>
      <c r="AF25" s="112">
        <f t="shared" si="24"/>
        <v>0</v>
      </c>
      <c r="AG25" s="112">
        <f t="shared" si="25"/>
        <v>0</v>
      </c>
      <c r="AH25" s="112">
        <f t="shared" si="26"/>
        <v>0</v>
      </c>
      <c r="AI25" s="143">
        <f t="shared" si="27"/>
        <v>0</v>
      </c>
      <c r="AK25" s="141">
        <v>20.0</v>
      </c>
      <c r="AL25" s="112" t="str">
        <f t="shared" si="13"/>
        <v/>
      </c>
      <c r="AM25" s="112" t="str">
        <f t="shared" si="14"/>
        <v/>
      </c>
      <c r="AN25" s="112" t="str">
        <f t="shared" si="15"/>
        <v/>
      </c>
      <c r="AO25" s="112" t="str">
        <f t="shared" si="16"/>
        <v/>
      </c>
      <c r="AP25" s="112" t="str">
        <f t="shared" si="17"/>
        <v/>
      </c>
      <c r="AQ25" s="112" t="str">
        <f t="shared" ref="AQ25:AT25" si="48">IF($AK25&lt;=$F$18,$AL25*AM25,)</f>
        <v/>
      </c>
      <c r="AR25" s="112" t="str">
        <f t="shared" si="48"/>
        <v/>
      </c>
      <c r="AS25" s="112" t="str">
        <f t="shared" si="48"/>
        <v/>
      </c>
      <c r="AT25" s="112" t="str">
        <f t="shared" si="48"/>
        <v/>
      </c>
      <c r="AU25" s="112"/>
      <c r="AV25" s="112"/>
      <c r="AW25" s="112"/>
      <c r="AX25" s="112"/>
      <c r="AY25" s="144" t="str">
        <f t="shared" si="29"/>
        <v/>
      </c>
      <c r="AZ25" s="264"/>
      <c r="BA25" s="262"/>
      <c r="BB25" s="262"/>
      <c r="BC25" s="262"/>
    </row>
    <row r="26" ht="15.75" customHeight="1">
      <c r="B26" s="182">
        <f t="shared" ref="B26:B40" si="52">C25</f>
        <v>15</v>
      </c>
      <c r="C26" s="183">
        <f>B26+1</f>
        <v>16</v>
      </c>
      <c r="D26" s="178">
        <v>77.78834672845304</v>
      </c>
      <c r="E26" s="184">
        <f t="shared" si="49"/>
        <v>1.3</v>
      </c>
      <c r="F26" s="185">
        <f t="shared" si="50"/>
        <v>101.1248507</v>
      </c>
      <c r="G26" s="186">
        <f t="shared" ref="G26:G40" si="53">(F26-F25)/(C26-B26)</f>
        <v>-34.79564757</v>
      </c>
      <c r="H26" s="112"/>
      <c r="I26" s="138">
        <v>21.0</v>
      </c>
      <c r="J26" s="112" t="str">
        <f t="shared" si="30"/>
        <v/>
      </c>
      <c r="K26" s="112">
        <f t="shared" si="19"/>
        <v>0</v>
      </c>
      <c r="L26" s="112" t="str">
        <f t="shared" si="20"/>
        <v/>
      </c>
      <c r="M26" s="112" t="str">
        <f t="shared" si="1"/>
        <v/>
      </c>
      <c r="N26" s="112" t="str">
        <f t="shared" si="2"/>
        <v/>
      </c>
      <c r="O26" s="139">
        <f t="shared" si="3"/>
        <v>0</v>
      </c>
      <c r="P26" s="138">
        <v>21.0</v>
      </c>
      <c r="Q26" s="112" t="str">
        <f t="shared" si="21"/>
        <v/>
      </c>
      <c r="R26" s="112" t="str">
        <f t="shared" si="22"/>
        <v/>
      </c>
      <c r="S26" s="112">
        <f t="shared" si="4"/>
        <v>0</v>
      </c>
      <c r="T26" s="112">
        <f t="shared" si="5"/>
        <v>0</v>
      </c>
      <c r="U26" s="112" t="str">
        <f t="shared" si="23"/>
        <v/>
      </c>
      <c r="V26" s="112" t="str">
        <f t="shared" si="6"/>
        <v/>
      </c>
      <c r="W26" s="112">
        <v>0.0</v>
      </c>
      <c r="X26" s="112">
        <f t="shared" si="7"/>
        <v>0</v>
      </c>
      <c r="Y26" s="140" t="str">
        <f t="shared" si="8"/>
        <v/>
      </c>
      <c r="AA26" s="141">
        <v>21.0</v>
      </c>
      <c r="AB26" s="112" t="str">
        <f t="shared" si="9"/>
        <v/>
      </c>
      <c r="AC26" s="142">
        <f t="shared" si="10"/>
        <v>0</v>
      </c>
      <c r="AD26" s="112" t="str">
        <f t="shared" si="11"/>
        <v/>
      </c>
      <c r="AE26" s="112" t="str">
        <f t="shared" si="12"/>
        <v/>
      </c>
      <c r="AF26" s="112">
        <f t="shared" si="24"/>
        <v>0</v>
      </c>
      <c r="AG26" s="112">
        <f t="shared" si="25"/>
        <v>0</v>
      </c>
      <c r="AH26" s="112">
        <f t="shared" si="26"/>
        <v>0</v>
      </c>
      <c r="AI26" s="143">
        <f t="shared" si="27"/>
        <v>0</v>
      </c>
      <c r="AK26" s="141">
        <v>21.0</v>
      </c>
      <c r="AL26" s="112" t="str">
        <f t="shared" si="13"/>
        <v/>
      </c>
      <c r="AM26" s="112" t="str">
        <f t="shared" si="14"/>
        <v/>
      </c>
      <c r="AN26" s="112" t="str">
        <f t="shared" si="15"/>
        <v/>
      </c>
      <c r="AO26" s="112" t="str">
        <f t="shared" si="16"/>
        <v/>
      </c>
      <c r="AP26" s="112" t="str">
        <f t="shared" si="17"/>
        <v/>
      </c>
      <c r="AQ26" s="112" t="str">
        <f t="shared" ref="AQ26:AT26" si="51">IF($AK26&lt;=$F$18,$AL26*AM26,)</f>
        <v/>
      </c>
      <c r="AR26" s="112" t="str">
        <f t="shared" si="51"/>
        <v/>
      </c>
      <c r="AS26" s="112" t="str">
        <f t="shared" si="51"/>
        <v/>
      </c>
      <c r="AT26" s="112" t="str">
        <f t="shared" si="51"/>
        <v/>
      </c>
      <c r="AU26" s="112"/>
      <c r="AV26" s="112"/>
      <c r="AW26" s="112"/>
      <c r="AX26" s="112"/>
      <c r="AY26" s="144" t="str">
        <f t="shared" si="29"/>
        <v/>
      </c>
      <c r="AZ26" s="264"/>
      <c r="BA26" s="262"/>
      <c r="BB26" s="262"/>
      <c r="BC26" s="265"/>
    </row>
    <row r="27" ht="15.75" customHeight="1">
      <c r="B27" s="182">
        <f t="shared" si="52"/>
        <v>16</v>
      </c>
      <c r="C27" s="183">
        <f t="shared" ref="C27:C36" si="55">C25+5</f>
        <v>20</v>
      </c>
      <c r="D27" s="187">
        <v>152.20704077372307</v>
      </c>
      <c r="E27" s="184">
        <f t="shared" si="49"/>
        <v>1.3</v>
      </c>
      <c r="F27" s="185">
        <f t="shared" si="50"/>
        <v>197.869153</v>
      </c>
      <c r="G27" s="188">
        <f t="shared" si="53"/>
        <v>24.18607556</v>
      </c>
      <c r="H27" s="112"/>
      <c r="I27" s="138">
        <v>22.0</v>
      </c>
      <c r="J27" s="112" t="str">
        <f t="shared" si="30"/>
        <v/>
      </c>
      <c r="K27" s="112">
        <f t="shared" si="19"/>
        <v>0</v>
      </c>
      <c r="L27" s="112" t="str">
        <f t="shared" si="20"/>
        <v/>
      </c>
      <c r="M27" s="112" t="str">
        <f t="shared" si="1"/>
        <v/>
      </c>
      <c r="N27" s="112" t="str">
        <f t="shared" si="2"/>
        <v/>
      </c>
      <c r="O27" s="139">
        <f t="shared" si="3"/>
        <v>0</v>
      </c>
      <c r="P27" s="138">
        <v>22.0</v>
      </c>
      <c r="Q27" s="112" t="str">
        <f t="shared" si="21"/>
        <v/>
      </c>
      <c r="R27" s="112" t="str">
        <f t="shared" si="22"/>
        <v/>
      </c>
      <c r="S27" s="112">
        <f t="shared" si="4"/>
        <v>0</v>
      </c>
      <c r="T27" s="112">
        <f t="shared" si="5"/>
        <v>0</v>
      </c>
      <c r="U27" s="112" t="str">
        <f t="shared" si="23"/>
        <v/>
      </c>
      <c r="V27" s="112" t="str">
        <f t="shared" si="6"/>
        <v/>
      </c>
      <c r="W27" s="112">
        <v>0.0</v>
      </c>
      <c r="X27" s="112">
        <f t="shared" si="7"/>
        <v>0</v>
      </c>
      <c r="Y27" s="140" t="str">
        <f t="shared" si="8"/>
        <v/>
      </c>
      <c r="AA27" s="141">
        <v>22.0</v>
      </c>
      <c r="AB27" s="112" t="str">
        <f t="shared" si="9"/>
        <v/>
      </c>
      <c r="AC27" s="142">
        <f t="shared" si="10"/>
        <v>0</v>
      </c>
      <c r="AD27" s="112" t="str">
        <f t="shared" si="11"/>
        <v/>
      </c>
      <c r="AE27" s="112" t="str">
        <f t="shared" si="12"/>
        <v/>
      </c>
      <c r="AF27" s="112">
        <f t="shared" si="24"/>
        <v>0</v>
      </c>
      <c r="AG27" s="112">
        <f t="shared" si="25"/>
        <v>0</v>
      </c>
      <c r="AH27" s="112">
        <f t="shared" si="26"/>
        <v>0</v>
      </c>
      <c r="AI27" s="143">
        <f t="shared" si="27"/>
        <v>0</v>
      </c>
      <c r="AK27" s="141">
        <v>22.0</v>
      </c>
      <c r="AL27" s="112" t="str">
        <f t="shared" si="13"/>
        <v/>
      </c>
      <c r="AM27" s="112" t="str">
        <f t="shared" si="14"/>
        <v/>
      </c>
      <c r="AN27" s="112" t="str">
        <f t="shared" si="15"/>
        <v/>
      </c>
      <c r="AO27" s="112" t="str">
        <f t="shared" si="16"/>
        <v/>
      </c>
      <c r="AP27" s="112" t="str">
        <f t="shared" si="17"/>
        <v/>
      </c>
      <c r="AQ27" s="112" t="str">
        <f t="shared" ref="AQ27:AT27" si="54">IF($AK27&lt;=$F$18,$AL27*AM27,)</f>
        <v/>
      </c>
      <c r="AR27" s="112" t="str">
        <f t="shared" si="54"/>
        <v/>
      </c>
      <c r="AS27" s="112" t="str">
        <f t="shared" si="54"/>
        <v/>
      </c>
      <c r="AT27" s="112" t="str">
        <f t="shared" si="54"/>
        <v/>
      </c>
      <c r="AU27" s="112"/>
      <c r="AV27" s="112"/>
      <c r="AW27" s="112"/>
      <c r="AX27" s="112"/>
      <c r="AY27" s="144" t="str">
        <f t="shared" si="29"/>
        <v/>
      </c>
      <c r="AZ27" s="264"/>
    </row>
    <row r="28" ht="15.75" customHeight="1">
      <c r="B28" s="182">
        <f t="shared" si="52"/>
        <v>20</v>
      </c>
      <c r="C28" s="183">
        <f t="shared" si="55"/>
        <v>21</v>
      </c>
      <c r="D28" s="187">
        <v>112.09600885217722</v>
      </c>
      <c r="E28" s="184">
        <f t="shared" si="49"/>
        <v>1.3</v>
      </c>
      <c r="F28" s="185">
        <f t="shared" si="50"/>
        <v>145.7248115</v>
      </c>
      <c r="G28" s="188">
        <f t="shared" si="53"/>
        <v>-52.1443415</v>
      </c>
      <c r="H28" s="112"/>
      <c r="I28" s="138">
        <v>23.0</v>
      </c>
      <c r="J28" s="112" t="str">
        <f t="shared" si="30"/>
        <v/>
      </c>
      <c r="K28" s="112">
        <f t="shared" si="19"/>
        <v>0</v>
      </c>
      <c r="L28" s="112" t="str">
        <f t="shared" si="20"/>
        <v/>
      </c>
      <c r="M28" s="112" t="str">
        <f t="shared" si="1"/>
        <v/>
      </c>
      <c r="N28" s="112" t="str">
        <f t="shared" si="2"/>
        <v/>
      </c>
      <c r="O28" s="139">
        <f t="shared" si="3"/>
        <v>0</v>
      </c>
      <c r="P28" s="138">
        <v>23.0</v>
      </c>
      <c r="Q28" s="112" t="str">
        <f t="shared" si="21"/>
        <v/>
      </c>
      <c r="R28" s="112" t="str">
        <f t="shared" si="22"/>
        <v/>
      </c>
      <c r="S28" s="112">
        <f t="shared" si="4"/>
        <v>0</v>
      </c>
      <c r="T28" s="112">
        <f t="shared" si="5"/>
        <v>0</v>
      </c>
      <c r="U28" s="112" t="str">
        <f t="shared" si="23"/>
        <v/>
      </c>
      <c r="V28" s="112" t="str">
        <f t="shared" si="6"/>
        <v/>
      </c>
      <c r="W28" s="112">
        <v>0.0</v>
      </c>
      <c r="X28" s="112">
        <f t="shared" si="7"/>
        <v>0</v>
      </c>
      <c r="Y28" s="140" t="str">
        <f t="shared" si="8"/>
        <v/>
      </c>
      <c r="AA28" s="141">
        <v>23.0</v>
      </c>
      <c r="AB28" s="112" t="str">
        <f t="shared" si="9"/>
        <v/>
      </c>
      <c r="AC28" s="142">
        <f t="shared" si="10"/>
        <v>0</v>
      </c>
      <c r="AD28" s="112" t="str">
        <f t="shared" si="11"/>
        <v/>
      </c>
      <c r="AE28" s="112" t="str">
        <f t="shared" si="12"/>
        <v/>
      </c>
      <c r="AF28" s="112">
        <f t="shared" si="24"/>
        <v>0</v>
      </c>
      <c r="AG28" s="112">
        <f t="shared" si="25"/>
        <v>0</v>
      </c>
      <c r="AH28" s="112">
        <f t="shared" si="26"/>
        <v>0</v>
      </c>
      <c r="AI28" s="143">
        <f t="shared" si="27"/>
        <v>0</v>
      </c>
      <c r="AK28" s="141">
        <v>23.0</v>
      </c>
      <c r="AL28" s="112" t="str">
        <f t="shared" si="13"/>
        <v/>
      </c>
      <c r="AM28" s="112" t="str">
        <f t="shared" si="14"/>
        <v/>
      </c>
      <c r="AN28" s="112" t="str">
        <f t="shared" si="15"/>
        <v/>
      </c>
      <c r="AO28" s="112" t="str">
        <f t="shared" si="16"/>
        <v/>
      </c>
      <c r="AP28" s="112" t="str">
        <f t="shared" si="17"/>
        <v/>
      </c>
      <c r="AQ28" s="112" t="str">
        <f t="shared" ref="AQ28:AT28" si="56">IF($AK28&lt;=$F$18,$AL28*AM28,)</f>
        <v/>
      </c>
      <c r="AR28" s="112" t="str">
        <f t="shared" si="56"/>
        <v/>
      </c>
      <c r="AS28" s="112" t="str">
        <f t="shared" si="56"/>
        <v/>
      </c>
      <c r="AT28" s="112" t="str">
        <f t="shared" si="56"/>
        <v/>
      </c>
      <c r="AU28" s="112"/>
      <c r="AV28" s="112"/>
      <c r="AW28" s="112"/>
      <c r="AX28" s="112"/>
      <c r="AY28" s="144" t="str">
        <f t="shared" si="29"/>
        <v/>
      </c>
      <c r="AZ28" s="264"/>
    </row>
    <row r="29" ht="15.75" customHeight="1">
      <c r="B29" s="182">
        <f t="shared" si="52"/>
        <v>21</v>
      </c>
      <c r="C29" s="183">
        <f t="shared" si="55"/>
        <v>25</v>
      </c>
      <c r="D29" s="187">
        <v>197.9505158685593</v>
      </c>
      <c r="E29" s="184">
        <f t="shared" si="49"/>
        <v>1.3</v>
      </c>
      <c r="F29" s="185">
        <f t="shared" si="50"/>
        <v>257.3356706</v>
      </c>
      <c r="G29" s="188">
        <f t="shared" si="53"/>
        <v>27.90271478</v>
      </c>
      <c r="H29" s="112"/>
      <c r="I29" s="138">
        <v>24.0</v>
      </c>
      <c r="J29" s="112" t="str">
        <f t="shared" si="30"/>
        <v/>
      </c>
      <c r="K29" s="112">
        <f t="shared" si="19"/>
        <v>0</v>
      </c>
      <c r="L29" s="112" t="str">
        <f t="shared" si="20"/>
        <v/>
      </c>
      <c r="M29" s="112" t="str">
        <f t="shared" si="1"/>
        <v/>
      </c>
      <c r="N29" s="112" t="str">
        <f t="shared" si="2"/>
        <v/>
      </c>
      <c r="O29" s="139">
        <f t="shared" si="3"/>
        <v>0</v>
      </c>
      <c r="P29" s="138">
        <v>24.0</v>
      </c>
      <c r="Q29" s="112" t="str">
        <f t="shared" si="21"/>
        <v/>
      </c>
      <c r="R29" s="112" t="str">
        <f t="shared" si="22"/>
        <v/>
      </c>
      <c r="S29" s="112">
        <f t="shared" si="4"/>
        <v>0</v>
      </c>
      <c r="T29" s="112">
        <f t="shared" si="5"/>
        <v>0</v>
      </c>
      <c r="U29" s="112" t="str">
        <f t="shared" si="23"/>
        <v/>
      </c>
      <c r="V29" s="112" t="str">
        <f t="shared" si="6"/>
        <v/>
      </c>
      <c r="W29" s="112">
        <v>0.0</v>
      </c>
      <c r="X29" s="112">
        <f t="shared" si="7"/>
        <v>0</v>
      </c>
      <c r="Y29" s="140" t="str">
        <f t="shared" si="8"/>
        <v/>
      </c>
      <c r="AA29" s="141">
        <v>24.0</v>
      </c>
      <c r="AB29" s="112" t="str">
        <f t="shared" si="9"/>
        <v/>
      </c>
      <c r="AC29" s="142">
        <f t="shared" si="10"/>
        <v>0</v>
      </c>
      <c r="AD29" s="112" t="str">
        <f t="shared" si="11"/>
        <v/>
      </c>
      <c r="AE29" s="112" t="str">
        <f t="shared" si="12"/>
        <v/>
      </c>
      <c r="AF29" s="112">
        <f t="shared" si="24"/>
        <v>0</v>
      </c>
      <c r="AG29" s="112">
        <f t="shared" si="25"/>
        <v>0</v>
      </c>
      <c r="AH29" s="112">
        <f t="shared" si="26"/>
        <v>0</v>
      </c>
      <c r="AI29" s="143">
        <f t="shared" si="27"/>
        <v>0</v>
      </c>
      <c r="AK29" s="141">
        <v>24.0</v>
      </c>
      <c r="AL29" s="112" t="str">
        <f t="shared" si="13"/>
        <v/>
      </c>
      <c r="AM29" s="112" t="str">
        <f t="shared" si="14"/>
        <v/>
      </c>
      <c r="AN29" s="112" t="str">
        <f t="shared" si="15"/>
        <v/>
      </c>
      <c r="AO29" s="112" t="str">
        <f t="shared" si="16"/>
        <v/>
      </c>
      <c r="AP29" s="112" t="str">
        <f t="shared" si="17"/>
        <v/>
      </c>
      <c r="AQ29" s="112" t="str">
        <f t="shared" ref="AQ29:AT29" si="57">IF($AK29&lt;=$F$18,$AL29*AM29,)</f>
        <v/>
      </c>
      <c r="AR29" s="112" t="str">
        <f t="shared" si="57"/>
        <v/>
      </c>
      <c r="AS29" s="112" t="str">
        <f t="shared" si="57"/>
        <v/>
      </c>
      <c r="AT29" s="112" t="str">
        <f t="shared" si="57"/>
        <v/>
      </c>
      <c r="AU29" s="112"/>
      <c r="AV29" s="112"/>
      <c r="AW29" s="112"/>
      <c r="AX29" s="112"/>
      <c r="AY29" s="144" t="str">
        <f t="shared" si="29"/>
        <v/>
      </c>
      <c r="AZ29" s="264"/>
    </row>
    <row r="30" ht="15.75" customHeight="1">
      <c r="B30" s="182">
        <f t="shared" si="52"/>
        <v>25</v>
      </c>
      <c r="C30" s="183">
        <f t="shared" si="55"/>
        <v>26</v>
      </c>
      <c r="D30" s="187">
        <v>157.66584948127354</v>
      </c>
      <c r="E30" s="184">
        <f t="shared" si="49"/>
        <v>1.3</v>
      </c>
      <c r="F30" s="185">
        <f t="shared" si="50"/>
        <v>204.9656043</v>
      </c>
      <c r="G30" s="188">
        <f t="shared" si="53"/>
        <v>-52.3700663</v>
      </c>
      <c r="H30" s="112"/>
      <c r="I30" s="138">
        <v>25.0</v>
      </c>
      <c r="J30" s="112" t="str">
        <f t="shared" si="30"/>
        <v/>
      </c>
      <c r="K30" s="112">
        <f t="shared" si="19"/>
        <v>0</v>
      </c>
      <c r="L30" s="112" t="str">
        <f t="shared" si="20"/>
        <v/>
      </c>
      <c r="M30" s="112" t="str">
        <f t="shared" si="1"/>
        <v/>
      </c>
      <c r="N30" s="112" t="str">
        <f t="shared" si="2"/>
        <v/>
      </c>
      <c r="O30" s="139">
        <f t="shared" si="3"/>
        <v>0</v>
      </c>
      <c r="P30" s="138">
        <v>25.0</v>
      </c>
      <c r="Q30" s="112" t="str">
        <f t="shared" si="21"/>
        <v/>
      </c>
      <c r="R30" s="112" t="str">
        <f t="shared" si="22"/>
        <v/>
      </c>
      <c r="S30" s="112">
        <f t="shared" si="4"/>
        <v>0</v>
      </c>
      <c r="T30" s="112">
        <f t="shared" si="5"/>
        <v>0</v>
      </c>
      <c r="U30" s="112" t="str">
        <f t="shared" si="23"/>
        <v/>
      </c>
      <c r="V30" s="112" t="str">
        <f t="shared" si="6"/>
        <v/>
      </c>
      <c r="W30" s="112">
        <v>0.0</v>
      </c>
      <c r="X30" s="112">
        <f t="shared" si="7"/>
        <v>0</v>
      </c>
      <c r="Y30" s="140" t="str">
        <f t="shared" si="8"/>
        <v/>
      </c>
      <c r="AA30" s="141">
        <v>25.0</v>
      </c>
      <c r="AB30" s="112" t="str">
        <f t="shared" si="9"/>
        <v/>
      </c>
      <c r="AC30" s="142">
        <f t="shared" si="10"/>
        <v>0</v>
      </c>
      <c r="AD30" s="112" t="str">
        <f t="shared" si="11"/>
        <v/>
      </c>
      <c r="AE30" s="112" t="str">
        <f t="shared" si="12"/>
        <v/>
      </c>
      <c r="AF30" s="112">
        <f t="shared" si="24"/>
        <v>0</v>
      </c>
      <c r="AG30" s="112">
        <f t="shared" si="25"/>
        <v>0</v>
      </c>
      <c r="AH30" s="112">
        <f t="shared" si="26"/>
        <v>0</v>
      </c>
      <c r="AI30" s="143">
        <f t="shared" si="27"/>
        <v>0</v>
      </c>
      <c r="AK30" s="141">
        <v>25.0</v>
      </c>
      <c r="AL30" s="112" t="str">
        <f t="shared" si="13"/>
        <v/>
      </c>
      <c r="AM30" s="112" t="str">
        <f t="shared" si="14"/>
        <v/>
      </c>
      <c r="AN30" s="112" t="str">
        <f t="shared" si="15"/>
        <v/>
      </c>
      <c r="AO30" s="112" t="str">
        <f t="shared" si="16"/>
        <v/>
      </c>
      <c r="AP30" s="112" t="str">
        <f t="shared" si="17"/>
        <v/>
      </c>
      <c r="AQ30" s="112" t="str">
        <f t="shared" ref="AQ30:AT30" si="58">IF($AK30&lt;=$F$18,$AL30*AM30,)</f>
        <v/>
      </c>
      <c r="AR30" s="112" t="str">
        <f t="shared" si="58"/>
        <v/>
      </c>
      <c r="AS30" s="112" t="str">
        <f t="shared" si="58"/>
        <v/>
      </c>
      <c r="AT30" s="112" t="str">
        <f t="shared" si="58"/>
        <v/>
      </c>
      <c r="AU30" s="112"/>
      <c r="AV30" s="112"/>
      <c r="AW30" s="112"/>
      <c r="AX30" s="112"/>
      <c r="AY30" s="144" t="str">
        <f t="shared" si="29"/>
        <v/>
      </c>
      <c r="AZ30" s="264"/>
    </row>
    <row r="31" ht="15.75" customHeight="1">
      <c r="B31" s="182">
        <f t="shared" si="52"/>
        <v>26</v>
      </c>
      <c r="C31" s="183">
        <f t="shared" si="55"/>
        <v>30</v>
      </c>
      <c r="D31" s="187">
        <v>211.97075954647852</v>
      </c>
      <c r="E31" s="184">
        <f t="shared" si="49"/>
        <v>1.3</v>
      </c>
      <c r="F31" s="185">
        <f t="shared" si="50"/>
        <v>275.5619874</v>
      </c>
      <c r="G31" s="188">
        <f t="shared" si="53"/>
        <v>17.64909577</v>
      </c>
      <c r="H31" s="112"/>
      <c r="I31" s="138">
        <v>26.0</v>
      </c>
      <c r="J31" s="112" t="str">
        <f t="shared" si="30"/>
        <v/>
      </c>
      <c r="K31" s="112">
        <f t="shared" si="19"/>
        <v>0</v>
      </c>
      <c r="L31" s="112" t="str">
        <f t="shared" si="20"/>
        <v/>
      </c>
      <c r="M31" s="112" t="str">
        <f t="shared" si="1"/>
        <v/>
      </c>
      <c r="N31" s="112" t="str">
        <f t="shared" si="2"/>
        <v/>
      </c>
      <c r="O31" s="139">
        <f t="shared" si="3"/>
        <v>0</v>
      </c>
      <c r="P31" s="138">
        <v>26.0</v>
      </c>
      <c r="Q31" s="112" t="str">
        <f t="shared" si="21"/>
        <v/>
      </c>
      <c r="R31" s="112" t="str">
        <f t="shared" si="22"/>
        <v/>
      </c>
      <c r="S31" s="112">
        <f t="shared" si="4"/>
        <v>0</v>
      </c>
      <c r="T31" s="112">
        <f t="shared" si="5"/>
        <v>0</v>
      </c>
      <c r="U31" s="112" t="str">
        <f t="shared" si="23"/>
        <v/>
      </c>
      <c r="V31" s="112" t="str">
        <f t="shared" si="6"/>
        <v/>
      </c>
      <c r="W31" s="112">
        <v>0.0</v>
      </c>
      <c r="X31" s="112">
        <f t="shared" si="7"/>
        <v>0</v>
      </c>
      <c r="Y31" s="140" t="str">
        <f t="shared" si="8"/>
        <v/>
      </c>
      <c r="AA31" s="141">
        <v>26.0</v>
      </c>
      <c r="AB31" s="112" t="str">
        <f t="shared" si="9"/>
        <v/>
      </c>
      <c r="AC31" s="142">
        <f t="shared" si="10"/>
        <v>0</v>
      </c>
      <c r="AD31" s="112" t="str">
        <f t="shared" si="11"/>
        <v/>
      </c>
      <c r="AE31" s="112" t="str">
        <f t="shared" si="12"/>
        <v/>
      </c>
      <c r="AF31" s="112">
        <f t="shared" si="24"/>
        <v>0</v>
      </c>
      <c r="AG31" s="112">
        <f t="shared" si="25"/>
        <v>0</v>
      </c>
      <c r="AH31" s="112">
        <f t="shared" si="26"/>
        <v>0</v>
      </c>
      <c r="AI31" s="143">
        <f t="shared" si="27"/>
        <v>0</v>
      </c>
      <c r="AK31" s="141">
        <v>26.0</v>
      </c>
      <c r="AL31" s="112" t="str">
        <f t="shared" si="13"/>
        <v/>
      </c>
      <c r="AM31" s="112" t="str">
        <f t="shared" si="14"/>
        <v/>
      </c>
      <c r="AN31" s="112" t="str">
        <f t="shared" si="15"/>
        <v/>
      </c>
      <c r="AO31" s="112" t="str">
        <f t="shared" si="16"/>
        <v/>
      </c>
      <c r="AP31" s="112" t="str">
        <f t="shared" si="17"/>
        <v/>
      </c>
      <c r="AQ31" s="112" t="str">
        <f t="shared" ref="AQ31:AT31" si="59">IF($AK31&lt;=$F$18,$AL31*AM31,)</f>
        <v/>
      </c>
      <c r="AR31" s="112" t="str">
        <f t="shared" si="59"/>
        <v/>
      </c>
      <c r="AS31" s="112" t="str">
        <f t="shared" si="59"/>
        <v/>
      </c>
      <c r="AT31" s="112" t="str">
        <f t="shared" si="59"/>
        <v/>
      </c>
      <c r="AU31" s="112"/>
      <c r="AV31" s="112"/>
      <c r="AW31" s="112"/>
      <c r="AX31" s="112"/>
      <c r="AY31" s="144" t="str">
        <f t="shared" si="29"/>
        <v/>
      </c>
      <c r="AZ31" s="264"/>
    </row>
    <row r="32" ht="15.75" customHeight="1">
      <c r="B32" s="182">
        <f t="shared" si="52"/>
        <v>30</v>
      </c>
      <c r="C32" s="183">
        <f t="shared" si="55"/>
        <v>31</v>
      </c>
      <c r="D32" s="187">
        <v>172.0703812789061</v>
      </c>
      <c r="E32" s="184">
        <f t="shared" si="49"/>
        <v>1.3</v>
      </c>
      <c r="F32" s="185">
        <f t="shared" si="50"/>
        <v>223.6914957</v>
      </c>
      <c r="G32" s="188">
        <f t="shared" si="53"/>
        <v>-51.87049175</v>
      </c>
      <c r="H32" s="112"/>
      <c r="I32" s="138">
        <v>27.0</v>
      </c>
      <c r="J32" s="112" t="str">
        <f t="shared" si="30"/>
        <v/>
      </c>
      <c r="K32" s="112">
        <f t="shared" si="19"/>
        <v>0</v>
      </c>
      <c r="L32" s="112" t="str">
        <f t="shared" si="20"/>
        <v/>
      </c>
      <c r="M32" s="112" t="str">
        <f t="shared" si="1"/>
        <v/>
      </c>
      <c r="N32" s="112" t="str">
        <f t="shared" si="2"/>
        <v/>
      </c>
      <c r="O32" s="139">
        <f t="shared" si="3"/>
        <v>0</v>
      </c>
      <c r="P32" s="138">
        <v>27.0</v>
      </c>
      <c r="Q32" s="112" t="str">
        <f t="shared" si="21"/>
        <v/>
      </c>
      <c r="R32" s="112" t="str">
        <f t="shared" si="22"/>
        <v/>
      </c>
      <c r="S32" s="112">
        <f t="shared" si="4"/>
        <v>0</v>
      </c>
      <c r="T32" s="112">
        <f t="shared" si="5"/>
        <v>0</v>
      </c>
      <c r="U32" s="112" t="str">
        <f t="shared" si="23"/>
        <v/>
      </c>
      <c r="V32" s="112" t="str">
        <f t="shared" si="6"/>
        <v/>
      </c>
      <c r="W32" s="112">
        <v>0.0</v>
      </c>
      <c r="X32" s="112">
        <f t="shared" si="7"/>
        <v>0</v>
      </c>
      <c r="Y32" s="140" t="str">
        <f t="shared" si="8"/>
        <v/>
      </c>
      <c r="AA32" s="141">
        <v>27.0</v>
      </c>
      <c r="AB32" s="112" t="str">
        <f t="shared" si="9"/>
        <v/>
      </c>
      <c r="AC32" s="142">
        <f t="shared" si="10"/>
        <v>0</v>
      </c>
      <c r="AD32" s="112" t="str">
        <f t="shared" si="11"/>
        <v/>
      </c>
      <c r="AE32" s="112" t="str">
        <f t="shared" si="12"/>
        <v/>
      </c>
      <c r="AF32" s="112">
        <f t="shared" si="24"/>
        <v>0</v>
      </c>
      <c r="AG32" s="112">
        <f t="shared" si="25"/>
        <v>0</v>
      </c>
      <c r="AH32" s="112">
        <f t="shared" si="26"/>
        <v>0</v>
      </c>
      <c r="AI32" s="143">
        <f t="shared" si="27"/>
        <v>0</v>
      </c>
      <c r="AK32" s="141">
        <v>27.0</v>
      </c>
      <c r="AL32" s="112" t="str">
        <f t="shared" si="13"/>
        <v/>
      </c>
      <c r="AM32" s="112" t="str">
        <f t="shared" si="14"/>
        <v/>
      </c>
      <c r="AN32" s="112" t="str">
        <f t="shared" si="15"/>
        <v/>
      </c>
      <c r="AO32" s="112" t="str">
        <f t="shared" si="16"/>
        <v/>
      </c>
      <c r="AP32" s="112" t="str">
        <f t="shared" si="17"/>
        <v/>
      </c>
      <c r="AQ32" s="112" t="str">
        <f t="shared" ref="AQ32:AT32" si="60">IF($AK32&lt;=$F$18,$AL32*AM32,)</f>
        <v/>
      </c>
      <c r="AR32" s="112" t="str">
        <f t="shared" si="60"/>
        <v/>
      </c>
      <c r="AS32" s="112" t="str">
        <f t="shared" si="60"/>
        <v/>
      </c>
      <c r="AT32" s="112" t="str">
        <f t="shared" si="60"/>
        <v/>
      </c>
      <c r="AU32" s="112"/>
      <c r="AV32" s="112"/>
      <c r="AW32" s="112"/>
      <c r="AX32" s="112"/>
      <c r="AY32" s="144" t="str">
        <f t="shared" si="29"/>
        <v/>
      </c>
      <c r="AZ32" s="264"/>
    </row>
    <row r="33" ht="15.75" customHeight="1">
      <c r="B33" s="182">
        <f t="shared" si="52"/>
        <v>31</v>
      </c>
      <c r="C33" s="183">
        <f t="shared" si="55"/>
        <v>35</v>
      </c>
      <c r="D33" s="187">
        <v>229.94390295935816</v>
      </c>
      <c r="E33" s="184">
        <f t="shared" si="49"/>
        <v>1.3</v>
      </c>
      <c r="F33" s="185">
        <f t="shared" si="50"/>
        <v>298.9270738</v>
      </c>
      <c r="G33" s="188">
        <f t="shared" si="53"/>
        <v>18.80889455</v>
      </c>
      <c r="H33" s="112"/>
      <c r="I33" s="138">
        <v>28.0</v>
      </c>
      <c r="J33" s="112" t="str">
        <f t="shared" si="30"/>
        <v/>
      </c>
      <c r="K33" s="112">
        <f t="shared" si="19"/>
        <v>0</v>
      </c>
      <c r="L33" s="112" t="str">
        <f t="shared" si="20"/>
        <v/>
      </c>
      <c r="M33" s="112" t="str">
        <f t="shared" si="1"/>
        <v/>
      </c>
      <c r="N33" s="112" t="str">
        <f t="shared" si="2"/>
        <v/>
      </c>
      <c r="O33" s="139">
        <f t="shared" si="3"/>
        <v>0</v>
      </c>
      <c r="P33" s="138">
        <v>28.0</v>
      </c>
      <c r="Q33" s="112" t="str">
        <f t="shared" si="21"/>
        <v/>
      </c>
      <c r="R33" s="112" t="str">
        <f t="shared" si="22"/>
        <v/>
      </c>
      <c r="S33" s="112">
        <f t="shared" si="4"/>
        <v>0</v>
      </c>
      <c r="T33" s="112">
        <f t="shared" si="5"/>
        <v>0</v>
      </c>
      <c r="U33" s="112" t="str">
        <f t="shared" si="23"/>
        <v/>
      </c>
      <c r="V33" s="112" t="str">
        <f t="shared" si="6"/>
        <v/>
      </c>
      <c r="W33" s="112">
        <v>0.0</v>
      </c>
      <c r="X33" s="112">
        <f t="shared" si="7"/>
        <v>0</v>
      </c>
      <c r="Y33" s="140" t="str">
        <f t="shared" si="8"/>
        <v/>
      </c>
      <c r="AA33" s="141">
        <v>28.0</v>
      </c>
      <c r="AB33" s="112" t="str">
        <f t="shared" si="9"/>
        <v/>
      </c>
      <c r="AC33" s="142">
        <f t="shared" si="10"/>
        <v>0</v>
      </c>
      <c r="AD33" s="112" t="str">
        <f t="shared" si="11"/>
        <v/>
      </c>
      <c r="AE33" s="112" t="str">
        <f t="shared" si="12"/>
        <v/>
      </c>
      <c r="AF33" s="112">
        <f t="shared" si="24"/>
        <v>0</v>
      </c>
      <c r="AG33" s="112">
        <f t="shared" si="25"/>
        <v>0</v>
      </c>
      <c r="AH33" s="112">
        <f t="shared" si="26"/>
        <v>0</v>
      </c>
      <c r="AI33" s="143">
        <f t="shared" si="27"/>
        <v>0</v>
      </c>
      <c r="AK33" s="141">
        <v>28.0</v>
      </c>
      <c r="AL33" s="112" t="str">
        <f t="shared" si="13"/>
        <v/>
      </c>
      <c r="AM33" s="112" t="str">
        <f t="shared" si="14"/>
        <v/>
      </c>
      <c r="AN33" s="112" t="str">
        <f t="shared" si="15"/>
        <v/>
      </c>
      <c r="AO33" s="112" t="str">
        <f t="shared" si="16"/>
        <v/>
      </c>
      <c r="AP33" s="112" t="str">
        <f t="shared" si="17"/>
        <v/>
      </c>
      <c r="AQ33" s="112" t="str">
        <f t="shared" ref="AQ33:AT33" si="61">IF($AK33&lt;=$F$18,$AL33*AM33,)</f>
        <v/>
      </c>
      <c r="AR33" s="112" t="str">
        <f t="shared" si="61"/>
        <v/>
      </c>
      <c r="AS33" s="112" t="str">
        <f t="shared" si="61"/>
        <v/>
      </c>
      <c r="AT33" s="112" t="str">
        <f t="shared" si="61"/>
        <v/>
      </c>
      <c r="AU33" s="112"/>
      <c r="AV33" s="112"/>
      <c r="AW33" s="112"/>
      <c r="AX33" s="112"/>
      <c r="AY33" s="144" t="str">
        <f t="shared" si="29"/>
        <v/>
      </c>
      <c r="AZ33" s="264"/>
    </row>
    <row r="34" ht="15.75" customHeight="1">
      <c r="B34" s="182">
        <f t="shared" si="52"/>
        <v>35</v>
      </c>
      <c r="C34" s="183">
        <f t="shared" si="55"/>
        <v>36</v>
      </c>
      <c r="D34" s="187">
        <v>190.32279968020723</v>
      </c>
      <c r="E34" s="184">
        <f t="shared" si="49"/>
        <v>1.3</v>
      </c>
      <c r="F34" s="185">
        <f t="shared" si="50"/>
        <v>247.4196396</v>
      </c>
      <c r="G34" s="188">
        <f t="shared" si="53"/>
        <v>-51.50743426</v>
      </c>
      <c r="H34" s="112"/>
      <c r="I34" s="138">
        <v>29.0</v>
      </c>
      <c r="J34" s="112" t="str">
        <f t="shared" si="30"/>
        <v/>
      </c>
      <c r="K34" s="112">
        <f t="shared" si="19"/>
        <v>0</v>
      </c>
      <c r="L34" s="112" t="str">
        <f t="shared" si="20"/>
        <v/>
      </c>
      <c r="M34" s="112" t="str">
        <f t="shared" si="1"/>
        <v/>
      </c>
      <c r="N34" s="112" t="str">
        <f t="shared" si="2"/>
        <v/>
      </c>
      <c r="O34" s="139">
        <f t="shared" si="3"/>
        <v>0</v>
      </c>
      <c r="P34" s="138">
        <v>29.0</v>
      </c>
      <c r="Q34" s="189" t="str">
        <f t="shared" si="21"/>
        <v/>
      </c>
      <c r="R34" s="112" t="str">
        <f t="shared" si="22"/>
        <v/>
      </c>
      <c r="S34" s="112">
        <f t="shared" si="4"/>
        <v>0</v>
      </c>
      <c r="T34" s="112">
        <f t="shared" si="5"/>
        <v>0</v>
      </c>
      <c r="U34" s="112" t="str">
        <f t="shared" si="23"/>
        <v/>
      </c>
      <c r="V34" s="112" t="str">
        <f t="shared" si="6"/>
        <v/>
      </c>
      <c r="W34" s="112">
        <v>0.0</v>
      </c>
      <c r="X34" s="112">
        <f t="shared" si="7"/>
        <v>0</v>
      </c>
      <c r="Y34" s="140" t="str">
        <f t="shared" si="8"/>
        <v/>
      </c>
      <c r="AA34" s="141">
        <v>29.0</v>
      </c>
      <c r="AB34" s="190" t="str">
        <f t="shared" si="9"/>
        <v/>
      </c>
      <c r="AC34" s="142">
        <f t="shared" si="10"/>
        <v>0</v>
      </c>
      <c r="AD34" s="189" t="str">
        <f t="shared" si="11"/>
        <v/>
      </c>
      <c r="AE34" s="189" t="str">
        <f t="shared" si="12"/>
        <v/>
      </c>
      <c r="AF34" s="189">
        <f t="shared" si="24"/>
        <v>0</v>
      </c>
      <c r="AG34" s="189">
        <f t="shared" si="25"/>
        <v>0</v>
      </c>
      <c r="AH34" s="112">
        <f t="shared" si="26"/>
        <v>0</v>
      </c>
      <c r="AI34" s="143">
        <f t="shared" si="27"/>
        <v>0</v>
      </c>
      <c r="AK34" s="141">
        <v>29.0</v>
      </c>
      <c r="AL34" s="190" t="str">
        <f t="shared" si="13"/>
        <v/>
      </c>
      <c r="AM34" s="189" t="str">
        <f t="shared" si="14"/>
        <v/>
      </c>
      <c r="AN34" s="189" t="str">
        <f t="shared" si="15"/>
        <v/>
      </c>
      <c r="AO34" s="189" t="str">
        <f t="shared" si="16"/>
        <v/>
      </c>
      <c r="AP34" s="189" t="str">
        <f t="shared" si="17"/>
        <v/>
      </c>
      <c r="AQ34" s="112" t="str">
        <f t="shared" ref="AQ34:AT34" si="62">IF($AK34&lt;=$F$18,$AL34*AM34,)</f>
        <v/>
      </c>
      <c r="AR34" s="112" t="str">
        <f t="shared" si="62"/>
        <v/>
      </c>
      <c r="AS34" s="112" t="str">
        <f t="shared" si="62"/>
        <v/>
      </c>
      <c r="AT34" s="112" t="str">
        <f t="shared" si="62"/>
        <v/>
      </c>
      <c r="AU34" s="112"/>
      <c r="AV34" s="112"/>
      <c r="AW34" s="112"/>
      <c r="AX34" s="112"/>
      <c r="AY34" s="144" t="str">
        <f t="shared" si="29"/>
        <v/>
      </c>
      <c r="AZ34" s="264"/>
    </row>
    <row r="35" ht="15.75" customHeight="1">
      <c r="B35" s="182">
        <f t="shared" si="52"/>
        <v>36</v>
      </c>
      <c r="C35" s="183">
        <f t="shared" si="55"/>
        <v>40</v>
      </c>
      <c r="D35" s="187">
        <v>298.4536041558946</v>
      </c>
      <c r="E35" s="184">
        <f t="shared" si="49"/>
        <v>1.3</v>
      </c>
      <c r="F35" s="185">
        <f t="shared" si="50"/>
        <v>387.9896854</v>
      </c>
      <c r="G35" s="188">
        <f t="shared" si="53"/>
        <v>35.14251145</v>
      </c>
      <c r="H35" s="112"/>
      <c r="I35" s="191">
        <v>30.0</v>
      </c>
      <c r="J35" s="192" t="str">
        <f>IF($I35&lt;=$F$10,IF(AND(D8=B100,F12=C194),($F$11*$F$13+J34*50%),$F$11*$F$13+J34),)</f>
        <v/>
      </c>
      <c r="K35" s="193">
        <f t="shared" si="19"/>
        <v>0</v>
      </c>
      <c r="L35" s="193" t="str">
        <f t="shared" si="20"/>
        <v/>
      </c>
      <c r="M35" s="193" t="str">
        <f t="shared" si="1"/>
        <v/>
      </c>
      <c r="N35" s="193" t="str">
        <f t="shared" si="2"/>
        <v/>
      </c>
      <c r="O35" s="194">
        <f t="shared" si="3"/>
        <v>0</v>
      </c>
      <c r="P35" s="191">
        <v>30.0</v>
      </c>
      <c r="Q35" s="193" t="str">
        <f t="shared" si="21"/>
        <v/>
      </c>
      <c r="R35" s="193" t="str">
        <f t="shared" si="22"/>
        <v/>
      </c>
      <c r="S35" s="193">
        <f t="shared" si="4"/>
        <v>0</v>
      </c>
      <c r="T35" s="193">
        <f t="shared" si="5"/>
        <v>0</v>
      </c>
      <c r="U35" s="193" t="str">
        <f t="shared" si="23"/>
        <v/>
      </c>
      <c r="V35" s="193" t="str">
        <f t="shared" si="6"/>
        <v/>
      </c>
      <c r="W35" s="193">
        <v>0.0</v>
      </c>
      <c r="X35" s="194">
        <f t="shared" si="7"/>
        <v>0</v>
      </c>
      <c r="Y35" s="195" t="str">
        <f t="shared" si="8"/>
        <v/>
      </c>
      <c r="AA35" s="22">
        <v>30.0</v>
      </c>
      <c r="AB35" s="190" t="str">
        <f t="shared" si="9"/>
        <v/>
      </c>
      <c r="AC35" s="142">
        <f t="shared" si="10"/>
        <v>0</v>
      </c>
      <c r="AD35" s="189" t="str">
        <f t="shared" si="11"/>
        <v/>
      </c>
      <c r="AE35" s="189" t="str">
        <f t="shared" si="12"/>
        <v/>
      </c>
      <c r="AF35" s="189">
        <f t="shared" si="24"/>
        <v>0</v>
      </c>
      <c r="AG35" s="193">
        <f t="shared" si="25"/>
        <v>0</v>
      </c>
      <c r="AH35" s="193">
        <f t="shared" si="26"/>
        <v>0</v>
      </c>
      <c r="AI35" s="196">
        <f t="shared" si="27"/>
        <v>0</v>
      </c>
      <c r="AJ35" s="113"/>
      <c r="AK35" s="22">
        <v>30.0</v>
      </c>
      <c r="AL35" s="190" t="str">
        <f t="shared" si="13"/>
        <v/>
      </c>
      <c r="AM35" s="189" t="str">
        <f t="shared" si="14"/>
        <v/>
      </c>
      <c r="AN35" s="189" t="str">
        <f t="shared" si="15"/>
        <v/>
      </c>
      <c r="AO35" s="189" t="str">
        <f t="shared" si="16"/>
        <v/>
      </c>
      <c r="AP35" s="189" t="str">
        <f t="shared" si="17"/>
        <v/>
      </c>
      <c r="AQ35" s="193" t="str">
        <f t="shared" ref="AQ35:AT35" si="63">IF($AK35&lt;=$F$18,$AL35*AM35,)</f>
        <v/>
      </c>
      <c r="AR35" s="193" t="str">
        <f t="shared" si="63"/>
        <v/>
      </c>
      <c r="AS35" s="193" t="str">
        <f t="shared" si="63"/>
        <v/>
      </c>
      <c r="AT35" s="193" t="str">
        <f t="shared" si="63"/>
        <v/>
      </c>
      <c r="AU35" s="193"/>
      <c r="AV35" s="193"/>
      <c r="AW35" s="193"/>
      <c r="AX35" s="193"/>
      <c r="AY35" s="197" t="str">
        <f t="shared" si="29"/>
        <v/>
      </c>
      <c r="AZ35" s="264"/>
    </row>
    <row r="36" ht="15.75" customHeight="1">
      <c r="B36" s="182">
        <f t="shared" si="52"/>
        <v>40</v>
      </c>
      <c r="C36" s="183">
        <f t="shared" si="55"/>
        <v>41</v>
      </c>
      <c r="D36" s="187">
        <v>269.4275281438703</v>
      </c>
      <c r="E36" s="184">
        <f t="shared" si="49"/>
        <v>1.3</v>
      </c>
      <c r="F36" s="185">
        <f t="shared" si="50"/>
        <v>350.2557866</v>
      </c>
      <c r="G36" s="188">
        <f t="shared" si="53"/>
        <v>-37.73389882</v>
      </c>
      <c r="H36" s="112"/>
      <c r="I36" s="138">
        <v>31.0</v>
      </c>
      <c r="J36" s="112" t="str">
        <f t="shared" ref="J36:J205" si="65">IF($I36&lt;=$F$10,$F$11*$F$13+J35,)</f>
        <v/>
      </c>
      <c r="K36" s="112">
        <f t="shared" si="19"/>
        <v>0</v>
      </c>
      <c r="L36" s="112" t="str">
        <f t="shared" si="20"/>
        <v/>
      </c>
      <c r="M36" s="112" t="str">
        <f t="shared" si="1"/>
        <v/>
      </c>
      <c r="N36" s="112" t="str">
        <f t="shared" si="2"/>
        <v/>
      </c>
      <c r="O36" s="139">
        <f t="shared" si="3"/>
        <v>0</v>
      </c>
      <c r="P36" s="138">
        <v>31.0</v>
      </c>
      <c r="Q36" s="112" t="str">
        <f t="shared" si="21"/>
        <v/>
      </c>
      <c r="R36" s="112" t="str">
        <f t="shared" si="22"/>
        <v/>
      </c>
      <c r="S36" s="112">
        <f t="shared" si="4"/>
        <v>0</v>
      </c>
      <c r="T36" s="112">
        <f t="shared" si="5"/>
        <v>0</v>
      </c>
      <c r="U36" s="112" t="str">
        <f t="shared" si="23"/>
        <v/>
      </c>
      <c r="V36" s="112" t="str">
        <f t="shared" si="6"/>
        <v/>
      </c>
      <c r="W36" s="112">
        <v>0.0</v>
      </c>
      <c r="X36" s="112">
        <f t="shared" si="7"/>
        <v>0</v>
      </c>
      <c r="Y36" s="140" t="str">
        <f t="shared" si="8"/>
        <v/>
      </c>
      <c r="AA36" s="141">
        <v>31.0</v>
      </c>
      <c r="AB36" s="112" t="str">
        <f t="shared" si="9"/>
        <v/>
      </c>
      <c r="AC36" s="142">
        <f t="shared" si="10"/>
        <v>0</v>
      </c>
      <c r="AD36" s="112" t="str">
        <f t="shared" si="11"/>
        <v/>
      </c>
      <c r="AE36" s="112" t="str">
        <f t="shared" si="12"/>
        <v/>
      </c>
      <c r="AF36" s="112" t="str">
        <f t="shared" si="24"/>
        <v/>
      </c>
      <c r="AG36" s="112" t="str">
        <f t="shared" si="25"/>
        <v/>
      </c>
      <c r="AH36" s="112" t="str">
        <f t="shared" si="26"/>
        <v/>
      </c>
      <c r="AI36" s="143" t="str">
        <f t="shared" si="27"/>
        <v/>
      </c>
      <c r="AK36" s="141">
        <v>31.0</v>
      </c>
      <c r="AL36" s="112" t="str">
        <f t="shared" si="13"/>
        <v/>
      </c>
      <c r="AM36" s="112" t="str">
        <f t="shared" si="14"/>
        <v/>
      </c>
      <c r="AN36" s="112" t="str">
        <f t="shared" si="15"/>
        <v/>
      </c>
      <c r="AO36" s="112" t="str">
        <f t="shared" si="16"/>
        <v/>
      </c>
      <c r="AP36" s="112" t="str">
        <f t="shared" si="17"/>
        <v/>
      </c>
      <c r="AQ36" s="112" t="str">
        <f t="shared" ref="AQ36:AT36" si="64">IF($AK36&lt;=$F$18,$AL36*AM36,)</f>
        <v/>
      </c>
      <c r="AR36" s="112" t="str">
        <f t="shared" si="64"/>
        <v/>
      </c>
      <c r="AS36" s="112" t="str">
        <f t="shared" si="64"/>
        <v/>
      </c>
      <c r="AT36" s="112" t="str">
        <f t="shared" si="64"/>
        <v/>
      </c>
      <c r="AU36" s="112"/>
      <c r="AV36" s="112"/>
      <c r="AW36" s="112"/>
      <c r="AX36" s="112"/>
      <c r="AY36" s="143"/>
      <c r="AZ36" s="262"/>
    </row>
    <row r="37" ht="15.75" customHeight="1">
      <c r="B37" s="182">
        <f t="shared" si="52"/>
        <v>41</v>
      </c>
      <c r="C37" s="183">
        <f t="shared" ref="C37:C40" si="67">C35+10</f>
        <v>50</v>
      </c>
      <c r="D37" s="187">
        <v>353.4747446367829</v>
      </c>
      <c r="E37" s="184">
        <f t="shared" si="49"/>
        <v>1.3</v>
      </c>
      <c r="F37" s="185">
        <f t="shared" si="50"/>
        <v>459.517168</v>
      </c>
      <c r="G37" s="188">
        <f t="shared" si="53"/>
        <v>12.14015349</v>
      </c>
      <c r="H37" s="112"/>
      <c r="I37" s="138">
        <v>32.0</v>
      </c>
      <c r="J37" s="112" t="str">
        <f t="shared" si="65"/>
        <v/>
      </c>
      <c r="K37" s="112">
        <f t="shared" si="19"/>
        <v>0</v>
      </c>
      <c r="L37" s="112" t="str">
        <f t="shared" si="20"/>
        <v/>
      </c>
      <c r="M37" s="112" t="str">
        <f t="shared" si="1"/>
        <v/>
      </c>
      <c r="N37" s="112" t="str">
        <f t="shared" si="2"/>
        <v/>
      </c>
      <c r="O37" s="139">
        <f t="shared" si="3"/>
        <v>0</v>
      </c>
      <c r="P37" s="138">
        <v>32.0</v>
      </c>
      <c r="Q37" s="112" t="str">
        <f t="shared" si="21"/>
        <v/>
      </c>
      <c r="R37" s="112" t="str">
        <f t="shared" si="22"/>
        <v/>
      </c>
      <c r="S37" s="112">
        <f t="shared" si="4"/>
        <v>0</v>
      </c>
      <c r="T37" s="112">
        <f t="shared" si="5"/>
        <v>0</v>
      </c>
      <c r="U37" s="112" t="str">
        <f t="shared" si="23"/>
        <v/>
      </c>
      <c r="V37" s="112" t="str">
        <f t="shared" si="6"/>
        <v/>
      </c>
      <c r="W37" s="112">
        <v>0.0</v>
      </c>
      <c r="X37" s="112">
        <f t="shared" si="7"/>
        <v>0</v>
      </c>
      <c r="Y37" s="140" t="str">
        <f t="shared" si="8"/>
        <v/>
      </c>
      <c r="AA37" s="141">
        <v>32.0</v>
      </c>
      <c r="AB37" s="112" t="str">
        <f t="shared" si="9"/>
        <v/>
      </c>
      <c r="AC37" s="142">
        <f t="shared" si="10"/>
        <v>0</v>
      </c>
      <c r="AD37" s="112" t="str">
        <f t="shared" si="11"/>
        <v/>
      </c>
      <c r="AE37" s="112" t="str">
        <f t="shared" si="12"/>
        <v/>
      </c>
      <c r="AF37" s="112" t="str">
        <f t="shared" si="24"/>
        <v/>
      </c>
      <c r="AG37" s="112" t="str">
        <f t="shared" si="25"/>
        <v/>
      </c>
      <c r="AH37" s="112" t="str">
        <f t="shared" si="26"/>
        <v/>
      </c>
      <c r="AI37" s="143" t="str">
        <f t="shared" si="27"/>
        <v/>
      </c>
      <c r="AK37" s="141">
        <v>32.0</v>
      </c>
      <c r="AL37" s="112" t="str">
        <f t="shared" si="13"/>
        <v/>
      </c>
      <c r="AM37" s="112" t="str">
        <f t="shared" si="14"/>
        <v/>
      </c>
      <c r="AN37" s="112" t="str">
        <f t="shared" si="15"/>
        <v/>
      </c>
      <c r="AO37" s="112" t="str">
        <f t="shared" si="16"/>
        <v/>
      </c>
      <c r="AP37" s="112" t="str">
        <f t="shared" si="17"/>
        <v/>
      </c>
      <c r="AQ37" s="112" t="str">
        <f t="shared" ref="AQ37:AT37" si="66">IF($AK37&lt;=$F$18,$AL37*AM37,)</f>
        <v/>
      </c>
      <c r="AR37" s="112" t="str">
        <f t="shared" si="66"/>
        <v/>
      </c>
      <c r="AS37" s="112" t="str">
        <f t="shared" si="66"/>
        <v/>
      </c>
      <c r="AT37" s="112" t="str">
        <f t="shared" si="66"/>
        <v/>
      </c>
      <c r="AU37" s="112"/>
      <c r="AV37" s="112"/>
      <c r="AW37" s="112"/>
      <c r="AX37" s="112"/>
      <c r="AY37" s="143"/>
      <c r="AZ37" s="262"/>
    </row>
    <row r="38" ht="15.75" customHeight="1">
      <c r="B38" s="182">
        <f t="shared" si="52"/>
        <v>50</v>
      </c>
      <c r="C38" s="183">
        <f t="shared" si="67"/>
        <v>51</v>
      </c>
      <c r="D38" s="187">
        <v>323.17690938220153</v>
      </c>
      <c r="E38" s="184">
        <f t="shared" si="49"/>
        <v>1.3</v>
      </c>
      <c r="F38" s="185">
        <f t="shared" si="50"/>
        <v>420.1299822</v>
      </c>
      <c r="G38" s="188">
        <f t="shared" si="53"/>
        <v>-39.38718583</v>
      </c>
      <c r="H38" s="112"/>
      <c r="I38" s="138">
        <v>33.0</v>
      </c>
      <c r="J38" s="112" t="str">
        <f t="shared" si="65"/>
        <v/>
      </c>
      <c r="K38" s="112">
        <f t="shared" si="19"/>
        <v>0</v>
      </c>
      <c r="L38" s="112" t="str">
        <f t="shared" si="20"/>
        <v/>
      </c>
      <c r="M38" s="112" t="str">
        <f t="shared" si="1"/>
        <v/>
      </c>
      <c r="N38" s="112" t="str">
        <f t="shared" si="2"/>
        <v/>
      </c>
      <c r="O38" s="139">
        <f t="shared" si="3"/>
        <v>0</v>
      </c>
      <c r="P38" s="138">
        <v>33.0</v>
      </c>
      <c r="Q38" s="112" t="str">
        <f t="shared" si="21"/>
        <v/>
      </c>
      <c r="R38" s="112" t="str">
        <f t="shared" si="22"/>
        <v/>
      </c>
      <c r="S38" s="112">
        <f t="shared" si="4"/>
        <v>0</v>
      </c>
      <c r="T38" s="112">
        <f t="shared" si="5"/>
        <v>0</v>
      </c>
      <c r="U38" s="112" t="str">
        <f t="shared" si="23"/>
        <v/>
      </c>
      <c r="V38" s="112" t="str">
        <f t="shared" si="6"/>
        <v/>
      </c>
      <c r="W38" s="112">
        <v>0.0</v>
      </c>
      <c r="X38" s="112">
        <f t="shared" si="7"/>
        <v>0</v>
      </c>
      <c r="Y38" s="140" t="str">
        <f t="shared" si="8"/>
        <v/>
      </c>
      <c r="AA38" s="141">
        <v>33.0</v>
      </c>
      <c r="AB38" s="112" t="str">
        <f t="shared" si="9"/>
        <v/>
      </c>
      <c r="AC38" s="142">
        <f t="shared" si="10"/>
        <v>0</v>
      </c>
      <c r="AD38" s="112" t="str">
        <f t="shared" si="11"/>
        <v/>
      </c>
      <c r="AE38" s="112" t="str">
        <f t="shared" si="12"/>
        <v/>
      </c>
      <c r="AF38" s="112" t="str">
        <f t="shared" si="24"/>
        <v/>
      </c>
      <c r="AG38" s="112" t="str">
        <f t="shared" si="25"/>
        <v/>
      </c>
      <c r="AH38" s="112" t="str">
        <f t="shared" si="26"/>
        <v/>
      </c>
      <c r="AI38" s="143" t="str">
        <f t="shared" si="27"/>
        <v/>
      </c>
      <c r="AK38" s="141">
        <v>33.0</v>
      </c>
      <c r="AL38" s="112" t="str">
        <f t="shared" si="13"/>
        <v/>
      </c>
      <c r="AM38" s="112" t="str">
        <f t="shared" si="14"/>
        <v/>
      </c>
      <c r="AN38" s="112" t="str">
        <f t="shared" si="15"/>
        <v/>
      </c>
      <c r="AO38" s="112" t="str">
        <f t="shared" si="16"/>
        <v/>
      </c>
      <c r="AP38" s="112" t="str">
        <f t="shared" si="17"/>
        <v/>
      </c>
      <c r="AQ38" s="112" t="str">
        <f t="shared" ref="AQ38:AT38" si="68">IF($AK38&lt;=$F$18,$AL38*AM38,)</f>
        <v/>
      </c>
      <c r="AR38" s="112" t="str">
        <f t="shared" si="68"/>
        <v/>
      </c>
      <c r="AS38" s="112" t="str">
        <f t="shared" si="68"/>
        <v/>
      </c>
      <c r="AT38" s="112" t="str">
        <f t="shared" si="68"/>
        <v/>
      </c>
      <c r="AU38" s="112"/>
      <c r="AV38" s="112"/>
      <c r="AW38" s="112"/>
      <c r="AX38" s="112"/>
      <c r="AY38" s="143"/>
      <c r="AZ38" s="262"/>
    </row>
    <row r="39" ht="15.75" customHeight="1">
      <c r="B39" s="182">
        <f t="shared" si="52"/>
        <v>51</v>
      </c>
      <c r="C39" s="183">
        <f t="shared" si="67"/>
        <v>60</v>
      </c>
      <c r="D39" s="187">
        <v>396.65306261171173</v>
      </c>
      <c r="E39" s="184">
        <f t="shared" si="49"/>
        <v>1.3</v>
      </c>
      <c r="F39" s="185">
        <f t="shared" si="50"/>
        <v>515.6489814</v>
      </c>
      <c r="G39" s="188">
        <f t="shared" si="53"/>
        <v>10.61322213</v>
      </c>
      <c r="H39" s="112"/>
      <c r="I39" s="138">
        <v>34.0</v>
      </c>
      <c r="J39" s="112" t="str">
        <f t="shared" si="65"/>
        <v/>
      </c>
      <c r="K39" s="112">
        <f t="shared" si="19"/>
        <v>0</v>
      </c>
      <c r="L39" s="112" t="str">
        <f t="shared" si="20"/>
        <v/>
      </c>
      <c r="M39" s="112" t="str">
        <f t="shared" si="1"/>
        <v/>
      </c>
      <c r="N39" s="112" t="str">
        <f t="shared" si="2"/>
        <v/>
      </c>
      <c r="O39" s="139">
        <f t="shared" si="3"/>
        <v>0</v>
      </c>
      <c r="P39" s="138">
        <v>34.0</v>
      </c>
      <c r="Q39" s="112" t="str">
        <f t="shared" si="21"/>
        <v/>
      </c>
      <c r="R39" s="112" t="str">
        <f t="shared" si="22"/>
        <v/>
      </c>
      <c r="S39" s="112">
        <f t="shared" si="4"/>
        <v>0</v>
      </c>
      <c r="T39" s="112">
        <f t="shared" si="5"/>
        <v>0</v>
      </c>
      <c r="U39" s="112" t="str">
        <f t="shared" si="23"/>
        <v/>
      </c>
      <c r="V39" s="112" t="str">
        <f t="shared" si="6"/>
        <v/>
      </c>
      <c r="W39" s="112">
        <v>0.0</v>
      </c>
      <c r="X39" s="112">
        <f t="shared" si="7"/>
        <v>0</v>
      </c>
      <c r="Y39" s="140" t="str">
        <f t="shared" si="8"/>
        <v/>
      </c>
      <c r="AA39" s="141">
        <v>34.0</v>
      </c>
      <c r="AB39" s="112" t="str">
        <f t="shared" si="9"/>
        <v/>
      </c>
      <c r="AC39" s="142">
        <f t="shared" si="10"/>
        <v>0</v>
      </c>
      <c r="AD39" s="112" t="str">
        <f t="shared" si="11"/>
        <v/>
      </c>
      <c r="AE39" s="112" t="str">
        <f t="shared" si="12"/>
        <v/>
      </c>
      <c r="AF39" s="112" t="str">
        <f t="shared" si="24"/>
        <v/>
      </c>
      <c r="AG39" s="112" t="str">
        <f t="shared" si="25"/>
        <v/>
      </c>
      <c r="AH39" s="112" t="str">
        <f t="shared" si="26"/>
        <v/>
      </c>
      <c r="AI39" s="143" t="str">
        <f t="shared" si="27"/>
        <v/>
      </c>
      <c r="AK39" s="141">
        <v>34.0</v>
      </c>
      <c r="AL39" s="112" t="str">
        <f t="shared" si="13"/>
        <v/>
      </c>
      <c r="AM39" s="112" t="str">
        <f t="shared" si="14"/>
        <v/>
      </c>
      <c r="AN39" s="112" t="str">
        <f t="shared" si="15"/>
        <v/>
      </c>
      <c r="AO39" s="112" t="str">
        <f t="shared" si="16"/>
        <v/>
      </c>
      <c r="AP39" s="112" t="str">
        <f t="shared" si="17"/>
        <v/>
      </c>
      <c r="AQ39" s="112" t="str">
        <f t="shared" ref="AQ39:AT39" si="69">IF($AK39&lt;=$F$18,$AL39*AM39,)</f>
        <v/>
      </c>
      <c r="AR39" s="112" t="str">
        <f t="shared" si="69"/>
        <v/>
      </c>
      <c r="AS39" s="112" t="str">
        <f t="shared" si="69"/>
        <v/>
      </c>
      <c r="AT39" s="112" t="str">
        <f t="shared" si="69"/>
        <v/>
      </c>
      <c r="AU39" s="112"/>
      <c r="AV39" s="112"/>
      <c r="AW39" s="112"/>
      <c r="AX39" s="112"/>
      <c r="AY39" s="143"/>
      <c r="AZ39" s="262"/>
    </row>
    <row r="40" ht="15.75" customHeight="1">
      <c r="B40" s="182">
        <f t="shared" si="52"/>
        <v>60</v>
      </c>
      <c r="C40" s="183">
        <f t="shared" si="67"/>
        <v>61</v>
      </c>
      <c r="D40" s="187">
        <v>0.0</v>
      </c>
      <c r="E40" s="184">
        <f t="shared" si="49"/>
        <v>1.3</v>
      </c>
      <c r="F40" s="185">
        <f t="shared" si="50"/>
        <v>0</v>
      </c>
      <c r="G40" s="188">
        <f t="shared" si="53"/>
        <v>-515.6489814</v>
      </c>
      <c r="H40" s="112"/>
      <c r="I40" s="138">
        <v>35.0</v>
      </c>
      <c r="J40" s="112" t="str">
        <f t="shared" si="65"/>
        <v/>
      </c>
      <c r="K40" s="112">
        <f t="shared" si="19"/>
        <v>0</v>
      </c>
      <c r="L40" s="112" t="str">
        <f t="shared" si="20"/>
        <v/>
      </c>
      <c r="M40" s="112" t="str">
        <f t="shared" si="1"/>
        <v/>
      </c>
      <c r="N40" s="112" t="str">
        <f t="shared" si="2"/>
        <v/>
      </c>
      <c r="O40" s="139">
        <f t="shared" si="3"/>
        <v>0</v>
      </c>
      <c r="P40" s="138">
        <v>35.0</v>
      </c>
      <c r="Q40" s="112" t="str">
        <f t="shared" si="21"/>
        <v/>
      </c>
      <c r="R40" s="112" t="str">
        <f t="shared" si="22"/>
        <v/>
      </c>
      <c r="S40" s="112">
        <f t="shared" si="4"/>
        <v>0</v>
      </c>
      <c r="T40" s="112">
        <f t="shared" si="5"/>
        <v>0</v>
      </c>
      <c r="U40" s="112" t="str">
        <f t="shared" si="23"/>
        <v/>
      </c>
      <c r="V40" s="112" t="str">
        <f t="shared" si="6"/>
        <v/>
      </c>
      <c r="W40" s="112">
        <v>0.0</v>
      </c>
      <c r="X40" s="112">
        <f t="shared" si="7"/>
        <v>0</v>
      </c>
      <c r="Y40" s="140" t="str">
        <f t="shared" si="8"/>
        <v/>
      </c>
      <c r="AA40" s="141">
        <v>35.0</v>
      </c>
      <c r="AB40" s="112" t="str">
        <f t="shared" si="9"/>
        <v/>
      </c>
      <c r="AC40" s="142">
        <f t="shared" si="10"/>
        <v>0</v>
      </c>
      <c r="AD40" s="112" t="str">
        <f t="shared" si="11"/>
        <v/>
      </c>
      <c r="AE40" s="112" t="str">
        <f t="shared" si="12"/>
        <v/>
      </c>
      <c r="AF40" s="112" t="str">
        <f t="shared" si="24"/>
        <v/>
      </c>
      <c r="AG40" s="112" t="str">
        <f t="shared" si="25"/>
        <v/>
      </c>
      <c r="AH40" s="112" t="str">
        <f t="shared" si="26"/>
        <v/>
      </c>
      <c r="AI40" s="143" t="str">
        <f t="shared" si="27"/>
        <v/>
      </c>
      <c r="AK40" s="141">
        <v>35.0</v>
      </c>
      <c r="AL40" s="112" t="str">
        <f t="shared" si="13"/>
        <v/>
      </c>
      <c r="AM40" s="112" t="str">
        <f t="shared" si="14"/>
        <v/>
      </c>
      <c r="AN40" s="112" t="str">
        <f t="shared" si="15"/>
        <v/>
      </c>
      <c r="AO40" s="112" t="str">
        <f t="shared" si="16"/>
        <v/>
      </c>
      <c r="AP40" s="112" t="str">
        <f t="shared" si="17"/>
        <v/>
      </c>
      <c r="AQ40" s="112" t="str">
        <f t="shared" ref="AQ40:AT40" si="70">IF($AK40&lt;=$F$18,$AL40*AM40,)</f>
        <v/>
      </c>
      <c r="AR40" s="112" t="str">
        <f t="shared" si="70"/>
        <v/>
      </c>
      <c r="AS40" s="112" t="str">
        <f t="shared" si="70"/>
        <v/>
      </c>
      <c r="AT40" s="112" t="str">
        <f t="shared" si="70"/>
        <v/>
      </c>
      <c r="AU40" s="112"/>
      <c r="AV40" s="112"/>
      <c r="AW40" s="112"/>
      <c r="AX40" s="112"/>
      <c r="AY40" s="143"/>
      <c r="AZ40" s="262"/>
    </row>
    <row r="41" ht="15.75" customHeight="1">
      <c r="B41" s="31"/>
      <c r="C41" s="183"/>
      <c r="D41" s="187"/>
      <c r="E41" s="184"/>
      <c r="F41" s="185"/>
      <c r="G41" s="188"/>
      <c r="H41" s="112"/>
      <c r="I41" s="138">
        <v>36.0</v>
      </c>
      <c r="J41" s="112" t="str">
        <f t="shared" si="65"/>
        <v/>
      </c>
      <c r="K41" s="112">
        <f t="shared" si="19"/>
        <v>0</v>
      </c>
      <c r="L41" s="112" t="str">
        <f t="shared" si="20"/>
        <v/>
      </c>
      <c r="M41" s="112" t="str">
        <f t="shared" si="1"/>
        <v/>
      </c>
      <c r="N41" s="112" t="str">
        <f t="shared" si="2"/>
        <v/>
      </c>
      <c r="O41" s="139">
        <f t="shared" si="3"/>
        <v>0</v>
      </c>
      <c r="P41" s="138">
        <v>36.0</v>
      </c>
      <c r="Q41" s="112" t="str">
        <f t="shared" si="21"/>
        <v/>
      </c>
      <c r="R41" s="112" t="str">
        <f t="shared" si="22"/>
        <v/>
      </c>
      <c r="S41" s="112">
        <f t="shared" si="4"/>
        <v>0</v>
      </c>
      <c r="T41" s="112">
        <f t="shared" si="5"/>
        <v>0</v>
      </c>
      <c r="U41" s="112" t="str">
        <f t="shared" si="23"/>
        <v/>
      </c>
      <c r="V41" s="112" t="str">
        <f t="shared" si="6"/>
        <v/>
      </c>
      <c r="W41" s="112">
        <v>0.0</v>
      </c>
      <c r="X41" s="112">
        <f t="shared" si="7"/>
        <v>0</v>
      </c>
      <c r="Y41" s="140" t="str">
        <f t="shared" si="8"/>
        <v/>
      </c>
      <c r="AA41" s="141">
        <v>36.0</v>
      </c>
      <c r="AB41" s="112" t="str">
        <f t="shared" si="9"/>
        <v/>
      </c>
      <c r="AC41" s="142">
        <f t="shared" si="10"/>
        <v>0</v>
      </c>
      <c r="AD41" s="112" t="str">
        <f t="shared" si="11"/>
        <v/>
      </c>
      <c r="AE41" s="112" t="str">
        <f t="shared" si="12"/>
        <v/>
      </c>
      <c r="AF41" s="112" t="str">
        <f t="shared" si="24"/>
        <v/>
      </c>
      <c r="AG41" s="112" t="str">
        <f t="shared" si="25"/>
        <v/>
      </c>
      <c r="AH41" s="112" t="str">
        <f t="shared" si="26"/>
        <v/>
      </c>
      <c r="AI41" s="143" t="str">
        <f t="shared" si="27"/>
        <v/>
      </c>
      <c r="AK41" s="141">
        <v>36.0</v>
      </c>
      <c r="AL41" s="112" t="str">
        <f t="shared" si="13"/>
        <v/>
      </c>
      <c r="AM41" s="112" t="str">
        <f t="shared" si="14"/>
        <v/>
      </c>
      <c r="AN41" s="112" t="str">
        <f t="shared" si="15"/>
        <v/>
      </c>
      <c r="AO41" s="112" t="str">
        <f t="shared" si="16"/>
        <v/>
      </c>
      <c r="AP41" s="112" t="str">
        <f t="shared" si="17"/>
        <v/>
      </c>
      <c r="AQ41" s="112" t="str">
        <f t="shared" ref="AQ41:AT41" si="71">IF($AK41&lt;=$F$18,$AL41*AM41,)</f>
        <v/>
      </c>
      <c r="AR41" s="112" t="str">
        <f t="shared" si="71"/>
        <v/>
      </c>
      <c r="AS41" s="112" t="str">
        <f t="shared" si="71"/>
        <v/>
      </c>
      <c r="AT41" s="112" t="str">
        <f t="shared" si="71"/>
        <v/>
      </c>
      <c r="AU41" s="112"/>
      <c r="AV41" s="112"/>
      <c r="AW41" s="112"/>
      <c r="AX41" s="112"/>
      <c r="AY41" s="143"/>
      <c r="AZ41" s="262"/>
    </row>
    <row r="42" ht="15.75" customHeight="1">
      <c r="B42" s="31"/>
      <c r="C42" s="183"/>
      <c r="D42" s="187"/>
      <c r="E42" s="184"/>
      <c r="F42" s="185"/>
      <c r="G42" s="188"/>
      <c r="H42" s="112"/>
      <c r="I42" s="138">
        <v>37.0</v>
      </c>
      <c r="J42" s="112" t="str">
        <f t="shared" si="65"/>
        <v/>
      </c>
      <c r="K42" s="112">
        <f t="shared" si="19"/>
        <v>0</v>
      </c>
      <c r="L42" s="112" t="str">
        <f t="shared" si="20"/>
        <v/>
      </c>
      <c r="M42" s="112" t="str">
        <f t="shared" si="1"/>
        <v/>
      </c>
      <c r="N42" s="112" t="str">
        <f t="shared" si="2"/>
        <v/>
      </c>
      <c r="O42" s="139">
        <f t="shared" si="3"/>
        <v>0</v>
      </c>
      <c r="P42" s="138">
        <v>37.0</v>
      </c>
      <c r="Q42" s="112" t="str">
        <f t="shared" si="21"/>
        <v/>
      </c>
      <c r="R42" s="112" t="str">
        <f t="shared" si="22"/>
        <v/>
      </c>
      <c r="S42" s="112">
        <f t="shared" si="4"/>
        <v>0</v>
      </c>
      <c r="T42" s="112">
        <f t="shared" si="5"/>
        <v>0</v>
      </c>
      <c r="U42" s="112" t="str">
        <f t="shared" si="23"/>
        <v/>
      </c>
      <c r="V42" s="112" t="str">
        <f t="shared" si="6"/>
        <v/>
      </c>
      <c r="W42" s="112">
        <v>0.0</v>
      </c>
      <c r="X42" s="112">
        <f t="shared" si="7"/>
        <v>0</v>
      </c>
      <c r="Y42" s="140" t="str">
        <f t="shared" si="8"/>
        <v/>
      </c>
      <c r="AA42" s="141">
        <v>37.0</v>
      </c>
      <c r="AB42" s="112" t="str">
        <f t="shared" si="9"/>
        <v/>
      </c>
      <c r="AC42" s="142">
        <f t="shared" si="10"/>
        <v>0</v>
      </c>
      <c r="AD42" s="112" t="str">
        <f t="shared" si="11"/>
        <v/>
      </c>
      <c r="AE42" s="112" t="str">
        <f t="shared" si="12"/>
        <v/>
      </c>
      <c r="AF42" s="112" t="str">
        <f t="shared" si="24"/>
        <v/>
      </c>
      <c r="AG42" s="112" t="str">
        <f t="shared" si="25"/>
        <v/>
      </c>
      <c r="AH42" s="112" t="str">
        <f t="shared" si="26"/>
        <v/>
      </c>
      <c r="AI42" s="143" t="str">
        <f t="shared" si="27"/>
        <v/>
      </c>
      <c r="AK42" s="141">
        <v>37.0</v>
      </c>
      <c r="AL42" s="112" t="str">
        <f t="shared" si="13"/>
        <v/>
      </c>
      <c r="AM42" s="112" t="str">
        <f t="shared" si="14"/>
        <v/>
      </c>
      <c r="AN42" s="112" t="str">
        <f t="shared" si="15"/>
        <v/>
      </c>
      <c r="AO42" s="112" t="str">
        <f t="shared" si="16"/>
        <v/>
      </c>
      <c r="AP42" s="112" t="str">
        <f t="shared" si="17"/>
        <v/>
      </c>
      <c r="AQ42" s="112" t="str">
        <f t="shared" ref="AQ42:AT42" si="72">IF($AK42&lt;=$F$18,$AL42*AM42,)</f>
        <v/>
      </c>
      <c r="AR42" s="112" t="str">
        <f t="shared" si="72"/>
        <v/>
      </c>
      <c r="AS42" s="112" t="str">
        <f t="shared" si="72"/>
        <v/>
      </c>
      <c r="AT42" s="112" t="str">
        <f t="shared" si="72"/>
        <v/>
      </c>
      <c r="AU42" s="112"/>
      <c r="AV42" s="112"/>
      <c r="AW42" s="112"/>
      <c r="AX42" s="112"/>
      <c r="AY42" s="143"/>
      <c r="AZ42" s="262"/>
    </row>
    <row r="43" ht="15.75" customHeight="1">
      <c r="B43" s="31"/>
      <c r="C43" s="183"/>
      <c r="D43" s="187"/>
      <c r="E43" s="184"/>
      <c r="F43" s="185"/>
      <c r="G43" s="188"/>
      <c r="H43" s="112"/>
      <c r="I43" s="138">
        <v>38.0</v>
      </c>
      <c r="J43" s="112" t="str">
        <f t="shared" si="65"/>
        <v/>
      </c>
      <c r="K43" s="112">
        <f t="shared" si="19"/>
        <v>0</v>
      </c>
      <c r="L43" s="112" t="str">
        <f t="shared" si="20"/>
        <v/>
      </c>
      <c r="M43" s="112" t="str">
        <f t="shared" si="1"/>
        <v/>
      </c>
      <c r="N43" s="112" t="str">
        <f t="shared" si="2"/>
        <v/>
      </c>
      <c r="O43" s="139">
        <f t="shared" si="3"/>
        <v>0</v>
      </c>
      <c r="P43" s="138">
        <v>38.0</v>
      </c>
      <c r="Q43" s="112" t="str">
        <f t="shared" si="21"/>
        <v/>
      </c>
      <c r="R43" s="112" t="str">
        <f t="shared" si="22"/>
        <v/>
      </c>
      <c r="S43" s="112">
        <f t="shared" si="4"/>
        <v>0</v>
      </c>
      <c r="T43" s="112">
        <f t="shared" si="5"/>
        <v>0</v>
      </c>
      <c r="U43" s="112" t="str">
        <f t="shared" si="23"/>
        <v/>
      </c>
      <c r="V43" s="112" t="str">
        <f t="shared" si="6"/>
        <v/>
      </c>
      <c r="W43" s="112">
        <v>0.0</v>
      </c>
      <c r="X43" s="112">
        <f t="shared" si="7"/>
        <v>0</v>
      </c>
      <c r="Y43" s="140" t="str">
        <f t="shared" si="8"/>
        <v/>
      </c>
      <c r="AA43" s="141">
        <v>38.0</v>
      </c>
      <c r="AB43" s="112" t="str">
        <f t="shared" si="9"/>
        <v/>
      </c>
      <c r="AC43" s="142">
        <f t="shared" si="10"/>
        <v>0</v>
      </c>
      <c r="AD43" s="112" t="str">
        <f t="shared" si="11"/>
        <v/>
      </c>
      <c r="AE43" s="112" t="str">
        <f t="shared" si="12"/>
        <v/>
      </c>
      <c r="AF43" s="112" t="str">
        <f t="shared" si="24"/>
        <v/>
      </c>
      <c r="AG43" s="112" t="str">
        <f t="shared" si="25"/>
        <v/>
      </c>
      <c r="AH43" s="112" t="str">
        <f t="shared" si="26"/>
        <v/>
      </c>
      <c r="AI43" s="143" t="str">
        <f t="shared" si="27"/>
        <v/>
      </c>
      <c r="AK43" s="141">
        <v>38.0</v>
      </c>
      <c r="AL43" s="112" t="str">
        <f t="shared" si="13"/>
        <v/>
      </c>
      <c r="AM43" s="112" t="str">
        <f t="shared" si="14"/>
        <v/>
      </c>
      <c r="AN43" s="112" t="str">
        <f t="shared" si="15"/>
        <v/>
      </c>
      <c r="AO43" s="112" t="str">
        <f t="shared" si="16"/>
        <v/>
      </c>
      <c r="AP43" s="112" t="str">
        <f t="shared" si="17"/>
        <v/>
      </c>
      <c r="AQ43" s="112" t="str">
        <f t="shared" ref="AQ43:AT43" si="73">IF($AK43&lt;=$F$18,$AL43*AM43,)</f>
        <v/>
      </c>
      <c r="AR43" s="112" t="str">
        <f t="shared" si="73"/>
        <v/>
      </c>
      <c r="AS43" s="112" t="str">
        <f t="shared" si="73"/>
        <v/>
      </c>
      <c r="AT43" s="112" t="str">
        <f t="shared" si="73"/>
        <v/>
      </c>
      <c r="AU43" s="112"/>
      <c r="AV43" s="112"/>
      <c r="AW43" s="112"/>
      <c r="AX43" s="112"/>
      <c r="AY43" s="143"/>
      <c r="AZ43" s="262"/>
    </row>
    <row r="44" ht="15.75" customHeight="1">
      <c r="B44" s="31"/>
      <c r="C44" s="198"/>
      <c r="D44" s="187"/>
      <c r="E44" s="184"/>
      <c r="F44" s="185"/>
      <c r="G44" s="188"/>
      <c r="H44" s="112"/>
      <c r="I44" s="138">
        <v>39.0</v>
      </c>
      <c r="J44" s="112" t="str">
        <f t="shared" si="65"/>
        <v/>
      </c>
      <c r="K44" s="112">
        <f t="shared" si="19"/>
        <v>0</v>
      </c>
      <c r="L44" s="112" t="str">
        <f t="shared" si="20"/>
        <v/>
      </c>
      <c r="M44" s="112" t="str">
        <f t="shared" si="1"/>
        <v/>
      </c>
      <c r="N44" s="112" t="str">
        <f t="shared" si="2"/>
        <v/>
      </c>
      <c r="O44" s="139">
        <f t="shared" si="3"/>
        <v>0</v>
      </c>
      <c r="P44" s="138">
        <v>39.0</v>
      </c>
      <c r="Q44" s="112" t="str">
        <f t="shared" si="21"/>
        <v/>
      </c>
      <c r="R44" s="112" t="str">
        <f t="shared" si="22"/>
        <v/>
      </c>
      <c r="S44" s="112">
        <f t="shared" si="4"/>
        <v>0</v>
      </c>
      <c r="T44" s="112">
        <f t="shared" si="5"/>
        <v>0</v>
      </c>
      <c r="U44" s="112" t="str">
        <f t="shared" si="23"/>
        <v/>
      </c>
      <c r="V44" s="112" t="str">
        <f t="shared" si="6"/>
        <v/>
      </c>
      <c r="W44" s="112">
        <v>0.0</v>
      </c>
      <c r="X44" s="112">
        <f t="shared" si="7"/>
        <v>0</v>
      </c>
      <c r="Y44" s="140" t="str">
        <f t="shared" si="8"/>
        <v/>
      </c>
      <c r="AA44" s="141">
        <v>39.0</v>
      </c>
      <c r="AB44" s="112" t="str">
        <f t="shared" si="9"/>
        <v/>
      </c>
      <c r="AC44" s="142">
        <f t="shared" si="10"/>
        <v>0</v>
      </c>
      <c r="AD44" s="112" t="str">
        <f t="shared" si="11"/>
        <v/>
      </c>
      <c r="AE44" s="112" t="str">
        <f t="shared" si="12"/>
        <v/>
      </c>
      <c r="AF44" s="112" t="str">
        <f t="shared" si="24"/>
        <v/>
      </c>
      <c r="AG44" s="112" t="str">
        <f t="shared" si="25"/>
        <v/>
      </c>
      <c r="AH44" s="112" t="str">
        <f t="shared" si="26"/>
        <v/>
      </c>
      <c r="AI44" s="143" t="str">
        <f t="shared" si="27"/>
        <v/>
      </c>
      <c r="AK44" s="141">
        <v>39.0</v>
      </c>
      <c r="AL44" s="112" t="str">
        <f t="shared" si="13"/>
        <v/>
      </c>
      <c r="AM44" s="112" t="str">
        <f t="shared" si="14"/>
        <v/>
      </c>
      <c r="AN44" s="112" t="str">
        <f t="shared" si="15"/>
        <v/>
      </c>
      <c r="AO44" s="112" t="str">
        <f t="shared" si="16"/>
        <v/>
      </c>
      <c r="AP44" s="112" t="str">
        <f t="shared" si="17"/>
        <v/>
      </c>
      <c r="AQ44" s="112" t="str">
        <f t="shared" ref="AQ44:AT44" si="74">IF($AK44&lt;=$F$18,$AL44*AM44,)</f>
        <v/>
      </c>
      <c r="AR44" s="112" t="str">
        <f t="shared" si="74"/>
        <v/>
      </c>
      <c r="AS44" s="112" t="str">
        <f t="shared" si="74"/>
        <v/>
      </c>
      <c r="AT44" s="112" t="str">
        <f t="shared" si="74"/>
        <v/>
      </c>
      <c r="AU44" s="112"/>
      <c r="AV44" s="112"/>
      <c r="AW44" s="112"/>
      <c r="AX44" s="112"/>
      <c r="AY44" s="143"/>
      <c r="AZ44" s="262"/>
    </row>
    <row r="45" ht="15.75" customHeight="1">
      <c r="B45" s="31"/>
      <c r="C45" s="183"/>
      <c r="D45" s="187"/>
      <c r="E45" s="184"/>
      <c r="F45" s="185"/>
      <c r="G45" s="188"/>
      <c r="H45" s="112"/>
      <c r="I45" s="138">
        <v>40.0</v>
      </c>
      <c r="J45" s="112" t="str">
        <f t="shared" si="65"/>
        <v/>
      </c>
      <c r="K45" s="112">
        <f t="shared" si="19"/>
        <v>0</v>
      </c>
      <c r="L45" s="112" t="str">
        <f t="shared" si="20"/>
        <v/>
      </c>
      <c r="M45" s="112" t="str">
        <f t="shared" si="1"/>
        <v/>
      </c>
      <c r="N45" s="112" t="str">
        <f t="shared" si="2"/>
        <v/>
      </c>
      <c r="O45" s="139">
        <f t="shared" si="3"/>
        <v>0</v>
      </c>
      <c r="P45" s="138">
        <v>40.0</v>
      </c>
      <c r="Q45" s="112" t="str">
        <f t="shared" si="21"/>
        <v/>
      </c>
      <c r="R45" s="112" t="str">
        <f t="shared" si="22"/>
        <v/>
      </c>
      <c r="S45" s="112">
        <f t="shared" si="4"/>
        <v>0</v>
      </c>
      <c r="T45" s="112">
        <f t="shared" si="5"/>
        <v>0</v>
      </c>
      <c r="U45" s="112" t="str">
        <f t="shared" si="23"/>
        <v/>
      </c>
      <c r="V45" s="112" t="str">
        <f t="shared" si="6"/>
        <v/>
      </c>
      <c r="W45" s="112">
        <v>0.0</v>
      </c>
      <c r="X45" s="112">
        <f t="shared" si="7"/>
        <v>0</v>
      </c>
      <c r="Y45" s="140" t="str">
        <f t="shared" si="8"/>
        <v/>
      </c>
      <c r="AA45" s="141">
        <v>40.0</v>
      </c>
      <c r="AB45" s="112" t="str">
        <f t="shared" si="9"/>
        <v/>
      </c>
      <c r="AC45" s="142">
        <f t="shared" si="10"/>
        <v>0</v>
      </c>
      <c r="AD45" s="112" t="str">
        <f t="shared" si="11"/>
        <v/>
      </c>
      <c r="AE45" s="112" t="str">
        <f t="shared" si="12"/>
        <v/>
      </c>
      <c r="AF45" s="112" t="str">
        <f t="shared" si="24"/>
        <v/>
      </c>
      <c r="AG45" s="112" t="str">
        <f t="shared" si="25"/>
        <v/>
      </c>
      <c r="AH45" s="112" t="str">
        <f t="shared" si="26"/>
        <v/>
      </c>
      <c r="AI45" s="143" t="str">
        <f t="shared" si="27"/>
        <v/>
      </c>
      <c r="AK45" s="141">
        <v>40.0</v>
      </c>
      <c r="AL45" s="112" t="str">
        <f t="shared" si="13"/>
        <v/>
      </c>
      <c r="AM45" s="112" t="str">
        <f t="shared" si="14"/>
        <v/>
      </c>
      <c r="AN45" s="112" t="str">
        <f t="shared" si="15"/>
        <v/>
      </c>
      <c r="AO45" s="112" t="str">
        <f t="shared" si="16"/>
        <v/>
      </c>
      <c r="AP45" s="112" t="str">
        <f t="shared" si="17"/>
        <v/>
      </c>
      <c r="AQ45" s="112" t="str">
        <f t="shared" ref="AQ45:AT45" si="75">IF($AK45&lt;=$F$18,$AL45*AM45,)</f>
        <v/>
      </c>
      <c r="AR45" s="112" t="str">
        <f t="shared" si="75"/>
        <v/>
      </c>
      <c r="AS45" s="112" t="str">
        <f t="shared" si="75"/>
        <v/>
      </c>
      <c r="AT45" s="112" t="str">
        <f t="shared" si="75"/>
        <v/>
      </c>
      <c r="AU45" s="112"/>
      <c r="AV45" s="112"/>
      <c r="AW45" s="112"/>
      <c r="AX45" s="112"/>
      <c r="AY45" s="143"/>
      <c r="AZ45" s="262"/>
    </row>
    <row r="46" ht="15.75" customHeight="1">
      <c r="B46" s="31"/>
      <c r="C46" s="198"/>
      <c r="D46" s="187"/>
      <c r="E46" s="184"/>
      <c r="F46" s="185"/>
      <c r="G46" s="188"/>
      <c r="H46" s="112"/>
      <c r="I46" s="138">
        <v>41.0</v>
      </c>
      <c r="J46" s="112" t="str">
        <f t="shared" si="65"/>
        <v/>
      </c>
      <c r="K46" s="112">
        <f t="shared" si="19"/>
        <v>0</v>
      </c>
      <c r="L46" s="112" t="str">
        <f t="shared" si="20"/>
        <v/>
      </c>
      <c r="M46" s="112" t="str">
        <f t="shared" si="1"/>
        <v/>
      </c>
      <c r="N46" s="112" t="str">
        <f t="shared" si="2"/>
        <v/>
      </c>
      <c r="O46" s="139">
        <f t="shared" si="3"/>
        <v>0</v>
      </c>
      <c r="P46" s="138">
        <v>41.0</v>
      </c>
      <c r="Q46" s="112" t="str">
        <f t="shared" si="21"/>
        <v/>
      </c>
      <c r="R46" s="112" t="str">
        <f t="shared" si="22"/>
        <v/>
      </c>
      <c r="S46" s="112">
        <f t="shared" si="4"/>
        <v>0</v>
      </c>
      <c r="T46" s="112">
        <f t="shared" si="5"/>
        <v>0</v>
      </c>
      <c r="U46" s="112" t="str">
        <f t="shared" si="23"/>
        <v/>
      </c>
      <c r="V46" s="112" t="str">
        <f t="shared" si="6"/>
        <v/>
      </c>
      <c r="W46" s="112">
        <v>0.0</v>
      </c>
      <c r="X46" s="112">
        <f t="shared" si="7"/>
        <v>0</v>
      </c>
      <c r="Y46" s="140" t="str">
        <f t="shared" si="8"/>
        <v/>
      </c>
      <c r="AA46" s="141">
        <v>41.0</v>
      </c>
      <c r="AB46" s="112" t="str">
        <f t="shared" si="9"/>
        <v/>
      </c>
      <c r="AC46" s="142">
        <f t="shared" si="10"/>
        <v>0</v>
      </c>
      <c r="AD46" s="112" t="str">
        <f t="shared" si="11"/>
        <v/>
      </c>
      <c r="AE46" s="112" t="str">
        <f t="shared" si="12"/>
        <v/>
      </c>
      <c r="AF46" s="112" t="str">
        <f t="shared" si="24"/>
        <v/>
      </c>
      <c r="AG46" s="112" t="str">
        <f t="shared" si="25"/>
        <v/>
      </c>
      <c r="AH46" s="112" t="str">
        <f t="shared" si="26"/>
        <v/>
      </c>
      <c r="AI46" s="143" t="str">
        <f t="shared" si="27"/>
        <v/>
      </c>
      <c r="AK46" s="141">
        <v>41.0</v>
      </c>
      <c r="AL46" s="112" t="str">
        <f t="shared" si="13"/>
        <v/>
      </c>
      <c r="AM46" s="112" t="str">
        <f t="shared" si="14"/>
        <v/>
      </c>
      <c r="AN46" s="112" t="str">
        <f t="shared" si="15"/>
        <v/>
      </c>
      <c r="AO46" s="112" t="str">
        <f t="shared" si="16"/>
        <v/>
      </c>
      <c r="AP46" s="112" t="str">
        <f t="shared" si="17"/>
        <v/>
      </c>
      <c r="AQ46" s="112" t="str">
        <f t="shared" ref="AQ46:AT46" si="76">IF($AK46&lt;=$F$18,$AL46*AM46,)</f>
        <v/>
      </c>
      <c r="AR46" s="112" t="str">
        <f t="shared" si="76"/>
        <v/>
      </c>
      <c r="AS46" s="112" t="str">
        <f t="shared" si="76"/>
        <v/>
      </c>
      <c r="AT46" s="112" t="str">
        <f t="shared" si="76"/>
        <v/>
      </c>
      <c r="AU46" s="112"/>
      <c r="AV46" s="112"/>
      <c r="AW46" s="112"/>
      <c r="AX46" s="112"/>
      <c r="AY46" s="143"/>
      <c r="AZ46" s="262"/>
    </row>
    <row r="47" ht="15.75" customHeight="1">
      <c r="B47" s="31"/>
      <c r="C47" s="183"/>
      <c r="D47" s="187"/>
      <c r="E47" s="184"/>
      <c r="F47" s="185"/>
      <c r="G47" s="188"/>
      <c r="H47" s="112"/>
      <c r="I47" s="138">
        <v>42.0</v>
      </c>
      <c r="J47" s="112" t="str">
        <f t="shared" si="65"/>
        <v/>
      </c>
      <c r="K47" s="112">
        <f t="shared" si="19"/>
        <v>0</v>
      </c>
      <c r="L47" s="112" t="str">
        <f t="shared" si="20"/>
        <v/>
      </c>
      <c r="M47" s="112" t="str">
        <f t="shared" si="1"/>
        <v/>
      </c>
      <c r="N47" s="112" t="str">
        <f t="shared" si="2"/>
        <v/>
      </c>
      <c r="O47" s="139">
        <f t="shared" si="3"/>
        <v>0</v>
      </c>
      <c r="P47" s="138">
        <v>42.0</v>
      </c>
      <c r="Q47" s="112" t="str">
        <f t="shared" si="21"/>
        <v/>
      </c>
      <c r="R47" s="112" t="str">
        <f t="shared" si="22"/>
        <v/>
      </c>
      <c r="S47" s="112">
        <f t="shared" si="4"/>
        <v>0</v>
      </c>
      <c r="T47" s="112">
        <f t="shared" si="5"/>
        <v>0</v>
      </c>
      <c r="U47" s="112" t="str">
        <f t="shared" si="23"/>
        <v/>
      </c>
      <c r="V47" s="112" t="str">
        <f t="shared" si="6"/>
        <v/>
      </c>
      <c r="W47" s="112">
        <v>0.0</v>
      </c>
      <c r="X47" s="112">
        <f t="shared" si="7"/>
        <v>0</v>
      </c>
      <c r="Y47" s="140" t="str">
        <f t="shared" si="8"/>
        <v/>
      </c>
      <c r="AA47" s="141">
        <v>42.0</v>
      </c>
      <c r="AB47" s="112" t="str">
        <f t="shared" si="9"/>
        <v/>
      </c>
      <c r="AC47" s="142">
        <f t="shared" si="10"/>
        <v>0</v>
      </c>
      <c r="AD47" s="112" t="str">
        <f t="shared" si="11"/>
        <v/>
      </c>
      <c r="AE47" s="112" t="str">
        <f t="shared" si="12"/>
        <v/>
      </c>
      <c r="AF47" s="112" t="str">
        <f t="shared" si="24"/>
        <v/>
      </c>
      <c r="AG47" s="112" t="str">
        <f t="shared" si="25"/>
        <v/>
      </c>
      <c r="AH47" s="112" t="str">
        <f t="shared" si="26"/>
        <v/>
      </c>
      <c r="AI47" s="143" t="str">
        <f t="shared" si="27"/>
        <v/>
      </c>
      <c r="AK47" s="141">
        <v>42.0</v>
      </c>
      <c r="AL47" s="112" t="str">
        <f t="shared" si="13"/>
        <v/>
      </c>
      <c r="AM47" s="112" t="str">
        <f t="shared" si="14"/>
        <v/>
      </c>
      <c r="AN47" s="112" t="str">
        <f t="shared" si="15"/>
        <v/>
      </c>
      <c r="AO47" s="112" t="str">
        <f t="shared" si="16"/>
        <v/>
      </c>
      <c r="AP47" s="112" t="str">
        <f t="shared" si="17"/>
        <v/>
      </c>
      <c r="AQ47" s="112" t="str">
        <f t="shared" ref="AQ47:AT47" si="77">IF($AK47&lt;=$F$18,$AL47*AM47,)</f>
        <v/>
      </c>
      <c r="AR47" s="112" t="str">
        <f t="shared" si="77"/>
        <v/>
      </c>
      <c r="AS47" s="112" t="str">
        <f t="shared" si="77"/>
        <v/>
      </c>
      <c r="AT47" s="112" t="str">
        <f t="shared" si="77"/>
        <v/>
      </c>
      <c r="AU47" s="112"/>
      <c r="AV47" s="112"/>
      <c r="AW47" s="112"/>
      <c r="AX47" s="112"/>
      <c r="AY47" s="143"/>
      <c r="AZ47" s="262"/>
    </row>
    <row r="48" ht="15.75" customHeight="1">
      <c r="B48" s="31"/>
      <c r="C48" s="183"/>
      <c r="D48" s="187"/>
      <c r="E48" s="184"/>
      <c r="F48" s="185"/>
      <c r="G48" s="188"/>
      <c r="H48" s="112"/>
      <c r="I48" s="138">
        <v>43.0</v>
      </c>
      <c r="J48" s="112" t="str">
        <f t="shared" si="65"/>
        <v/>
      </c>
      <c r="K48" s="112">
        <f t="shared" si="19"/>
        <v>0</v>
      </c>
      <c r="L48" s="112" t="str">
        <f t="shared" si="20"/>
        <v/>
      </c>
      <c r="M48" s="112" t="str">
        <f t="shared" si="1"/>
        <v/>
      </c>
      <c r="N48" s="112" t="str">
        <f t="shared" si="2"/>
        <v/>
      </c>
      <c r="O48" s="139">
        <f t="shared" si="3"/>
        <v>0</v>
      </c>
      <c r="P48" s="138">
        <v>43.0</v>
      </c>
      <c r="Q48" s="112" t="str">
        <f t="shared" si="21"/>
        <v/>
      </c>
      <c r="R48" s="112" t="str">
        <f t="shared" si="22"/>
        <v/>
      </c>
      <c r="S48" s="112">
        <f t="shared" si="4"/>
        <v>0</v>
      </c>
      <c r="T48" s="112">
        <f t="shared" si="5"/>
        <v>0</v>
      </c>
      <c r="U48" s="112" t="str">
        <f t="shared" si="23"/>
        <v/>
      </c>
      <c r="V48" s="112" t="str">
        <f t="shared" si="6"/>
        <v/>
      </c>
      <c r="W48" s="112">
        <v>0.0</v>
      </c>
      <c r="X48" s="112">
        <f t="shared" si="7"/>
        <v>0</v>
      </c>
      <c r="Y48" s="140" t="str">
        <f t="shared" si="8"/>
        <v/>
      </c>
      <c r="AA48" s="141">
        <v>43.0</v>
      </c>
      <c r="AB48" s="112" t="str">
        <f t="shared" si="9"/>
        <v/>
      </c>
      <c r="AC48" s="142">
        <f t="shared" si="10"/>
        <v>0</v>
      </c>
      <c r="AD48" s="112" t="str">
        <f t="shared" si="11"/>
        <v/>
      </c>
      <c r="AE48" s="112" t="str">
        <f t="shared" si="12"/>
        <v/>
      </c>
      <c r="AF48" s="112" t="str">
        <f t="shared" si="24"/>
        <v/>
      </c>
      <c r="AG48" s="112" t="str">
        <f t="shared" si="25"/>
        <v/>
      </c>
      <c r="AH48" s="112" t="str">
        <f t="shared" si="26"/>
        <v/>
      </c>
      <c r="AI48" s="143" t="str">
        <f t="shared" si="27"/>
        <v/>
      </c>
      <c r="AK48" s="141">
        <v>43.0</v>
      </c>
      <c r="AL48" s="112" t="str">
        <f t="shared" si="13"/>
        <v/>
      </c>
      <c r="AM48" s="112" t="str">
        <f t="shared" si="14"/>
        <v/>
      </c>
      <c r="AN48" s="112" t="str">
        <f t="shared" si="15"/>
        <v/>
      </c>
      <c r="AO48" s="112" t="str">
        <f t="shared" si="16"/>
        <v/>
      </c>
      <c r="AP48" s="112" t="str">
        <f t="shared" si="17"/>
        <v/>
      </c>
      <c r="AQ48" s="112" t="str">
        <f t="shared" ref="AQ48:AT48" si="78">IF($AK48&lt;=$F$18,$AL48*AM48,)</f>
        <v/>
      </c>
      <c r="AR48" s="112" t="str">
        <f t="shared" si="78"/>
        <v/>
      </c>
      <c r="AS48" s="112" t="str">
        <f t="shared" si="78"/>
        <v/>
      </c>
      <c r="AT48" s="112" t="str">
        <f t="shared" si="78"/>
        <v/>
      </c>
      <c r="AU48" s="112"/>
      <c r="AV48" s="112"/>
      <c r="AW48" s="112"/>
      <c r="AX48" s="112"/>
      <c r="AY48" s="143"/>
      <c r="AZ48" s="262"/>
    </row>
    <row r="49" ht="15.75" customHeight="1">
      <c r="B49" s="31"/>
      <c r="C49" s="183"/>
      <c r="D49" s="187"/>
      <c r="E49" s="184"/>
      <c r="F49" s="185"/>
      <c r="G49" s="188"/>
      <c r="H49" s="112"/>
      <c r="I49" s="138">
        <v>44.0</v>
      </c>
      <c r="J49" s="112" t="str">
        <f t="shared" si="65"/>
        <v/>
      </c>
      <c r="K49" s="112">
        <f t="shared" si="19"/>
        <v>0</v>
      </c>
      <c r="L49" s="112" t="str">
        <f t="shared" si="20"/>
        <v/>
      </c>
      <c r="M49" s="112" t="str">
        <f t="shared" si="1"/>
        <v/>
      </c>
      <c r="N49" s="112" t="str">
        <f t="shared" si="2"/>
        <v/>
      </c>
      <c r="O49" s="139">
        <f t="shared" si="3"/>
        <v>0</v>
      </c>
      <c r="P49" s="138">
        <v>44.0</v>
      </c>
      <c r="Q49" s="112" t="str">
        <f t="shared" si="21"/>
        <v/>
      </c>
      <c r="R49" s="112" t="str">
        <f t="shared" si="22"/>
        <v/>
      </c>
      <c r="S49" s="112">
        <f t="shared" si="4"/>
        <v>0</v>
      </c>
      <c r="T49" s="112">
        <f t="shared" si="5"/>
        <v>0</v>
      </c>
      <c r="U49" s="112" t="str">
        <f t="shared" si="23"/>
        <v/>
      </c>
      <c r="V49" s="112" t="str">
        <f t="shared" si="6"/>
        <v/>
      </c>
      <c r="W49" s="112">
        <v>0.0</v>
      </c>
      <c r="X49" s="112">
        <f t="shared" si="7"/>
        <v>0</v>
      </c>
      <c r="Y49" s="140" t="str">
        <f t="shared" si="8"/>
        <v/>
      </c>
      <c r="AA49" s="141">
        <v>44.0</v>
      </c>
      <c r="AB49" s="112" t="str">
        <f t="shared" si="9"/>
        <v/>
      </c>
      <c r="AC49" s="142">
        <f t="shared" si="10"/>
        <v>0</v>
      </c>
      <c r="AD49" s="112" t="str">
        <f t="shared" si="11"/>
        <v/>
      </c>
      <c r="AE49" s="112" t="str">
        <f t="shared" si="12"/>
        <v/>
      </c>
      <c r="AF49" s="112" t="str">
        <f t="shared" si="24"/>
        <v/>
      </c>
      <c r="AG49" s="112" t="str">
        <f t="shared" si="25"/>
        <v/>
      </c>
      <c r="AH49" s="112" t="str">
        <f t="shared" si="26"/>
        <v/>
      </c>
      <c r="AI49" s="143" t="str">
        <f t="shared" si="27"/>
        <v/>
      </c>
      <c r="AK49" s="141">
        <v>44.0</v>
      </c>
      <c r="AL49" s="112" t="str">
        <f t="shared" si="13"/>
        <v/>
      </c>
      <c r="AM49" s="112" t="str">
        <f t="shared" si="14"/>
        <v/>
      </c>
      <c r="AN49" s="112" t="str">
        <f t="shared" si="15"/>
        <v/>
      </c>
      <c r="AO49" s="112" t="str">
        <f t="shared" si="16"/>
        <v/>
      </c>
      <c r="AP49" s="112" t="str">
        <f t="shared" si="17"/>
        <v/>
      </c>
      <c r="AQ49" s="112" t="str">
        <f t="shared" ref="AQ49:AT49" si="79">IF($AK49&lt;=$F$18,$AL49*AM49,)</f>
        <v/>
      </c>
      <c r="AR49" s="112" t="str">
        <f t="shared" si="79"/>
        <v/>
      </c>
      <c r="AS49" s="112" t="str">
        <f t="shared" si="79"/>
        <v/>
      </c>
      <c r="AT49" s="112" t="str">
        <f t="shared" si="79"/>
        <v/>
      </c>
      <c r="AU49" s="112"/>
      <c r="AV49" s="112"/>
      <c r="AW49" s="112"/>
      <c r="AX49" s="112"/>
      <c r="AY49" s="143"/>
      <c r="AZ49" s="262"/>
    </row>
    <row r="50" ht="15.75" customHeight="1">
      <c r="B50" s="31"/>
      <c r="C50" s="183"/>
      <c r="D50" s="187"/>
      <c r="E50" s="184"/>
      <c r="F50" s="185"/>
      <c r="G50" s="188"/>
      <c r="H50" s="112"/>
      <c r="I50" s="138">
        <v>45.0</v>
      </c>
      <c r="J50" s="112" t="str">
        <f t="shared" si="65"/>
        <v/>
      </c>
      <c r="K50" s="112">
        <f t="shared" si="19"/>
        <v>0</v>
      </c>
      <c r="L50" s="112" t="str">
        <f t="shared" si="20"/>
        <v/>
      </c>
      <c r="M50" s="112" t="str">
        <f t="shared" si="1"/>
        <v/>
      </c>
      <c r="N50" s="112" t="str">
        <f t="shared" si="2"/>
        <v/>
      </c>
      <c r="O50" s="139">
        <f t="shared" si="3"/>
        <v>0</v>
      </c>
      <c r="P50" s="138">
        <v>45.0</v>
      </c>
      <c r="Q50" s="112" t="str">
        <f t="shared" si="21"/>
        <v/>
      </c>
      <c r="R50" s="112" t="str">
        <f t="shared" si="22"/>
        <v/>
      </c>
      <c r="S50" s="112">
        <f t="shared" si="4"/>
        <v>0</v>
      </c>
      <c r="T50" s="112">
        <f t="shared" si="5"/>
        <v>0</v>
      </c>
      <c r="U50" s="112" t="str">
        <f t="shared" si="23"/>
        <v/>
      </c>
      <c r="V50" s="112" t="str">
        <f t="shared" si="6"/>
        <v/>
      </c>
      <c r="W50" s="112">
        <v>0.0</v>
      </c>
      <c r="X50" s="112">
        <f t="shared" si="7"/>
        <v>0</v>
      </c>
      <c r="Y50" s="140" t="str">
        <f t="shared" si="8"/>
        <v/>
      </c>
      <c r="AA50" s="141">
        <v>45.0</v>
      </c>
      <c r="AB50" s="112" t="str">
        <f t="shared" si="9"/>
        <v/>
      </c>
      <c r="AC50" s="142">
        <f t="shared" si="10"/>
        <v>0</v>
      </c>
      <c r="AD50" s="112" t="str">
        <f t="shared" si="11"/>
        <v/>
      </c>
      <c r="AE50" s="112" t="str">
        <f t="shared" si="12"/>
        <v/>
      </c>
      <c r="AF50" s="112" t="str">
        <f t="shared" si="24"/>
        <v/>
      </c>
      <c r="AG50" s="112" t="str">
        <f t="shared" si="25"/>
        <v/>
      </c>
      <c r="AH50" s="112" t="str">
        <f t="shared" si="26"/>
        <v/>
      </c>
      <c r="AI50" s="143" t="str">
        <f t="shared" si="27"/>
        <v/>
      </c>
      <c r="AK50" s="141">
        <v>45.0</v>
      </c>
      <c r="AL50" s="112" t="str">
        <f t="shared" si="13"/>
        <v/>
      </c>
      <c r="AM50" s="112" t="str">
        <f t="shared" si="14"/>
        <v/>
      </c>
      <c r="AN50" s="112" t="str">
        <f t="shared" si="15"/>
        <v/>
      </c>
      <c r="AO50" s="112" t="str">
        <f t="shared" si="16"/>
        <v/>
      </c>
      <c r="AP50" s="112" t="str">
        <f t="shared" si="17"/>
        <v/>
      </c>
      <c r="AQ50" s="112" t="str">
        <f t="shared" ref="AQ50:AT50" si="80">IF($AK50&lt;=$F$18,$AL50*AM50,)</f>
        <v/>
      </c>
      <c r="AR50" s="112" t="str">
        <f t="shared" si="80"/>
        <v/>
      </c>
      <c r="AS50" s="112" t="str">
        <f t="shared" si="80"/>
        <v/>
      </c>
      <c r="AT50" s="112" t="str">
        <f t="shared" si="80"/>
        <v/>
      </c>
      <c r="AU50" s="112"/>
      <c r="AV50" s="112"/>
      <c r="AW50" s="112"/>
      <c r="AX50" s="112"/>
      <c r="AY50" s="143"/>
      <c r="AZ50" s="262"/>
    </row>
    <row r="51" ht="15.75" customHeight="1">
      <c r="B51" s="31"/>
      <c r="C51" s="183"/>
      <c r="D51" s="187"/>
      <c r="E51" s="184"/>
      <c r="F51" s="185"/>
      <c r="G51" s="188"/>
      <c r="H51" s="112"/>
      <c r="I51" s="138">
        <v>46.0</v>
      </c>
      <c r="J51" s="112" t="str">
        <f t="shared" si="65"/>
        <v/>
      </c>
      <c r="K51" s="112">
        <f t="shared" si="19"/>
        <v>0</v>
      </c>
      <c r="L51" s="112" t="str">
        <f t="shared" si="20"/>
        <v/>
      </c>
      <c r="M51" s="112" t="str">
        <f t="shared" si="1"/>
        <v/>
      </c>
      <c r="N51" s="112" t="str">
        <f t="shared" si="2"/>
        <v/>
      </c>
      <c r="O51" s="139">
        <f t="shared" si="3"/>
        <v>0</v>
      </c>
      <c r="P51" s="138">
        <v>46.0</v>
      </c>
      <c r="Q51" s="112" t="str">
        <f t="shared" si="21"/>
        <v/>
      </c>
      <c r="R51" s="112" t="str">
        <f t="shared" si="22"/>
        <v/>
      </c>
      <c r="S51" s="112">
        <f t="shared" si="4"/>
        <v>0</v>
      </c>
      <c r="T51" s="112">
        <f t="shared" si="5"/>
        <v>0</v>
      </c>
      <c r="U51" s="112" t="str">
        <f t="shared" si="23"/>
        <v/>
      </c>
      <c r="V51" s="112" t="str">
        <f t="shared" si="6"/>
        <v/>
      </c>
      <c r="W51" s="112">
        <v>0.0</v>
      </c>
      <c r="X51" s="112">
        <f t="shared" si="7"/>
        <v>0</v>
      </c>
      <c r="Y51" s="140" t="str">
        <f t="shared" si="8"/>
        <v/>
      </c>
      <c r="AA51" s="141">
        <v>46.0</v>
      </c>
      <c r="AB51" s="112" t="str">
        <f t="shared" si="9"/>
        <v/>
      </c>
      <c r="AC51" s="142">
        <f t="shared" si="10"/>
        <v>0</v>
      </c>
      <c r="AD51" s="112" t="str">
        <f t="shared" si="11"/>
        <v/>
      </c>
      <c r="AE51" s="112" t="str">
        <f t="shared" si="12"/>
        <v/>
      </c>
      <c r="AF51" s="112" t="str">
        <f t="shared" si="24"/>
        <v/>
      </c>
      <c r="AG51" s="112" t="str">
        <f t="shared" si="25"/>
        <v/>
      </c>
      <c r="AH51" s="112" t="str">
        <f t="shared" si="26"/>
        <v/>
      </c>
      <c r="AI51" s="143" t="str">
        <f t="shared" si="27"/>
        <v/>
      </c>
      <c r="AK51" s="141">
        <v>46.0</v>
      </c>
      <c r="AL51" s="112" t="str">
        <f t="shared" si="13"/>
        <v/>
      </c>
      <c r="AM51" s="112" t="str">
        <f t="shared" si="14"/>
        <v/>
      </c>
      <c r="AN51" s="112" t="str">
        <f t="shared" si="15"/>
        <v/>
      </c>
      <c r="AO51" s="112" t="str">
        <f t="shared" si="16"/>
        <v/>
      </c>
      <c r="AP51" s="112" t="str">
        <f t="shared" si="17"/>
        <v/>
      </c>
      <c r="AQ51" s="112" t="str">
        <f t="shared" ref="AQ51:AT51" si="81">IF($AK51&lt;=$F$18,$AL51*AM51,)</f>
        <v/>
      </c>
      <c r="AR51" s="112" t="str">
        <f t="shared" si="81"/>
        <v/>
      </c>
      <c r="AS51" s="112" t="str">
        <f t="shared" si="81"/>
        <v/>
      </c>
      <c r="AT51" s="112" t="str">
        <f t="shared" si="81"/>
        <v/>
      </c>
      <c r="AU51" s="112"/>
      <c r="AV51" s="112"/>
      <c r="AW51" s="112"/>
      <c r="AX51" s="112"/>
      <c r="AY51" s="143"/>
      <c r="AZ51" s="262"/>
    </row>
    <row r="52" ht="15.75" customHeight="1">
      <c r="B52" s="31"/>
      <c r="C52" s="183"/>
      <c r="D52" s="187"/>
      <c r="E52" s="184"/>
      <c r="F52" s="185"/>
      <c r="G52" s="188"/>
      <c r="H52" s="112"/>
      <c r="I52" s="138">
        <v>47.0</v>
      </c>
      <c r="J52" s="112" t="str">
        <f t="shared" si="65"/>
        <v/>
      </c>
      <c r="K52" s="112">
        <f t="shared" si="19"/>
        <v>0</v>
      </c>
      <c r="L52" s="112" t="str">
        <f t="shared" si="20"/>
        <v/>
      </c>
      <c r="M52" s="112" t="str">
        <f t="shared" si="1"/>
        <v/>
      </c>
      <c r="N52" s="112" t="str">
        <f t="shared" si="2"/>
        <v/>
      </c>
      <c r="O52" s="139">
        <f t="shared" si="3"/>
        <v>0</v>
      </c>
      <c r="P52" s="138">
        <v>47.0</v>
      </c>
      <c r="Q52" s="112" t="str">
        <f t="shared" si="21"/>
        <v/>
      </c>
      <c r="R52" s="112" t="str">
        <f t="shared" si="22"/>
        <v/>
      </c>
      <c r="S52" s="112">
        <f t="shared" si="4"/>
        <v>0</v>
      </c>
      <c r="T52" s="112">
        <f t="shared" si="5"/>
        <v>0</v>
      </c>
      <c r="U52" s="112" t="str">
        <f t="shared" si="23"/>
        <v/>
      </c>
      <c r="V52" s="112" t="str">
        <f t="shared" si="6"/>
        <v/>
      </c>
      <c r="W52" s="112">
        <v>0.0</v>
      </c>
      <c r="X52" s="112">
        <f t="shared" si="7"/>
        <v>0</v>
      </c>
      <c r="Y52" s="140" t="str">
        <f t="shared" si="8"/>
        <v/>
      </c>
      <c r="AA52" s="141">
        <v>47.0</v>
      </c>
      <c r="AB52" s="112" t="str">
        <f t="shared" si="9"/>
        <v/>
      </c>
      <c r="AC52" s="142">
        <f t="shared" si="10"/>
        <v>0</v>
      </c>
      <c r="AD52" s="112" t="str">
        <f t="shared" si="11"/>
        <v/>
      </c>
      <c r="AE52" s="112" t="str">
        <f t="shared" si="12"/>
        <v/>
      </c>
      <c r="AF52" s="112" t="str">
        <f t="shared" si="24"/>
        <v/>
      </c>
      <c r="AG52" s="112" t="str">
        <f t="shared" si="25"/>
        <v/>
      </c>
      <c r="AH52" s="112" t="str">
        <f t="shared" si="26"/>
        <v/>
      </c>
      <c r="AI52" s="143" t="str">
        <f t="shared" si="27"/>
        <v/>
      </c>
      <c r="AK52" s="141">
        <v>47.0</v>
      </c>
      <c r="AL52" s="112" t="str">
        <f t="shared" si="13"/>
        <v/>
      </c>
      <c r="AM52" s="112" t="str">
        <f t="shared" si="14"/>
        <v/>
      </c>
      <c r="AN52" s="112" t="str">
        <f t="shared" si="15"/>
        <v/>
      </c>
      <c r="AO52" s="112" t="str">
        <f t="shared" si="16"/>
        <v/>
      </c>
      <c r="AP52" s="112" t="str">
        <f t="shared" si="17"/>
        <v/>
      </c>
      <c r="AQ52" s="112" t="str">
        <f t="shared" ref="AQ52:AT52" si="82">IF($AK52&lt;=$F$18,$AL52*AM52,)</f>
        <v/>
      </c>
      <c r="AR52" s="112" t="str">
        <f t="shared" si="82"/>
        <v/>
      </c>
      <c r="AS52" s="112" t="str">
        <f t="shared" si="82"/>
        <v/>
      </c>
      <c r="AT52" s="112" t="str">
        <f t="shared" si="82"/>
        <v/>
      </c>
      <c r="AU52" s="112"/>
      <c r="AV52" s="112"/>
      <c r="AW52" s="112"/>
      <c r="AX52" s="112"/>
      <c r="AY52" s="143"/>
      <c r="AZ52" s="262"/>
    </row>
    <row r="53" ht="15.75" customHeight="1">
      <c r="B53" s="31"/>
      <c r="C53" s="183"/>
      <c r="D53" s="187"/>
      <c r="E53" s="184"/>
      <c r="F53" s="185"/>
      <c r="G53" s="188"/>
      <c r="H53" s="112"/>
      <c r="I53" s="138">
        <v>48.0</v>
      </c>
      <c r="J53" s="112" t="str">
        <f t="shared" si="65"/>
        <v/>
      </c>
      <c r="K53" s="112">
        <f t="shared" si="19"/>
        <v>0</v>
      </c>
      <c r="L53" s="112" t="str">
        <f t="shared" si="20"/>
        <v/>
      </c>
      <c r="M53" s="112" t="str">
        <f t="shared" si="1"/>
        <v/>
      </c>
      <c r="N53" s="112" t="str">
        <f t="shared" si="2"/>
        <v/>
      </c>
      <c r="O53" s="139">
        <f t="shared" si="3"/>
        <v>0</v>
      </c>
      <c r="P53" s="138">
        <v>48.0</v>
      </c>
      <c r="Q53" s="112" t="str">
        <f t="shared" si="21"/>
        <v/>
      </c>
      <c r="R53" s="112" t="str">
        <f t="shared" si="22"/>
        <v/>
      </c>
      <c r="S53" s="112">
        <f t="shared" si="4"/>
        <v>0</v>
      </c>
      <c r="T53" s="112">
        <f t="shared" si="5"/>
        <v>0</v>
      </c>
      <c r="U53" s="112" t="str">
        <f t="shared" si="23"/>
        <v/>
      </c>
      <c r="V53" s="112" t="str">
        <f t="shared" si="6"/>
        <v/>
      </c>
      <c r="W53" s="112">
        <v>0.0</v>
      </c>
      <c r="X53" s="112">
        <f t="shared" si="7"/>
        <v>0</v>
      </c>
      <c r="Y53" s="140" t="str">
        <f t="shared" si="8"/>
        <v/>
      </c>
      <c r="AA53" s="141">
        <v>48.0</v>
      </c>
      <c r="AB53" s="112" t="str">
        <f t="shared" si="9"/>
        <v/>
      </c>
      <c r="AC53" s="142">
        <f t="shared" si="10"/>
        <v>0</v>
      </c>
      <c r="AD53" s="112" t="str">
        <f t="shared" si="11"/>
        <v/>
      </c>
      <c r="AE53" s="112" t="str">
        <f t="shared" si="12"/>
        <v/>
      </c>
      <c r="AF53" s="112" t="str">
        <f t="shared" si="24"/>
        <v/>
      </c>
      <c r="AG53" s="112" t="str">
        <f t="shared" si="25"/>
        <v/>
      </c>
      <c r="AH53" s="112" t="str">
        <f t="shared" si="26"/>
        <v/>
      </c>
      <c r="AI53" s="143" t="str">
        <f t="shared" si="27"/>
        <v/>
      </c>
      <c r="AK53" s="141">
        <v>48.0</v>
      </c>
      <c r="AL53" s="112" t="str">
        <f t="shared" si="13"/>
        <v/>
      </c>
      <c r="AM53" s="112" t="str">
        <f t="shared" si="14"/>
        <v/>
      </c>
      <c r="AN53" s="112" t="str">
        <f t="shared" si="15"/>
        <v/>
      </c>
      <c r="AO53" s="112" t="str">
        <f t="shared" si="16"/>
        <v/>
      </c>
      <c r="AP53" s="112" t="str">
        <f t="shared" si="17"/>
        <v/>
      </c>
      <c r="AQ53" s="112" t="str">
        <f t="shared" ref="AQ53:AT53" si="83">IF($AK53&lt;=$F$18,$AL53*AM53,)</f>
        <v/>
      </c>
      <c r="AR53" s="112" t="str">
        <f t="shared" si="83"/>
        <v/>
      </c>
      <c r="AS53" s="112" t="str">
        <f t="shared" si="83"/>
        <v/>
      </c>
      <c r="AT53" s="112" t="str">
        <f t="shared" si="83"/>
        <v/>
      </c>
      <c r="AU53" s="112"/>
      <c r="AV53" s="112"/>
      <c r="AW53" s="112"/>
      <c r="AX53" s="112"/>
      <c r="AY53" s="143"/>
      <c r="AZ53" s="262"/>
    </row>
    <row r="54" ht="15.75" customHeight="1">
      <c r="B54" s="31"/>
      <c r="C54" s="183"/>
      <c r="D54" s="187"/>
      <c r="E54" s="184"/>
      <c r="F54" s="185"/>
      <c r="G54" s="188"/>
      <c r="H54" s="112"/>
      <c r="I54" s="138">
        <v>49.0</v>
      </c>
      <c r="J54" s="112" t="str">
        <f t="shared" si="65"/>
        <v/>
      </c>
      <c r="K54" s="112">
        <f t="shared" si="19"/>
        <v>0</v>
      </c>
      <c r="L54" s="112" t="str">
        <f t="shared" si="20"/>
        <v/>
      </c>
      <c r="M54" s="112" t="str">
        <f t="shared" si="1"/>
        <v/>
      </c>
      <c r="N54" s="112" t="str">
        <f t="shared" si="2"/>
        <v/>
      </c>
      <c r="O54" s="139">
        <f t="shared" si="3"/>
        <v>0</v>
      </c>
      <c r="P54" s="138">
        <v>49.0</v>
      </c>
      <c r="Q54" s="112" t="str">
        <f t="shared" si="21"/>
        <v/>
      </c>
      <c r="R54" s="112" t="str">
        <f t="shared" si="22"/>
        <v/>
      </c>
      <c r="S54" s="112">
        <f t="shared" si="4"/>
        <v>0</v>
      </c>
      <c r="T54" s="112">
        <f t="shared" si="5"/>
        <v>0</v>
      </c>
      <c r="U54" s="112" t="str">
        <f t="shared" si="23"/>
        <v/>
      </c>
      <c r="V54" s="112" t="str">
        <f t="shared" si="6"/>
        <v/>
      </c>
      <c r="W54" s="112">
        <v>0.0</v>
      </c>
      <c r="X54" s="112">
        <f t="shared" si="7"/>
        <v>0</v>
      </c>
      <c r="Y54" s="140" t="str">
        <f t="shared" si="8"/>
        <v/>
      </c>
      <c r="AA54" s="141">
        <v>49.0</v>
      </c>
      <c r="AB54" s="112" t="str">
        <f t="shared" si="9"/>
        <v/>
      </c>
      <c r="AC54" s="142">
        <f t="shared" si="10"/>
        <v>0</v>
      </c>
      <c r="AD54" s="112" t="str">
        <f t="shared" si="11"/>
        <v/>
      </c>
      <c r="AE54" s="112" t="str">
        <f t="shared" si="12"/>
        <v/>
      </c>
      <c r="AF54" s="112" t="str">
        <f t="shared" si="24"/>
        <v/>
      </c>
      <c r="AG54" s="112" t="str">
        <f t="shared" si="25"/>
        <v/>
      </c>
      <c r="AH54" s="112" t="str">
        <f t="shared" si="26"/>
        <v/>
      </c>
      <c r="AI54" s="143" t="str">
        <f t="shared" si="27"/>
        <v/>
      </c>
      <c r="AK54" s="141">
        <v>49.0</v>
      </c>
      <c r="AL54" s="112" t="str">
        <f t="shared" si="13"/>
        <v/>
      </c>
      <c r="AM54" s="112" t="str">
        <f t="shared" si="14"/>
        <v/>
      </c>
      <c r="AN54" s="112" t="str">
        <f t="shared" si="15"/>
        <v/>
      </c>
      <c r="AO54" s="112" t="str">
        <f t="shared" si="16"/>
        <v/>
      </c>
      <c r="AP54" s="112" t="str">
        <f t="shared" si="17"/>
        <v/>
      </c>
      <c r="AQ54" s="112" t="str">
        <f t="shared" ref="AQ54:AT54" si="84">IF($AK54&lt;=$F$18,$AL54*AM54,)</f>
        <v/>
      </c>
      <c r="AR54" s="112" t="str">
        <f t="shared" si="84"/>
        <v/>
      </c>
      <c r="AS54" s="112" t="str">
        <f t="shared" si="84"/>
        <v/>
      </c>
      <c r="AT54" s="112" t="str">
        <f t="shared" si="84"/>
        <v/>
      </c>
      <c r="AU54" s="112"/>
      <c r="AV54" s="112"/>
      <c r="AW54" s="112"/>
      <c r="AX54" s="112"/>
      <c r="AY54" s="143"/>
      <c r="AZ54" s="262"/>
    </row>
    <row r="55" ht="15.75" customHeight="1">
      <c r="B55" s="31"/>
      <c r="C55" s="183"/>
      <c r="D55" s="187"/>
      <c r="E55" s="184"/>
      <c r="F55" s="185"/>
      <c r="G55" s="188"/>
      <c r="H55" s="112"/>
      <c r="I55" s="138">
        <v>50.0</v>
      </c>
      <c r="J55" s="112" t="str">
        <f t="shared" si="65"/>
        <v/>
      </c>
      <c r="K55" s="112">
        <f t="shared" si="19"/>
        <v>0</v>
      </c>
      <c r="L55" s="112" t="str">
        <f t="shared" si="20"/>
        <v/>
      </c>
      <c r="M55" s="112" t="str">
        <f t="shared" si="1"/>
        <v/>
      </c>
      <c r="N55" s="112" t="str">
        <f t="shared" si="2"/>
        <v/>
      </c>
      <c r="O55" s="139">
        <f t="shared" si="3"/>
        <v>0</v>
      </c>
      <c r="P55" s="138">
        <v>50.0</v>
      </c>
      <c r="Q55" s="112" t="str">
        <f t="shared" si="21"/>
        <v/>
      </c>
      <c r="R55" s="112" t="str">
        <f t="shared" si="22"/>
        <v/>
      </c>
      <c r="S55" s="112">
        <f t="shared" si="4"/>
        <v>0</v>
      </c>
      <c r="T55" s="112">
        <f t="shared" si="5"/>
        <v>0</v>
      </c>
      <c r="U55" s="112" t="str">
        <f t="shared" si="23"/>
        <v/>
      </c>
      <c r="V55" s="112" t="str">
        <f t="shared" si="6"/>
        <v/>
      </c>
      <c r="W55" s="112">
        <v>0.0</v>
      </c>
      <c r="X55" s="112">
        <f t="shared" si="7"/>
        <v>0</v>
      </c>
      <c r="Y55" s="140" t="str">
        <f t="shared" si="8"/>
        <v/>
      </c>
      <c r="AA55" s="141">
        <v>50.0</v>
      </c>
      <c r="AB55" s="112" t="str">
        <f t="shared" si="9"/>
        <v/>
      </c>
      <c r="AC55" s="142">
        <f t="shared" si="10"/>
        <v>0</v>
      </c>
      <c r="AD55" s="112" t="str">
        <f t="shared" si="11"/>
        <v/>
      </c>
      <c r="AE55" s="112" t="str">
        <f t="shared" si="12"/>
        <v/>
      </c>
      <c r="AF55" s="112" t="str">
        <f t="shared" si="24"/>
        <v/>
      </c>
      <c r="AG55" s="112" t="str">
        <f t="shared" si="25"/>
        <v/>
      </c>
      <c r="AH55" s="112" t="str">
        <f t="shared" si="26"/>
        <v/>
      </c>
      <c r="AI55" s="143" t="str">
        <f t="shared" si="27"/>
        <v/>
      </c>
      <c r="AK55" s="141">
        <v>50.0</v>
      </c>
      <c r="AL55" s="112" t="str">
        <f t="shared" si="13"/>
        <v/>
      </c>
      <c r="AM55" s="112" t="str">
        <f t="shared" si="14"/>
        <v/>
      </c>
      <c r="AN55" s="112" t="str">
        <f t="shared" si="15"/>
        <v/>
      </c>
      <c r="AO55" s="112" t="str">
        <f t="shared" si="16"/>
        <v/>
      </c>
      <c r="AP55" s="112" t="str">
        <f t="shared" si="17"/>
        <v/>
      </c>
      <c r="AQ55" s="112" t="str">
        <f t="shared" ref="AQ55:AT55" si="85">IF($AK55&lt;=$F$18,$AL55*AM55,)</f>
        <v/>
      </c>
      <c r="AR55" s="112" t="str">
        <f t="shared" si="85"/>
        <v/>
      </c>
      <c r="AS55" s="112" t="str">
        <f t="shared" si="85"/>
        <v/>
      </c>
      <c r="AT55" s="112" t="str">
        <f t="shared" si="85"/>
        <v/>
      </c>
      <c r="AU55" s="112"/>
      <c r="AV55" s="112"/>
      <c r="AW55" s="112"/>
      <c r="AX55" s="112"/>
      <c r="AY55" s="143"/>
      <c r="AZ55" s="262"/>
    </row>
    <row r="56" ht="15.75" customHeight="1">
      <c r="B56" s="31"/>
      <c r="C56" s="183"/>
      <c r="D56" s="187"/>
      <c r="E56" s="184"/>
      <c r="F56" s="185"/>
      <c r="G56" s="188"/>
      <c r="H56" s="112"/>
      <c r="I56" s="138">
        <v>51.0</v>
      </c>
      <c r="J56" s="112" t="str">
        <f t="shared" si="65"/>
        <v/>
      </c>
      <c r="K56" s="112">
        <f t="shared" si="19"/>
        <v>0</v>
      </c>
      <c r="L56" s="112" t="str">
        <f t="shared" si="20"/>
        <v/>
      </c>
      <c r="M56" s="112" t="str">
        <f t="shared" si="1"/>
        <v/>
      </c>
      <c r="N56" s="112" t="str">
        <f t="shared" si="2"/>
        <v/>
      </c>
      <c r="O56" s="139">
        <f t="shared" si="3"/>
        <v>0</v>
      </c>
      <c r="P56" s="138">
        <v>51.0</v>
      </c>
      <c r="Q56" s="112" t="str">
        <f t="shared" si="21"/>
        <v/>
      </c>
      <c r="R56" s="112" t="str">
        <f t="shared" si="22"/>
        <v/>
      </c>
      <c r="S56" s="112">
        <f t="shared" si="4"/>
        <v>0</v>
      </c>
      <c r="T56" s="112">
        <f t="shared" si="5"/>
        <v>0</v>
      </c>
      <c r="U56" s="112" t="str">
        <f t="shared" si="23"/>
        <v/>
      </c>
      <c r="V56" s="112" t="str">
        <f t="shared" si="6"/>
        <v/>
      </c>
      <c r="W56" s="112">
        <v>0.0</v>
      </c>
      <c r="X56" s="112">
        <f t="shared" si="7"/>
        <v>0</v>
      </c>
      <c r="Y56" s="140" t="str">
        <f t="shared" si="8"/>
        <v/>
      </c>
      <c r="AA56" s="141">
        <v>51.0</v>
      </c>
      <c r="AB56" s="112" t="str">
        <f t="shared" si="9"/>
        <v/>
      </c>
      <c r="AC56" s="142">
        <f t="shared" si="10"/>
        <v>0</v>
      </c>
      <c r="AD56" s="112" t="str">
        <f t="shared" si="11"/>
        <v/>
      </c>
      <c r="AE56" s="112" t="str">
        <f t="shared" si="12"/>
        <v/>
      </c>
      <c r="AF56" s="112" t="str">
        <f t="shared" si="24"/>
        <v/>
      </c>
      <c r="AG56" s="112" t="str">
        <f t="shared" si="25"/>
        <v/>
      </c>
      <c r="AH56" s="112" t="str">
        <f t="shared" si="26"/>
        <v/>
      </c>
      <c r="AI56" s="143" t="str">
        <f t="shared" si="27"/>
        <v/>
      </c>
      <c r="AK56" s="141">
        <v>51.0</v>
      </c>
      <c r="AL56" s="112" t="str">
        <f t="shared" si="13"/>
        <v/>
      </c>
      <c r="AM56" s="112" t="str">
        <f t="shared" si="14"/>
        <v/>
      </c>
      <c r="AN56" s="112" t="str">
        <f t="shared" si="15"/>
        <v/>
      </c>
      <c r="AO56" s="112" t="str">
        <f t="shared" si="16"/>
        <v/>
      </c>
      <c r="AP56" s="112" t="str">
        <f t="shared" si="17"/>
        <v/>
      </c>
      <c r="AQ56" s="112" t="str">
        <f t="shared" ref="AQ56:AT56" si="86">IF($AK56&lt;=$F$18,$AL56*AM56,)</f>
        <v/>
      </c>
      <c r="AR56" s="112" t="str">
        <f t="shared" si="86"/>
        <v/>
      </c>
      <c r="AS56" s="112" t="str">
        <f t="shared" si="86"/>
        <v/>
      </c>
      <c r="AT56" s="112" t="str">
        <f t="shared" si="86"/>
        <v/>
      </c>
      <c r="AU56" s="112"/>
      <c r="AV56" s="112"/>
      <c r="AW56" s="112"/>
      <c r="AX56" s="112"/>
      <c r="AY56" s="143"/>
      <c r="AZ56" s="262"/>
    </row>
    <row r="57" ht="15.75" customHeight="1">
      <c r="B57" s="31"/>
      <c r="C57" s="183"/>
      <c r="D57" s="187"/>
      <c r="E57" s="184"/>
      <c r="F57" s="185"/>
      <c r="G57" s="188"/>
      <c r="H57" s="112"/>
      <c r="I57" s="138">
        <v>52.0</v>
      </c>
      <c r="J57" s="112" t="str">
        <f t="shared" si="65"/>
        <v/>
      </c>
      <c r="K57" s="112">
        <f t="shared" si="19"/>
        <v>0</v>
      </c>
      <c r="L57" s="112" t="str">
        <f t="shared" si="20"/>
        <v/>
      </c>
      <c r="M57" s="112" t="str">
        <f t="shared" si="1"/>
        <v/>
      </c>
      <c r="N57" s="112" t="str">
        <f t="shared" si="2"/>
        <v/>
      </c>
      <c r="O57" s="139">
        <f t="shared" si="3"/>
        <v>0</v>
      </c>
      <c r="P57" s="138">
        <v>52.0</v>
      </c>
      <c r="Q57" s="112" t="str">
        <f t="shared" si="21"/>
        <v/>
      </c>
      <c r="R57" s="112" t="str">
        <f t="shared" si="22"/>
        <v/>
      </c>
      <c r="S57" s="112">
        <f t="shared" si="4"/>
        <v>0</v>
      </c>
      <c r="T57" s="112">
        <f t="shared" si="5"/>
        <v>0</v>
      </c>
      <c r="U57" s="112" t="str">
        <f t="shared" si="23"/>
        <v/>
      </c>
      <c r="V57" s="112" t="str">
        <f t="shared" si="6"/>
        <v/>
      </c>
      <c r="W57" s="112">
        <v>0.0</v>
      </c>
      <c r="X57" s="112">
        <f t="shared" si="7"/>
        <v>0</v>
      </c>
      <c r="Y57" s="140" t="str">
        <f t="shared" si="8"/>
        <v/>
      </c>
      <c r="AA57" s="141">
        <v>52.0</v>
      </c>
      <c r="AB57" s="112" t="str">
        <f t="shared" si="9"/>
        <v/>
      </c>
      <c r="AC57" s="142">
        <f t="shared" si="10"/>
        <v>0</v>
      </c>
      <c r="AD57" s="112" t="str">
        <f t="shared" si="11"/>
        <v/>
      </c>
      <c r="AE57" s="112" t="str">
        <f t="shared" si="12"/>
        <v/>
      </c>
      <c r="AF57" s="112" t="str">
        <f t="shared" si="24"/>
        <v/>
      </c>
      <c r="AG57" s="112" t="str">
        <f t="shared" si="25"/>
        <v/>
      </c>
      <c r="AH57" s="112" t="str">
        <f t="shared" si="26"/>
        <v/>
      </c>
      <c r="AI57" s="143" t="str">
        <f t="shared" si="27"/>
        <v/>
      </c>
      <c r="AK57" s="141">
        <v>52.0</v>
      </c>
      <c r="AL57" s="112" t="str">
        <f t="shared" si="13"/>
        <v/>
      </c>
      <c r="AM57" s="112" t="str">
        <f t="shared" si="14"/>
        <v/>
      </c>
      <c r="AN57" s="112" t="str">
        <f t="shared" si="15"/>
        <v/>
      </c>
      <c r="AO57" s="112" t="str">
        <f t="shared" si="16"/>
        <v/>
      </c>
      <c r="AP57" s="112" t="str">
        <f t="shared" si="17"/>
        <v/>
      </c>
      <c r="AQ57" s="112" t="str">
        <f t="shared" ref="AQ57:AT57" si="87">IF($AK57&lt;=$F$18,$AL57*AM57,)</f>
        <v/>
      </c>
      <c r="AR57" s="112" t="str">
        <f t="shared" si="87"/>
        <v/>
      </c>
      <c r="AS57" s="112" t="str">
        <f t="shared" si="87"/>
        <v/>
      </c>
      <c r="AT57" s="112" t="str">
        <f t="shared" si="87"/>
        <v/>
      </c>
      <c r="AU57" s="112"/>
      <c r="AV57" s="112"/>
      <c r="AW57" s="112"/>
      <c r="AX57" s="112"/>
      <c r="AY57" s="143"/>
      <c r="AZ57" s="262"/>
    </row>
    <row r="58" ht="15.75" customHeight="1">
      <c r="B58" s="31"/>
      <c r="C58" s="183"/>
      <c r="D58" s="187"/>
      <c r="E58" s="184"/>
      <c r="F58" s="185"/>
      <c r="G58" s="188"/>
      <c r="H58" s="112"/>
      <c r="I58" s="138">
        <v>53.0</v>
      </c>
      <c r="J58" s="112" t="str">
        <f t="shared" si="65"/>
        <v/>
      </c>
      <c r="K58" s="112">
        <f t="shared" si="19"/>
        <v>0</v>
      </c>
      <c r="L58" s="112" t="str">
        <f t="shared" si="20"/>
        <v/>
      </c>
      <c r="M58" s="112" t="str">
        <f t="shared" si="1"/>
        <v/>
      </c>
      <c r="N58" s="112" t="str">
        <f t="shared" si="2"/>
        <v/>
      </c>
      <c r="O58" s="139">
        <f t="shared" si="3"/>
        <v>0</v>
      </c>
      <c r="P58" s="138">
        <v>53.0</v>
      </c>
      <c r="Q58" s="112" t="str">
        <f t="shared" si="21"/>
        <v/>
      </c>
      <c r="R58" s="112" t="str">
        <f t="shared" si="22"/>
        <v/>
      </c>
      <c r="S58" s="112">
        <f t="shared" si="4"/>
        <v>0</v>
      </c>
      <c r="T58" s="112">
        <f t="shared" si="5"/>
        <v>0</v>
      </c>
      <c r="U58" s="112" t="str">
        <f t="shared" si="23"/>
        <v/>
      </c>
      <c r="V58" s="112" t="str">
        <f t="shared" si="6"/>
        <v/>
      </c>
      <c r="W58" s="112">
        <v>0.0</v>
      </c>
      <c r="X58" s="112">
        <f t="shared" si="7"/>
        <v>0</v>
      </c>
      <c r="Y58" s="140" t="str">
        <f t="shared" si="8"/>
        <v/>
      </c>
      <c r="AA58" s="141">
        <v>53.0</v>
      </c>
      <c r="AB58" s="112" t="str">
        <f t="shared" si="9"/>
        <v/>
      </c>
      <c r="AC58" s="142">
        <f t="shared" si="10"/>
        <v>0</v>
      </c>
      <c r="AD58" s="112" t="str">
        <f t="shared" si="11"/>
        <v/>
      </c>
      <c r="AE58" s="112" t="str">
        <f t="shared" si="12"/>
        <v/>
      </c>
      <c r="AF58" s="112" t="str">
        <f t="shared" si="24"/>
        <v/>
      </c>
      <c r="AG58" s="112" t="str">
        <f t="shared" si="25"/>
        <v/>
      </c>
      <c r="AH58" s="112" t="str">
        <f t="shared" si="26"/>
        <v/>
      </c>
      <c r="AI58" s="143" t="str">
        <f t="shared" si="27"/>
        <v/>
      </c>
      <c r="AK58" s="141">
        <v>53.0</v>
      </c>
      <c r="AL58" s="112" t="str">
        <f t="shared" si="13"/>
        <v/>
      </c>
      <c r="AM58" s="112" t="str">
        <f t="shared" si="14"/>
        <v/>
      </c>
      <c r="AN58" s="112" t="str">
        <f t="shared" si="15"/>
        <v/>
      </c>
      <c r="AO58" s="112" t="str">
        <f t="shared" si="16"/>
        <v/>
      </c>
      <c r="AP58" s="112" t="str">
        <f t="shared" si="17"/>
        <v/>
      </c>
      <c r="AQ58" s="112" t="str">
        <f t="shared" ref="AQ58:AT58" si="88">IF($AK58&lt;=$F$18,$AL58*AM58,)</f>
        <v/>
      </c>
      <c r="AR58" s="112" t="str">
        <f t="shared" si="88"/>
        <v/>
      </c>
      <c r="AS58" s="112" t="str">
        <f t="shared" si="88"/>
        <v/>
      </c>
      <c r="AT58" s="112" t="str">
        <f t="shared" si="88"/>
        <v/>
      </c>
      <c r="AU58" s="112"/>
      <c r="AV58" s="112"/>
      <c r="AW58" s="112"/>
      <c r="AX58" s="112"/>
      <c r="AY58" s="143"/>
      <c r="AZ58" s="262"/>
    </row>
    <row r="59" ht="15.75" customHeight="1">
      <c r="B59" s="31"/>
      <c r="C59" s="183"/>
      <c r="D59" s="187"/>
      <c r="E59" s="184"/>
      <c r="F59" s="185"/>
      <c r="G59" s="188"/>
      <c r="H59" s="112"/>
      <c r="I59" s="138">
        <v>54.0</v>
      </c>
      <c r="J59" s="112" t="str">
        <f t="shared" si="65"/>
        <v/>
      </c>
      <c r="K59" s="112">
        <f t="shared" si="19"/>
        <v>0</v>
      </c>
      <c r="L59" s="112" t="str">
        <f t="shared" si="20"/>
        <v/>
      </c>
      <c r="M59" s="112" t="str">
        <f t="shared" si="1"/>
        <v/>
      </c>
      <c r="N59" s="112" t="str">
        <f t="shared" si="2"/>
        <v/>
      </c>
      <c r="O59" s="139">
        <f t="shared" si="3"/>
        <v>0</v>
      </c>
      <c r="P59" s="138">
        <v>54.0</v>
      </c>
      <c r="Q59" s="112" t="str">
        <f t="shared" si="21"/>
        <v/>
      </c>
      <c r="R59" s="112" t="str">
        <f t="shared" si="22"/>
        <v/>
      </c>
      <c r="S59" s="112">
        <f t="shared" si="4"/>
        <v>0</v>
      </c>
      <c r="T59" s="112">
        <f t="shared" si="5"/>
        <v>0</v>
      </c>
      <c r="U59" s="112" t="str">
        <f t="shared" si="23"/>
        <v/>
      </c>
      <c r="V59" s="112" t="str">
        <f t="shared" si="6"/>
        <v/>
      </c>
      <c r="W59" s="112">
        <v>0.0</v>
      </c>
      <c r="X59" s="112">
        <f t="shared" si="7"/>
        <v>0</v>
      </c>
      <c r="Y59" s="140" t="str">
        <f t="shared" si="8"/>
        <v/>
      </c>
      <c r="AA59" s="141">
        <v>54.0</v>
      </c>
      <c r="AB59" s="112" t="str">
        <f t="shared" si="9"/>
        <v/>
      </c>
      <c r="AC59" s="142">
        <f t="shared" si="10"/>
        <v>0</v>
      </c>
      <c r="AD59" s="112" t="str">
        <f t="shared" si="11"/>
        <v/>
      </c>
      <c r="AE59" s="112" t="str">
        <f t="shared" si="12"/>
        <v/>
      </c>
      <c r="AF59" s="112" t="str">
        <f t="shared" si="24"/>
        <v/>
      </c>
      <c r="AG59" s="112" t="str">
        <f t="shared" si="25"/>
        <v/>
      </c>
      <c r="AH59" s="112" t="str">
        <f t="shared" si="26"/>
        <v/>
      </c>
      <c r="AI59" s="143" t="str">
        <f t="shared" si="27"/>
        <v/>
      </c>
      <c r="AK59" s="141">
        <v>54.0</v>
      </c>
      <c r="AL59" s="112" t="str">
        <f t="shared" si="13"/>
        <v/>
      </c>
      <c r="AM59" s="112" t="str">
        <f t="shared" si="14"/>
        <v/>
      </c>
      <c r="AN59" s="112" t="str">
        <f t="shared" si="15"/>
        <v/>
      </c>
      <c r="AO59" s="112" t="str">
        <f t="shared" si="16"/>
        <v/>
      </c>
      <c r="AP59" s="112" t="str">
        <f t="shared" si="17"/>
        <v/>
      </c>
      <c r="AQ59" s="112" t="str">
        <f t="shared" ref="AQ59:AT59" si="89">IF($AK59&lt;=$F$18,$AL59*AM59,)</f>
        <v/>
      </c>
      <c r="AR59" s="112" t="str">
        <f t="shared" si="89"/>
        <v/>
      </c>
      <c r="AS59" s="112" t="str">
        <f t="shared" si="89"/>
        <v/>
      </c>
      <c r="AT59" s="112" t="str">
        <f t="shared" si="89"/>
        <v/>
      </c>
      <c r="AU59" s="112"/>
      <c r="AV59" s="112"/>
      <c r="AW59" s="112"/>
      <c r="AX59" s="112"/>
      <c r="AY59" s="143"/>
      <c r="AZ59" s="262"/>
    </row>
    <row r="60" ht="15.75" customHeight="1">
      <c r="B60" s="31"/>
      <c r="C60" s="183"/>
      <c r="D60" s="187"/>
      <c r="E60" s="184"/>
      <c r="F60" s="185"/>
      <c r="G60" s="188"/>
      <c r="H60" s="112"/>
      <c r="I60" s="138">
        <v>55.0</v>
      </c>
      <c r="J60" s="112" t="str">
        <f t="shared" si="65"/>
        <v/>
      </c>
      <c r="K60" s="112">
        <f t="shared" si="19"/>
        <v>0</v>
      </c>
      <c r="L60" s="112" t="str">
        <f t="shared" si="20"/>
        <v/>
      </c>
      <c r="M60" s="112" t="str">
        <f t="shared" si="1"/>
        <v/>
      </c>
      <c r="N60" s="112" t="str">
        <f t="shared" si="2"/>
        <v/>
      </c>
      <c r="O60" s="139">
        <f t="shared" si="3"/>
        <v>0</v>
      </c>
      <c r="P60" s="138">
        <v>55.0</v>
      </c>
      <c r="Q60" s="112" t="str">
        <f t="shared" si="21"/>
        <v/>
      </c>
      <c r="R60" s="112" t="str">
        <f t="shared" si="22"/>
        <v/>
      </c>
      <c r="S60" s="112">
        <f t="shared" si="4"/>
        <v>0</v>
      </c>
      <c r="T60" s="112">
        <f t="shared" si="5"/>
        <v>0</v>
      </c>
      <c r="U60" s="112" t="str">
        <f t="shared" si="23"/>
        <v/>
      </c>
      <c r="V60" s="112" t="str">
        <f t="shared" si="6"/>
        <v/>
      </c>
      <c r="W60" s="112">
        <v>0.0</v>
      </c>
      <c r="X60" s="112">
        <f t="shared" si="7"/>
        <v>0</v>
      </c>
      <c r="Y60" s="140" t="str">
        <f t="shared" si="8"/>
        <v/>
      </c>
      <c r="AA60" s="141">
        <v>55.0</v>
      </c>
      <c r="AB60" s="112" t="str">
        <f t="shared" si="9"/>
        <v/>
      </c>
      <c r="AC60" s="142">
        <f t="shared" si="10"/>
        <v>0</v>
      </c>
      <c r="AD60" s="112" t="str">
        <f t="shared" si="11"/>
        <v/>
      </c>
      <c r="AE60" s="112" t="str">
        <f t="shared" si="12"/>
        <v/>
      </c>
      <c r="AF60" s="112" t="str">
        <f t="shared" si="24"/>
        <v/>
      </c>
      <c r="AG60" s="112" t="str">
        <f t="shared" si="25"/>
        <v/>
      </c>
      <c r="AH60" s="112" t="str">
        <f t="shared" si="26"/>
        <v/>
      </c>
      <c r="AI60" s="143" t="str">
        <f t="shared" si="27"/>
        <v/>
      </c>
      <c r="AK60" s="141">
        <v>55.0</v>
      </c>
      <c r="AL60" s="112" t="str">
        <f t="shared" si="13"/>
        <v/>
      </c>
      <c r="AM60" s="112" t="str">
        <f t="shared" si="14"/>
        <v/>
      </c>
      <c r="AN60" s="112" t="str">
        <f t="shared" si="15"/>
        <v/>
      </c>
      <c r="AO60" s="112" t="str">
        <f t="shared" si="16"/>
        <v/>
      </c>
      <c r="AP60" s="112" t="str">
        <f t="shared" si="17"/>
        <v/>
      </c>
      <c r="AQ60" s="112" t="str">
        <f t="shared" ref="AQ60:AT60" si="90">IF($AK60&lt;=$F$18,$AL60*AM60,)</f>
        <v/>
      </c>
      <c r="AR60" s="112" t="str">
        <f t="shared" si="90"/>
        <v/>
      </c>
      <c r="AS60" s="112" t="str">
        <f t="shared" si="90"/>
        <v/>
      </c>
      <c r="AT60" s="112" t="str">
        <f t="shared" si="90"/>
        <v/>
      </c>
      <c r="AU60" s="112"/>
      <c r="AV60" s="112"/>
      <c r="AW60" s="112"/>
      <c r="AX60" s="112"/>
      <c r="AY60" s="143"/>
      <c r="AZ60" s="262"/>
    </row>
    <row r="61" ht="15.75" customHeight="1">
      <c r="B61" s="31"/>
      <c r="C61" s="183"/>
      <c r="D61" s="187"/>
      <c r="E61" s="184"/>
      <c r="F61" s="185"/>
      <c r="G61" s="188"/>
      <c r="H61" s="112"/>
      <c r="I61" s="138">
        <v>56.0</v>
      </c>
      <c r="J61" s="112" t="str">
        <f t="shared" si="65"/>
        <v/>
      </c>
      <c r="K61" s="112">
        <f t="shared" si="19"/>
        <v>0</v>
      </c>
      <c r="L61" s="112" t="str">
        <f t="shared" si="20"/>
        <v/>
      </c>
      <c r="M61" s="112" t="str">
        <f t="shared" si="1"/>
        <v/>
      </c>
      <c r="N61" s="112" t="str">
        <f t="shared" si="2"/>
        <v/>
      </c>
      <c r="O61" s="139">
        <f t="shared" si="3"/>
        <v>0</v>
      </c>
      <c r="P61" s="138">
        <v>56.0</v>
      </c>
      <c r="Q61" s="112" t="str">
        <f t="shared" si="21"/>
        <v/>
      </c>
      <c r="R61" s="112" t="str">
        <f t="shared" si="22"/>
        <v/>
      </c>
      <c r="S61" s="112">
        <f t="shared" si="4"/>
        <v>0</v>
      </c>
      <c r="T61" s="112">
        <f t="shared" si="5"/>
        <v>0</v>
      </c>
      <c r="U61" s="112" t="str">
        <f t="shared" si="23"/>
        <v/>
      </c>
      <c r="V61" s="112" t="str">
        <f t="shared" si="6"/>
        <v/>
      </c>
      <c r="W61" s="112">
        <v>0.0</v>
      </c>
      <c r="X61" s="112">
        <f t="shared" si="7"/>
        <v>0</v>
      </c>
      <c r="Y61" s="140" t="str">
        <f t="shared" si="8"/>
        <v/>
      </c>
      <c r="AA61" s="141">
        <v>56.0</v>
      </c>
      <c r="AB61" s="112" t="str">
        <f t="shared" si="9"/>
        <v/>
      </c>
      <c r="AC61" s="142">
        <f t="shared" si="10"/>
        <v>0</v>
      </c>
      <c r="AD61" s="112" t="str">
        <f t="shared" si="11"/>
        <v/>
      </c>
      <c r="AE61" s="112" t="str">
        <f t="shared" si="12"/>
        <v/>
      </c>
      <c r="AF61" s="112" t="str">
        <f t="shared" si="24"/>
        <v/>
      </c>
      <c r="AG61" s="112" t="str">
        <f t="shared" si="25"/>
        <v/>
      </c>
      <c r="AH61" s="112" t="str">
        <f t="shared" si="26"/>
        <v/>
      </c>
      <c r="AI61" s="143" t="str">
        <f t="shared" si="27"/>
        <v/>
      </c>
      <c r="AK61" s="141">
        <v>56.0</v>
      </c>
      <c r="AL61" s="112" t="str">
        <f t="shared" si="13"/>
        <v/>
      </c>
      <c r="AM61" s="112" t="str">
        <f t="shared" si="14"/>
        <v/>
      </c>
      <c r="AN61" s="112" t="str">
        <f t="shared" si="15"/>
        <v/>
      </c>
      <c r="AO61" s="112" t="str">
        <f t="shared" si="16"/>
        <v/>
      </c>
      <c r="AP61" s="112" t="str">
        <f t="shared" si="17"/>
        <v/>
      </c>
      <c r="AQ61" s="112" t="str">
        <f t="shared" ref="AQ61:AT61" si="91">IF($AK61&lt;=$F$18,$AL61*AM61,)</f>
        <v/>
      </c>
      <c r="AR61" s="112" t="str">
        <f t="shared" si="91"/>
        <v/>
      </c>
      <c r="AS61" s="112" t="str">
        <f t="shared" si="91"/>
        <v/>
      </c>
      <c r="AT61" s="112" t="str">
        <f t="shared" si="91"/>
        <v/>
      </c>
      <c r="AU61" s="112"/>
      <c r="AV61" s="112"/>
      <c r="AW61" s="112"/>
      <c r="AX61" s="112"/>
      <c r="AY61" s="143"/>
      <c r="AZ61" s="262"/>
    </row>
    <row r="62" ht="15.75" customHeight="1">
      <c r="B62" s="31"/>
      <c r="C62" s="183"/>
      <c r="D62" s="187"/>
      <c r="E62" s="184"/>
      <c r="F62" s="185"/>
      <c r="G62" s="188"/>
      <c r="H62" s="112"/>
      <c r="I62" s="138">
        <v>57.0</v>
      </c>
      <c r="J62" s="112" t="str">
        <f t="shared" si="65"/>
        <v/>
      </c>
      <c r="K62" s="112">
        <f t="shared" si="19"/>
        <v>0</v>
      </c>
      <c r="L62" s="112" t="str">
        <f t="shared" si="20"/>
        <v/>
      </c>
      <c r="M62" s="112" t="str">
        <f t="shared" si="1"/>
        <v/>
      </c>
      <c r="N62" s="112" t="str">
        <f t="shared" si="2"/>
        <v/>
      </c>
      <c r="O62" s="139">
        <f t="shared" si="3"/>
        <v>0</v>
      </c>
      <c r="P62" s="138">
        <v>57.0</v>
      </c>
      <c r="Q62" s="112" t="str">
        <f t="shared" si="21"/>
        <v/>
      </c>
      <c r="R62" s="112" t="str">
        <f t="shared" si="22"/>
        <v/>
      </c>
      <c r="S62" s="112">
        <f t="shared" si="4"/>
        <v>0</v>
      </c>
      <c r="T62" s="112">
        <f t="shared" si="5"/>
        <v>0</v>
      </c>
      <c r="U62" s="112" t="str">
        <f t="shared" si="23"/>
        <v/>
      </c>
      <c r="V62" s="112" t="str">
        <f t="shared" si="6"/>
        <v/>
      </c>
      <c r="W62" s="112">
        <v>0.0</v>
      </c>
      <c r="X62" s="112">
        <f t="shared" si="7"/>
        <v>0</v>
      </c>
      <c r="Y62" s="140" t="str">
        <f t="shared" si="8"/>
        <v/>
      </c>
      <c r="AA62" s="141">
        <v>57.0</v>
      </c>
      <c r="AB62" s="112" t="str">
        <f t="shared" si="9"/>
        <v/>
      </c>
      <c r="AC62" s="142">
        <f t="shared" si="10"/>
        <v>0</v>
      </c>
      <c r="AD62" s="112" t="str">
        <f t="shared" si="11"/>
        <v/>
      </c>
      <c r="AE62" s="112" t="str">
        <f t="shared" si="12"/>
        <v/>
      </c>
      <c r="AF62" s="112" t="str">
        <f t="shared" si="24"/>
        <v/>
      </c>
      <c r="AG62" s="112" t="str">
        <f t="shared" si="25"/>
        <v/>
      </c>
      <c r="AH62" s="112" t="str">
        <f t="shared" si="26"/>
        <v/>
      </c>
      <c r="AI62" s="143" t="str">
        <f t="shared" si="27"/>
        <v/>
      </c>
      <c r="AK62" s="141">
        <v>57.0</v>
      </c>
      <c r="AL62" s="112" t="str">
        <f t="shared" si="13"/>
        <v/>
      </c>
      <c r="AM62" s="112" t="str">
        <f t="shared" si="14"/>
        <v/>
      </c>
      <c r="AN62" s="112" t="str">
        <f t="shared" si="15"/>
        <v/>
      </c>
      <c r="AO62" s="112" t="str">
        <f t="shared" si="16"/>
        <v/>
      </c>
      <c r="AP62" s="112" t="str">
        <f t="shared" si="17"/>
        <v/>
      </c>
      <c r="AQ62" s="112" t="str">
        <f t="shared" ref="AQ62:AT62" si="92">IF($AK62&lt;=$F$18,$AL62*AM62,)</f>
        <v/>
      </c>
      <c r="AR62" s="112" t="str">
        <f t="shared" si="92"/>
        <v/>
      </c>
      <c r="AS62" s="112" t="str">
        <f t="shared" si="92"/>
        <v/>
      </c>
      <c r="AT62" s="112" t="str">
        <f t="shared" si="92"/>
        <v/>
      </c>
      <c r="AU62" s="112"/>
      <c r="AV62" s="112"/>
      <c r="AW62" s="112"/>
      <c r="AX62" s="112"/>
      <c r="AY62" s="143"/>
      <c r="AZ62" s="262"/>
    </row>
    <row r="63" ht="15.75" customHeight="1">
      <c r="B63" s="31"/>
      <c r="C63" s="183"/>
      <c r="D63" s="187"/>
      <c r="E63" s="184"/>
      <c r="F63" s="185"/>
      <c r="G63" s="188"/>
      <c r="H63" s="112"/>
      <c r="I63" s="138">
        <v>58.0</v>
      </c>
      <c r="J63" s="112" t="str">
        <f t="shared" si="65"/>
        <v/>
      </c>
      <c r="K63" s="112">
        <f t="shared" si="19"/>
        <v>0</v>
      </c>
      <c r="L63" s="112" t="str">
        <f t="shared" si="20"/>
        <v/>
      </c>
      <c r="M63" s="112" t="str">
        <f t="shared" si="1"/>
        <v/>
      </c>
      <c r="N63" s="112" t="str">
        <f t="shared" si="2"/>
        <v/>
      </c>
      <c r="O63" s="139">
        <f t="shared" si="3"/>
        <v>0</v>
      </c>
      <c r="P63" s="138">
        <v>58.0</v>
      </c>
      <c r="Q63" s="112" t="str">
        <f t="shared" si="21"/>
        <v/>
      </c>
      <c r="R63" s="112" t="str">
        <f t="shared" si="22"/>
        <v/>
      </c>
      <c r="S63" s="112">
        <f t="shared" si="4"/>
        <v>0</v>
      </c>
      <c r="T63" s="112">
        <f t="shared" si="5"/>
        <v>0</v>
      </c>
      <c r="U63" s="112" t="str">
        <f t="shared" si="23"/>
        <v/>
      </c>
      <c r="V63" s="112" t="str">
        <f t="shared" si="6"/>
        <v/>
      </c>
      <c r="W63" s="112">
        <v>0.0</v>
      </c>
      <c r="X63" s="112">
        <f t="shared" si="7"/>
        <v>0</v>
      </c>
      <c r="Y63" s="140" t="str">
        <f t="shared" si="8"/>
        <v/>
      </c>
      <c r="AA63" s="141">
        <v>58.0</v>
      </c>
      <c r="AB63" s="112" t="str">
        <f t="shared" si="9"/>
        <v/>
      </c>
      <c r="AC63" s="142">
        <f t="shared" si="10"/>
        <v>0</v>
      </c>
      <c r="AD63" s="112" t="str">
        <f t="shared" si="11"/>
        <v/>
      </c>
      <c r="AE63" s="112" t="str">
        <f t="shared" si="12"/>
        <v/>
      </c>
      <c r="AF63" s="112" t="str">
        <f t="shared" si="24"/>
        <v/>
      </c>
      <c r="AG63" s="112" t="str">
        <f t="shared" si="25"/>
        <v/>
      </c>
      <c r="AH63" s="112" t="str">
        <f t="shared" si="26"/>
        <v/>
      </c>
      <c r="AI63" s="143" t="str">
        <f t="shared" si="27"/>
        <v/>
      </c>
      <c r="AK63" s="141">
        <v>58.0</v>
      </c>
      <c r="AL63" s="112" t="str">
        <f t="shared" si="13"/>
        <v/>
      </c>
      <c r="AM63" s="112" t="str">
        <f t="shared" si="14"/>
        <v/>
      </c>
      <c r="AN63" s="112" t="str">
        <f t="shared" si="15"/>
        <v/>
      </c>
      <c r="AO63" s="112" t="str">
        <f t="shared" si="16"/>
        <v/>
      </c>
      <c r="AP63" s="112" t="str">
        <f t="shared" si="17"/>
        <v/>
      </c>
      <c r="AQ63" s="112" t="str">
        <f t="shared" ref="AQ63:AT63" si="93">IF($AK63&lt;=$F$18,$AL63*AM63,)</f>
        <v/>
      </c>
      <c r="AR63" s="112" t="str">
        <f t="shared" si="93"/>
        <v/>
      </c>
      <c r="AS63" s="112" t="str">
        <f t="shared" si="93"/>
        <v/>
      </c>
      <c r="AT63" s="112" t="str">
        <f t="shared" si="93"/>
        <v/>
      </c>
      <c r="AU63" s="112"/>
      <c r="AV63" s="112"/>
      <c r="AW63" s="112"/>
      <c r="AX63" s="112"/>
      <c r="AY63" s="143"/>
      <c r="AZ63" s="262"/>
    </row>
    <row r="64" ht="15.75" customHeight="1">
      <c r="B64" s="31"/>
      <c r="C64" s="183"/>
      <c r="D64" s="187"/>
      <c r="E64" s="184"/>
      <c r="F64" s="185"/>
      <c r="G64" s="188"/>
      <c r="H64" s="112"/>
      <c r="I64" s="138">
        <v>59.0</v>
      </c>
      <c r="J64" s="112" t="str">
        <f t="shared" si="65"/>
        <v/>
      </c>
      <c r="K64" s="112">
        <f t="shared" si="19"/>
        <v>0</v>
      </c>
      <c r="L64" s="112" t="str">
        <f t="shared" si="20"/>
        <v/>
      </c>
      <c r="M64" s="112" t="str">
        <f t="shared" si="1"/>
        <v/>
      </c>
      <c r="N64" s="112" t="str">
        <f t="shared" si="2"/>
        <v/>
      </c>
      <c r="O64" s="139">
        <f t="shared" si="3"/>
        <v>0</v>
      </c>
      <c r="P64" s="138">
        <v>59.0</v>
      </c>
      <c r="Q64" s="112" t="str">
        <f t="shared" si="21"/>
        <v/>
      </c>
      <c r="R64" s="112" t="str">
        <f t="shared" si="22"/>
        <v/>
      </c>
      <c r="S64" s="112">
        <f t="shared" si="4"/>
        <v>0</v>
      </c>
      <c r="T64" s="112">
        <f t="shared" si="5"/>
        <v>0</v>
      </c>
      <c r="U64" s="112" t="str">
        <f t="shared" si="23"/>
        <v/>
      </c>
      <c r="V64" s="112" t="str">
        <f t="shared" si="6"/>
        <v/>
      </c>
      <c r="W64" s="112">
        <v>0.0</v>
      </c>
      <c r="X64" s="112">
        <f t="shared" si="7"/>
        <v>0</v>
      </c>
      <c r="Y64" s="140" t="str">
        <f t="shared" si="8"/>
        <v/>
      </c>
      <c r="AA64" s="141">
        <v>59.0</v>
      </c>
      <c r="AB64" s="112" t="str">
        <f t="shared" si="9"/>
        <v/>
      </c>
      <c r="AC64" s="142">
        <f t="shared" si="10"/>
        <v>0</v>
      </c>
      <c r="AD64" s="112" t="str">
        <f t="shared" si="11"/>
        <v/>
      </c>
      <c r="AE64" s="112" t="str">
        <f t="shared" si="12"/>
        <v/>
      </c>
      <c r="AF64" s="112" t="str">
        <f t="shared" si="24"/>
        <v/>
      </c>
      <c r="AG64" s="112" t="str">
        <f t="shared" si="25"/>
        <v/>
      </c>
      <c r="AH64" s="112" t="str">
        <f t="shared" si="26"/>
        <v/>
      </c>
      <c r="AI64" s="143" t="str">
        <f t="shared" si="27"/>
        <v/>
      </c>
      <c r="AK64" s="141">
        <v>59.0</v>
      </c>
      <c r="AL64" s="112" t="str">
        <f t="shared" si="13"/>
        <v/>
      </c>
      <c r="AM64" s="112" t="str">
        <f t="shared" si="14"/>
        <v/>
      </c>
      <c r="AN64" s="112" t="str">
        <f t="shared" si="15"/>
        <v/>
      </c>
      <c r="AO64" s="112" t="str">
        <f t="shared" si="16"/>
        <v/>
      </c>
      <c r="AP64" s="112" t="str">
        <f t="shared" si="17"/>
        <v/>
      </c>
      <c r="AQ64" s="112" t="str">
        <f t="shared" ref="AQ64:AT64" si="94">IF($AK64&lt;=$F$18,$AL64*AM64,)</f>
        <v/>
      </c>
      <c r="AR64" s="112" t="str">
        <f t="shared" si="94"/>
        <v/>
      </c>
      <c r="AS64" s="112" t="str">
        <f t="shared" si="94"/>
        <v/>
      </c>
      <c r="AT64" s="112" t="str">
        <f t="shared" si="94"/>
        <v/>
      </c>
      <c r="AU64" s="112"/>
      <c r="AV64" s="112"/>
      <c r="AW64" s="112"/>
      <c r="AX64" s="112"/>
      <c r="AY64" s="143"/>
      <c r="AZ64" s="262"/>
    </row>
    <row r="65" ht="15.75" customHeight="1">
      <c r="B65" s="31"/>
      <c r="C65" s="183"/>
      <c r="D65" s="187"/>
      <c r="E65" s="184"/>
      <c r="F65" s="185"/>
      <c r="G65" s="188"/>
      <c r="H65" s="112"/>
      <c r="I65" s="138">
        <v>60.0</v>
      </c>
      <c r="J65" s="112" t="str">
        <f t="shared" si="65"/>
        <v/>
      </c>
      <c r="K65" s="112">
        <f t="shared" si="19"/>
        <v>0</v>
      </c>
      <c r="L65" s="112" t="str">
        <f t="shared" si="20"/>
        <v/>
      </c>
      <c r="M65" s="112" t="str">
        <f t="shared" si="1"/>
        <v/>
      </c>
      <c r="N65" s="112" t="str">
        <f t="shared" si="2"/>
        <v/>
      </c>
      <c r="O65" s="139">
        <f t="shared" si="3"/>
        <v>0</v>
      </c>
      <c r="P65" s="138">
        <v>60.0</v>
      </c>
      <c r="Q65" s="112" t="str">
        <f t="shared" si="21"/>
        <v/>
      </c>
      <c r="R65" s="112" t="str">
        <f t="shared" si="22"/>
        <v/>
      </c>
      <c r="S65" s="112">
        <f t="shared" si="4"/>
        <v>0</v>
      </c>
      <c r="T65" s="112">
        <f t="shared" si="5"/>
        <v>0</v>
      </c>
      <c r="U65" s="112" t="str">
        <f t="shared" si="23"/>
        <v/>
      </c>
      <c r="V65" s="112" t="str">
        <f t="shared" si="6"/>
        <v/>
      </c>
      <c r="W65" s="112">
        <v>0.0</v>
      </c>
      <c r="X65" s="112">
        <f t="shared" si="7"/>
        <v>0</v>
      </c>
      <c r="Y65" s="140" t="str">
        <f t="shared" si="8"/>
        <v/>
      </c>
      <c r="AA65" s="141">
        <v>60.0</v>
      </c>
      <c r="AB65" s="112" t="str">
        <f t="shared" si="9"/>
        <v/>
      </c>
      <c r="AC65" s="142">
        <f t="shared" si="10"/>
        <v>0</v>
      </c>
      <c r="AD65" s="112" t="str">
        <f t="shared" si="11"/>
        <v/>
      </c>
      <c r="AE65" s="112" t="str">
        <f t="shared" si="12"/>
        <v/>
      </c>
      <c r="AF65" s="112" t="str">
        <f t="shared" si="24"/>
        <v/>
      </c>
      <c r="AG65" s="112" t="str">
        <f t="shared" si="25"/>
        <v/>
      </c>
      <c r="AH65" s="112" t="str">
        <f t="shared" si="26"/>
        <v/>
      </c>
      <c r="AI65" s="143" t="str">
        <f t="shared" si="27"/>
        <v/>
      </c>
      <c r="AK65" s="141">
        <v>60.0</v>
      </c>
      <c r="AL65" s="112" t="str">
        <f t="shared" si="13"/>
        <v/>
      </c>
      <c r="AM65" s="112" t="str">
        <f t="shared" si="14"/>
        <v/>
      </c>
      <c r="AN65" s="112" t="str">
        <f t="shared" si="15"/>
        <v/>
      </c>
      <c r="AO65" s="112" t="str">
        <f t="shared" si="16"/>
        <v/>
      </c>
      <c r="AP65" s="112" t="str">
        <f t="shared" si="17"/>
        <v/>
      </c>
      <c r="AQ65" s="112" t="str">
        <f t="shared" ref="AQ65:AT65" si="95">IF($AK65&lt;=$F$18,$AL65*AM65,)</f>
        <v/>
      </c>
      <c r="AR65" s="112" t="str">
        <f t="shared" si="95"/>
        <v/>
      </c>
      <c r="AS65" s="112" t="str">
        <f t="shared" si="95"/>
        <v/>
      </c>
      <c r="AT65" s="112" t="str">
        <f t="shared" si="95"/>
        <v/>
      </c>
      <c r="AU65" s="112"/>
      <c r="AV65" s="112"/>
      <c r="AW65" s="112"/>
      <c r="AX65" s="112"/>
      <c r="AY65" s="143"/>
      <c r="AZ65" s="262"/>
    </row>
    <row r="66" ht="15.75" customHeight="1">
      <c r="B66" s="31"/>
      <c r="C66" s="183"/>
      <c r="D66" s="187"/>
      <c r="E66" s="184"/>
      <c r="F66" s="185"/>
      <c r="G66" s="188"/>
      <c r="H66" s="112"/>
      <c r="I66" s="138">
        <v>61.0</v>
      </c>
      <c r="J66" s="112" t="str">
        <f t="shared" si="65"/>
        <v/>
      </c>
      <c r="K66" s="112">
        <f t="shared" si="19"/>
        <v>0</v>
      </c>
      <c r="L66" s="112" t="str">
        <f t="shared" si="20"/>
        <v/>
      </c>
      <c r="M66" s="112" t="str">
        <f t="shared" si="1"/>
        <v/>
      </c>
      <c r="N66" s="112" t="str">
        <f t="shared" si="2"/>
        <v/>
      </c>
      <c r="O66" s="139">
        <f t="shared" si="3"/>
        <v>0</v>
      </c>
      <c r="P66" s="138">
        <v>61.0</v>
      </c>
      <c r="Q66" s="112" t="str">
        <f t="shared" si="21"/>
        <v/>
      </c>
      <c r="R66" s="112" t="str">
        <f t="shared" si="22"/>
        <v/>
      </c>
      <c r="S66" s="112">
        <f t="shared" si="4"/>
        <v>0</v>
      </c>
      <c r="T66" s="112">
        <f t="shared" si="5"/>
        <v>0</v>
      </c>
      <c r="U66" s="112" t="str">
        <f t="shared" si="23"/>
        <v/>
      </c>
      <c r="V66" s="112" t="str">
        <f t="shared" si="6"/>
        <v/>
      </c>
      <c r="W66" s="112">
        <v>0.0</v>
      </c>
      <c r="X66" s="112">
        <f t="shared" si="7"/>
        <v>0</v>
      </c>
      <c r="Y66" s="140" t="str">
        <f t="shared" si="8"/>
        <v/>
      </c>
      <c r="AA66" s="141">
        <v>61.0</v>
      </c>
      <c r="AB66" s="112" t="str">
        <f t="shared" si="9"/>
        <v/>
      </c>
      <c r="AC66" s="142">
        <f t="shared" si="10"/>
        <v>0</v>
      </c>
      <c r="AD66" s="112" t="str">
        <f t="shared" si="11"/>
        <v/>
      </c>
      <c r="AE66" s="112" t="str">
        <f t="shared" si="12"/>
        <v/>
      </c>
      <c r="AF66" s="112" t="str">
        <f t="shared" si="24"/>
        <v/>
      </c>
      <c r="AG66" s="112" t="str">
        <f t="shared" si="25"/>
        <v/>
      </c>
      <c r="AH66" s="112" t="str">
        <f t="shared" si="26"/>
        <v/>
      </c>
      <c r="AI66" s="143" t="str">
        <f t="shared" si="27"/>
        <v/>
      </c>
      <c r="AK66" s="141">
        <v>61.0</v>
      </c>
      <c r="AL66" s="112" t="str">
        <f t="shared" si="13"/>
        <v/>
      </c>
      <c r="AM66" s="112" t="str">
        <f t="shared" si="14"/>
        <v/>
      </c>
      <c r="AN66" s="112" t="str">
        <f t="shared" si="15"/>
        <v/>
      </c>
      <c r="AO66" s="112" t="str">
        <f t="shared" si="16"/>
        <v/>
      </c>
      <c r="AP66" s="112" t="str">
        <f t="shared" si="17"/>
        <v/>
      </c>
      <c r="AQ66" s="112" t="str">
        <f t="shared" ref="AQ66:AT66" si="96">IF($AK66&lt;=$F$18,$AL66*AM66,)</f>
        <v/>
      </c>
      <c r="AR66" s="112" t="str">
        <f t="shared" si="96"/>
        <v/>
      </c>
      <c r="AS66" s="112" t="str">
        <f t="shared" si="96"/>
        <v/>
      </c>
      <c r="AT66" s="112" t="str">
        <f t="shared" si="96"/>
        <v/>
      </c>
      <c r="AU66" s="112"/>
      <c r="AV66" s="112"/>
      <c r="AW66" s="112"/>
      <c r="AX66" s="112"/>
      <c r="AY66" s="143"/>
      <c r="AZ66" s="262"/>
    </row>
    <row r="67" ht="15.75" customHeight="1">
      <c r="B67" s="31"/>
      <c r="C67" s="183"/>
      <c r="D67" s="187"/>
      <c r="E67" s="184"/>
      <c r="F67" s="185"/>
      <c r="G67" s="188"/>
      <c r="H67" s="112"/>
      <c r="I67" s="138">
        <v>62.0</v>
      </c>
      <c r="J67" s="112" t="str">
        <f t="shared" si="65"/>
        <v/>
      </c>
      <c r="K67" s="112">
        <f t="shared" si="19"/>
        <v>0</v>
      </c>
      <c r="L67" s="112" t="str">
        <f t="shared" si="20"/>
        <v/>
      </c>
      <c r="M67" s="112" t="str">
        <f t="shared" si="1"/>
        <v/>
      </c>
      <c r="N67" s="112" t="str">
        <f t="shared" si="2"/>
        <v/>
      </c>
      <c r="O67" s="139">
        <f t="shared" si="3"/>
        <v>0</v>
      </c>
      <c r="P67" s="138">
        <v>62.0</v>
      </c>
      <c r="Q67" s="112" t="str">
        <f t="shared" si="21"/>
        <v/>
      </c>
      <c r="R67" s="112" t="str">
        <f t="shared" si="22"/>
        <v/>
      </c>
      <c r="S67" s="112">
        <f t="shared" si="4"/>
        <v>0</v>
      </c>
      <c r="T67" s="112">
        <f t="shared" si="5"/>
        <v>0</v>
      </c>
      <c r="U67" s="112" t="str">
        <f t="shared" si="23"/>
        <v/>
      </c>
      <c r="V67" s="112" t="str">
        <f t="shared" si="6"/>
        <v/>
      </c>
      <c r="W67" s="112">
        <v>0.0</v>
      </c>
      <c r="X67" s="112">
        <f t="shared" si="7"/>
        <v>0</v>
      </c>
      <c r="Y67" s="140" t="str">
        <f t="shared" si="8"/>
        <v/>
      </c>
      <c r="AA67" s="141">
        <v>62.0</v>
      </c>
      <c r="AB67" s="112" t="str">
        <f t="shared" si="9"/>
        <v/>
      </c>
      <c r="AC67" s="142">
        <f t="shared" si="10"/>
        <v>0</v>
      </c>
      <c r="AD67" s="112" t="str">
        <f t="shared" si="11"/>
        <v/>
      </c>
      <c r="AE67" s="112" t="str">
        <f t="shared" si="12"/>
        <v/>
      </c>
      <c r="AF67" s="112" t="str">
        <f t="shared" si="24"/>
        <v/>
      </c>
      <c r="AG67" s="112" t="str">
        <f t="shared" si="25"/>
        <v/>
      </c>
      <c r="AH67" s="112" t="str">
        <f t="shared" si="26"/>
        <v/>
      </c>
      <c r="AI67" s="143" t="str">
        <f t="shared" si="27"/>
        <v/>
      </c>
      <c r="AK67" s="141">
        <v>62.0</v>
      </c>
      <c r="AL67" s="112" t="str">
        <f t="shared" si="13"/>
        <v/>
      </c>
      <c r="AM67" s="112" t="str">
        <f t="shared" si="14"/>
        <v/>
      </c>
      <c r="AN67" s="112" t="str">
        <f t="shared" si="15"/>
        <v/>
      </c>
      <c r="AO67" s="112" t="str">
        <f t="shared" si="16"/>
        <v/>
      </c>
      <c r="AP67" s="112" t="str">
        <f t="shared" si="17"/>
        <v/>
      </c>
      <c r="AQ67" s="112" t="str">
        <f t="shared" ref="AQ67:AT67" si="97">IF($AK67&lt;=$F$18,$AL67*AM67,)</f>
        <v/>
      </c>
      <c r="AR67" s="112" t="str">
        <f t="shared" si="97"/>
        <v/>
      </c>
      <c r="AS67" s="112" t="str">
        <f t="shared" si="97"/>
        <v/>
      </c>
      <c r="AT67" s="112" t="str">
        <f t="shared" si="97"/>
        <v/>
      </c>
      <c r="AU67" s="112"/>
      <c r="AV67" s="112"/>
      <c r="AW67" s="112"/>
      <c r="AX67" s="112"/>
      <c r="AY67" s="143"/>
      <c r="AZ67" s="262"/>
    </row>
    <row r="68" ht="15.75" customHeight="1">
      <c r="B68" s="31"/>
      <c r="C68" s="183"/>
      <c r="D68" s="187"/>
      <c r="E68" s="184"/>
      <c r="F68" s="185"/>
      <c r="G68" s="188"/>
      <c r="H68" s="112"/>
      <c r="I68" s="138">
        <v>63.0</v>
      </c>
      <c r="J68" s="112" t="str">
        <f t="shared" si="65"/>
        <v/>
      </c>
      <c r="K68" s="112">
        <f t="shared" si="19"/>
        <v>0</v>
      </c>
      <c r="L68" s="112" t="str">
        <f t="shared" si="20"/>
        <v/>
      </c>
      <c r="M68" s="112" t="str">
        <f t="shared" si="1"/>
        <v/>
      </c>
      <c r="N68" s="112" t="str">
        <f t="shared" si="2"/>
        <v/>
      </c>
      <c r="O68" s="139">
        <f t="shared" si="3"/>
        <v>0</v>
      </c>
      <c r="P68" s="138">
        <v>63.0</v>
      </c>
      <c r="Q68" s="112" t="str">
        <f t="shared" si="21"/>
        <v/>
      </c>
      <c r="R68" s="112" t="str">
        <f t="shared" si="22"/>
        <v/>
      </c>
      <c r="S68" s="112">
        <f t="shared" si="4"/>
        <v>0</v>
      </c>
      <c r="T68" s="112">
        <f t="shared" si="5"/>
        <v>0</v>
      </c>
      <c r="U68" s="112" t="str">
        <f t="shared" si="23"/>
        <v/>
      </c>
      <c r="V68" s="112" t="str">
        <f t="shared" si="6"/>
        <v/>
      </c>
      <c r="W68" s="112">
        <v>0.0</v>
      </c>
      <c r="X68" s="112">
        <f t="shared" si="7"/>
        <v>0</v>
      </c>
      <c r="Y68" s="140" t="str">
        <f t="shared" si="8"/>
        <v/>
      </c>
      <c r="AA68" s="141">
        <v>63.0</v>
      </c>
      <c r="AB68" s="112" t="str">
        <f t="shared" si="9"/>
        <v/>
      </c>
      <c r="AC68" s="142">
        <f t="shared" si="10"/>
        <v>0</v>
      </c>
      <c r="AD68" s="112" t="str">
        <f t="shared" si="11"/>
        <v/>
      </c>
      <c r="AE68" s="112" t="str">
        <f t="shared" si="12"/>
        <v/>
      </c>
      <c r="AF68" s="112" t="str">
        <f t="shared" si="24"/>
        <v/>
      </c>
      <c r="AG68" s="112" t="str">
        <f t="shared" si="25"/>
        <v/>
      </c>
      <c r="AH68" s="112" t="str">
        <f t="shared" si="26"/>
        <v/>
      </c>
      <c r="AI68" s="143" t="str">
        <f t="shared" si="27"/>
        <v/>
      </c>
      <c r="AK68" s="141">
        <v>63.0</v>
      </c>
      <c r="AL68" s="112" t="str">
        <f t="shared" si="13"/>
        <v/>
      </c>
      <c r="AM68" s="112" t="str">
        <f t="shared" si="14"/>
        <v/>
      </c>
      <c r="AN68" s="112" t="str">
        <f t="shared" si="15"/>
        <v/>
      </c>
      <c r="AO68" s="112" t="str">
        <f t="shared" si="16"/>
        <v/>
      </c>
      <c r="AP68" s="112" t="str">
        <f t="shared" si="17"/>
        <v/>
      </c>
      <c r="AQ68" s="112" t="str">
        <f t="shared" ref="AQ68:AT68" si="98">IF($AK68&lt;=$F$18,$AL68*AM68,)</f>
        <v/>
      </c>
      <c r="AR68" s="112" t="str">
        <f t="shared" si="98"/>
        <v/>
      </c>
      <c r="AS68" s="112" t="str">
        <f t="shared" si="98"/>
        <v/>
      </c>
      <c r="AT68" s="112" t="str">
        <f t="shared" si="98"/>
        <v/>
      </c>
      <c r="AU68" s="112"/>
      <c r="AV68" s="112"/>
      <c r="AW68" s="112"/>
      <c r="AX68" s="112"/>
      <c r="AY68" s="143"/>
      <c r="AZ68" s="262"/>
    </row>
    <row r="69" ht="15.75" customHeight="1">
      <c r="B69" s="31"/>
      <c r="C69" s="183"/>
      <c r="D69" s="187"/>
      <c r="E69" s="184"/>
      <c r="F69" s="185"/>
      <c r="G69" s="188"/>
      <c r="H69" s="112"/>
      <c r="I69" s="138">
        <v>64.0</v>
      </c>
      <c r="J69" s="112" t="str">
        <f t="shared" si="65"/>
        <v/>
      </c>
      <c r="K69" s="112">
        <f t="shared" si="19"/>
        <v>0</v>
      </c>
      <c r="L69" s="112" t="str">
        <f t="shared" si="20"/>
        <v/>
      </c>
      <c r="M69" s="112" t="str">
        <f t="shared" si="1"/>
        <v/>
      </c>
      <c r="N69" s="112" t="str">
        <f t="shared" si="2"/>
        <v/>
      </c>
      <c r="O69" s="139">
        <f t="shared" si="3"/>
        <v>0</v>
      </c>
      <c r="P69" s="138">
        <v>64.0</v>
      </c>
      <c r="Q69" s="112" t="str">
        <f t="shared" si="21"/>
        <v/>
      </c>
      <c r="R69" s="112" t="str">
        <f t="shared" si="22"/>
        <v/>
      </c>
      <c r="S69" s="112">
        <f t="shared" si="4"/>
        <v>0</v>
      </c>
      <c r="T69" s="112">
        <f t="shared" si="5"/>
        <v>0</v>
      </c>
      <c r="U69" s="112" t="str">
        <f t="shared" si="23"/>
        <v/>
      </c>
      <c r="V69" s="112" t="str">
        <f t="shared" si="6"/>
        <v/>
      </c>
      <c r="W69" s="112">
        <v>0.0</v>
      </c>
      <c r="X69" s="112">
        <f t="shared" si="7"/>
        <v>0</v>
      </c>
      <c r="Y69" s="140" t="str">
        <f t="shared" si="8"/>
        <v/>
      </c>
      <c r="AA69" s="141">
        <v>64.0</v>
      </c>
      <c r="AB69" s="112" t="str">
        <f t="shared" si="9"/>
        <v/>
      </c>
      <c r="AC69" s="142">
        <f t="shared" si="10"/>
        <v>0</v>
      </c>
      <c r="AD69" s="112" t="str">
        <f t="shared" si="11"/>
        <v/>
      </c>
      <c r="AE69" s="112" t="str">
        <f t="shared" si="12"/>
        <v/>
      </c>
      <c r="AF69" s="112" t="str">
        <f t="shared" si="24"/>
        <v/>
      </c>
      <c r="AG69" s="112" t="str">
        <f t="shared" si="25"/>
        <v/>
      </c>
      <c r="AH69" s="112" t="str">
        <f t="shared" si="26"/>
        <v/>
      </c>
      <c r="AI69" s="143" t="str">
        <f t="shared" si="27"/>
        <v/>
      </c>
      <c r="AK69" s="141">
        <v>64.0</v>
      </c>
      <c r="AL69" s="112" t="str">
        <f t="shared" si="13"/>
        <v/>
      </c>
      <c r="AM69" s="112" t="str">
        <f t="shared" si="14"/>
        <v/>
      </c>
      <c r="AN69" s="112" t="str">
        <f t="shared" si="15"/>
        <v/>
      </c>
      <c r="AO69" s="112" t="str">
        <f t="shared" si="16"/>
        <v/>
      </c>
      <c r="AP69" s="112" t="str">
        <f t="shared" si="17"/>
        <v/>
      </c>
      <c r="AQ69" s="112" t="str">
        <f t="shared" ref="AQ69:AT69" si="99">IF($AK69&lt;=$F$18,$AL69*AM69,)</f>
        <v/>
      </c>
      <c r="AR69" s="112" t="str">
        <f t="shared" si="99"/>
        <v/>
      </c>
      <c r="AS69" s="112" t="str">
        <f t="shared" si="99"/>
        <v/>
      </c>
      <c r="AT69" s="112" t="str">
        <f t="shared" si="99"/>
        <v/>
      </c>
      <c r="AU69" s="112"/>
      <c r="AV69" s="112"/>
      <c r="AW69" s="112"/>
      <c r="AX69" s="112"/>
      <c r="AY69" s="143"/>
      <c r="AZ69" s="262"/>
    </row>
    <row r="70" ht="15.75" customHeight="1">
      <c r="B70" s="31"/>
      <c r="C70" s="183"/>
      <c r="D70" s="187"/>
      <c r="E70" s="184"/>
      <c r="F70" s="185"/>
      <c r="G70" s="188"/>
      <c r="H70" s="112"/>
      <c r="I70" s="138">
        <v>65.0</v>
      </c>
      <c r="J70" s="112" t="str">
        <f t="shared" si="65"/>
        <v/>
      </c>
      <c r="K70" s="112">
        <f t="shared" si="19"/>
        <v>0</v>
      </c>
      <c r="L70" s="112" t="str">
        <f t="shared" si="20"/>
        <v/>
      </c>
      <c r="M70" s="112" t="str">
        <f t="shared" si="1"/>
        <v/>
      </c>
      <c r="N70" s="112" t="str">
        <f t="shared" si="2"/>
        <v/>
      </c>
      <c r="O70" s="139">
        <f t="shared" si="3"/>
        <v>0</v>
      </c>
      <c r="P70" s="138">
        <v>65.0</v>
      </c>
      <c r="Q70" s="112" t="str">
        <f t="shared" si="21"/>
        <v/>
      </c>
      <c r="R70" s="112" t="str">
        <f t="shared" si="22"/>
        <v/>
      </c>
      <c r="S70" s="112">
        <f t="shared" si="4"/>
        <v>0</v>
      </c>
      <c r="T70" s="112">
        <f t="shared" si="5"/>
        <v>0</v>
      </c>
      <c r="U70" s="112" t="str">
        <f t="shared" si="23"/>
        <v/>
      </c>
      <c r="V70" s="112" t="str">
        <f t="shared" si="6"/>
        <v/>
      </c>
      <c r="W70" s="112">
        <v>0.0</v>
      </c>
      <c r="X70" s="112">
        <f t="shared" si="7"/>
        <v>0</v>
      </c>
      <c r="Y70" s="140" t="str">
        <f t="shared" si="8"/>
        <v/>
      </c>
      <c r="AA70" s="141">
        <v>65.0</v>
      </c>
      <c r="AB70" s="112" t="str">
        <f t="shared" si="9"/>
        <v/>
      </c>
      <c r="AC70" s="142">
        <f t="shared" si="10"/>
        <v>0</v>
      </c>
      <c r="AD70" s="112" t="str">
        <f t="shared" si="11"/>
        <v/>
      </c>
      <c r="AE70" s="112" t="str">
        <f t="shared" si="12"/>
        <v/>
      </c>
      <c r="AF70" s="112" t="str">
        <f t="shared" si="24"/>
        <v/>
      </c>
      <c r="AG70" s="112" t="str">
        <f t="shared" si="25"/>
        <v/>
      </c>
      <c r="AH70" s="112" t="str">
        <f t="shared" si="26"/>
        <v/>
      </c>
      <c r="AI70" s="143" t="str">
        <f t="shared" si="27"/>
        <v/>
      </c>
      <c r="AK70" s="141">
        <v>65.0</v>
      </c>
      <c r="AL70" s="112" t="str">
        <f t="shared" si="13"/>
        <v/>
      </c>
      <c r="AM70" s="112" t="str">
        <f t="shared" si="14"/>
        <v/>
      </c>
      <c r="AN70" s="112" t="str">
        <f t="shared" si="15"/>
        <v/>
      </c>
      <c r="AO70" s="112" t="str">
        <f t="shared" si="16"/>
        <v/>
      </c>
      <c r="AP70" s="112" t="str">
        <f t="shared" si="17"/>
        <v/>
      </c>
      <c r="AQ70" s="112" t="str">
        <f t="shared" ref="AQ70:AT70" si="100">IF($AK70&lt;=$F$18,$AL70*AM70,)</f>
        <v/>
      </c>
      <c r="AR70" s="112" t="str">
        <f t="shared" si="100"/>
        <v/>
      </c>
      <c r="AS70" s="112" t="str">
        <f t="shared" si="100"/>
        <v/>
      </c>
      <c r="AT70" s="112" t="str">
        <f t="shared" si="100"/>
        <v/>
      </c>
      <c r="AU70" s="112"/>
      <c r="AV70" s="112"/>
      <c r="AW70" s="112"/>
      <c r="AX70" s="112"/>
      <c r="AY70" s="143"/>
      <c r="AZ70" s="262"/>
    </row>
    <row r="71" ht="15.75" customHeight="1">
      <c r="B71" s="31"/>
      <c r="C71" s="183"/>
      <c r="D71" s="187"/>
      <c r="E71" s="184"/>
      <c r="F71" s="185"/>
      <c r="G71" s="188"/>
      <c r="H71" s="112"/>
      <c r="I71" s="138">
        <v>66.0</v>
      </c>
      <c r="J71" s="112" t="str">
        <f t="shared" si="65"/>
        <v/>
      </c>
      <c r="K71" s="112">
        <f t="shared" si="19"/>
        <v>0</v>
      </c>
      <c r="L71" s="112" t="str">
        <f t="shared" si="20"/>
        <v/>
      </c>
      <c r="M71" s="112" t="str">
        <f t="shared" si="1"/>
        <v/>
      </c>
      <c r="N71" s="112" t="str">
        <f t="shared" si="2"/>
        <v/>
      </c>
      <c r="O71" s="139">
        <f t="shared" si="3"/>
        <v>0</v>
      </c>
      <c r="P71" s="138">
        <v>66.0</v>
      </c>
      <c r="Q71" s="112" t="str">
        <f t="shared" si="21"/>
        <v/>
      </c>
      <c r="R71" s="112" t="str">
        <f t="shared" si="22"/>
        <v/>
      </c>
      <c r="S71" s="112">
        <f t="shared" si="4"/>
        <v>0</v>
      </c>
      <c r="T71" s="112">
        <f t="shared" si="5"/>
        <v>0</v>
      </c>
      <c r="U71" s="112" t="str">
        <f t="shared" si="23"/>
        <v/>
      </c>
      <c r="V71" s="112" t="str">
        <f t="shared" si="6"/>
        <v/>
      </c>
      <c r="W71" s="112">
        <v>0.0</v>
      </c>
      <c r="X71" s="112">
        <f t="shared" si="7"/>
        <v>0</v>
      </c>
      <c r="Y71" s="140" t="str">
        <f t="shared" si="8"/>
        <v/>
      </c>
      <c r="AA71" s="141">
        <v>66.0</v>
      </c>
      <c r="AB71" s="112" t="str">
        <f t="shared" si="9"/>
        <v/>
      </c>
      <c r="AC71" s="142">
        <f t="shared" si="10"/>
        <v>0</v>
      </c>
      <c r="AD71" s="112" t="str">
        <f t="shared" si="11"/>
        <v/>
      </c>
      <c r="AE71" s="112" t="str">
        <f t="shared" si="12"/>
        <v/>
      </c>
      <c r="AF71" s="112" t="str">
        <f t="shared" si="24"/>
        <v/>
      </c>
      <c r="AG71" s="112" t="str">
        <f t="shared" si="25"/>
        <v/>
      </c>
      <c r="AH71" s="112" t="str">
        <f t="shared" si="26"/>
        <v/>
      </c>
      <c r="AI71" s="143" t="str">
        <f t="shared" si="27"/>
        <v/>
      </c>
      <c r="AK71" s="141">
        <v>66.0</v>
      </c>
      <c r="AL71" s="112" t="str">
        <f t="shared" si="13"/>
        <v/>
      </c>
      <c r="AM71" s="112" t="str">
        <f t="shared" si="14"/>
        <v/>
      </c>
      <c r="AN71" s="112" t="str">
        <f t="shared" si="15"/>
        <v/>
      </c>
      <c r="AO71" s="112" t="str">
        <f t="shared" si="16"/>
        <v/>
      </c>
      <c r="AP71" s="112" t="str">
        <f t="shared" si="17"/>
        <v/>
      </c>
      <c r="AQ71" s="112" t="str">
        <f t="shared" ref="AQ71:AT71" si="101">IF($AK71&lt;=$F$18,$AL71*AM71,)</f>
        <v/>
      </c>
      <c r="AR71" s="112" t="str">
        <f t="shared" si="101"/>
        <v/>
      </c>
      <c r="AS71" s="112" t="str">
        <f t="shared" si="101"/>
        <v/>
      </c>
      <c r="AT71" s="112" t="str">
        <f t="shared" si="101"/>
        <v/>
      </c>
      <c r="AU71" s="112"/>
      <c r="AV71" s="112"/>
      <c r="AW71" s="112"/>
      <c r="AX71" s="112"/>
      <c r="AY71" s="143"/>
      <c r="AZ71" s="262"/>
    </row>
    <row r="72" ht="15.75" customHeight="1">
      <c r="B72" s="31"/>
      <c r="C72" s="183"/>
      <c r="D72" s="187"/>
      <c r="E72" s="184"/>
      <c r="F72" s="185"/>
      <c r="G72" s="188"/>
      <c r="H72" s="112"/>
      <c r="I72" s="138">
        <v>67.0</v>
      </c>
      <c r="J72" s="112" t="str">
        <f t="shared" si="65"/>
        <v/>
      </c>
      <c r="K72" s="112">
        <f t="shared" si="19"/>
        <v>0</v>
      </c>
      <c r="L72" s="112" t="str">
        <f t="shared" si="20"/>
        <v/>
      </c>
      <c r="M72" s="112" t="str">
        <f t="shared" si="1"/>
        <v/>
      </c>
      <c r="N72" s="112" t="str">
        <f t="shared" si="2"/>
        <v/>
      </c>
      <c r="O72" s="139">
        <f t="shared" si="3"/>
        <v>0</v>
      </c>
      <c r="P72" s="138">
        <v>67.0</v>
      </c>
      <c r="Q72" s="112" t="str">
        <f t="shared" si="21"/>
        <v/>
      </c>
      <c r="R72" s="112" t="str">
        <f t="shared" si="22"/>
        <v/>
      </c>
      <c r="S72" s="112">
        <f t="shared" si="4"/>
        <v>0</v>
      </c>
      <c r="T72" s="112">
        <f t="shared" si="5"/>
        <v>0</v>
      </c>
      <c r="U72" s="112" t="str">
        <f t="shared" si="23"/>
        <v/>
      </c>
      <c r="V72" s="112" t="str">
        <f t="shared" si="6"/>
        <v/>
      </c>
      <c r="W72" s="112">
        <v>0.0</v>
      </c>
      <c r="X72" s="112">
        <f t="shared" si="7"/>
        <v>0</v>
      </c>
      <c r="Y72" s="140" t="str">
        <f t="shared" si="8"/>
        <v/>
      </c>
      <c r="AA72" s="141">
        <v>67.0</v>
      </c>
      <c r="AB72" s="112" t="str">
        <f t="shared" si="9"/>
        <v/>
      </c>
      <c r="AC72" s="142">
        <f t="shared" si="10"/>
        <v>0</v>
      </c>
      <c r="AD72" s="112" t="str">
        <f t="shared" si="11"/>
        <v/>
      </c>
      <c r="AE72" s="112" t="str">
        <f t="shared" si="12"/>
        <v/>
      </c>
      <c r="AF72" s="112" t="str">
        <f t="shared" si="24"/>
        <v/>
      </c>
      <c r="AG72" s="112" t="str">
        <f t="shared" si="25"/>
        <v/>
      </c>
      <c r="AH72" s="112" t="str">
        <f t="shared" si="26"/>
        <v/>
      </c>
      <c r="AI72" s="143" t="str">
        <f t="shared" si="27"/>
        <v/>
      </c>
      <c r="AK72" s="141">
        <v>67.0</v>
      </c>
      <c r="AL72" s="112" t="str">
        <f t="shared" si="13"/>
        <v/>
      </c>
      <c r="AM72" s="112" t="str">
        <f t="shared" si="14"/>
        <v/>
      </c>
      <c r="AN72" s="112" t="str">
        <f t="shared" si="15"/>
        <v/>
      </c>
      <c r="AO72" s="112" t="str">
        <f t="shared" si="16"/>
        <v/>
      </c>
      <c r="AP72" s="112" t="str">
        <f t="shared" si="17"/>
        <v/>
      </c>
      <c r="AQ72" s="112" t="str">
        <f t="shared" ref="AQ72:AT72" si="102">IF($AK72&lt;=$F$18,$AL72*AM72,)</f>
        <v/>
      </c>
      <c r="AR72" s="112" t="str">
        <f t="shared" si="102"/>
        <v/>
      </c>
      <c r="AS72" s="112" t="str">
        <f t="shared" si="102"/>
        <v/>
      </c>
      <c r="AT72" s="112" t="str">
        <f t="shared" si="102"/>
        <v/>
      </c>
      <c r="AU72" s="112"/>
      <c r="AV72" s="112"/>
      <c r="AW72" s="112"/>
      <c r="AX72" s="112"/>
      <c r="AY72" s="143"/>
      <c r="AZ72" s="262"/>
    </row>
    <row r="73" ht="15.75" customHeight="1">
      <c r="B73" s="31"/>
      <c r="C73" s="183"/>
      <c r="D73" s="187"/>
      <c r="E73" s="184"/>
      <c r="F73" s="185"/>
      <c r="G73" s="188"/>
      <c r="H73" s="112"/>
      <c r="I73" s="138">
        <v>68.0</v>
      </c>
      <c r="J73" s="112" t="str">
        <f t="shared" si="65"/>
        <v/>
      </c>
      <c r="K73" s="112">
        <f t="shared" si="19"/>
        <v>0</v>
      </c>
      <c r="L73" s="112" t="str">
        <f t="shared" si="20"/>
        <v/>
      </c>
      <c r="M73" s="112" t="str">
        <f t="shared" si="1"/>
        <v/>
      </c>
      <c r="N73" s="112" t="str">
        <f t="shared" si="2"/>
        <v/>
      </c>
      <c r="O73" s="139">
        <f t="shared" si="3"/>
        <v>0</v>
      </c>
      <c r="P73" s="138">
        <v>68.0</v>
      </c>
      <c r="Q73" s="112" t="str">
        <f t="shared" si="21"/>
        <v/>
      </c>
      <c r="R73" s="112" t="str">
        <f t="shared" si="22"/>
        <v/>
      </c>
      <c r="S73" s="112">
        <f t="shared" si="4"/>
        <v>0</v>
      </c>
      <c r="T73" s="112">
        <f t="shared" si="5"/>
        <v>0</v>
      </c>
      <c r="U73" s="112" t="str">
        <f t="shared" si="23"/>
        <v/>
      </c>
      <c r="V73" s="112" t="str">
        <f t="shared" si="6"/>
        <v/>
      </c>
      <c r="W73" s="112">
        <v>0.0</v>
      </c>
      <c r="X73" s="112">
        <f t="shared" si="7"/>
        <v>0</v>
      </c>
      <c r="Y73" s="140" t="str">
        <f t="shared" si="8"/>
        <v/>
      </c>
      <c r="AA73" s="141">
        <v>68.0</v>
      </c>
      <c r="AB73" s="112" t="str">
        <f t="shared" si="9"/>
        <v/>
      </c>
      <c r="AC73" s="142">
        <f t="shared" si="10"/>
        <v>0</v>
      </c>
      <c r="AD73" s="112" t="str">
        <f t="shared" si="11"/>
        <v/>
      </c>
      <c r="AE73" s="112" t="str">
        <f t="shared" si="12"/>
        <v/>
      </c>
      <c r="AF73" s="112" t="str">
        <f t="shared" si="24"/>
        <v/>
      </c>
      <c r="AG73" s="112" t="str">
        <f t="shared" si="25"/>
        <v/>
      </c>
      <c r="AH73" s="112" t="str">
        <f t="shared" si="26"/>
        <v/>
      </c>
      <c r="AI73" s="143" t="str">
        <f t="shared" si="27"/>
        <v/>
      </c>
      <c r="AK73" s="141">
        <v>68.0</v>
      </c>
      <c r="AL73" s="112" t="str">
        <f t="shared" si="13"/>
        <v/>
      </c>
      <c r="AM73" s="112" t="str">
        <f t="shared" si="14"/>
        <v/>
      </c>
      <c r="AN73" s="112" t="str">
        <f t="shared" si="15"/>
        <v/>
      </c>
      <c r="AO73" s="112" t="str">
        <f t="shared" si="16"/>
        <v/>
      </c>
      <c r="AP73" s="112" t="str">
        <f t="shared" si="17"/>
        <v/>
      </c>
      <c r="AQ73" s="112" t="str">
        <f t="shared" ref="AQ73:AT73" si="103">IF($AK73&lt;=$F$18,$AL73*AM73,)</f>
        <v/>
      </c>
      <c r="AR73" s="112" t="str">
        <f t="shared" si="103"/>
        <v/>
      </c>
      <c r="AS73" s="112" t="str">
        <f t="shared" si="103"/>
        <v/>
      </c>
      <c r="AT73" s="112" t="str">
        <f t="shared" si="103"/>
        <v/>
      </c>
      <c r="AU73" s="112"/>
      <c r="AV73" s="112"/>
      <c r="AW73" s="112"/>
      <c r="AX73" s="112"/>
      <c r="AY73" s="143"/>
      <c r="AZ73" s="262"/>
    </row>
    <row r="74" ht="15.75" customHeight="1">
      <c r="B74" s="31"/>
      <c r="C74" s="183"/>
      <c r="D74" s="187"/>
      <c r="E74" s="184"/>
      <c r="F74" s="185"/>
      <c r="G74" s="188"/>
      <c r="H74" s="112"/>
      <c r="I74" s="138">
        <v>69.0</v>
      </c>
      <c r="J74" s="112" t="str">
        <f t="shared" si="65"/>
        <v/>
      </c>
      <c r="K74" s="112">
        <f t="shared" si="19"/>
        <v>0</v>
      </c>
      <c r="L74" s="112" t="str">
        <f t="shared" si="20"/>
        <v/>
      </c>
      <c r="M74" s="112" t="str">
        <f t="shared" si="1"/>
        <v/>
      </c>
      <c r="N74" s="112" t="str">
        <f t="shared" si="2"/>
        <v/>
      </c>
      <c r="O74" s="139">
        <f t="shared" si="3"/>
        <v>0</v>
      </c>
      <c r="P74" s="138">
        <v>69.0</v>
      </c>
      <c r="Q74" s="112" t="str">
        <f t="shared" si="21"/>
        <v/>
      </c>
      <c r="R74" s="112" t="str">
        <f t="shared" si="22"/>
        <v/>
      </c>
      <c r="S74" s="112">
        <f t="shared" si="4"/>
        <v>0</v>
      </c>
      <c r="T74" s="112">
        <f t="shared" si="5"/>
        <v>0</v>
      </c>
      <c r="U74" s="112" t="str">
        <f t="shared" si="23"/>
        <v/>
      </c>
      <c r="V74" s="112" t="str">
        <f t="shared" si="6"/>
        <v/>
      </c>
      <c r="W74" s="112">
        <v>0.0</v>
      </c>
      <c r="X74" s="112">
        <f t="shared" si="7"/>
        <v>0</v>
      </c>
      <c r="Y74" s="140" t="str">
        <f t="shared" si="8"/>
        <v/>
      </c>
      <c r="AA74" s="141">
        <v>69.0</v>
      </c>
      <c r="AB74" s="112" t="str">
        <f t="shared" si="9"/>
        <v/>
      </c>
      <c r="AC74" s="142">
        <f t="shared" si="10"/>
        <v>0</v>
      </c>
      <c r="AD74" s="112" t="str">
        <f t="shared" si="11"/>
        <v/>
      </c>
      <c r="AE74" s="112" t="str">
        <f t="shared" si="12"/>
        <v/>
      </c>
      <c r="AF74" s="112" t="str">
        <f t="shared" si="24"/>
        <v/>
      </c>
      <c r="AG74" s="112" t="str">
        <f t="shared" si="25"/>
        <v/>
      </c>
      <c r="AH74" s="112" t="str">
        <f t="shared" si="26"/>
        <v/>
      </c>
      <c r="AI74" s="143" t="str">
        <f t="shared" si="27"/>
        <v/>
      </c>
      <c r="AK74" s="141">
        <v>69.0</v>
      </c>
      <c r="AL74" s="112" t="str">
        <f t="shared" si="13"/>
        <v/>
      </c>
      <c r="AM74" s="112" t="str">
        <f t="shared" si="14"/>
        <v/>
      </c>
      <c r="AN74" s="112" t="str">
        <f t="shared" si="15"/>
        <v/>
      </c>
      <c r="AO74" s="112" t="str">
        <f t="shared" si="16"/>
        <v/>
      </c>
      <c r="AP74" s="112" t="str">
        <f t="shared" si="17"/>
        <v/>
      </c>
      <c r="AQ74" s="112" t="str">
        <f t="shared" ref="AQ74:AT74" si="104">IF($AK74&lt;=$F$18,$AL74*AM74,)</f>
        <v/>
      </c>
      <c r="AR74" s="112" t="str">
        <f t="shared" si="104"/>
        <v/>
      </c>
      <c r="AS74" s="112" t="str">
        <f t="shared" si="104"/>
        <v/>
      </c>
      <c r="AT74" s="112" t="str">
        <f t="shared" si="104"/>
        <v/>
      </c>
      <c r="AU74" s="112"/>
      <c r="AV74" s="112"/>
      <c r="AW74" s="112"/>
      <c r="AX74" s="112"/>
      <c r="AY74" s="143"/>
      <c r="AZ74" s="262"/>
    </row>
    <row r="75" ht="15.75" customHeight="1">
      <c r="B75" s="31"/>
      <c r="C75" s="183"/>
      <c r="D75" s="187"/>
      <c r="E75" s="184"/>
      <c r="F75" s="185"/>
      <c r="G75" s="188"/>
      <c r="H75" s="112"/>
      <c r="I75" s="138">
        <v>70.0</v>
      </c>
      <c r="J75" s="112" t="str">
        <f t="shared" si="65"/>
        <v/>
      </c>
      <c r="K75" s="112">
        <f t="shared" si="19"/>
        <v>0</v>
      </c>
      <c r="L75" s="112" t="str">
        <f t="shared" si="20"/>
        <v/>
      </c>
      <c r="M75" s="112" t="str">
        <f t="shared" si="1"/>
        <v/>
      </c>
      <c r="N75" s="112" t="str">
        <f t="shared" si="2"/>
        <v/>
      </c>
      <c r="O75" s="139">
        <f t="shared" si="3"/>
        <v>0</v>
      </c>
      <c r="P75" s="138">
        <v>70.0</v>
      </c>
      <c r="Q75" s="112" t="str">
        <f t="shared" si="21"/>
        <v/>
      </c>
      <c r="R75" s="112" t="str">
        <f t="shared" si="22"/>
        <v/>
      </c>
      <c r="S75" s="112">
        <f t="shared" si="4"/>
        <v>0</v>
      </c>
      <c r="T75" s="112">
        <f t="shared" si="5"/>
        <v>0</v>
      </c>
      <c r="U75" s="112" t="str">
        <f t="shared" si="23"/>
        <v/>
      </c>
      <c r="V75" s="112" t="str">
        <f t="shared" si="6"/>
        <v/>
      </c>
      <c r="W75" s="112">
        <v>0.0</v>
      </c>
      <c r="X75" s="112">
        <f t="shared" si="7"/>
        <v>0</v>
      </c>
      <c r="Y75" s="140" t="str">
        <f t="shared" si="8"/>
        <v/>
      </c>
      <c r="AA75" s="141">
        <v>70.0</v>
      </c>
      <c r="AB75" s="112" t="str">
        <f t="shared" si="9"/>
        <v/>
      </c>
      <c r="AC75" s="142">
        <f t="shared" si="10"/>
        <v>0</v>
      </c>
      <c r="AD75" s="112" t="str">
        <f t="shared" si="11"/>
        <v/>
      </c>
      <c r="AE75" s="112" t="str">
        <f t="shared" si="12"/>
        <v/>
      </c>
      <c r="AF75" s="112" t="str">
        <f t="shared" si="24"/>
        <v/>
      </c>
      <c r="AG75" s="112" t="str">
        <f t="shared" si="25"/>
        <v/>
      </c>
      <c r="AH75" s="112" t="str">
        <f t="shared" si="26"/>
        <v/>
      </c>
      <c r="AI75" s="143" t="str">
        <f t="shared" si="27"/>
        <v/>
      </c>
      <c r="AK75" s="141">
        <v>70.0</v>
      </c>
      <c r="AL75" s="112" t="str">
        <f t="shared" si="13"/>
        <v/>
      </c>
      <c r="AM75" s="112" t="str">
        <f t="shared" si="14"/>
        <v/>
      </c>
      <c r="AN75" s="112" t="str">
        <f t="shared" si="15"/>
        <v/>
      </c>
      <c r="AO75" s="112" t="str">
        <f t="shared" si="16"/>
        <v/>
      </c>
      <c r="AP75" s="112" t="str">
        <f t="shared" si="17"/>
        <v/>
      </c>
      <c r="AQ75" s="112" t="str">
        <f t="shared" ref="AQ75:AT75" si="105">IF($AK75&lt;=$F$18,$AL75*AM75,)</f>
        <v/>
      </c>
      <c r="AR75" s="112" t="str">
        <f t="shared" si="105"/>
        <v/>
      </c>
      <c r="AS75" s="112" t="str">
        <f t="shared" si="105"/>
        <v/>
      </c>
      <c r="AT75" s="112" t="str">
        <f t="shared" si="105"/>
        <v/>
      </c>
      <c r="AU75" s="112"/>
      <c r="AV75" s="112"/>
      <c r="AW75" s="112"/>
      <c r="AX75" s="112"/>
      <c r="AY75" s="143"/>
      <c r="AZ75" s="262"/>
    </row>
    <row r="76" ht="15.75" customHeight="1">
      <c r="B76" s="31"/>
      <c r="C76" s="183"/>
      <c r="D76" s="187"/>
      <c r="E76" s="184"/>
      <c r="F76" s="185"/>
      <c r="G76" s="188"/>
      <c r="H76" s="112"/>
      <c r="I76" s="138">
        <v>71.0</v>
      </c>
      <c r="J76" s="112" t="str">
        <f t="shared" si="65"/>
        <v/>
      </c>
      <c r="K76" s="112">
        <f t="shared" si="19"/>
        <v>0</v>
      </c>
      <c r="L76" s="112" t="str">
        <f t="shared" si="20"/>
        <v/>
      </c>
      <c r="M76" s="112" t="str">
        <f t="shared" si="1"/>
        <v/>
      </c>
      <c r="N76" s="112" t="str">
        <f t="shared" si="2"/>
        <v/>
      </c>
      <c r="O76" s="139">
        <f t="shared" si="3"/>
        <v>0</v>
      </c>
      <c r="P76" s="138">
        <v>71.0</v>
      </c>
      <c r="Q76" s="112" t="str">
        <f t="shared" si="21"/>
        <v/>
      </c>
      <c r="R76" s="112" t="str">
        <f t="shared" si="22"/>
        <v/>
      </c>
      <c r="S76" s="112">
        <f t="shared" si="4"/>
        <v>0</v>
      </c>
      <c r="T76" s="112">
        <f t="shared" si="5"/>
        <v>0</v>
      </c>
      <c r="U76" s="112" t="str">
        <f t="shared" si="23"/>
        <v/>
      </c>
      <c r="V76" s="112" t="str">
        <f t="shared" si="6"/>
        <v/>
      </c>
      <c r="W76" s="112">
        <v>0.0</v>
      </c>
      <c r="X76" s="112">
        <f t="shared" si="7"/>
        <v>0</v>
      </c>
      <c r="Y76" s="140" t="str">
        <f t="shared" si="8"/>
        <v/>
      </c>
      <c r="AA76" s="141">
        <v>71.0</v>
      </c>
      <c r="AB76" s="112" t="str">
        <f t="shared" si="9"/>
        <v/>
      </c>
      <c r="AC76" s="142">
        <f t="shared" si="10"/>
        <v>0</v>
      </c>
      <c r="AD76" s="112" t="str">
        <f t="shared" si="11"/>
        <v/>
      </c>
      <c r="AE76" s="112" t="str">
        <f t="shared" si="12"/>
        <v/>
      </c>
      <c r="AF76" s="112" t="str">
        <f t="shared" si="24"/>
        <v/>
      </c>
      <c r="AG76" s="112" t="str">
        <f t="shared" si="25"/>
        <v/>
      </c>
      <c r="AH76" s="112" t="str">
        <f t="shared" si="26"/>
        <v/>
      </c>
      <c r="AI76" s="143" t="str">
        <f t="shared" si="27"/>
        <v/>
      </c>
      <c r="AK76" s="141">
        <v>71.0</v>
      </c>
      <c r="AL76" s="112" t="str">
        <f t="shared" si="13"/>
        <v/>
      </c>
      <c r="AM76" s="112" t="str">
        <f t="shared" si="14"/>
        <v/>
      </c>
      <c r="AN76" s="112" t="str">
        <f t="shared" si="15"/>
        <v/>
      </c>
      <c r="AO76" s="112" t="str">
        <f t="shared" si="16"/>
        <v/>
      </c>
      <c r="AP76" s="112" t="str">
        <f t="shared" si="17"/>
        <v/>
      </c>
      <c r="AQ76" s="112" t="str">
        <f t="shared" ref="AQ76:AT76" si="106">IF($AK76&lt;=$F$18,$AL76*AM76,)</f>
        <v/>
      </c>
      <c r="AR76" s="112" t="str">
        <f t="shared" si="106"/>
        <v/>
      </c>
      <c r="AS76" s="112" t="str">
        <f t="shared" si="106"/>
        <v/>
      </c>
      <c r="AT76" s="112" t="str">
        <f t="shared" si="106"/>
        <v/>
      </c>
      <c r="AU76" s="112"/>
      <c r="AV76" s="112"/>
      <c r="AW76" s="112"/>
      <c r="AX76" s="112"/>
      <c r="AY76" s="143"/>
      <c r="AZ76" s="262"/>
    </row>
    <row r="77" ht="15.75" customHeight="1">
      <c r="B77" s="31"/>
      <c r="C77" s="183"/>
      <c r="D77" s="187"/>
      <c r="E77" s="184"/>
      <c r="F77" s="185"/>
      <c r="G77" s="188"/>
      <c r="H77" s="112"/>
      <c r="I77" s="138">
        <v>72.0</v>
      </c>
      <c r="J77" s="112" t="str">
        <f t="shared" si="65"/>
        <v/>
      </c>
      <c r="K77" s="112">
        <f t="shared" si="19"/>
        <v>0</v>
      </c>
      <c r="L77" s="112" t="str">
        <f t="shared" si="20"/>
        <v/>
      </c>
      <c r="M77" s="112" t="str">
        <f t="shared" si="1"/>
        <v/>
      </c>
      <c r="N77" s="112" t="str">
        <f t="shared" si="2"/>
        <v/>
      </c>
      <c r="O77" s="139">
        <f t="shared" si="3"/>
        <v>0</v>
      </c>
      <c r="P77" s="138">
        <v>72.0</v>
      </c>
      <c r="Q77" s="112" t="str">
        <f t="shared" si="21"/>
        <v/>
      </c>
      <c r="R77" s="112" t="str">
        <f t="shared" si="22"/>
        <v/>
      </c>
      <c r="S77" s="112">
        <f t="shared" si="4"/>
        <v>0</v>
      </c>
      <c r="T77" s="112">
        <f t="shared" si="5"/>
        <v>0</v>
      </c>
      <c r="U77" s="112" t="str">
        <f t="shared" si="23"/>
        <v/>
      </c>
      <c r="V77" s="112" t="str">
        <f t="shared" si="6"/>
        <v/>
      </c>
      <c r="W77" s="112">
        <v>0.0</v>
      </c>
      <c r="X77" s="112">
        <f t="shared" si="7"/>
        <v>0</v>
      </c>
      <c r="Y77" s="140" t="str">
        <f t="shared" si="8"/>
        <v/>
      </c>
      <c r="AA77" s="141">
        <v>72.0</v>
      </c>
      <c r="AB77" s="112" t="str">
        <f t="shared" si="9"/>
        <v/>
      </c>
      <c r="AC77" s="142">
        <f t="shared" si="10"/>
        <v>0</v>
      </c>
      <c r="AD77" s="112" t="str">
        <f t="shared" si="11"/>
        <v/>
      </c>
      <c r="AE77" s="112" t="str">
        <f t="shared" si="12"/>
        <v/>
      </c>
      <c r="AF77" s="112" t="str">
        <f t="shared" si="24"/>
        <v/>
      </c>
      <c r="AG77" s="112" t="str">
        <f t="shared" si="25"/>
        <v/>
      </c>
      <c r="AH77" s="112" t="str">
        <f t="shared" si="26"/>
        <v/>
      </c>
      <c r="AI77" s="143" t="str">
        <f t="shared" si="27"/>
        <v/>
      </c>
      <c r="AK77" s="141">
        <v>72.0</v>
      </c>
      <c r="AL77" s="112" t="str">
        <f t="shared" si="13"/>
        <v/>
      </c>
      <c r="AM77" s="112" t="str">
        <f t="shared" si="14"/>
        <v/>
      </c>
      <c r="AN77" s="112" t="str">
        <f t="shared" si="15"/>
        <v/>
      </c>
      <c r="AO77" s="112" t="str">
        <f t="shared" si="16"/>
        <v/>
      </c>
      <c r="AP77" s="112" t="str">
        <f t="shared" si="17"/>
        <v/>
      </c>
      <c r="AQ77" s="112" t="str">
        <f t="shared" ref="AQ77:AT77" si="107">IF($AK77&lt;=$F$18,$AL77*AM77,)</f>
        <v/>
      </c>
      <c r="AR77" s="112" t="str">
        <f t="shared" si="107"/>
        <v/>
      </c>
      <c r="AS77" s="112" t="str">
        <f t="shared" si="107"/>
        <v/>
      </c>
      <c r="AT77" s="112" t="str">
        <f t="shared" si="107"/>
        <v/>
      </c>
      <c r="AU77" s="112"/>
      <c r="AV77" s="112"/>
      <c r="AW77" s="112"/>
      <c r="AX77" s="112"/>
      <c r="AY77" s="143"/>
      <c r="AZ77" s="262"/>
    </row>
    <row r="78" ht="15.75" customHeight="1">
      <c r="B78" s="43"/>
      <c r="C78" s="199"/>
      <c r="D78" s="200"/>
      <c r="E78" s="184"/>
      <c r="F78" s="185"/>
      <c r="G78" s="188"/>
      <c r="H78" s="112"/>
      <c r="I78" s="138">
        <v>73.0</v>
      </c>
      <c r="J78" s="112" t="str">
        <f t="shared" si="65"/>
        <v/>
      </c>
      <c r="K78" s="112">
        <f t="shared" si="19"/>
        <v>0</v>
      </c>
      <c r="L78" s="112" t="str">
        <f t="shared" si="20"/>
        <v/>
      </c>
      <c r="M78" s="112" t="str">
        <f t="shared" si="1"/>
        <v/>
      </c>
      <c r="N78" s="112" t="str">
        <f t="shared" si="2"/>
        <v/>
      </c>
      <c r="O78" s="139">
        <f t="shared" si="3"/>
        <v>0</v>
      </c>
      <c r="P78" s="138">
        <v>73.0</v>
      </c>
      <c r="Q78" s="112" t="str">
        <f t="shared" si="21"/>
        <v/>
      </c>
      <c r="R78" s="112" t="str">
        <f t="shared" si="22"/>
        <v/>
      </c>
      <c r="S78" s="112">
        <f t="shared" si="4"/>
        <v>0</v>
      </c>
      <c r="T78" s="112">
        <f t="shared" si="5"/>
        <v>0</v>
      </c>
      <c r="U78" s="112" t="str">
        <f t="shared" si="23"/>
        <v/>
      </c>
      <c r="V78" s="112" t="str">
        <f t="shared" si="6"/>
        <v/>
      </c>
      <c r="W78" s="112">
        <v>0.0</v>
      </c>
      <c r="X78" s="112">
        <f t="shared" si="7"/>
        <v>0</v>
      </c>
      <c r="Y78" s="140" t="str">
        <f t="shared" si="8"/>
        <v/>
      </c>
      <c r="AA78" s="141">
        <v>73.0</v>
      </c>
      <c r="AB78" s="112" t="str">
        <f t="shared" si="9"/>
        <v/>
      </c>
      <c r="AC78" s="142">
        <f t="shared" si="10"/>
        <v>0</v>
      </c>
      <c r="AD78" s="112" t="str">
        <f t="shared" si="11"/>
        <v/>
      </c>
      <c r="AE78" s="112" t="str">
        <f t="shared" si="12"/>
        <v/>
      </c>
      <c r="AF78" s="112" t="str">
        <f t="shared" si="24"/>
        <v/>
      </c>
      <c r="AG78" s="112" t="str">
        <f t="shared" si="25"/>
        <v/>
      </c>
      <c r="AH78" s="112" t="str">
        <f t="shared" si="26"/>
        <v/>
      </c>
      <c r="AI78" s="143" t="str">
        <f t="shared" si="27"/>
        <v/>
      </c>
      <c r="AK78" s="141">
        <v>73.0</v>
      </c>
      <c r="AL78" s="112" t="str">
        <f t="shared" si="13"/>
        <v/>
      </c>
      <c r="AM78" s="112" t="str">
        <f t="shared" si="14"/>
        <v/>
      </c>
      <c r="AN78" s="112" t="str">
        <f t="shared" si="15"/>
        <v/>
      </c>
      <c r="AO78" s="112" t="str">
        <f t="shared" si="16"/>
        <v/>
      </c>
      <c r="AP78" s="112" t="str">
        <f t="shared" si="17"/>
        <v/>
      </c>
      <c r="AQ78" s="112" t="str">
        <f t="shared" ref="AQ78:AT78" si="108">IF($AK78&lt;=$F$18,$AL78*AM78,)</f>
        <v/>
      </c>
      <c r="AR78" s="112" t="str">
        <f t="shared" si="108"/>
        <v/>
      </c>
      <c r="AS78" s="112" t="str">
        <f t="shared" si="108"/>
        <v/>
      </c>
      <c r="AT78" s="112" t="str">
        <f t="shared" si="108"/>
        <v/>
      </c>
      <c r="AU78" s="112"/>
      <c r="AV78" s="112"/>
      <c r="AW78" s="112"/>
      <c r="AX78" s="112"/>
      <c r="AY78" s="143"/>
      <c r="AZ78" s="262"/>
    </row>
    <row r="79" ht="15.75" customHeight="1">
      <c r="F79" s="111"/>
      <c r="G79" s="112"/>
      <c r="H79" s="112"/>
      <c r="I79" s="138">
        <v>74.0</v>
      </c>
      <c r="J79" s="112" t="str">
        <f t="shared" si="65"/>
        <v/>
      </c>
      <c r="K79" s="112">
        <f t="shared" si="19"/>
        <v>0</v>
      </c>
      <c r="L79" s="112" t="str">
        <f t="shared" si="20"/>
        <v/>
      </c>
      <c r="M79" s="112" t="str">
        <f t="shared" si="1"/>
        <v/>
      </c>
      <c r="N79" s="112" t="str">
        <f t="shared" si="2"/>
        <v/>
      </c>
      <c r="O79" s="139">
        <f t="shared" si="3"/>
        <v>0</v>
      </c>
      <c r="P79" s="138">
        <v>74.0</v>
      </c>
      <c r="Q79" s="112" t="str">
        <f t="shared" si="21"/>
        <v/>
      </c>
      <c r="R79" s="112" t="str">
        <f t="shared" si="22"/>
        <v/>
      </c>
      <c r="S79" s="112">
        <f t="shared" si="4"/>
        <v>0</v>
      </c>
      <c r="T79" s="112">
        <f t="shared" si="5"/>
        <v>0</v>
      </c>
      <c r="U79" s="112" t="str">
        <f t="shared" si="23"/>
        <v/>
      </c>
      <c r="V79" s="112" t="str">
        <f t="shared" si="6"/>
        <v/>
      </c>
      <c r="W79" s="112">
        <v>0.0</v>
      </c>
      <c r="X79" s="112">
        <f t="shared" si="7"/>
        <v>0</v>
      </c>
      <c r="Y79" s="140" t="str">
        <f t="shared" si="8"/>
        <v/>
      </c>
      <c r="AA79" s="141">
        <v>74.0</v>
      </c>
      <c r="AB79" s="112" t="str">
        <f t="shared" si="9"/>
        <v/>
      </c>
      <c r="AC79" s="142">
        <f t="shared" si="10"/>
        <v>0</v>
      </c>
      <c r="AD79" s="112" t="str">
        <f t="shared" si="11"/>
        <v/>
      </c>
      <c r="AE79" s="112" t="str">
        <f t="shared" si="12"/>
        <v/>
      </c>
      <c r="AF79" s="112" t="str">
        <f t="shared" si="24"/>
        <v/>
      </c>
      <c r="AG79" s="112" t="str">
        <f t="shared" si="25"/>
        <v/>
      </c>
      <c r="AH79" s="112" t="str">
        <f t="shared" si="26"/>
        <v/>
      </c>
      <c r="AI79" s="143" t="str">
        <f t="shared" si="27"/>
        <v/>
      </c>
      <c r="AK79" s="141">
        <v>74.0</v>
      </c>
      <c r="AL79" s="112" t="str">
        <f t="shared" si="13"/>
        <v/>
      </c>
      <c r="AM79" s="112" t="str">
        <f t="shared" si="14"/>
        <v/>
      </c>
      <c r="AN79" s="112" t="str">
        <f t="shared" si="15"/>
        <v/>
      </c>
      <c r="AO79" s="112" t="str">
        <f t="shared" si="16"/>
        <v/>
      </c>
      <c r="AP79" s="112" t="str">
        <f t="shared" si="17"/>
        <v/>
      </c>
      <c r="AQ79" s="112" t="str">
        <f t="shared" ref="AQ79:AT79" si="109">IF($AK79&lt;=$F$18,$AL79*AM79,)</f>
        <v/>
      </c>
      <c r="AR79" s="112" t="str">
        <f t="shared" si="109"/>
        <v/>
      </c>
      <c r="AS79" s="112" t="str">
        <f t="shared" si="109"/>
        <v/>
      </c>
      <c r="AT79" s="112" t="str">
        <f t="shared" si="109"/>
        <v/>
      </c>
      <c r="AU79" s="112"/>
      <c r="AV79" s="112"/>
      <c r="AW79" s="112"/>
      <c r="AX79" s="112"/>
      <c r="AY79" s="143"/>
      <c r="AZ79" s="262"/>
    </row>
    <row r="80" ht="15.75" customHeight="1">
      <c r="B80" s="20" t="s">
        <v>144</v>
      </c>
      <c r="C80" s="18"/>
      <c r="D80" s="18"/>
      <c r="E80" s="18"/>
      <c r="F80" s="18"/>
      <c r="G80" s="19"/>
      <c r="H80" s="57"/>
      <c r="I80" s="138">
        <v>75.0</v>
      </c>
      <c r="J80" s="112" t="str">
        <f t="shared" si="65"/>
        <v/>
      </c>
      <c r="K80" s="112">
        <f t="shared" si="19"/>
        <v>0</v>
      </c>
      <c r="L80" s="112" t="str">
        <f t="shared" si="20"/>
        <v/>
      </c>
      <c r="M80" s="112" t="str">
        <f t="shared" si="1"/>
        <v/>
      </c>
      <c r="N80" s="112" t="str">
        <f t="shared" si="2"/>
        <v/>
      </c>
      <c r="O80" s="139">
        <f t="shared" si="3"/>
        <v>0</v>
      </c>
      <c r="P80" s="138">
        <v>75.0</v>
      </c>
      <c r="Q80" s="112" t="str">
        <f t="shared" si="21"/>
        <v/>
      </c>
      <c r="R80" s="112" t="str">
        <f t="shared" si="22"/>
        <v/>
      </c>
      <c r="S80" s="112">
        <f t="shared" si="4"/>
        <v>0</v>
      </c>
      <c r="T80" s="112">
        <f t="shared" si="5"/>
        <v>0</v>
      </c>
      <c r="U80" s="112" t="str">
        <f t="shared" si="23"/>
        <v/>
      </c>
      <c r="V80" s="112" t="str">
        <f t="shared" si="6"/>
        <v/>
      </c>
      <c r="W80" s="112">
        <v>0.0</v>
      </c>
      <c r="X80" s="112">
        <f t="shared" si="7"/>
        <v>0</v>
      </c>
      <c r="Y80" s="140" t="str">
        <f t="shared" si="8"/>
        <v/>
      </c>
      <c r="AA80" s="141">
        <v>75.0</v>
      </c>
      <c r="AB80" s="112" t="str">
        <f t="shared" si="9"/>
        <v/>
      </c>
      <c r="AC80" s="142">
        <f t="shared" si="10"/>
        <v>0</v>
      </c>
      <c r="AD80" s="112" t="str">
        <f t="shared" si="11"/>
        <v/>
      </c>
      <c r="AE80" s="112" t="str">
        <f t="shared" si="12"/>
        <v/>
      </c>
      <c r="AF80" s="112" t="str">
        <f t="shared" si="24"/>
        <v/>
      </c>
      <c r="AG80" s="112" t="str">
        <f t="shared" si="25"/>
        <v/>
      </c>
      <c r="AH80" s="112" t="str">
        <f t="shared" si="26"/>
        <v/>
      </c>
      <c r="AI80" s="143" t="str">
        <f t="shared" si="27"/>
        <v/>
      </c>
      <c r="AK80" s="141">
        <v>75.0</v>
      </c>
      <c r="AL80" s="112" t="str">
        <f t="shared" si="13"/>
        <v/>
      </c>
      <c r="AM80" s="112" t="str">
        <f t="shared" si="14"/>
        <v/>
      </c>
      <c r="AN80" s="112" t="str">
        <f t="shared" si="15"/>
        <v/>
      </c>
      <c r="AO80" s="112" t="str">
        <f t="shared" si="16"/>
        <v/>
      </c>
      <c r="AP80" s="112" t="str">
        <f t="shared" si="17"/>
        <v/>
      </c>
      <c r="AQ80" s="112" t="str">
        <f t="shared" ref="AQ80:AT80" si="110">IF($AK80&lt;=$F$18,$AL80*AM80,)</f>
        <v/>
      </c>
      <c r="AR80" s="112" t="str">
        <f t="shared" si="110"/>
        <v/>
      </c>
      <c r="AS80" s="112" t="str">
        <f t="shared" si="110"/>
        <v/>
      </c>
      <c r="AT80" s="112" t="str">
        <f t="shared" si="110"/>
        <v/>
      </c>
      <c r="AU80" s="112"/>
      <c r="AV80" s="112"/>
      <c r="AW80" s="112"/>
      <c r="AX80" s="112"/>
      <c r="AY80" s="143"/>
      <c r="AZ80" s="262"/>
    </row>
    <row r="81" ht="15.75" customHeight="1">
      <c r="A81" s="220" t="s">
        <v>244</v>
      </c>
      <c r="B81" s="22" t="s">
        <v>88</v>
      </c>
      <c r="C81" s="201" t="s">
        <v>145</v>
      </c>
      <c r="D81" s="26" t="s">
        <v>146</v>
      </c>
      <c r="E81" s="26" t="s">
        <v>147</v>
      </c>
      <c r="F81" s="26" t="s">
        <v>148</v>
      </c>
      <c r="G81" s="24" t="s">
        <v>149</v>
      </c>
      <c r="H81" s="112"/>
      <c r="I81" s="138">
        <v>76.0</v>
      </c>
      <c r="J81" s="112" t="str">
        <f t="shared" si="65"/>
        <v/>
      </c>
      <c r="K81" s="112">
        <f t="shared" si="19"/>
        <v>0</v>
      </c>
      <c r="L81" s="112" t="str">
        <f t="shared" si="20"/>
        <v/>
      </c>
      <c r="M81" s="112" t="str">
        <f t="shared" si="1"/>
        <v/>
      </c>
      <c r="N81" s="112" t="str">
        <f t="shared" si="2"/>
        <v/>
      </c>
      <c r="O81" s="139">
        <f t="shared" si="3"/>
        <v>0</v>
      </c>
      <c r="P81" s="138">
        <v>76.0</v>
      </c>
      <c r="Q81" s="112" t="str">
        <f t="shared" si="21"/>
        <v/>
      </c>
      <c r="R81" s="112" t="str">
        <f t="shared" si="22"/>
        <v/>
      </c>
      <c r="S81" s="112">
        <f t="shared" si="4"/>
        <v>0</v>
      </c>
      <c r="T81" s="112">
        <f t="shared" si="5"/>
        <v>0</v>
      </c>
      <c r="U81" s="112" t="str">
        <f t="shared" si="23"/>
        <v/>
      </c>
      <c r="V81" s="112" t="str">
        <f t="shared" si="6"/>
        <v/>
      </c>
      <c r="W81" s="112">
        <v>0.0</v>
      </c>
      <c r="X81" s="112">
        <f t="shared" si="7"/>
        <v>0</v>
      </c>
      <c r="Y81" s="140" t="str">
        <f t="shared" si="8"/>
        <v/>
      </c>
      <c r="AA81" s="141">
        <v>76.0</v>
      </c>
      <c r="AB81" s="112" t="str">
        <f t="shared" si="9"/>
        <v/>
      </c>
      <c r="AC81" s="142">
        <f t="shared" si="10"/>
        <v>0</v>
      </c>
      <c r="AD81" s="112" t="str">
        <f t="shared" si="11"/>
        <v/>
      </c>
      <c r="AE81" s="112" t="str">
        <f t="shared" si="12"/>
        <v/>
      </c>
      <c r="AF81" s="112" t="str">
        <f t="shared" si="24"/>
        <v/>
      </c>
      <c r="AG81" s="112" t="str">
        <f t="shared" si="25"/>
        <v/>
      </c>
      <c r="AH81" s="112" t="str">
        <f t="shared" si="26"/>
        <v/>
      </c>
      <c r="AI81" s="143" t="str">
        <f t="shared" si="27"/>
        <v/>
      </c>
      <c r="AK81" s="141">
        <v>76.0</v>
      </c>
      <c r="AL81" s="112" t="str">
        <f t="shared" si="13"/>
        <v/>
      </c>
      <c r="AM81" s="112" t="str">
        <f t="shared" si="14"/>
        <v/>
      </c>
      <c r="AN81" s="112" t="str">
        <f t="shared" si="15"/>
        <v/>
      </c>
      <c r="AO81" s="112" t="str">
        <f t="shared" si="16"/>
        <v/>
      </c>
      <c r="AP81" s="112" t="str">
        <f t="shared" si="17"/>
        <v/>
      </c>
      <c r="AQ81" s="112" t="str">
        <f t="shared" ref="AQ81:AT81" si="111">IF($AK81&lt;=$F$18,$AL81*AM81,)</f>
        <v/>
      </c>
      <c r="AR81" s="112" t="str">
        <f t="shared" si="111"/>
        <v/>
      </c>
      <c r="AS81" s="112" t="str">
        <f t="shared" si="111"/>
        <v/>
      </c>
      <c r="AT81" s="112" t="str">
        <f t="shared" si="111"/>
        <v/>
      </c>
      <c r="AU81" s="112"/>
      <c r="AV81" s="112"/>
      <c r="AW81" s="112"/>
      <c r="AX81" s="112"/>
      <c r="AY81" s="143"/>
      <c r="AZ81" s="262"/>
    </row>
    <row r="82" ht="15.75" customHeight="1">
      <c r="A82" s="220" t="s">
        <v>245</v>
      </c>
      <c r="B82" s="202" t="str">
        <f>IF(C25&lt;=$F$18,C25+1,"-")</f>
        <v>-</v>
      </c>
      <c r="C82" s="203">
        <f>D25-D26</f>
        <v>26.76588275</v>
      </c>
      <c r="D82" s="204">
        <v>0.0</v>
      </c>
      <c r="E82" s="205">
        <f t="shared" ref="E82:E94" si="113">IF(G82+D82&lt;&gt;1,(1-(G82+D82))*56%,0)</f>
        <v>0.56</v>
      </c>
      <c r="F82" s="205">
        <f t="shared" ref="F82:F94" si="114">IF(G82+D82&lt;&gt;1,(1-(G82+D82))*44%,0)</f>
        <v>0.44</v>
      </c>
      <c r="G82" s="256"/>
      <c r="H82" s="207" t="str">
        <f t="shared" ref="H82:H94" si="115">IF(C82=0,0,IF(SUM(D82:G82)&lt;&gt;1,"erreur",))</f>
        <v/>
      </c>
      <c r="I82" s="138">
        <v>77.0</v>
      </c>
      <c r="J82" s="112" t="str">
        <f t="shared" si="65"/>
        <v/>
      </c>
      <c r="K82" s="112">
        <f t="shared" si="19"/>
        <v>0</v>
      </c>
      <c r="L82" s="112" t="str">
        <f t="shared" si="20"/>
        <v/>
      </c>
      <c r="M82" s="112" t="str">
        <f t="shared" si="1"/>
        <v/>
      </c>
      <c r="N82" s="112" t="str">
        <f t="shared" si="2"/>
        <v/>
      </c>
      <c r="O82" s="139">
        <f t="shared" si="3"/>
        <v>0</v>
      </c>
      <c r="P82" s="138">
        <v>77.0</v>
      </c>
      <c r="Q82" s="112" t="str">
        <f t="shared" si="21"/>
        <v/>
      </c>
      <c r="R82" s="112" t="str">
        <f t="shared" si="22"/>
        <v/>
      </c>
      <c r="S82" s="112">
        <f t="shared" si="4"/>
        <v>0</v>
      </c>
      <c r="T82" s="112">
        <f t="shared" si="5"/>
        <v>0</v>
      </c>
      <c r="U82" s="112" t="str">
        <f t="shared" si="23"/>
        <v/>
      </c>
      <c r="V82" s="112" t="str">
        <f t="shared" si="6"/>
        <v/>
      </c>
      <c r="W82" s="112">
        <v>0.0</v>
      </c>
      <c r="X82" s="112">
        <f t="shared" si="7"/>
        <v>0</v>
      </c>
      <c r="Y82" s="140" t="str">
        <f t="shared" si="8"/>
        <v/>
      </c>
      <c r="AA82" s="141">
        <v>77.0</v>
      </c>
      <c r="AB82" s="112" t="str">
        <f t="shared" si="9"/>
        <v/>
      </c>
      <c r="AC82" s="142">
        <f t="shared" si="10"/>
        <v>0</v>
      </c>
      <c r="AD82" s="112" t="str">
        <f t="shared" si="11"/>
        <v/>
      </c>
      <c r="AE82" s="112" t="str">
        <f t="shared" si="12"/>
        <v/>
      </c>
      <c r="AF82" s="112" t="str">
        <f t="shared" si="24"/>
        <v/>
      </c>
      <c r="AG82" s="112" t="str">
        <f t="shared" si="25"/>
        <v/>
      </c>
      <c r="AH82" s="112" t="str">
        <f t="shared" si="26"/>
        <v/>
      </c>
      <c r="AI82" s="143" t="str">
        <f t="shared" si="27"/>
        <v/>
      </c>
      <c r="AK82" s="141">
        <v>77.0</v>
      </c>
      <c r="AL82" s="112" t="str">
        <f t="shared" si="13"/>
        <v/>
      </c>
      <c r="AM82" s="112" t="str">
        <f t="shared" si="14"/>
        <v/>
      </c>
      <c r="AN82" s="112" t="str">
        <f t="shared" si="15"/>
        <v/>
      </c>
      <c r="AO82" s="112" t="str">
        <f t="shared" si="16"/>
        <v/>
      </c>
      <c r="AP82" s="112" t="str">
        <f t="shared" si="17"/>
        <v/>
      </c>
      <c r="AQ82" s="112" t="str">
        <f t="shared" ref="AQ82:AT82" si="112">IF($AK82&lt;=$F$18,$AL82*AM82,)</f>
        <v/>
      </c>
      <c r="AR82" s="112" t="str">
        <f t="shared" si="112"/>
        <v/>
      </c>
      <c r="AS82" s="112" t="str">
        <f t="shared" si="112"/>
        <v/>
      </c>
      <c r="AT82" s="112" t="str">
        <f t="shared" si="112"/>
        <v/>
      </c>
      <c r="AU82" s="112"/>
      <c r="AV82" s="112"/>
      <c r="AW82" s="112"/>
      <c r="AX82" s="112"/>
      <c r="AY82" s="143"/>
      <c r="AZ82" s="262"/>
    </row>
    <row r="83" ht="15.75" customHeight="1">
      <c r="A83" s="220" t="s">
        <v>245</v>
      </c>
      <c r="B83" s="208" t="str">
        <f>IF(C27&lt;=$F$18,C27+1,"-")</f>
        <v>-</v>
      </c>
      <c r="C83" s="209">
        <f>D27-D28</f>
        <v>40.11103192</v>
      </c>
      <c r="D83" s="210">
        <v>0.2</v>
      </c>
      <c r="E83" s="211">
        <f t="shared" si="113"/>
        <v>0.448</v>
      </c>
      <c r="F83" s="211">
        <f t="shared" si="114"/>
        <v>0.352</v>
      </c>
      <c r="G83" s="206"/>
      <c r="H83" s="207" t="str">
        <f t="shared" si="115"/>
        <v/>
      </c>
      <c r="I83" s="138">
        <v>78.0</v>
      </c>
      <c r="J83" s="112" t="str">
        <f t="shared" si="65"/>
        <v/>
      </c>
      <c r="K83" s="112">
        <f t="shared" si="19"/>
        <v>0</v>
      </c>
      <c r="L83" s="112" t="str">
        <f t="shared" si="20"/>
        <v/>
      </c>
      <c r="M83" s="112" t="str">
        <f t="shared" si="1"/>
        <v/>
      </c>
      <c r="N83" s="112" t="str">
        <f t="shared" si="2"/>
        <v/>
      </c>
      <c r="O83" s="139">
        <f t="shared" si="3"/>
        <v>0</v>
      </c>
      <c r="P83" s="138">
        <v>78.0</v>
      </c>
      <c r="Q83" s="112" t="str">
        <f t="shared" si="21"/>
        <v/>
      </c>
      <c r="R83" s="112" t="str">
        <f t="shared" si="22"/>
        <v/>
      </c>
      <c r="S83" s="112">
        <f t="shared" si="4"/>
        <v>0</v>
      </c>
      <c r="T83" s="112">
        <f t="shared" si="5"/>
        <v>0</v>
      </c>
      <c r="U83" s="112" t="str">
        <f t="shared" si="23"/>
        <v/>
      </c>
      <c r="V83" s="112" t="str">
        <f t="shared" si="6"/>
        <v/>
      </c>
      <c r="W83" s="112">
        <v>0.0</v>
      </c>
      <c r="X83" s="112">
        <f t="shared" si="7"/>
        <v>0</v>
      </c>
      <c r="Y83" s="140" t="str">
        <f t="shared" si="8"/>
        <v/>
      </c>
      <c r="AA83" s="141">
        <v>78.0</v>
      </c>
      <c r="AB83" s="112" t="str">
        <f t="shared" si="9"/>
        <v/>
      </c>
      <c r="AC83" s="142">
        <f t="shared" si="10"/>
        <v>0</v>
      </c>
      <c r="AD83" s="112" t="str">
        <f t="shared" si="11"/>
        <v/>
      </c>
      <c r="AE83" s="112" t="str">
        <f t="shared" si="12"/>
        <v/>
      </c>
      <c r="AF83" s="112" t="str">
        <f t="shared" si="24"/>
        <v/>
      </c>
      <c r="AG83" s="112" t="str">
        <f t="shared" si="25"/>
        <v/>
      </c>
      <c r="AH83" s="112" t="str">
        <f t="shared" si="26"/>
        <v/>
      </c>
      <c r="AI83" s="143" t="str">
        <f t="shared" si="27"/>
        <v/>
      </c>
      <c r="AK83" s="141">
        <v>78.0</v>
      </c>
      <c r="AL83" s="112" t="str">
        <f t="shared" si="13"/>
        <v/>
      </c>
      <c r="AM83" s="112" t="str">
        <f t="shared" si="14"/>
        <v/>
      </c>
      <c r="AN83" s="112" t="str">
        <f t="shared" si="15"/>
        <v/>
      </c>
      <c r="AO83" s="112" t="str">
        <f t="shared" si="16"/>
        <v/>
      </c>
      <c r="AP83" s="112" t="str">
        <f t="shared" si="17"/>
        <v/>
      </c>
      <c r="AQ83" s="112" t="str">
        <f t="shared" ref="AQ83:AT83" si="116">IF($AK83&lt;=$F$18,$AL83*AM83,)</f>
        <v/>
      </c>
      <c r="AR83" s="112" t="str">
        <f t="shared" si="116"/>
        <v/>
      </c>
      <c r="AS83" s="112" t="str">
        <f t="shared" si="116"/>
        <v/>
      </c>
      <c r="AT83" s="112" t="str">
        <f t="shared" si="116"/>
        <v/>
      </c>
      <c r="AU83" s="112"/>
      <c r="AV83" s="112"/>
      <c r="AW83" s="112"/>
      <c r="AX83" s="112"/>
      <c r="AY83" s="143"/>
      <c r="AZ83" s="262"/>
    </row>
    <row r="84" ht="15.75" customHeight="1">
      <c r="A84" s="220" t="s">
        <v>245</v>
      </c>
      <c r="B84" s="212" t="str">
        <f>IF(C29&lt;=$F$18,C29+1,"-")</f>
        <v>-</v>
      </c>
      <c r="C84" s="209">
        <f>D29-D30</f>
        <v>40.28466639</v>
      </c>
      <c r="D84" s="210">
        <v>0.4</v>
      </c>
      <c r="E84" s="211">
        <f t="shared" si="113"/>
        <v>0.336</v>
      </c>
      <c r="F84" s="211">
        <f t="shared" si="114"/>
        <v>0.264</v>
      </c>
      <c r="G84" s="206"/>
      <c r="H84" s="207" t="str">
        <f t="shared" si="115"/>
        <v/>
      </c>
      <c r="I84" s="138">
        <v>79.0</v>
      </c>
      <c r="J84" s="112" t="str">
        <f t="shared" si="65"/>
        <v/>
      </c>
      <c r="K84" s="112">
        <f t="shared" si="19"/>
        <v>0</v>
      </c>
      <c r="L84" s="112" t="str">
        <f t="shared" si="20"/>
        <v/>
      </c>
      <c r="M84" s="112" t="str">
        <f t="shared" si="1"/>
        <v/>
      </c>
      <c r="N84" s="112" t="str">
        <f t="shared" si="2"/>
        <v/>
      </c>
      <c r="O84" s="139">
        <f t="shared" si="3"/>
        <v>0</v>
      </c>
      <c r="P84" s="138">
        <v>79.0</v>
      </c>
      <c r="Q84" s="112" t="str">
        <f t="shared" si="21"/>
        <v/>
      </c>
      <c r="R84" s="112" t="str">
        <f t="shared" si="22"/>
        <v/>
      </c>
      <c r="S84" s="112">
        <f t="shared" si="4"/>
        <v>0</v>
      </c>
      <c r="T84" s="112">
        <f t="shared" si="5"/>
        <v>0</v>
      </c>
      <c r="U84" s="112" t="str">
        <f t="shared" si="23"/>
        <v/>
      </c>
      <c r="V84" s="112" t="str">
        <f t="shared" si="6"/>
        <v/>
      </c>
      <c r="W84" s="112">
        <v>0.0</v>
      </c>
      <c r="X84" s="112">
        <f t="shared" si="7"/>
        <v>0</v>
      </c>
      <c r="Y84" s="140" t="str">
        <f t="shared" si="8"/>
        <v/>
      </c>
      <c r="AA84" s="141">
        <v>79.0</v>
      </c>
      <c r="AB84" s="112" t="str">
        <f t="shared" si="9"/>
        <v/>
      </c>
      <c r="AC84" s="142">
        <f t="shared" si="10"/>
        <v>0</v>
      </c>
      <c r="AD84" s="112" t="str">
        <f t="shared" si="11"/>
        <v/>
      </c>
      <c r="AE84" s="112" t="str">
        <f t="shared" si="12"/>
        <v/>
      </c>
      <c r="AF84" s="112" t="str">
        <f t="shared" si="24"/>
        <v/>
      </c>
      <c r="AG84" s="112" t="str">
        <f t="shared" si="25"/>
        <v/>
      </c>
      <c r="AH84" s="112" t="str">
        <f t="shared" si="26"/>
        <v/>
      </c>
      <c r="AI84" s="143" t="str">
        <f t="shared" si="27"/>
        <v/>
      </c>
      <c r="AK84" s="141">
        <v>79.0</v>
      </c>
      <c r="AL84" s="112" t="str">
        <f t="shared" si="13"/>
        <v/>
      </c>
      <c r="AM84" s="112" t="str">
        <f t="shared" si="14"/>
        <v/>
      </c>
      <c r="AN84" s="112" t="str">
        <f t="shared" si="15"/>
        <v/>
      </c>
      <c r="AO84" s="112" t="str">
        <f t="shared" si="16"/>
        <v/>
      </c>
      <c r="AP84" s="112" t="str">
        <f t="shared" si="17"/>
        <v/>
      </c>
      <c r="AQ84" s="112" t="str">
        <f t="shared" ref="AQ84:AT84" si="117">IF($AK84&lt;=$F$18,$AL84*AM84,)</f>
        <v/>
      </c>
      <c r="AR84" s="112" t="str">
        <f t="shared" si="117"/>
        <v/>
      </c>
      <c r="AS84" s="112" t="str">
        <f t="shared" si="117"/>
        <v/>
      </c>
      <c r="AT84" s="112" t="str">
        <f t="shared" si="117"/>
        <v/>
      </c>
      <c r="AU84" s="112"/>
      <c r="AV84" s="112"/>
      <c r="AW84" s="112"/>
      <c r="AX84" s="112"/>
      <c r="AY84" s="143"/>
      <c r="AZ84" s="262"/>
    </row>
    <row r="85" ht="15.75" customHeight="1">
      <c r="A85" s="220" t="s">
        <v>245</v>
      </c>
      <c r="B85" s="208" t="str">
        <f>IF(C31&lt;=$F$18,C31+1,"-")</f>
        <v>-</v>
      </c>
      <c r="C85" s="209">
        <f>D31-D32</f>
        <v>39.90037827</v>
      </c>
      <c r="D85" s="210">
        <v>0.6</v>
      </c>
      <c r="E85" s="211">
        <f t="shared" si="113"/>
        <v>0.224</v>
      </c>
      <c r="F85" s="211">
        <f t="shared" si="114"/>
        <v>0.176</v>
      </c>
      <c r="G85" s="206"/>
      <c r="H85" s="207" t="str">
        <f t="shared" si="115"/>
        <v/>
      </c>
      <c r="I85" s="138">
        <v>80.0</v>
      </c>
      <c r="J85" s="112" t="str">
        <f t="shared" si="65"/>
        <v/>
      </c>
      <c r="K85" s="112">
        <f t="shared" si="19"/>
        <v>0</v>
      </c>
      <c r="L85" s="112" t="str">
        <f t="shared" si="20"/>
        <v/>
      </c>
      <c r="M85" s="112" t="str">
        <f t="shared" si="1"/>
        <v/>
      </c>
      <c r="N85" s="112" t="str">
        <f t="shared" si="2"/>
        <v/>
      </c>
      <c r="O85" s="139">
        <f t="shared" si="3"/>
        <v>0</v>
      </c>
      <c r="P85" s="138">
        <v>80.0</v>
      </c>
      <c r="Q85" s="112" t="str">
        <f t="shared" si="21"/>
        <v/>
      </c>
      <c r="R85" s="112" t="str">
        <f t="shared" si="22"/>
        <v/>
      </c>
      <c r="S85" s="112">
        <f t="shared" si="4"/>
        <v>0</v>
      </c>
      <c r="T85" s="112">
        <f t="shared" si="5"/>
        <v>0</v>
      </c>
      <c r="U85" s="112" t="str">
        <f t="shared" si="23"/>
        <v/>
      </c>
      <c r="V85" s="112" t="str">
        <f t="shared" si="6"/>
        <v/>
      </c>
      <c r="W85" s="112">
        <v>0.0</v>
      </c>
      <c r="X85" s="112">
        <f t="shared" si="7"/>
        <v>0</v>
      </c>
      <c r="Y85" s="140" t="str">
        <f t="shared" si="8"/>
        <v/>
      </c>
      <c r="AA85" s="141">
        <v>80.0</v>
      </c>
      <c r="AB85" s="112" t="str">
        <f t="shared" si="9"/>
        <v/>
      </c>
      <c r="AC85" s="142">
        <f t="shared" si="10"/>
        <v>0</v>
      </c>
      <c r="AD85" s="112" t="str">
        <f t="shared" si="11"/>
        <v/>
      </c>
      <c r="AE85" s="112" t="str">
        <f t="shared" si="12"/>
        <v/>
      </c>
      <c r="AF85" s="112" t="str">
        <f t="shared" si="24"/>
        <v/>
      </c>
      <c r="AG85" s="112" t="str">
        <f t="shared" si="25"/>
        <v/>
      </c>
      <c r="AH85" s="112" t="str">
        <f t="shared" si="26"/>
        <v/>
      </c>
      <c r="AI85" s="143" t="str">
        <f t="shared" si="27"/>
        <v/>
      </c>
      <c r="AK85" s="141">
        <v>80.0</v>
      </c>
      <c r="AL85" s="112" t="str">
        <f t="shared" si="13"/>
        <v/>
      </c>
      <c r="AM85" s="112" t="str">
        <f t="shared" si="14"/>
        <v/>
      </c>
      <c r="AN85" s="112" t="str">
        <f t="shared" si="15"/>
        <v/>
      </c>
      <c r="AO85" s="112" t="str">
        <f t="shared" si="16"/>
        <v/>
      </c>
      <c r="AP85" s="112" t="str">
        <f t="shared" si="17"/>
        <v/>
      </c>
      <c r="AQ85" s="112" t="str">
        <f t="shared" ref="AQ85:AT85" si="118">IF($AK85&lt;=$F$18,$AL85*AM85,)</f>
        <v/>
      </c>
      <c r="AR85" s="112" t="str">
        <f t="shared" si="118"/>
        <v/>
      </c>
      <c r="AS85" s="112" t="str">
        <f t="shared" si="118"/>
        <v/>
      </c>
      <c r="AT85" s="112" t="str">
        <f t="shared" si="118"/>
        <v/>
      </c>
      <c r="AU85" s="112"/>
      <c r="AV85" s="112"/>
      <c r="AW85" s="112"/>
      <c r="AX85" s="112"/>
      <c r="AY85" s="143"/>
      <c r="AZ85" s="262"/>
    </row>
    <row r="86" ht="15.75" customHeight="1">
      <c r="A86" s="220" t="s">
        <v>245</v>
      </c>
      <c r="B86" s="208" t="str">
        <f>IF(C33&lt;=$F$18,C33+1,"-")</f>
        <v>-</v>
      </c>
      <c r="C86" s="209">
        <f>D33-D34</f>
        <v>39.62110328</v>
      </c>
      <c r="D86" s="210">
        <v>0.8</v>
      </c>
      <c r="E86" s="211">
        <f t="shared" si="113"/>
        <v>0.112</v>
      </c>
      <c r="F86" s="211">
        <f t="shared" si="114"/>
        <v>0.088</v>
      </c>
      <c r="G86" s="206"/>
      <c r="H86" s="207" t="str">
        <f t="shared" si="115"/>
        <v/>
      </c>
      <c r="I86" s="138">
        <v>81.0</v>
      </c>
      <c r="J86" s="112" t="str">
        <f t="shared" si="65"/>
        <v/>
      </c>
      <c r="K86" s="112">
        <f t="shared" si="19"/>
        <v>0</v>
      </c>
      <c r="L86" s="112" t="str">
        <f t="shared" si="20"/>
        <v/>
      </c>
      <c r="M86" s="112" t="str">
        <f t="shared" si="1"/>
        <v/>
      </c>
      <c r="N86" s="112" t="str">
        <f t="shared" si="2"/>
        <v/>
      </c>
      <c r="O86" s="139">
        <f t="shared" si="3"/>
        <v>0</v>
      </c>
      <c r="P86" s="138">
        <v>81.0</v>
      </c>
      <c r="Q86" s="112" t="str">
        <f t="shared" si="21"/>
        <v/>
      </c>
      <c r="R86" s="112" t="str">
        <f t="shared" si="22"/>
        <v/>
      </c>
      <c r="S86" s="112">
        <f t="shared" si="4"/>
        <v>0</v>
      </c>
      <c r="T86" s="112">
        <f t="shared" si="5"/>
        <v>0</v>
      </c>
      <c r="U86" s="112" t="str">
        <f t="shared" si="23"/>
        <v/>
      </c>
      <c r="V86" s="112" t="str">
        <f t="shared" si="6"/>
        <v/>
      </c>
      <c r="W86" s="112">
        <v>0.0</v>
      </c>
      <c r="X86" s="112">
        <f t="shared" si="7"/>
        <v>0</v>
      </c>
      <c r="Y86" s="140" t="str">
        <f t="shared" si="8"/>
        <v/>
      </c>
      <c r="AA86" s="141">
        <v>81.0</v>
      </c>
      <c r="AB86" s="112" t="str">
        <f t="shared" si="9"/>
        <v/>
      </c>
      <c r="AC86" s="142">
        <f t="shared" si="10"/>
        <v>0</v>
      </c>
      <c r="AD86" s="112" t="str">
        <f t="shared" si="11"/>
        <v/>
      </c>
      <c r="AE86" s="112" t="str">
        <f t="shared" si="12"/>
        <v/>
      </c>
      <c r="AF86" s="112" t="str">
        <f t="shared" si="24"/>
        <v/>
      </c>
      <c r="AG86" s="112" t="str">
        <f t="shared" si="25"/>
        <v/>
      </c>
      <c r="AH86" s="112" t="str">
        <f t="shared" si="26"/>
        <v/>
      </c>
      <c r="AI86" s="143" t="str">
        <f t="shared" si="27"/>
        <v/>
      </c>
      <c r="AK86" s="141">
        <v>81.0</v>
      </c>
      <c r="AL86" s="112" t="str">
        <f t="shared" si="13"/>
        <v/>
      </c>
      <c r="AM86" s="112" t="str">
        <f t="shared" si="14"/>
        <v/>
      </c>
      <c r="AN86" s="112" t="str">
        <f t="shared" si="15"/>
        <v/>
      </c>
      <c r="AO86" s="112" t="str">
        <f t="shared" si="16"/>
        <v/>
      </c>
      <c r="AP86" s="112" t="str">
        <f t="shared" si="17"/>
        <v/>
      </c>
      <c r="AQ86" s="112" t="str">
        <f t="shared" ref="AQ86:AT86" si="119">IF($AK86&lt;=$F$18,$AL86*AM86,)</f>
        <v/>
      </c>
      <c r="AR86" s="112" t="str">
        <f t="shared" si="119"/>
        <v/>
      </c>
      <c r="AS86" s="112" t="str">
        <f t="shared" si="119"/>
        <v/>
      </c>
      <c r="AT86" s="112" t="str">
        <f t="shared" si="119"/>
        <v/>
      </c>
      <c r="AU86" s="112"/>
      <c r="AV86" s="112"/>
      <c r="AW86" s="112"/>
      <c r="AX86" s="112"/>
      <c r="AY86" s="143"/>
      <c r="AZ86" s="262"/>
    </row>
    <row r="87" ht="15.75" customHeight="1">
      <c r="A87" s="220" t="s">
        <v>245</v>
      </c>
      <c r="B87" s="208" t="str">
        <f>IF(C35&lt;=$F$18,C35+1,"-")</f>
        <v>-</v>
      </c>
      <c r="C87" s="209">
        <f>D35-D36</f>
        <v>29.02607601</v>
      </c>
      <c r="D87" s="210">
        <v>0.4</v>
      </c>
      <c r="E87" s="211">
        <f t="shared" si="113"/>
        <v>0.336</v>
      </c>
      <c r="F87" s="211">
        <f t="shared" si="114"/>
        <v>0.264</v>
      </c>
      <c r="G87" s="206"/>
      <c r="H87" s="207" t="str">
        <f t="shared" si="115"/>
        <v/>
      </c>
      <c r="I87" s="138">
        <v>82.0</v>
      </c>
      <c r="J87" s="112" t="str">
        <f t="shared" si="65"/>
        <v/>
      </c>
      <c r="K87" s="112">
        <f t="shared" si="19"/>
        <v>0</v>
      </c>
      <c r="L87" s="112" t="str">
        <f t="shared" si="20"/>
        <v/>
      </c>
      <c r="M87" s="112" t="str">
        <f t="shared" si="1"/>
        <v/>
      </c>
      <c r="N87" s="112" t="str">
        <f t="shared" si="2"/>
        <v/>
      </c>
      <c r="O87" s="139">
        <f t="shared" si="3"/>
        <v>0</v>
      </c>
      <c r="P87" s="138">
        <v>82.0</v>
      </c>
      <c r="Q87" s="112" t="str">
        <f t="shared" si="21"/>
        <v/>
      </c>
      <c r="R87" s="112" t="str">
        <f t="shared" si="22"/>
        <v/>
      </c>
      <c r="S87" s="112">
        <f t="shared" si="4"/>
        <v>0</v>
      </c>
      <c r="T87" s="112">
        <f t="shared" si="5"/>
        <v>0</v>
      </c>
      <c r="U87" s="112" t="str">
        <f t="shared" si="23"/>
        <v/>
      </c>
      <c r="V87" s="112" t="str">
        <f t="shared" si="6"/>
        <v/>
      </c>
      <c r="W87" s="112">
        <v>0.0</v>
      </c>
      <c r="X87" s="112">
        <f t="shared" si="7"/>
        <v>0</v>
      </c>
      <c r="Y87" s="140" t="str">
        <f t="shared" si="8"/>
        <v/>
      </c>
      <c r="AA87" s="141">
        <v>82.0</v>
      </c>
      <c r="AB87" s="112" t="str">
        <f t="shared" si="9"/>
        <v/>
      </c>
      <c r="AC87" s="142">
        <f t="shared" si="10"/>
        <v>0</v>
      </c>
      <c r="AD87" s="112" t="str">
        <f t="shared" si="11"/>
        <v/>
      </c>
      <c r="AE87" s="112" t="str">
        <f t="shared" si="12"/>
        <v/>
      </c>
      <c r="AF87" s="112" t="str">
        <f t="shared" si="24"/>
        <v/>
      </c>
      <c r="AG87" s="112" t="str">
        <f t="shared" si="25"/>
        <v/>
      </c>
      <c r="AH87" s="112" t="str">
        <f t="shared" si="26"/>
        <v/>
      </c>
      <c r="AI87" s="143" t="str">
        <f t="shared" si="27"/>
        <v/>
      </c>
      <c r="AK87" s="141">
        <v>82.0</v>
      </c>
      <c r="AL87" s="112" t="str">
        <f t="shared" si="13"/>
        <v/>
      </c>
      <c r="AM87" s="112" t="str">
        <f t="shared" si="14"/>
        <v/>
      </c>
      <c r="AN87" s="112" t="str">
        <f t="shared" si="15"/>
        <v/>
      </c>
      <c r="AO87" s="112" t="str">
        <f t="shared" si="16"/>
        <v/>
      </c>
      <c r="AP87" s="112" t="str">
        <f t="shared" si="17"/>
        <v/>
      </c>
      <c r="AQ87" s="112" t="str">
        <f t="shared" ref="AQ87:AT87" si="120">IF($AK87&lt;=$F$18,$AL87*AM87,)</f>
        <v/>
      </c>
      <c r="AR87" s="112" t="str">
        <f t="shared" si="120"/>
        <v/>
      </c>
      <c r="AS87" s="112" t="str">
        <f t="shared" si="120"/>
        <v/>
      </c>
      <c r="AT87" s="112" t="str">
        <f t="shared" si="120"/>
        <v/>
      </c>
      <c r="AU87" s="112"/>
      <c r="AV87" s="112"/>
      <c r="AW87" s="112"/>
      <c r="AX87" s="112"/>
      <c r="AY87" s="143"/>
      <c r="AZ87" s="262"/>
    </row>
    <row r="88" ht="15.75" customHeight="1">
      <c r="A88" s="220" t="s">
        <v>245</v>
      </c>
      <c r="B88" s="208" t="str">
        <f>IF(C37&lt;=$F$18,C37+1,"-")</f>
        <v>-</v>
      </c>
      <c r="C88" s="209">
        <f>D37-D38</f>
        <v>30.29783525</v>
      </c>
      <c r="D88" s="210">
        <v>0.5</v>
      </c>
      <c r="E88" s="211">
        <f t="shared" si="113"/>
        <v>0.28</v>
      </c>
      <c r="F88" s="211">
        <f t="shared" si="114"/>
        <v>0.22</v>
      </c>
      <c r="G88" s="206"/>
      <c r="H88" s="207" t="str">
        <f t="shared" si="115"/>
        <v/>
      </c>
      <c r="I88" s="138">
        <v>83.0</v>
      </c>
      <c r="J88" s="112" t="str">
        <f t="shared" si="65"/>
        <v/>
      </c>
      <c r="K88" s="112">
        <f t="shared" si="19"/>
        <v>0</v>
      </c>
      <c r="L88" s="112" t="str">
        <f t="shared" si="20"/>
        <v/>
      </c>
      <c r="M88" s="112" t="str">
        <f t="shared" si="1"/>
        <v/>
      </c>
      <c r="N88" s="112" t="str">
        <f t="shared" si="2"/>
        <v/>
      </c>
      <c r="O88" s="139">
        <f t="shared" si="3"/>
        <v>0</v>
      </c>
      <c r="P88" s="138">
        <v>83.0</v>
      </c>
      <c r="Q88" s="112" t="str">
        <f t="shared" si="21"/>
        <v/>
      </c>
      <c r="R88" s="112" t="str">
        <f t="shared" si="22"/>
        <v/>
      </c>
      <c r="S88" s="112">
        <f t="shared" si="4"/>
        <v>0</v>
      </c>
      <c r="T88" s="112">
        <f t="shared" si="5"/>
        <v>0</v>
      </c>
      <c r="U88" s="112" t="str">
        <f t="shared" si="23"/>
        <v/>
      </c>
      <c r="V88" s="112" t="str">
        <f t="shared" si="6"/>
        <v/>
      </c>
      <c r="W88" s="112">
        <v>0.0</v>
      </c>
      <c r="X88" s="112">
        <f t="shared" si="7"/>
        <v>0</v>
      </c>
      <c r="Y88" s="140" t="str">
        <f t="shared" si="8"/>
        <v/>
      </c>
      <c r="AA88" s="141">
        <v>83.0</v>
      </c>
      <c r="AB88" s="112" t="str">
        <f t="shared" si="9"/>
        <v/>
      </c>
      <c r="AC88" s="142">
        <f t="shared" si="10"/>
        <v>0</v>
      </c>
      <c r="AD88" s="112" t="str">
        <f t="shared" si="11"/>
        <v/>
      </c>
      <c r="AE88" s="112" t="str">
        <f t="shared" si="12"/>
        <v/>
      </c>
      <c r="AF88" s="112" t="str">
        <f t="shared" si="24"/>
        <v/>
      </c>
      <c r="AG88" s="112" t="str">
        <f t="shared" si="25"/>
        <v/>
      </c>
      <c r="AH88" s="112" t="str">
        <f t="shared" si="26"/>
        <v/>
      </c>
      <c r="AI88" s="143" t="str">
        <f t="shared" si="27"/>
        <v/>
      </c>
      <c r="AK88" s="141">
        <v>83.0</v>
      </c>
      <c r="AL88" s="112" t="str">
        <f t="shared" si="13"/>
        <v/>
      </c>
      <c r="AM88" s="112" t="str">
        <f t="shared" si="14"/>
        <v/>
      </c>
      <c r="AN88" s="112" t="str">
        <f t="shared" si="15"/>
        <v/>
      </c>
      <c r="AO88" s="112" t="str">
        <f t="shared" si="16"/>
        <v/>
      </c>
      <c r="AP88" s="112" t="str">
        <f t="shared" si="17"/>
        <v/>
      </c>
      <c r="AQ88" s="112" t="str">
        <f t="shared" ref="AQ88:AT88" si="121">IF($AK88&lt;=$F$18,$AL88*AM88,)</f>
        <v/>
      </c>
      <c r="AR88" s="112" t="str">
        <f t="shared" si="121"/>
        <v/>
      </c>
      <c r="AS88" s="112" t="str">
        <f t="shared" si="121"/>
        <v/>
      </c>
      <c r="AT88" s="112" t="str">
        <f t="shared" si="121"/>
        <v/>
      </c>
      <c r="AU88" s="112"/>
      <c r="AV88" s="112"/>
      <c r="AW88" s="112"/>
      <c r="AX88" s="112"/>
      <c r="AY88" s="143"/>
      <c r="AZ88" s="262"/>
    </row>
    <row r="89" ht="15.75" customHeight="1">
      <c r="A89" s="220" t="s">
        <v>245</v>
      </c>
      <c r="B89" s="208" t="str">
        <f>IF(C39&lt;=$F$18,C39+1,"-")</f>
        <v>-</v>
      </c>
      <c r="C89" s="209">
        <f>D39-D40</f>
        <v>396.6530626</v>
      </c>
      <c r="D89" s="210">
        <v>0.6</v>
      </c>
      <c r="E89" s="211">
        <f t="shared" si="113"/>
        <v>0.224</v>
      </c>
      <c r="F89" s="211">
        <f t="shared" si="114"/>
        <v>0.176</v>
      </c>
      <c r="G89" s="206"/>
      <c r="H89" s="207" t="str">
        <f t="shared" si="115"/>
        <v/>
      </c>
      <c r="I89" s="138">
        <v>84.0</v>
      </c>
      <c r="J89" s="112" t="str">
        <f t="shared" si="65"/>
        <v/>
      </c>
      <c r="K89" s="112">
        <f t="shared" si="19"/>
        <v>0</v>
      </c>
      <c r="L89" s="112" t="str">
        <f t="shared" si="20"/>
        <v/>
      </c>
      <c r="M89" s="112" t="str">
        <f t="shared" si="1"/>
        <v/>
      </c>
      <c r="N89" s="112" t="str">
        <f t="shared" si="2"/>
        <v/>
      </c>
      <c r="O89" s="139">
        <f t="shared" si="3"/>
        <v>0</v>
      </c>
      <c r="P89" s="138">
        <v>84.0</v>
      </c>
      <c r="Q89" s="112" t="str">
        <f t="shared" si="21"/>
        <v/>
      </c>
      <c r="R89" s="112" t="str">
        <f t="shared" si="22"/>
        <v/>
      </c>
      <c r="S89" s="112">
        <f t="shared" si="4"/>
        <v>0</v>
      </c>
      <c r="T89" s="112">
        <f t="shared" si="5"/>
        <v>0</v>
      </c>
      <c r="U89" s="112" t="str">
        <f t="shared" si="23"/>
        <v/>
      </c>
      <c r="V89" s="112" t="str">
        <f t="shared" si="6"/>
        <v/>
      </c>
      <c r="W89" s="112">
        <v>0.0</v>
      </c>
      <c r="X89" s="112">
        <f t="shared" si="7"/>
        <v>0</v>
      </c>
      <c r="Y89" s="140" t="str">
        <f t="shared" si="8"/>
        <v/>
      </c>
      <c r="AA89" s="141">
        <v>84.0</v>
      </c>
      <c r="AB89" s="112" t="str">
        <f t="shared" si="9"/>
        <v/>
      </c>
      <c r="AC89" s="142">
        <f t="shared" si="10"/>
        <v>0</v>
      </c>
      <c r="AD89" s="112" t="str">
        <f t="shared" si="11"/>
        <v/>
      </c>
      <c r="AE89" s="112" t="str">
        <f t="shared" si="12"/>
        <v/>
      </c>
      <c r="AF89" s="112" t="str">
        <f t="shared" si="24"/>
        <v/>
      </c>
      <c r="AG89" s="112" t="str">
        <f t="shared" si="25"/>
        <v/>
      </c>
      <c r="AH89" s="112" t="str">
        <f t="shared" si="26"/>
        <v/>
      </c>
      <c r="AI89" s="143" t="str">
        <f t="shared" si="27"/>
        <v/>
      </c>
      <c r="AK89" s="141">
        <v>84.0</v>
      </c>
      <c r="AL89" s="112" t="str">
        <f t="shared" si="13"/>
        <v/>
      </c>
      <c r="AM89" s="112" t="str">
        <f t="shared" si="14"/>
        <v/>
      </c>
      <c r="AN89" s="112" t="str">
        <f t="shared" si="15"/>
        <v/>
      </c>
      <c r="AO89" s="112" t="str">
        <f t="shared" si="16"/>
        <v/>
      </c>
      <c r="AP89" s="112" t="str">
        <f t="shared" si="17"/>
        <v/>
      </c>
      <c r="AQ89" s="112" t="str">
        <f t="shared" ref="AQ89:AT89" si="122">IF($AK89&lt;=$F$18,$AL89*AM89,)</f>
        <v/>
      </c>
      <c r="AR89" s="112" t="str">
        <f t="shared" si="122"/>
        <v/>
      </c>
      <c r="AS89" s="112" t="str">
        <f t="shared" si="122"/>
        <v/>
      </c>
      <c r="AT89" s="112" t="str">
        <f t="shared" si="122"/>
        <v/>
      </c>
      <c r="AU89" s="112"/>
      <c r="AV89" s="112"/>
      <c r="AW89" s="112"/>
      <c r="AX89" s="112"/>
      <c r="AY89" s="143"/>
      <c r="AZ89" s="262"/>
    </row>
    <row r="90" ht="15.75" customHeight="1">
      <c r="A90" s="220" t="s">
        <v>245</v>
      </c>
      <c r="B90" s="208">
        <f>IF(C41&lt;=$F$18,C41+1,"-")</f>
        <v>1</v>
      </c>
      <c r="C90" s="209">
        <f>D41-D42</f>
        <v>0</v>
      </c>
      <c r="D90" s="210">
        <v>0.7</v>
      </c>
      <c r="E90" s="211">
        <f t="shared" si="113"/>
        <v>0.168</v>
      </c>
      <c r="F90" s="211">
        <f t="shared" si="114"/>
        <v>0.132</v>
      </c>
      <c r="G90" s="206"/>
      <c r="H90" s="207">
        <f t="shared" si="115"/>
        <v>0</v>
      </c>
      <c r="I90" s="138">
        <v>85.0</v>
      </c>
      <c r="J90" s="112" t="str">
        <f t="shared" si="65"/>
        <v/>
      </c>
      <c r="K90" s="112">
        <f t="shared" si="19"/>
        <v>0</v>
      </c>
      <c r="L90" s="112" t="str">
        <f t="shared" si="20"/>
        <v/>
      </c>
      <c r="M90" s="112" t="str">
        <f t="shared" si="1"/>
        <v/>
      </c>
      <c r="N90" s="112" t="str">
        <f t="shared" si="2"/>
        <v/>
      </c>
      <c r="O90" s="139">
        <f t="shared" si="3"/>
        <v>0</v>
      </c>
      <c r="P90" s="138">
        <v>85.0</v>
      </c>
      <c r="Q90" s="112" t="str">
        <f t="shared" si="21"/>
        <v/>
      </c>
      <c r="R90" s="112" t="str">
        <f t="shared" si="22"/>
        <v/>
      </c>
      <c r="S90" s="112">
        <f t="shared" si="4"/>
        <v>0</v>
      </c>
      <c r="T90" s="112">
        <f t="shared" si="5"/>
        <v>0</v>
      </c>
      <c r="U90" s="112" t="str">
        <f t="shared" si="23"/>
        <v/>
      </c>
      <c r="V90" s="112" t="str">
        <f t="shared" si="6"/>
        <v/>
      </c>
      <c r="W90" s="112">
        <v>0.0</v>
      </c>
      <c r="X90" s="112">
        <f t="shared" si="7"/>
        <v>0</v>
      </c>
      <c r="Y90" s="140" t="str">
        <f t="shared" si="8"/>
        <v/>
      </c>
      <c r="AA90" s="141">
        <v>85.0</v>
      </c>
      <c r="AB90" s="112" t="str">
        <f t="shared" si="9"/>
        <v/>
      </c>
      <c r="AC90" s="142">
        <f t="shared" si="10"/>
        <v>0</v>
      </c>
      <c r="AD90" s="112" t="str">
        <f t="shared" si="11"/>
        <v/>
      </c>
      <c r="AE90" s="112" t="str">
        <f t="shared" si="12"/>
        <v/>
      </c>
      <c r="AF90" s="112" t="str">
        <f t="shared" si="24"/>
        <v/>
      </c>
      <c r="AG90" s="112" t="str">
        <f t="shared" si="25"/>
        <v/>
      </c>
      <c r="AH90" s="112" t="str">
        <f t="shared" si="26"/>
        <v/>
      </c>
      <c r="AI90" s="143" t="str">
        <f t="shared" si="27"/>
        <v/>
      </c>
      <c r="AK90" s="141">
        <v>85.0</v>
      </c>
      <c r="AL90" s="112" t="str">
        <f t="shared" si="13"/>
        <v/>
      </c>
      <c r="AM90" s="112" t="str">
        <f t="shared" si="14"/>
        <v/>
      </c>
      <c r="AN90" s="112" t="str">
        <f t="shared" si="15"/>
        <v/>
      </c>
      <c r="AO90" s="112" t="str">
        <f t="shared" si="16"/>
        <v/>
      </c>
      <c r="AP90" s="112" t="str">
        <f t="shared" si="17"/>
        <v/>
      </c>
      <c r="AQ90" s="112" t="str">
        <f t="shared" ref="AQ90:AT90" si="123">IF($AK90&lt;=$F$18,$AL90*AM90,)</f>
        <v/>
      </c>
      <c r="AR90" s="112" t="str">
        <f t="shared" si="123"/>
        <v/>
      </c>
      <c r="AS90" s="112" t="str">
        <f t="shared" si="123"/>
        <v/>
      </c>
      <c r="AT90" s="112" t="str">
        <f t="shared" si="123"/>
        <v/>
      </c>
      <c r="AU90" s="112"/>
      <c r="AV90" s="112"/>
      <c r="AW90" s="112"/>
      <c r="AX90" s="112"/>
      <c r="AY90" s="143"/>
      <c r="AZ90" s="262"/>
    </row>
    <row r="91" ht="15.75" customHeight="1">
      <c r="A91" s="220" t="s">
        <v>245</v>
      </c>
      <c r="B91" s="208">
        <f>IF(C43&lt;=$F$18,C43+1,"-")</f>
        <v>1</v>
      </c>
      <c r="C91" s="209">
        <f>D43-D44</f>
        <v>0</v>
      </c>
      <c r="D91" s="210">
        <v>0.8</v>
      </c>
      <c r="E91" s="211">
        <f t="shared" si="113"/>
        <v>0.112</v>
      </c>
      <c r="F91" s="211">
        <f t="shared" si="114"/>
        <v>0.088</v>
      </c>
      <c r="G91" s="206"/>
      <c r="H91" s="207">
        <f t="shared" si="115"/>
        <v>0</v>
      </c>
      <c r="I91" s="138">
        <v>86.0</v>
      </c>
      <c r="J91" s="112" t="str">
        <f t="shared" si="65"/>
        <v/>
      </c>
      <c r="K91" s="112">
        <f t="shared" si="19"/>
        <v>0</v>
      </c>
      <c r="L91" s="112" t="str">
        <f t="shared" si="20"/>
        <v/>
      </c>
      <c r="M91" s="112" t="str">
        <f t="shared" si="1"/>
        <v/>
      </c>
      <c r="N91" s="112" t="str">
        <f t="shared" si="2"/>
        <v/>
      </c>
      <c r="O91" s="139">
        <f t="shared" si="3"/>
        <v>0</v>
      </c>
      <c r="P91" s="138">
        <v>86.0</v>
      </c>
      <c r="Q91" s="112" t="str">
        <f t="shared" si="21"/>
        <v/>
      </c>
      <c r="R91" s="112" t="str">
        <f t="shared" si="22"/>
        <v/>
      </c>
      <c r="S91" s="112">
        <f t="shared" si="4"/>
        <v>0</v>
      </c>
      <c r="T91" s="112">
        <f t="shared" si="5"/>
        <v>0</v>
      </c>
      <c r="U91" s="112" t="str">
        <f t="shared" si="23"/>
        <v/>
      </c>
      <c r="V91" s="112" t="str">
        <f t="shared" si="6"/>
        <v/>
      </c>
      <c r="W91" s="112">
        <v>0.0</v>
      </c>
      <c r="X91" s="112">
        <f t="shared" si="7"/>
        <v>0</v>
      </c>
      <c r="Y91" s="140" t="str">
        <f t="shared" si="8"/>
        <v/>
      </c>
      <c r="AA91" s="141">
        <v>86.0</v>
      </c>
      <c r="AB91" s="112" t="str">
        <f t="shared" si="9"/>
        <v/>
      </c>
      <c r="AC91" s="142">
        <f t="shared" si="10"/>
        <v>0</v>
      </c>
      <c r="AD91" s="112" t="str">
        <f t="shared" si="11"/>
        <v/>
      </c>
      <c r="AE91" s="112" t="str">
        <f t="shared" si="12"/>
        <v/>
      </c>
      <c r="AF91" s="112" t="str">
        <f t="shared" si="24"/>
        <v/>
      </c>
      <c r="AG91" s="112" t="str">
        <f t="shared" si="25"/>
        <v/>
      </c>
      <c r="AH91" s="112" t="str">
        <f t="shared" si="26"/>
        <v/>
      </c>
      <c r="AI91" s="143" t="str">
        <f t="shared" si="27"/>
        <v/>
      </c>
      <c r="AK91" s="141">
        <v>86.0</v>
      </c>
      <c r="AL91" s="112" t="str">
        <f t="shared" si="13"/>
        <v/>
      </c>
      <c r="AM91" s="112" t="str">
        <f t="shared" si="14"/>
        <v/>
      </c>
      <c r="AN91" s="112" t="str">
        <f t="shared" si="15"/>
        <v/>
      </c>
      <c r="AO91" s="112" t="str">
        <f t="shared" si="16"/>
        <v/>
      </c>
      <c r="AP91" s="112" t="str">
        <f t="shared" si="17"/>
        <v/>
      </c>
      <c r="AQ91" s="112" t="str">
        <f t="shared" ref="AQ91:AT91" si="124">IF($AK91&lt;=$F$18,$AL91*AM91,)</f>
        <v/>
      </c>
      <c r="AR91" s="112" t="str">
        <f t="shared" si="124"/>
        <v/>
      </c>
      <c r="AS91" s="112" t="str">
        <f t="shared" si="124"/>
        <v/>
      </c>
      <c r="AT91" s="112" t="str">
        <f t="shared" si="124"/>
        <v/>
      </c>
      <c r="AU91" s="112"/>
      <c r="AV91" s="112"/>
      <c r="AW91" s="112"/>
      <c r="AX91" s="112"/>
      <c r="AY91" s="143"/>
      <c r="AZ91" s="262"/>
    </row>
    <row r="92" ht="15.75" customHeight="1">
      <c r="A92" s="220" t="s">
        <v>245</v>
      </c>
      <c r="B92" s="208">
        <f>IF(C45&lt;=$F$18,C45+1,"-")</f>
        <v>1</v>
      </c>
      <c r="C92" s="209">
        <f>D45-D46</f>
        <v>0</v>
      </c>
      <c r="D92" s="210">
        <v>0.9</v>
      </c>
      <c r="E92" s="211">
        <f t="shared" si="113"/>
        <v>0.056</v>
      </c>
      <c r="F92" s="211">
        <f t="shared" si="114"/>
        <v>0.044</v>
      </c>
      <c r="G92" s="206"/>
      <c r="H92" s="207">
        <f t="shared" si="115"/>
        <v>0</v>
      </c>
      <c r="I92" s="138">
        <v>87.0</v>
      </c>
      <c r="J92" s="112" t="str">
        <f t="shared" si="65"/>
        <v/>
      </c>
      <c r="K92" s="112">
        <f t="shared" si="19"/>
        <v>0</v>
      </c>
      <c r="L92" s="112" t="str">
        <f t="shared" si="20"/>
        <v/>
      </c>
      <c r="M92" s="112" t="str">
        <f t="shared" si="1"/>
        <v/>
      </c>
      <c r="N92" s="112" t="str">
        <f t="shared" si="2"/>
        <v/>
      </c>
      <c r="O92" s="139">
        <f t="shared" si="3"/>
        <v>0</v>
      </c>
      <c r="P92" s="138">
        <v>87.0</v>
      </c>
      <c r="Q92" s="112" t="str">
        <f t="shared" si="21"/>
        <v/>
      </c>
      <c r="R92" s="112" t="str">
        <f t="shared" si="22"/>
        <v/>
      </c>
      <c r="S92" s="112">
        <f t="shared" si="4"/>
        <v>0</v>
      </c>
      <c r="T92" s="112">
        <f t="shared" si="5"/>
        <v>0</v>
      </c>
      <c r="U92" s="112" t="str">
        <f t="shared" si="23"/>
        <v/>
      </c>
      <c r="V92" s="112" t="str">
        <f t="shared" si="6"/>
        <v/>
      </c>
      <c r="W92" s="112">
        <v>0.0</v>
      </c>
      <c r="X92" s="112">
        <f t="shared" si="7"/>
        <v>0</v>
      </c>
      <c r="Y92" s="140" t="str">
        <f t="shared" si="8"/>
        <v/>
      </c>
      <c r="AA92" s="141">
        <v>87.0</v>
      </c>
      <c r="AB92" s="112" t="str">
        <f t="shared" si="9"/>
        <v/>
      </c>
      <c r="AC92" s="142">
        <f t="shared" si="10"/>
        <v>0</v>
      </c>
      <c r="AD92" s="112" t="str">
        <f t="shared" si="11"/>
        <v/>
      </c>
      <c r="AE92" s="112" t="str">
        <f t="shared" si="12"/>
        <v/>
      </c>
      <c r="AF92" s="112" t="str">
        <f t="shared" si="24"/>
        <v/>
      </c>
      <c r="AG92" s="112" t="str">
        <f t="shared" si="25"/>
        <v/>
      </c>
      <c r="AH92" s="112" t="str">
        <f t="shared" si="26"/>
        <v/>
      </c>
      <c r="AI92" s="143" t="str">
        <f t="shared" si="27"/>
        <v/>
      </c>
      <c r="AK92" s="141">
        <v>87.0</v>
      </c>
      <c r="AL92" s="112" t="str">
        <f t="shared" si="13"/>
        <v/>
      </c>
      <c r="AM92" s="112" t="str">
        <f t="shared" si="14"/>
        <v/>
      </c>
      <c r="AN92" s="112" t="str">
        <f t="shared" si="15"/>
        <v/>
      </c>
      <c r="AO92" s="112" t="str">
        <f t="shared" si="16"/>
        <v/>
      </c>
      <c r="AP92" s="112" t="str">
        <f t="shared" si="17"/>
        <v/>
      </c>
      <c r="AQ92" s="112" t="str">
        <f t="shared" ref="AQ92:AT92" si="125">IF($AK92&lt;=$F$18,$AL92*AM92,)</f>
        <v/>
      </c>
      <c r="AR92" s="112" t="str">
        <f t="shared" si="125"/>
        <v/>
      </c>
      <c r="AS92" s="112" t="str">
        <f t="shared" si="125"/>
        <v/>
      </c>
      <c r="AT92" s="112" t="str">
        <f t="shared" si="125"/>
        <v/>
      </c>
      <c r="AU92" s="112"/>
      <c r="AV92" s="112"/>
      <c r="AW92" s="112"/>
      <c r="AX92" s="112"/>
      <c r="AY92" s="143"/>
      <c r="AZ92" s="262"/>
    </row>
    <row r="93" ht="15.75" customHeight="1">
      <c r="A93" s="220" t="s">
        <v>245</v>
      </c>
      <c r="B93" s="208">
        <f>IF(C47&lt;=$F$18,C47+1,"-")</f>
        <v>1</v>
      </c>
      <c r="C93" s="209">
        <f>D47-D48</f>
        <v>0</v>
      </c>
      <c r="D93" s="210">
        <v>0.9</v>
      </c>
      <c r="E93" s="211">
        <f t="shared" si="113"/>
        <v>0.056</v>
      </c>
      <c r="F93" s="211">
        <f t="shared" si="114"/>
        <v>0.044</v>
      </c>
      <c r="G93" s="206"/>
      <c r="H93" s="207">
        <f t="shared" si="115"/>
        <v>0</v>
      </c>
      <c r="I93" s="138">
        <v>88.0</v>
      </c>
      <c r="J93" s="112" t="str">
        <f t="shared" si="65"/>
        <v/>
      </c>
      <c r="K93" s="112">
        <f t="shared" si="19"/>
        <v>0</v>
      </c>
      <c r="L93" s="112" t="str">
        <f t="shared" si="20"/>
        <v/>
      </c>
      <c r="M93" s="112" t="str">
        <f t="shared" si="1"/>
        <v/>
      </c>
      <c r="N93" s="112" t="str">
        <f t="shared" si="2"/>
        <v/>
      </c>
      <c r="O93" s="139">
        <f t="shared" si="3"/>
        <v>0</v>
      </c>
      <c r="P93" s="138">
        <v>88.0</v>
      </c>
      <c r="Q93" s="112" t="str">
        <f t="shared" si="21"/>
        <v/>
      </c>
      <c r="R93" s="112" t="str">
        <f t="shared" si="22"/>
        <v/>
      </c>
      <c r="S93" s="112">
        <f t="shared" si="4"/>
        <v>0</v>
      </c>
      <c r="T93" s="112">
        <f t="shared" si="5"/>
        <v>0</v>
      </c>
      <c r="U93" s="112" t="str">
        <f t="shared" si="23"/>
        <v/>
      </c>
      <c r="V93" s="112" t="str">
        <f t="shared" si="6"/>
        <v/>
      </c>
      <c r="W93" s="112">
        <v>0.0</v>
      </c>
      <c r="X93" s="112">
        <f t="shared" si="7"/>
        <v>0</v>
      </c>
      <c r="Y93" s="140" t="str">
        <f t="shared" si="8"/>
        <v/>
      </c>
      <c r="AA93" s="141">
        <v>88.0</v>
      </c>
      <c r="AB93" s="112" t="str">
        <f t="shared" si="9"/>
        <v/>
      </c>
      <c r="AC93" s="142">
        <f t="shared" si="10"/>
        <v>0</v>
      </c>
      <c r="AD93" s="112" t="str">
        <f t="shared" si="11"/>
        <v/>
      </c>
      <c r="AE93" s="112" t="str">
        <f t="shared" si="12"/>
        <v/>
      </c>
      <c r="AF93" s="112" t="str">
        <f t="shared" si="24"/>
        <v/>
      </c>
      <c r="AG93" s="112" t="str">
        <f t="shared" si="25"/>
        <v/>
      </c>
      <c r="AH93" s="112" t="str">
        <f t="shared" si="26"/>
        <v/>
      </c>
      <c r="AI93" s="143" t="str">
        <f t="shared" si="27"/>
        <v/>
      </c>
      <c r="AK93" s="141">
        <v>88.0</v>
      </c>
      <c r="AL93" s="112" t="str">
        <f t="shared" si="13"/>
        <v/>
      </c>
      <c r="AM93" s="112" t="str">
        <f t="shared" si="14"/>
        <v/>
      </c>
      <c r="AN93" s="112" t="str">
        <f t="shared" si="15"/>
        <v/>
      </c>
      <c r="AO93" s="112" t="str">
        <f t="shared" si="16"/>
        <v/>
      </c>
      <c r="AP93" s="112" t="str">
        <f t="shared" si="17"/>
        <v/>
      </c>
      <c r="AQ93" s="112" t="str">
        <f t="shared" ref="AQ93:AT93" si="126">IF($AK93&lt;=$F$18,$AL93*AM93,)</f>
        <v/>
      </c>
      <c r="AR93" s="112" t="str">
        <f t="shared" si="126"/>
        <v/>
      </c>
      <c r="AS93" s="112" t="str">
        <f t="shared" si="126"/>
        <v/>
      </c>
      <c r="AT93" s="112" t="str">
        <f t="shared" si="126"/>
        <v/>
      </c>
      <c r="AU93" s="112"/>
      <c r="AV93" s="112"/>
      <c r="AW93" s="112"/>
      <c r="AX93" s="112"/>
      <c r="AY93" s="143"/>
      <c r="AZ93" s="262"/>
    </row>
    <row r="94" ht="15.75" customHeight="1">
      <c r="B94" s="214" t="str">
        <f>F18</f>
        <v/>
      </c>
      <c r="C94" s="215" t="str">
        <f>IFERROR(VLOOKUP(B94,C25:D78,2),)</f>
        <v/>
      </c>
      <c r="D94" s="216">
        <v>0.95</v>
      </c>
      <c r="E94" s="266">
        <f t="shared" si="113"/>
        <v>0.028</v>
      </c>
      <c r="F94" s="266">
        <f t="shared" si="114"/>
        <v>0.022</v>
      </c>
      <c r="G94" s="218"/>
      <c r="H94" s="207">
        <f t="shared" si="115"/>
        <v>0</v>
      </c>
      <c r="I94" s="138">
        <v>89.0</v>
      </c>
      <c r="J94" s="112" t="str">
        <f t="shared" si="65"/>
        <v/>
      </c>
      <c r="K94" s="112">
        <f t="shared" si="19"/>
        <v>0</v>
      </c>
      <c r="L94" s="112" t="str">
        <f t="shared" si="20"/>
        <v/>
      </c>
      <c r="M94" s="112" t="str">
        <f t="shared" si="1"/>
        <v/>
      </c>
      <c r="N94" s="112" t="str">
        <f t="shared" si="2"/>
        <v/>
      </c>
      <c r="O94" s="139">
        <f t="shared" si="3"/>
        <v>0</v>
      </c>
      <c r="P94" s="138">
        <v>89.0</v>
      </c>
      <c r="Q94" s="112" t="str">
        <f t="shared" si="21"/>
        <v/>
      </c>
      <c r="R94" s="112" t="str">
        <f t="shared" si="22"/>
        <v/>
      </c>
      <c r="S94" s="112">
        <f t="shared" si="4"/>
        <v>0</v>
      </c>
      <c r="T94" s="112">
        <f t="shared" si="5"/>
        <v>0</v>
      </c>
      <c r="U94" s="112" t="str">
        <f t="shared" si="23"/>
        <v/>
      </c>
      <c r="V94" s="112" t="str">
        <f t="shared" si="6"/>
        <v/>
      </c>
      <c r="W94" s="112">
        <v>0.0</v>
      </c>
      <c r="X94" s="112">
        <f t="shared" si="7"/>
        <v>0</v>
      </c>
      <c r="Y94" s="140" t="str">
        <f t="shared" si="8"/>
        <v/>
      </c>
      <c r="AA94" s="141">
        <v>89.0</v>
      </c>
      <c r="AB94" s="112" t="str">
        <f t="shared" si="9"/>
        <v/>
      </c>
      <c r="AC94" s="142">
        <f t="shared" si="10"/>
        <v>0</v>
      </c>
      <c r="AD94" s="112" t="str">
        <f t="shared" si="11"/>
        <v/>
      </c>
      <c r="AE94" s="112" t="str">
        <f t="shared" si="12"/>
        <v/>
      </c>
      <c r="AF94" s="112" t="str">
        <f t="shared" si="24"/>
        <v/>
      </c>
      <c r="AG94" s="112" t="str">
        <f t="shared" si="25"/>
        <v/>
      </c>
      <c r="AH94" s="112" t="str">
        <f t="shared" si="26"/>
        <v/>
      </c>
      <c r="AI94" s="143" t="str">
        <f t="shared" si="27"/>
        <v/>
      </c>
      <c r="AK94" s="141">
        <v>89.0</v>
      </c>
      <c r="AL94" s="112" t="str">
        <f t="shared" si="13"/>
        <v/>
      </c>
      <c r="AM94" s="112" t="str">
        <f t="shared" si="14"/>
        <v/>
      </c>
      <c r="AN94" s="112" t="str">
        <f t="shared" si="15"/>
        <v/>
      </c>
      <c r="AO94" s="112" t="str">
        <f t="shared" si="16"/>
        <v/>
      </c>
      <c r="AP94" s="112" t="str">
        <f t="shared" si="17"/>
        <v/>
      </c>
      <c r="AQ94" s="112" t="str">
        <f t="shared" ref="AQ94:AT94" si="127">IF($AK94&lt;=$F$18,$AL94*AM94,)</f>
        <v/>
      </c>
      <c r="AR94" s="112" t="str">
        <f t="shared" si="127"/>
        <v/>
      </c>
      <c r="AS94" s="112" t="str">
        <f t="shared" si="127"/>
        <v/>
      </c>
      <c r="AT94" s="112" t="str">
        <f t="shared" si="127"/>
        <v/>
      </c>
      <c r="AU94" s="112"/>
      <c r="AV94" s="112"/>
      <c r="AW94" s="112"/>
      <c r="AX94" s="112"/>
      <c r="AY94" s="143"/>
      <c r="AZ94" s="262"/>
    </row>
    <row r="95" ht="15.75" customHeight="1">
      <c r="F95" s="111"/>
      <c r="G95" s="112"/>
      <c r="H95" s="112"/>
      <c r="I95" s="138">
        <v>90.0</v>
      </c>
      <c r="J95" s="112" t="str">
        <f t="shared" si="65"/>
        <v/>
      </c>
      <c r="K95" s="112">
        <f t="shared" si="19"/>
        <v>0</v>
      </c>
      <c r="L95" s="112" t="str">
        <f t="shared" si="20"/>
        <v/>
      </c>
      <c r="M95" s="112" t="str">
        <f t="shared" si="1"/>
        <v/>
      </c>
      <c r="N95" s="112" t="str">
        <f t="shared" si="2"/>
        <v/>
      </c>
      <c r="O95" s="139">
        <f t="shared" si="3"/>
        <v>0</v>
      </c>
      <c r="P95" s="138">
        <v>90.0</v>
      </c>
      <c r="Q95" s="112" t="str">
        <f t="shared" si="21"/>
        <v/>
      </c>
      <c r="R95" s="112" t="str">
        <f t="shared" si="22"/>
        <v/>
      </c>
      <c r="S95" s="112">
        <f t="shared" si="4"/>
        <v>0</v>
      </c>
      <c r="T95" s="112">
        <f t="shared" si="5"/>
        <v>0</v>
      </c>
      <c r="U95" s="112" t="str">
        <f t="shared" si="23"/>
        <v/>
      </c>
      <c r="V95" s="112" t="str">
        <f t="shared" si="6"/>
        <v/>
      </c>
      <c r="W95" s="112">
        <v>0.0</v>
      </c>
      <c r="X95" s="112">
        <f t="shared" si="7"/>
        <v>0</v>
      </c>
      <c r="Y95" s="140" t="str">
        <f t="shared" si="8"/>
        <v/>
      </c>
      <c r="AA95" s="141">
        <v>90.0</v>
      </c>
      <c r="AB95" s="112" t="str">
        <f t="shared" si="9"/>
        <v/>
      </c>
      <c r="AC95" s="142">
        <f t="shared" si="10"/>
        <v>0</v>
      </c>
      <c r="AD95" s="112" t="str">
        <f t="shared" si="11"/>
        <v/>
      </c>
      <c r="AE95" s="112" t="str">
        <f t="shared" si="12"/>
        <v/>
      </c>
      <c r="AF95" s="112" t="str">
        <f t="shared" si="24"/>
        <v/>
      </c>
      <c r="AG95" s="112" t="str">
        <f t="shared" si="25"/>
        <v/>
      </c>
      <c r="AH95" s="112" t="str">
        <f t="shared" si="26"/>
        <v/>
      </c>
      <c r="AI95" s="143" t="str">
        <f t="shared" si="27"/>
        <v/>
      </c>
      <c r="AK95" s="141">
        <v>90.0</v>
      </c>
      <c r="AL95" s="112" t="str">
        <f t="shared" si="13"/>
        <v/>
      </c>
      <c r="AM95" s="112" t="str">
        <f t="shared" si="14"/>
        <v/>
      </c>
      <c r="AN95" s="112" t="str">
        <f t="shared" si="15"/>
        <v/>
      </c>
      <c r="AO95" s="112" t="str">
        <f t="shared" si="16"/>
        <v/>
      </c>
      <c r="AP95" s="112" t="str">
        <f t="shared" si="17"/>
        <v/>
      </c>
      <c r="AQ95" s="112" t="str">
        <f t="shared" ref="AQ95:AT95" si="128">IF($AK95&lt;=$F$18,$AL95*AM95,)</f>
        <v/>
      </c>
      <c r="AR95" s="112" t="str">
        <f t="shared" si="128"/>
        <v/>
      </c>
      <c r="AS95" s="112" t="str">
        <f t="shared" si="128"/>
        <v/>
      </c>
      <c r="AT95" s="112" t="str">
        <f t="shared" si="128"/>
        <v/>
      </c>
      <c r="AU95" s="112"/>
      <c r="AV95" s="112"/>
      <c r="AW95" s="112"/>
      <c r="AX95" s="112"/>
      <c r="AY95" s="143"/>
      <c r="AZ95" s="262"/>
    </row>
    <row r="96" ht="15.75" customHeight="1">
      <c r="C96" s="219" t="s">
        <v>150</v>
      </c>
      <c r="D96" s="220" t="s">
        <v>151</v>
      </c>
      <c r="E96" s="172"/>
      <c r="F96" s="111"/>
      <c r="G96" s="112"/>
      <c r="H96" s="112"/>
      <c r="I96" s="138">
        <v>91.0</v>
      </c>
      <c r="J96" s="112" t="str">
        <f t="shared" si="65"/>
        <v/>
      </c>
      <c r="K96" s="112">
        <f t="shared" si="19"/>
        <v>0</v>
      </c>
      <c r="L96" s="112" t="str">
        <f t="shared" si="20"/>
        <v/>
      </c>
      <c r="M96" s="112" t="str">
        <f t="shared" si="1"/>
        <v/>
      </c>
      <c r="N96" s="112" t="str">
        <f t="shared" si="2"/>
        <v/>
      </c>
      <c r="O96" s="139">
        <f t="shared" si="3"/>
        <v>0</v>
      </c>
      <c r="P96" s="138">
        <v>91.0</v>
      </c>
      <c r="Q96" s="112" t="str">
        <f t="shared" si="21"/>
        <v/>
      </c>
      <c r="R96" s="112" t="str">
        <f t="shared" si="22"/>
        <v/>
      </c>
      <c r="S96" s="112">
        <f t="shared" si="4"/>
        <v>0</v>
      </c>
      <c r="T96" s="112">
        <f t="shared" si="5"/>
        <v>0</v>
      </c>
      <c r="U96" s="112" t="str">
        <f t="shared" si="23"/>
        <v/>
      </c>
      <c r="V96" s="112" t="str">
        <f t="shared" si="6"/>
        <v/>
      </c>
      <c r="W96" s="112">
        <v>0.0</v>
      </c>
      <c r="X96" s="112">
        <f t="shared" si="7"/>
        <v>0</v>
      </c>
      <c r="Y96" s="140" t="str">
        <f t="shared" si="8"/>
        <v/>
      </c>
      <c r="AA96" s="141">
        <v>91.0</v>
      </c>
      <c r="AB96" s="112" t="str">
        <f t="shared" si="9"/>
        <v/>
      </c>
      <c r="AC96" s="142">
        <f t="shared" si="10"/>
        <v>0</v>
      </c>
      <c r="AD96" s="112" t="str">
        <f t="shared" si="11"/>
        <v/>
      </c>
      <c r="AE96" s="112" t="str">
        <f t="shared" si="12"/>
        <v/>
      </c>
      <c r="AF96" s="112" t="str">
        <f t="shared" si="24"/>
        <v/>
      </c>
      <c r="AG96" s="112" t="str">
        <f t="shared" si="25"/>
        <v/>
      </c>
      <c r="AH96" s="112" t="str">
        <f t="shared" si="26"/>
        <v/>
      </c>
      <c r="AI96" s="143" t="str">
        <f t="shared" si="27"/>
        <v/>
      </c>
      <c r="AK96" s="141">
        <v>91.0</v>
      </c>
      <c r="AL96" s="112" t="str">
        <f t="shared" si="13"/>
        <v/>
      </c>
      <c r="AM96" s="112" t="str">
        <f t="shared" si="14"/>
        <v/>
      </c>
      <c r="AN96" s="112" t="str">
        <f t="shared" si="15"/>
        <v/>
      </c>
      <c r="AO96" s="112" t="str">
        <f t="shared" si="16"/>
        <v/>
      </c>
      <c r="AP96" s="112" t="str">
        <f t="shared" si="17"/>
        <v/>
      </c>
      <c r="AQ96" s="112" t="str">
        <f t="shared" ref="AQ96:AT96" si="129">IF($AK96&lt;=$F$18,$AL96*AM96,)</f>
        <v/>
      </c>
      <c r="AR96" s="112" t="str">
        <f t="shared" si="129"/>
        <v/>
      </c>
      <c r="AS96" s="112" t="str">
        <f t="shared" si="129"/>
        <v/>
      </c>
      <c r="AT96" s="112" t="str">
        <f t="shared" si="129"/>
        <v/>
      </c>
      <c r="AU96" s="112"/>
      <c r="AV96" s="112"/>
      <c r="AW96" s="112"/>
      <c r="AX96" s="112"/>
      <c r="AY96" s="143"/>
      <c r="AZ96" s="262"/>
    </row>
    <row r="97" ht="15.75" customHeight="1">
      <c r="B97" s="221" t="s">
        <v>152</v>
      </c>
      <c r="C97" s="220">
        <v>32.0</v>
      </c>
      <c r="D97" s="220">
        <v>0.0</v>
      </c>
      <c r="E97" s="172"/>
      <c r="F97" s="111"/>
      <c r="G97" s="112"/>
      <c r="H97" s="112"/>
      <c r="I97" s="138">
        <v>92.0</v>
      </c>
      <c r="J97" s="112" t="str">
        <f t="shared" si="65"/>
        <v/>
      </c>
      <c r="K97" s="112">
        <f t="shared" si="19"/>
        <v>0</v>
      </c>
      <c r="L97" s="112" t="str">
        <f t="shared" si="20"/>
        <v/>
      </c>
      <c r="M97" s="112" t="str">
        <f t="shared" si="1"/>
        <v/>
      </c>
      <c r="N97" s="112" t="str">
        <f t="shared" si="2"/>
        <v/>
      </c>
      <c r="O97" s="139">
        <f t="shared" si="3"/>
        <v>0</v>
      </c>
      <c r="P97" s="138">
        <v>92.0</v>
      </c>
      <c r="Q97" s="112" t="str">
        <f t="shared" si="21"/>
        <v/>
      </c>
      <c r="R97" s="112" t="str">
        <f t="shared" si="22"/>
        <v/>
      </c>
      <c r="S97" s="112">
        <f t="shared" si="4"/>
        <v>0</v>
      </c>
      <c r="T97" s="112">
        <f t="shared" si="5"/>
        <v>0</v>
      </c>
      <c r="U97" s="112" t="str">
        <f t="shared" si="23"/>
        <v/>
      </c>
      <c r="V97" s="112" t="str">
        <f t="shared" si="6"/>
        <v/>
      </c>
      <c r="W97" s="112">
        <v>0.0</v>
      </c>
      <c r="X97" s="112">
        <f t="shared" si="7"/>
        <v>0</v>
      </c>
      <c r="Y97" s="140" t="str">
        <f t="shared" si="8"/>
        <v/>
      </c>
      <c r="AA97" s="141">
        <v>92.0</v>
      </c>
      <c r="AB97" s="112" t="str">
        <f t="shared" si="9"/>
        <v/>
      </c>
      <c r="AC97" s="142">
        <f t="shared" si="10"/>
        <v>0</v>
      </c>
      <c r="AD97" s="112" t="str">
        <f t="shared" si="11"/>
        <v/>
      </c>
      <c r="AE97" s="112" t="str">
        <f t="shared" si="12"/>
        <v/>
      </c>
      <c r="AF97" s="112" t="str">
        <f t="shared" si="24"/>
        <v/>
      </c>
      <c r="AG97" s="112" t="str">
        <f t="shared" si="25"/>
        <v/>
      </c>
      <c r="AH97" s="112" t="str">
        <f t="shared" si="26"/>
        <v/>
      </c>
      <c r="AI97" s="143" t="str">
        <f t="shared" si="27"/>
        <v/>
      </c>
      <c r="AK97" s="141">
        <v>92.0</v>
      </c>
      <c r="AL97" s="112" t="str">
        <f t="shared" si="13"/>
        <v/>
      </c>
      <c r="AM97" s="112" t="str">
        <f t="shared" si="14"/>
        <v/>
      </c>
      <c r="AN97" s="112" t="str">
        <f t="shared" si="15"/>
        <v/>
      </c>
      <c r="AO97" s="112" t="str">
        <f t="shared" si="16"/>
        <v/>
      </c>
      <c r="AP97" s="112" t="str">
        <f t="shared" si="17"/>
        <v/>
      </c>
      <c r="AQ97" s="112" t="str">
        <f t="shared" ref="AQ97:AT97" si="130">IF($AK97&lt;=$F$18,$AL97*AM97,)</f>
        <v/>
      </c>
      <c r="AR97" s="112" t="str">
        <f t="shared" si="130"/>
        <v/>
      </c>
      <c r="AS97" s="112" t="str">
        <f t="shared" si="130"/>
        <v/>
      </c>
      <c r="AT97" s="112" t="str">
        <f t="shared" si="130"/>
        <v/>
      </c>
      <c r="AU97" s="112"/>
      <c r="AV97" s="112"/>
      <c r="AW97" s="112"/>
      <c r="AX97" s="112"/>
      <c r="AY97" s="143"/>
      <c r="AZ97" s="262"/>
    </row>
    <row r="98" ht="15.75" customHeight="1">
      <c r="B98" s="221" t="s">
        <v>153</v>
      </c>
      <c r="C98" s="220">
        <v>45.0</v>
      </c>
      <c r="D98" s="220">
        <v>0.0</v>
      </c>
      <c r="E98" s="172"/>
      <c r="F98" s="111"/>
      <c r="G98" s="112"/>
      <c r="H98" s="112"/>
      <c r="I98" s="138">
        <v>93.0</v>
      </c>
      <c r="J98" s="112" t="str">
        <f t="shared" si="65"/>
        <v/>
      </c>
      <c r="K98" s="112">
        <f t="shared" si="19"/>
        <v>0</v>
      </c>
      <c r="L98" s="112" t="str">
        <f t="shared" si="20"/>
        <v/>
      </c>
      <c r="M98" s="112" t="str">
        <f t="shared" si="1"/>
        <v/>
      </c>
      <c r="N98" s="112" t="str">
        <f t="shared" si="2"/>
        <v/>
      </c>
      <c r="O98" s="139">
        <f t="shared" si="3"/>
        <v>0</v>
      </c>
      <c r="P98" s="138">
        <v>93.0</v>
      </c>
      <c r="Q98" s="112" t="str">
        <f t="shared" si="21"/>
        <v/>
      </c>
      <c r="R98" s="112" t="str">
        <f t="shared" si="22"/>
        <v/>
      </c>
      <c r="S98" s="112">
        <f t="shared" si="4"/>
        <v>0</v>
      </c>
      <c r="T98" s="112">
        <f t="shared" si="5"/>
        <v>0</v>
      </c>
      <c r="U98" s="112" t="str">
        <f t="shared" si="23"/>
        <v/>
      </c>
      <c r="V98" s="112" t="str">
        <f t="shared" si="6"/>
        <v/>
      </c>
      <c r="W98" s="112">
        <v>0.0</v>
      </c>
      <c r="X98" s="112">
        <f t="shared" si="7"/>
        <v>0</v>
      </c>
      <c r="Y98" s="140" t="str">
        <f t="shared" si="8"/>
        <v/>
      </c>
      <c r="AA98" s="141">
        <v>93.0</v>
      </c>
      <c r="AB98" s="112" t="str">
        <f t="shared" si="9"/>
        <v/>
      </c>
      <c r="AC98" s="142">
        <f t="shared" si="10"/>
        <v>0</v>
      </c>
      <c r="AD98" s="112" t="str">
        <f t="shared" si="11"/>
        <v/>
      </c>
      <c r="AE98" s="112" t="str">
        <f t="shared" si="12"/>
        <v/>
      </c>
      <c r="AF98" s="112" t="str">
        <f t="shared" si="24"/>
        <v/>
      </c>
      <c r="AG98" s="112" t="str">
        <f t="shared" si="25"/>
        <v/>
      </c>
      <c r="AH98" s="112" t="str">
        <f t="shared" si="26"/>
        <v/>
      </c>
      <c r="AI98" s="143" t="str">
        <f t="shared" si="27"/>
        <v/>
      </c>
      <c r="AK98" s="141">
        <v>93.0</v>
      </c>
      <c r="AL98" s="112" t="str">
        <f t="shared" si="13"/>
        <v/>
      </c>
      <c r="AM98" s="112" t="str">
        <f t="shared" si="14"/>
        <v/>
      </c>
      <c r="AN98" s="112" t="str">
        <f t="shared" si="15"/>
        <v/>
      </c>
      <c r="AO98" s="112" t="str">
        <f t="shared" si="16"/>
        <v/>
      </c>
      <c r="AP98" s="112" t="str">
        <f t="shared" si="17"/>
        <v/>
      </c>
      <c r="AQ98" s="112" t="str">
        <f t="shared" ref="AQ98:AT98" si="131">IF($AK98&lt;=$F$18,$AL98*AM98,)</f>
        <v/>
      </c>
      <c r="AR98" s="112" t="str">
        <f t="shared" si="131"/>
        <v/>
      </c>
      <c r="AS98" s="112" t="str">
        <f t="shared" si="131"/>
        <v/>
      </c>
      <c r="AT98" s="112" t="str">
        <f t="shared" si="131"/>
        <v/>
      </c>
      <c r="AU98" s="112"/>
      <c r="AV98" s="112"/>
      <c r="AW98" s="112"/>
      <c r="AX98" s="112"/>
      <c r="AY98" s="143"/>
      <c r="AZ98" s="262"/>
    </row>
    <row r="99" ht="15.75" customHeight="1">
      <c r="B99" s="221" t="s">
        <v>154</v>
      </c>
      <c r="C99" s="220">
        <v>70.0</v>
      </c>
      <c r="D99" s="220">
        <v>0.0</v>
      </c>
      <c r="E99" s="172"/>
      <c r="F99" s="111"/>
      <c r="G99" s="112"/>
      <c r="H99" s="112"/>
      <c r="I99" s="138">
        <v>94.0</v>
      </c>
      <c r="J99" s="112" t="str">
        <f t="shared" si="65"/>
        <v/>
      </c>
      <c r="K99" s="112">
        <f t="shared" si="19"/>
        <v>0</v>
      </c>
      <c r="L99" s="112" t="str">
        <f t="shared" si="20"/>
        <v/>
      </c>
      <c r="M99" s="112" t="str">
        <f t="shared" si="1"/>
        <v/>
      </c>
      <c r="N99" s="112" t="str">
        <f t="shared" si="2"/>
        <v/>
      </c>
      <c r="O99" s="139">
        <f t="shared" si="3"/>
        <v>0</v>
      </c>
      <c r="P99" s="138">
        <v>94.0</v>
      </c>
      <c r="Q99" s="112" t="str">
        <f t="shared" si="21"/>
        <v/>
      </c>
      <c r="R99" s="112" t="str">
        <f t="shared" si="22"/>
        <v/>
      </c>
      <c r="S99" s="112">
        <f t="shared" si="4"/>
        <v>0</v>
      </c>
      <c r="T99" s="112">
        <f t="shared" si="5"/>
        <v>0</v>
      </c>
      <c r="U99" s="112" t="str">
        <f t="shared" si="23"/>
        <v/>
      </c>
      <c r="V99" s="112" t="str">
        <f t="shared" si="6"/>
        <v/>
      </c>
      <c r="W99" s="112">
        <v>0.0</v>
      </c>
      <c r="X99" s="112">
        <f t="shared" si="7"/>
        <v>0</v>
      </c>
      <c r="Y99" s="140" t="str">
        <f t="shared" si="8"/>
        <v/>
      </c>
      <c r="AA99" s="141">
        <v>94.0</v>
      </c>
      <c r="AB99" s="112" t="str">
        <f t="shared" si="9"/>
        <v/>
      </c>
      <c r="AC99" s="142">
        <f t="shared" si="10"/>
        <v>0</v>
      </c>
      <c r="AD99" s="112" t="str">
        <f t="shared" si="11"/>
        <v/>
      </c>
      <c r="AE99" s="112" t="str">
        <f t="shared" si="12"/>
        <v/>
      </c>
      <c r="AF99" s="112" t="str">
        <f t="shared" si="24"/>
        <v/>
      </c>
      <c r="AG99" s="112" t="str">
        <f t="shared" si="25"/>
        <v/>
      </c>
      <c r="AH99" s="112" t="str">
        <f t="shared" si="26"/>
        <v/>
      </c>
      <c r="AI99" s="143" t="str">
        <f t="shared" si="27"/>
        <v/>
      </c>
      <c r="AK99" s="141">
        <v>94.0</v>
      </c>
      <c r="AL99" s="112" t="str">
        <f t="shared" si="13"/>
        <v/>
      </c>
      <c r="AM99" s="112" t="str">
        <f t="shared" si="14"/>
        <v/>
      </c>
      <c r="AN99" s="112" t="str">
        <f t="shared" si="15"/>
        <v/>
      </c>
      <c r="AO99" s="112" t="str">
        <f t="shared" si="16"/>
        <v/>
      </c>
      <c r="AP99" s="112" t="str">
        <f t="shared" si="17"/>
        <v/>
      </c>
      <c r="AQ99" s="112" t="str">
        <f t="shared" ref="AQ99:AT99" si="132">IF($AK99&lt;=$F$18,$AL99*AM99,)</f>
        <v/>
      </c>
      <c r="AR99" s="112" t="str">
        <f t="shared" si="132"/>
        <v/>
      </c>
      <c r="AS99" s="112" t="str">
        <f t="shared" si="132"/>
        <v/>
      </c>
      <c r="AT99" s="112" t="str">
        <f t="shared" si="132"/>
        <v/>
      </c>
      <c r="AU99" s="112"/>
      <c r="AV99" s="112"/>
      <c r="AW99" s="112"/>
      <c r="AX99" s="112"/>
      <c r="AY99" s="143"/>
      <c r="AZ99" s="262"/>
    </row>
    <row r="100" ht="15.75" customHeight="1">
      <c r="B100" s="221" t="s">
        <v>123</v>
      </c>
      <c r="C100" s="220">
        <v>70.0</v>
      </c>
      <c r="D100" s="220">
        <v>0.0</v>
      </c>
      <c r="E100" s="172"/>
      <c r="F100" s="111"/>
      <c r="G100" s="112"/>
      <c r="H100" s="112"/>
      <c r="I100" s="138">
        <v>95.0</v>
      </c>
      <c r="J100" s="112" t="str">
        <f t="shared" si="65"/>
        <v/>
      </c>
      <c r="K100" s="112">
        <f t="shared" si="19"/>
        <v>0</v>
      </c>
      <c r="L100" s="112" t="str">
        <f t="shared" si="20"/>
        <v/>
      </c>
      <c r="M100" s="112" t="str">
        <f t="shared" si="1"/>
        <v/>
      </c>
      <c r="N100" s="112" t="str">
        <f t="shared" si="2"/>
        <v/>
      </c>
      <c r="O100" s="139">
        <f t="shared" si="3"/>
        <v>0</v>
      </c>
      <c r="P100" s="138">
        <v>95.0</v>
      </c>
      <c r="Q100" s="112" t="str">
        <f t="shared" si="21"/>
        <v/>
      </c>
      <c r="R100" s="112" t="str">
        <f t="shared" si="22"/>
        <v/>
      </c>
      <c r="S100" s="112">
        <f t="shared" si="4"/>
        <v>0</v>
      </c>
      <c r="T100" s="112">
        <f t="shared" si="5"/>
        <v>0</v>
      </c>
      <c r="U100" s="112" t="str">
        <f t="shared" si="23"/>
        <v/>
      </c>
      <c r="V100" s="112" t="str">
        <f t="shared" si="6"/>
        <v/>
      </c>
      <c r="W100" s="112">
        <v>0.0</v>
      </c>
      <c r="X100" s="112">
        <f t="shared" si="7"/>
        <v>0</v>
      </c>
      <c r="Y100" s="140" t="str">
        <f t="shared" si="8"/>
        <v/>
      </c>
      <c r="AA100" s="141">
        <v>95.0</v>
      </c>
      <c r="AB100" s="112" t="str">
        <f t="shared" si="9"/>
        <v/>
      </c>
      <c r="AC100" s="142">
        <f t="shared" si="10"/>
        <v>0</v>
      </c>
      <c r="AD100" s="112" t="str">
        <f t="shared" si="11"/>
        <v/>
      </c>
      <c r="AE100" s="112" t="str">
        <f t="shared" si="12"/>
        <v/>
      </c>
      <c r="AF100" s="112" t="str">
        <f t="shared" si="24"/>
        <v/>
      </c>
      <c r="AG100" s="112" t="str">
        <f t="shared" si="25"/>
        <v/>
      </c>
      <c r="AH100" s="112" t="str">
        <f t="shared" si="26"/>
        <v/>
      </c>
      <c r="AI100" s="143" t="str">
        <f t="shared" si="27"/>
        <v/>
      </c>
      <c r="AK100" s="141">
        <v>95.0</v>
      </c>
      <c r="AL100" s="112" t="str">
        <f t="shared" si="13"/>
        <v/>
      </c>
      <c r="AM100" s="112" t="str">
        <f t="shared" si="14"/>
        <v/>
      </c>
      <c r="AN100" s="112" t="str">
        <f t="shared" si="15"/>
        <v/>
      </c>
      <c r="AO100" s="112" t="str">
        <f t="shared" si="16"/>
        <v/>
      </c>
      <c r="AP100" s="112" t="str">
        <f t="shared" si="17"/>
        <v/>
      </c>
      <c r="AQ100" s="112" t="str">
        <f t="shared" ref="AQ100:AT100" si="133">IF($AK100&lt;=$F$18,$AL100*AM100,)</f>
        <v/>
      </c>
      <c r="AR100" s="112" t="str">
        <f t="shared" si="133"/>
        <v/>
      </c>
      <c r="AS100" s="112" t="str">
        <f t="shared" si="133"/>
        <v/>
      </c>
      <c r="AT100" s="112" t="str">
        <f t="shared" si="133"/>
        <v/>
      </c>
      <c r="AU100" s="112"/>
      <c r="AV100" s="112"/>
      <c r="AW100" s="112"/>
      <c r="AX100" s="112"/>
      <c r="AY100" s="143"/>
      <c r="AZ100" s="262"/>
    </row>
    <row r="101" ht="15.75" customHeight="1">
      <c r="C101" s="222"/>
      <c r="E101" s="172"/>
      <c r="F101" s="111"/>
      <c r="G101" s="112"/>
      <c r="H101" s="112"/>
      <c r="I101" s="138">
        <v>96.0</v>
      </c>
      <c r="J101" s="112" t="str">
        <f t="shared" si="65"/>
        <v/>
      </c>
      <c r="K101" s="112">
        <f t="shared" si="19"/>
        <v>0</v>
      </c>
      <c r="L101" s="112" t="str">
        <f t="shared" si="20"/>
        <v/>
      </c>
      <c r="M101" s="112" t="str">
        <f t="shared" si="1"/>
        <v/>
      </c>
      <c r="N101" s="112" t="str">
        <f t="shared" si="2"/>
        <v/>
      </c>
      <c r="O101" s="139">
        <f t="shared" si="3"/>
        <v>0</v>
      </c>
      <c r="P101" s="138">
        <v>96.0</v>
      </c>
      <c r="Q101" s="112" t="str">
        <f t="shared" si="21"/>
        <v/>
      </c>
      <c r="R101" s="112" t="str">
        <f t="shared" si="22"/>
        <v/>
      </c>
      <c r="S101" s="112">
        <f t="shared" si="4"/>
        <v>0</v>
      </c>
      <c r="T101" s="112">
        <f t="shared" si="5"/>
        <v>0</v>
      </c>
      <c r="U101" s="112" t="str">
        <f t="shared" si="23"/>
        <v/>
      </c>
      <c r="V101" s="112" t="str">
        <f t="shared" si="6"/>
        <v/>
      </c>
      <c r="W101" s="112">
        <v>0.0</v>
      </c>
      <c r="X101" s="112">
        <f t="shared" si="7"/>
        <v>0</v>
      </c>
      <c r="Y101" s="140" t="str">
        <f t="shared" si="8"/>
        <v/>
      </c>
      <c r="AA101" s="141">
        <v>96.0</v>
      </c>
      <c r="AB101" s="112" t="str">
        <f t="shared" si="9"/>
        <v/>
      </c>
      <c r="AC101" s="142">
        <f t="shared" si="10"/>
        <v>0</v>
      </c>
      <c r="AD101" s="112" t="str">
        <f t="shared" si="11"/>
        <v/>
      </c>
      <c r="AE101" s="112" t="str">
        <f t="shared" si="12"/>
        <v/>
      </c>
      <c r="AF101" s="112" t="str">
        <f t="shared" si="24"/>
        <v/>
      </c>
      <c r="AG101" s="112" t="str">
        <f t="shared" si="25"/>
        <v/>
      </c>
      <c r="AH101" s="112" t="str">
        <f t="shared" si="26"/>
        <v/>
      </c>
      <c r="AI101" s="143" t="str">
        <f t="shared" si="27"/>
        <v/>
      </c>
      <c r="AK101" s="141">
        <v>96.0</v>
      </c>
      <c r="AL101" s="112" t="str">
        <f t="shared" si="13"/>
        <v/>
      </c>
      <c r="AM101" s="112" t="str">
        <f t="shared" si="14"/>
        <v/>
      </c>
      <c r="AN101" s="112" t="str">
        <f t="shared" si="15"/>
        <v/>
      </c>
      <c r="AO101" s="112" t="str">
        <f t="shared" si="16"/>
        <v/>
      </c>
      <c r="AP101" s="112" t="str">
        <f t="shared" si="17"/>
        <v/>
      </c>
      <c r="AQ101" s="112" t="str">
        <f t="shared" ref="AQ101:AT101" si="134">IF($AK101&lt;=$F$18,$AL101*AM101,)</f>
        <v/>
      </c>
      <c r="AR101" s="112" t="str">
        <f t="shared" si="134"/>
        <v/>
      </c>
      <c r="AS101" s="112" t="str">
        <f t="shared" si="134"/>
        <v/>
      </c>
      <c r="AT101" s="112" t="str">
        <f t="shared" si="134"/>
        <v/>
      </c>
      <c r="AU101" s="112"/>
      <c r="AV101" s="112"/>
      <c r="AW101" s="112"/>
      <c r="AX101" s="112"/>
      <c r="AY101" s="143"/>
      <c r="AZ101" s="262"/>
    </row>
    <row r="102" ht="15.75" customHeight="1">
      <c r="C102" s="222"/>
      <c r="E102" s="172"/>
      <c r="F102" s="111"/>
      <c r="G102" s="112"/>
      <c r="H102" s="112"/>
      <c r="I102" s="138">
        <v>97.0</v>
      </c>
      <c r="J102" s="112" t="str">
        <f t="shared" si="65"/>
        <v/>
      </c>
      <c r="K102" s="112">
        <f t="shared" si="19"/>
        <v>0</v>
      </c>
      <c r="L102" s="112" t="str">
        <f t="shared" si="20"/>
        <v/>
      </c>
      <c r="M102" s="112" t="str">
        <f t="shared" si="1"/>
        <v/>
      </c>
      <c r="N102" s="112" t="str">
        <f t="shared" si="2"/>
        <v/>
      </c>
      <c r="O102" s="139">
        <f t="shared" si="3"/>
        <v>0</v>
      </c>
      <c r="P102" s="138">
        <v>97.0</v>
      </c>
      <c r="Q102" s="112" t="str">
        <f t="shared" si="21"/>
        <v/>
      </c>
      <c r="R102" s="112" t="str">
        <f t="shared" si="22"/>
        <v/>
      </c>
      <c r="S102" s="112">
        <f t="shared" si="4"/>
        <v>0</v>
      </c>
      <c r="T102" s="112">
        <f t="shared" si="5"/>
        <v>0</v>
      </c>
      <c r="U102" s="112" t="str">
        <f t="shared" si="23"/>
        <v/>
      </c>
      <c r="V102" s="112" t="str">
        <f t="shared" si="6"/>
        <v/>
      </c>
      <c r="W102" s="112">
        <v>0.0</v>
      </c>
      <c r="X102" s="112">
        <f t="shared" si="7"/>
        <v>0</v>
      </c>
      <c r="Y102" s="140" t="str">
        <f t="shared" si="8"/>
        <v/>
      </c>
      <c r="AA102" s="141">
        <v>97.0</v>
      </c>
      <c r="AB102" s="112" t="str">
        <f t="shared" si="9"/>
        <v/>
      </c>
      <c r="AC102" s="142">
        <f t="shared" si="10"/>
        <v>0</v>
      </c>
      <c r="AD102" s="112" t="str">
        <f t="shared" si="11"/>
        <v/>
      </c>
      <c r="AE102" s="112" t="str">
        <f t="shared" si="12"/>
        <v/>
      </c>
      <c r="AF102" s="112" t="str">
        <f t="shared" si="24"/>
        <v/>
      </c>
      <c r="AG102" s="112" t="str">
        <f t="shared" si="25"/>
        <v/>
      </c>
      <c r="AH102" s="112" t="str">
        <f t="shared" si="26"/>
        <v/>
      </c>
      <c r="AI102" s="143" t="str">
        <f t="shared" si="27"/>
        <v/>
      </c>
      <c r="AK102" s="141">
        <v>97.0</v>
      </c>
      <c r="AL102" s="112" t="str">
        <f t="shared" si="13"/>
        <v/>
      </c>
      <c r="AM102" s="112" t="str">
        <f t="shared" si="14"/>
        <v/>
      </c>
      <c r="AN102" s="112" t="str">
        <f t="shared" si="15"/>
        <v/>
      </c>
      <c r="AO102" s="112" t="str">
        <f t="shared" si="16"/>
        <v/>
      </c>
      <c r="AP102" s="112" t="str">
        <f t="shared" si="17"/>
        <v/>
      </c>
      <c r="AQ102" s="112" t="str">
        <f t="shared" ref="AQ102:AT102" si="135">IF($AK102&lt;=$F$18,$AL102*AM102,)</f>
        <v/>
      </c>
      <c r="AR102" s="112" t="str">
        <f t="shared" si="135"/>
        <v/>
      </c>
      <c r="AS102" s="112" t="str">
        <f t="shared" si="135"/>
        <v/>
      </c>
      <c r="AT102" s="112" t="str">
        <f t="shared" si="135"/>
        <v/>
      </c>
      <c r="AU102" s="112"/>
      <c r="AV102" s="112"/>
      <c r="AW102" s="112"/>
      <c r="AX102" s="112"/>
      <c r="AY102" s="143"/>
      <c r="AZ102" s="262"/>
    </row>
    <row r="103" ht="15.75" customHeight="1">
      <c r="C103" s="223" t="s">
        <v>155</v>
      </c>
      <c r="D103" s="65" t="s">
        <v>156</v>
      </c>
      <c r="F103" s="224" t="s">
        <v>157</v>
      </c>
      <c r="G103" s="112"/>
      <c r="H103" s="112"/>
      <c r="I103" s="138">
        <v>98.0</v>
      </c>
      <c r="J103" s="112" t="str">
        <f t="shared" si="65"/>
        <v/>
      </c>
      <c r="K103" s="112">
        <f t="shared" si="19"/>
        <v>0</v>
      </c>
      <c r="L103" s="112" t="str">
        <f t="shared" si="20"/>
        <v/>
      </c>
      <c r="M103" s="112" t="str">
        <f t="shared" si="1"/>
        <v/>
      </c>
      <c r="N103" s="112" t="str">
        <f t="shared" si="2"/>
        <v/>
      </c>
      <c r="O103" s="139">
        <f t="shared" si="3"/>
        <v>0</v>
      </c>
      <c r="P103" s="138">
        <v>98.0</v>
      </c>
      <c r="Q103" s="112" t="str">
        <f t="shared" si="21"/>
        <v/>
      </c>
      <c r="R103" s="112" t="str">
        <f t="shared" si="22"/>
        <v/>
      </c>
      <c r="S103" s="112">
        <f t="shared" si="4"/>
        <v>0</v>
      </c>
      <c r="T103" s="112">
        <f t="shared" si="5"/>
        <v>0</v>
      </c>
      <c r="U103" s="112" t="str">
        <f t="shared" si="23"/>
        <v/>
      </c>
      <c r="V103" s="112" t="str">
        <f t="shared" si="6"/>
        <v/>
      </c>
      <c r="W103" s="112">
        <v>0.0</v>
      </c>
      <c r="X103" s="112">
        <f t="shared" si="7"/>
        <v>0</v>
      </c>
      <c r="Y103" s="140" t="str">
        <f t="shared" si="8"/>
        <v/>
      </c>
      <c r="AA103" s="141">
        <v>98.0</v>
      </c>
      <c r="AB103" s="112" t="str">
        <f t="shared" si="9"/>
        <v/>
      </c>
      <c r="AC103" s="142">
        <f t="shared" si="10"/>
        <v>0</v>
      </c>
      <c r="AD103" s="112" t="str">
        <f t="shared" si="11"/>
        <v/>
      </c>
      <c r="AE103" s="112" t="str">
        <f t="shared" si="12"/>
        <v/>
      </c>
      <c r="AF103" s="112" t="str">
        <f t="shared" si="24"/>
        <v/>
      </c>
      <c r="AG103" s="112" t="str">
        <f t="shared" si="25"/>
        <v/>
      </c>
      <c r="AH103" s="112" t="str">
        <f t="shared" si="26"/>
        <v/>
      </c>
      <c r="AI103" s="143" t="str">
        <f t="shared" si="27"/>
        <v/>
      </c>
      <c r="AK103" s="141">
        <v>98.0</v>
      </c>
      <c r="AL103" s="112" t="str">
        <f t="shared" si="13"/>
        <v/>
      </c>
      <c r="AM103" s="112" t="str">
        <f t="shared" si="14"/>
        <v/>
      </c>
      <c r="AN103" s="112" t="str">
        <f t="shared" si="15"/>
        <v/>
      </c>
      <c r="AO103" s="112" t="str">
        <f t="shared" si="16"/>
        <v/>
      </c>
      <c r="AP103" s="112" t="str">
        <f t="shared" si="17"/>
        <v/>
      </c>
      <c r="AQ103" s="112" t="str">
        <f t="shared" ref="AQ103:AT103" si="136">IF($AK103&lt;=$F$18,$AL103*AM103,)</f>
        <v/>
      </c>
      <c r="AR103" s="112" t="str">
        <f t="shared" si="136"/>
        <v/>
      </c>
      <c r="AS103" s="112" t="str">
        <f t="shared" si="136"/>
        <v/>
      </c>
      <c r="AT103" s="112" t="str">
        <f t="shared" si="136"/>
        <v/>
      </c>
      <c r="AU103" s="112"/>
      <c r="AV103" s="112"/>
      <c r="AW103" s="112"/>
      <c r="AX103" s="112"/>
      <c r="AY103" s="143"/>
      <c r="AZ103" s="262"/>
    </row>
    <row r="104" ht="15.75" customHeight="1">
      <c r="B104" s="220" t="s">
        <v>146</v>
      </c>
      <c r="C104" s="220">
        <v>1.52</v>
      </c>
      <c r="D104" s="220">
        <v>35.0</v>
      </c>
      <c r="F104" s="259" t="s">
        <v>158</v>
      </c>
      <c r="G104" s="112">
        <v>0.25</v>
      </c>
      <c r="H104" s="112"/>
      <c r="I104" s="138">
        <v>99.0</v>
      </c>
      <c r="J104" s="112" t="str">
        <f t="shared" si="65"/>
        <v/>
      </c>
      <c r="K104" s="112">
        <f t="shared" si="19"/>
        <v>0</v>
      </c>
      <c r="L104" s="112" t="str">
        <f t="shared" si="20"/>
        <v/>
      </c>
      <c r="M104" s="112" t="str">
        <f t="shared" si="1"/>
        <v/>
      </c>
      <c r="N104" s="112" t="str">
        <f t="shared" si="2"/>
        <v/>
      </c>
      <c r="O104" s="139">
        <f t="shared" si="3"/>
        <v>0</v>
      </c>
      <c r="P104" s="138">
        <v>99.0</v>
      </c>
      <c r="Q104" s="112" t="str">
        <f t="shared" si="21"/>
        <v/>
      </c>
      <c r="R104" s="112" t="str">
        <f t="shared" si="22"/>
        <v/>
      </c>
      <c r="S104" s="112">
        <f t="shared" si="4"/>
        <v>0</v>
      </c>
      <c r="T104" s="112">
        <f t="shared" si="5"/>
        <v>0</v>
      </c>
      <c r="U104" s="112" t="str">
        <f t="shared" si="23"/>
        <v/>
      </c>
      <c r="V104" s="112" t="str">
        <f t="shared" si="6"/>
        <v/>
      </c>
      <c r="W104" s="112">
        <v>0.0</v>
      </c>
      <c r="X104" s="112">
        <f t="shared" si="7"/>
        <v>0</v>
      </c>
      <c r="Y104" s="140" t="str">
        <f t="shared" si="8"/>
        <v/>
      </c>
      <c r="AA104" s="141">
        <v>99.0</v>
      </c>
      <c r="AB104" s="112" t="str">
        <f t="shared" si="9"/>
        <v/>
      </c>
      <c r="AC104" s="142">
        <f t="shared" si="10"/>
        <v>0</v>
      </c>
      <c r="AD104" s="112" t="str">
        <f t="shared" si="11"/>
        <v/>
      </c>
      <c r="AE104" s="112" t="str">
        <f t="shared" si="12"/>
        <v/>
      </c>
      <c r="AF104" s="112" t="str">
        <f t="shared" si="24"/>
        <v/>
      </c>
      <c r="AG104" s="112" t="str">
        <f t="shared" si="25"/>
        <v/>
      </c>
      <c r="AH104" s="112" t="str">
        <f t="shared" si="26"/>
        <v/>
      </c>
      <c r="AI104" s="143" t="str">
        <f t="shared" si="27"/>
        <v/>
      </c>
      <c r="AK104" s="141">
        <v>99.0</v>
      </c>
      <c r="AL104" s="112" t="str">
        <f t="shared" si="13"/>
        <v/>
      </c>
      <c r="AM104" s="112" t="str">
        <f t="shared" si="14"/>
        <v/>
      </c>
      <c r="AN104" s="112" t="str">
        <f t="shared" si="15"/>
        <v/>
      </c>
      <c r="AO104" s="112" t="str">
        <f t="shared" si="16"/>
        <v/>
      </c>
      <c r="AP104" s="112" t="str">
        <f t="shared" si="17"/>
        <v/>
      </c>
      <c r="AQ104" s="112" t="str">
        <f t="shared" ref="AQ104:AT104" si="137">IF($AK104&lt;=$F$18,$AL104*AM104,)</f>
        <v/>
      </c>
      <c r="AR104" s="112" t="str">
        <f t="shared" si="137"/>
        <v/>
      </c>
      <c r="AS104" s="112" t="str">
        <f t="shared" si="137"/>
        <v/>
      </c>
      <c r="AT104" s="112" t="str">
        <f t="shared" si="137"/>
        <v/>
      </c>
      <c r="AU104" s="112"/>
      <c r="AV104" s="112"/>
      <c r="AW104" s="112"/>
      <c r="AX104" s="112"/>
      <c r="AY104" s="143"/>
      <c r="AZ104" s="262"/>
    </row>
    <row r="105" ht="15.75" customHeight="1">
      <c r="B105" s="220" t="s">
        <v>148</v>
      </c>
      <c r="C105" s="220">
        <v>0.0</v>
      </c>
      <c r="D105" s="220">
        <v>2.0</v>
      </c>
      <c r="F105" s="259" t="s">
        <v>159</v>
      </c>
      <c r="G105" s="112">
        <v>1.03</v>
      </c>
      <c r="H105" s="112"/>
      <c r="I105" s="138">
        <v>100.0</v>
      </c>
      <c r="J105" s="112" t="str">
        <f t="shared" si="65"/>
        <v/>
      </c>
      <c r="K105" s="112">
        <f t="shared" si="19"/>
        <v>0</v>
      </c>
      <c r="L105" s="112" t="str">
        <f t="shared" si="20"/>
        <v/>
      </c>
      <c r="M105" s="112" t="str">
        <f t="shared" si="1"/>
        <v/>
      </c>
      <c r="N105" s="112" t="str">
        <f t="shared" si="2"/>
        <v/>
      </c>
      <c r="O105" s="139">
        <f t="shared" si="3"/>
        <v>0</v>
      </c>
      <c r="P105" s="138">
        <v>100.0</v>
      </c>
      <c r="Q105" s="112" t="str">
        <f t="shared" si="21"/>
        <v/>
      </c>
      <c r="R105" s="112" t="str">
        <f t="shared" si="22"/>
        <v/>
      </c>
      <c r="S105" s="112">
        <f t="shared" si="4"/>
        <v>0</v>
      </c>
      <c r="T105" s="112">
        <f t="shared" si="5"/>
        <v>0</v>
      </c>
      <c r="U105" s="112" t="str">
        <f t="shared" si="23"/>
        <v/>
      </c>
      <c r="V105" s="112" t="str">
        <f t="shared" si="6"/>
        <v/>
      </c>
      <c r="W105" s="112">
        <v>0.0</v>
      </c>
      <c r="X105" s="112">
        <f t="shared" si="7"/>
        <v>0</v>
      </c>
      <c r="Y105" s="140" t="str">
        <f t="shared" si="8"/>
        <v/>
      </c>
      <c r="AA105" s="141">
        <v>100.0</v>
      </c>
      <c r="AB105" s="112" t="str">
        <f t="shared" si="9"/>
        <v/>
      </c>
      <c r="AC105" s="142">
        <f t="shared" si="10"/>
        <v>0</v>
      </c>
      <c r="AD105" s="112" t="str">
        <f t="shared" si="11"/>
        <v/>
      </c>
      <c r="AE105" s="112" t="str">
        <f t="shared" si="12"/>
        <v/>
      </c>
      <c r="AF105" s="112" t="str">
        <f t="shared" si="24"/>
        <v/>
      </c>
      <c r="AG105" s="112" t="str">
        <f t="shared" si="25"/>
        <v/>
      </c>
      <c r="AH105" s="112" t="str">
        <f t="shared" si="26"/>
        <v/>
      </c>
      <c r="AI105" s="143" t="str">
        <f t="shared" si="27"/>
        <v/>
      </c>
      <c r="AK105" s="141">
        <v>100.0</v>
      </c>
      <c r="AL105" s="112" t="str">
        <f t="shared" si="13"/>
        <v/>
      </c>
      <c r="AM105" s="112" t="str">
        <f t="shared" si="14"/>
        <v/>
      </c>
      <c r="AN105" s="112" t="str">
        <f t="shared" si="15"/>
        <v/>
      </c>
      <c r="AO105" s="112" t="str">
        <f t="shared" si="16"/>
        <v/>
      </c>
      <c r="AP105" s="112" t="str">
        <f t="shared" si="17"/>
        <v/>
      </c>
      <c r="AQ105" s="112" t="str">
        <f t="shared" ref="AQ105:AT105" si="138">IF($AK105&lt;=$F$18,$AL105*AM105,)</f>
        <v/>
      </c>
      <c r="AR105" s="112" t="str">
        <f t="shared" si="138"/>
        <v/>
      </c>
      <c r="AS105" s="112" t="str">
        <f t="shared" si="138"/>
        <v/>
      </c>
      <c r="AT105" s="112" t="str">
        <f t="shared" si="138"/>
        <v/>
      </c>
      <c r="AU105" s="112"/>
      <c r="AV105" s="112"/>
      <c r="AW105" s="112"/>
      <c r="AX105" s="112"/>
      <c r="AY105" s="143"/>
      <c r="AZ105" s="262"/>
    </row>
    <row r="106" ht="15.75" customHeight="1">
      <c r="B106" s="220" t="s">
        <v>147</v>
      </c>
      <c r="C106" s="220">
        <v>0.77</v>
      </c>
      <c r="D106" s="220">
        <v>25.0</v>
      </c>
      <c r="F106" s="259" t="s">
        <v>160</v>
      </c>
      <c r="G106" s="112">
        <v>0.59</v>
      </c>
      <c r="H106" s="112"/>
      <c r="I106" s="138">
        <v>101.0</v>
      </c>
      <c r="J106" s="112" t="str">
        <f t="shared" si="65"/>
        <v/>
      </c>
      <c r="K106" s="112">
        <f t="shared" si="19"/>
        <v>0</v>
      </c>
      <c r="L106" s="112" t="str">
        <f t="shared" si="20"/>
        <v/>
      </c>
      <c r="M106" s="112" t="str">
        <f t="shared" si="1"/>
        <v/>
      </c>
      <c r="N106" s="112" t="str">
        <f t="shared" si="2"/>
        <v/>
      </c>
      <c r="O106" s="139">
        <f t="shared" si="3"/>
        <v>0</v>
      </c>
      <c r="P106" s="138">
        <v>101.0</v>
      </c>
      <c r="Q106" s="112" t="str">
        <f t="shared" si="21"/>
        <v/>
      </c>
      <c r="R106" s="112" t="str">
        <f t="shared" si="22"/>
        <v/>
      </c>
      <c r="S106" s="112">
        <f t="shared" si="4"/>
        <v>0</v>
      </c>
      <c r="T106" s="112">
        <f t="shared" si="5"/>
        <v>0</v>
      </c>
      <c r="U106" s="112" t="str">
        <f t="shared" si="23"/>
        <v/>
      </c>
      <c r="V106" s="112" t="str">
        <f t="shared" si="6"/>
        <v/>
      </c>
      <c r="W106" s="112">
        <v>0.0</v>
      </c>
      <c r="X106" s="112">
        <f t="shared" si="7"/>
        <v>0</v>
      </c>
      <c r="Y106" s="140" t="str">
        <f t="shared" si="8"/>
        <v/>
      </c>
      <c r="AA106" s="141">
        <v>101.0</v>
      </c>
      <c r="AB106" s="112" t="str">
        <f t="shared" si="9"/>
        <v/>
      </c>
      <c r="AC106" s="142">
        <f t="shared" si="10"/>
        <v>0</v>
      </c>
      <c r="AD106" s="112" t="str">
        <f t="shared" si="11"/>
        <v/>
      </c>
      <c r="AE106" s="112" t="str">
        <f t="shared" si="12"/>
        <v/>
      </c>
      <c r="AF106" s="112" t="str">
        <f t="shared" si="24"/>
        <v/>
      </c>
      <c r="AG106" s="112" t="str">
        <f t="shared" si="25"/>
        <v/>
      </c>
      <c r="AH106" s="112" t="str">
        <f t="shared" si="26"/>
        <v/>
      </c>
      <c r="AI106" s="143" t="str">
        <f t="shared" si="27"/>
        <v/>
      </c>
      <c r="AK106" s="141">
        <v>101.0</v>
      </c>
      <c r="AL106" s="112" t="str">
        <f t="shared" si="13"/>
        <v/>
      </c>
      <c r="AM106" s="112" t="str">
        <f t="shared" si="14"/>
        <v/>
      </c>
      <c r="AN106" s="112" t="str">
        <f t="shared" si="15"/>
        <v/>
      </c>
      <c r="AO106" s="112" t="str">
        <f t="shared" si="16"/>
        <v/>
      </c>
      <c r="AP106" s="112" t="str">
        <f t="shared" si="17"/>
        <v/>
      </c>
      <c r="AQ106" s="112" t="str">
        <f t="shared" ref="AQ106:AT106" si="139">IF($AK106&lt;=$F$18,$AL106*AM106,)</f>
        <v/>
      </c>
      <c r="AR106" s="112" t="str">
        <f t="shared" si="139"/>
        <v/>
      </c>
      <c r="AS106" s="112" t="str">
        <f t="shared" si="139"/>
        <v/>
      </c>
      <c r="AT106" s="112" t="str">
        <f t="shared" si="139"/>
        <v/>
      </c>
      <c r="AU106" s="112"/>
      <c r="AV106" s="112"/>
      <c r="AW106" s="112"/>
      <c r="AX106" s="112"/>
      <c r="AY106" s="143"/>
      <c r="AZ106" s="262"/>
    </row>
    <row r="107" ht="15.75" customHeight="1">
      <c r="B107" s="220" t="s">
        <v>161</v>
      </c>
      <c r="C107" s="220">
        <f t="shared" ref="C107:D107" si="140">44%*C105+56%*C106</f>
        <v>0.4312</v>
      </c>
      <c r="D107" s="220">
        <f t="shared" si="140"/>
        <v>14.88</v>
      </c>
      <c r="F107" s="259" t="s">
        <v>162</v>
      </c>
      <c r="G107" s="112">
        <v>0.43</v>
      </c>
      <c r="H107" s="112"/>
      <c r="I107" s="138">
        <v>102.0</v>
      </c>
      <c r="J107" s="112" t="str">
        <f t="shared" si="65"/>
        <v/>
      </c>
      <c r="K107" s="112">
        <f t="shared" si="19"/>
        <v>0</v>
      </c>
      <c r="L107" s="112" t="str">
        <f t="shared" si="20"/>
        <v/>
      </c>
      <c r="M107" s="112" t="str">
        <f t="shared" si="1"/>
        <v/>
      </c>
      <c r="N107" s="112" t="str">
        <f t="shared" si="2"/>
        <v/>
      </c>
      <c r="O107" s="139">
        <f t="shared" si="3"/>
        <v>0</v>
      </c>
      <c r="P107" s="138">
        <v>102.0</v>
      </c>
      <c r="Q107" s="112" t="str">
        <f t="shared" si="21"/>
        <v/>
      </c>
      <c r="R107" s="112" t="str">
        <f t="shared" si="22"/>
        <v/>
      </c>
      <c r="S107" s="112">
        <f t="shared" si="4"/>
        <v>0</v>
      </c>
      <c r="T107" s="112">
        <f t="shared" si="5"/>
        <v>0</v>
      </c>
      <c r="U107" s="112" t="str">
        <f t="shared" si="23"/>
        <v/>
      </c>
      <c r="V107" s="112" t="str">
        <f t="shared" si="6"/>
        <v/>
      </c>
      <c r="W107" s="112">
        <v>0.0</v>
      </c>
      <c r="X107" s="112">
        <f t="shared" si="7"/>
        <v>0</v>
      </c>
      <c r="Y107" s="140" t="str">
        <f t="shared" si="8"/>
        <v/>
      </c>
      <c r="AA107" s="141">
        <v>102.0</v>
      </c>
      <c r="AB107" s="112" t="str">
        <f t="shared" si="9"/>
        <v/>
      </c>
      <c r="AC107" s="142">
        <f t="shared" si="10"/>
        <v>0</v>
      </c>
      <c r="AD107" s="112" t="str">
        <f t="shared" si="11"/>
        <v/>
      </c>
      <c r="AE107" s="112" t="str">
        <f t="shared" si="12"/>
        <v/>
      </c>
      <c r="AF107" s="112" t="str">
        <f t="shared" si="24"/>
        <v/>
      </c>
      <c r="AG107" s="112" t="str">
        <f t="shared" si="25"/>
        <v/>
      </c>
      <c r="AH107" s="112" t="str">
        <f t="shared" si="26"/>
        <v/>
      </c>
      <c r="AI107" s="143" t="str">
        <f t="shared" si="27"/>
        <v/>
      </c>
      <c r="AK107" s="141">
        <v>102.0</v>
      </c>
      <c r="AL107" s="112" t="str">
        <f t="shared" si="13"/>
        <v/>
      </c>
      <c r="AM107" s="112" t="str">
        <f t="shared" si="14"/>
        <v/>
      </c>
      <c r="AN107" s="112" t="str">
        <f t="shared" si="15"/>
        <v/>
      </c>
      <c r="AO107" s="112" t="str">
        <f t="shared" si="16"/>
        <v/>
      </c>
      <c r="AP107" s="112" t="str">
        <f t="shared" si="17"/>
        <v/>
      </c>
      <c r="AQ107" s="112" t="str">
        <f t="shared" ref="AQ107:AT107" si="141">IF($AK107&lt;=$F$18,$AL107*AM107,)</f>
        <v/>
      </c>
      <c r="AR107" s="112" t="str">
        <f t="shared" si="141"/>
        <v/>
      </c>
      <c r="AS107" s="112" t="str">
        <f t="shared" si="141"/>
        <v/>
      </c>
      <c r="AT107" s="112" t="str">
        <f t="shared" si="141"/>
        <v/>
      </c>
      <c r="AU107" s="112"/>
      <c r="AV107" s="112"/>
      <c r="AW107" s="112"/>
      <c r="AX107" s="112"/>
      <c r="AY107" s="143"/>
      <c r="AZ107" s="262"/>
    </row>
    <row r="108" ht="15.75" customHeight="1">
      <c r="B108" s="220" t="s">
        <v>149</v>
      </c>
      <c r="C108" s="220">
        <v>0.25</v>
      </c>
      <c r="D108" s="220">
        <v>0.0</v>
      </c>
      <c r="F108" s="260" t="s">
        <v>163</v>
      </c>
      <c r="G108" s="142">
        <f>VLOOKUP(VLOOKUP(F17,C131:E195,3,FALSE),F104:G107,2,FALSE)</f>
        <v>0.59</v>
      </c>
      <c r="H108" s="112"/>
      <c r="I108" s="138">
        <v>103.0</v>
      </c>
      <c r="J108" s="112" t="str">
        <f t="shared" si="65"/>
        <v/>
      </c>
      <c r="K108" s="112">
        <f t="shared" si="19"/>
        <v>0</v>
      </c>
      <c r="L108" s="112" t="str">
        <f t="shared" si="20"/>
        <v/>
      </c>
      <c r="M108" s="112" t="str">
        <f t="shared" si="1"/>
        <v/>
      </c>
      <c r="N108" s="112" t="str">
        <f t="shared" si="2"/>
        <v/>
      </c>
      <c r="O108" s="139">
        <f t="shared" si="3"/>
        <v>0</v>
      </c>
      <c r="P108" s="138">
        <v>103.0</v>
      </c>
      <c r="Q108" s="112" t="str">
        <f t="shared" si="21"/>
        <v/>
      </c>
      <c r="R108" s="112" t="str">
        <f t="shared" si="22"/>
        <v/>
      </c>
      <c r="S108" s="112">
        <f t="shared" si="4"/>
        <v>0</v>
      </c>
      <c r="T108" s="112">
        <f t="shared" si="5"/>
        <v>0</v>
      </c>
      <c r="U108" s="112" t="str">
        <f t="shared" si="23"/>
        <v/>
      </c>
      <c r="V108" s="112" t="str">
        <f t="shared" si="6"/>
        <v/>
      </c>
      <c r="W108" s="112">
        <v>0.0</v>
      </c>
      <c r="X108" s="112">
        <f t="shared" si="7"/>
        <v>0</v>
      </c>
      <c r="Y108" s="140" t="str">
        <f t="shared" si="8"/>
        <v/>
      </c>
      <c r="AA108" s="141">
        <v>103.0</v>
      </c>
      <c r="AB108" s="112" t="str">
        <f t="shared" si="9"/>
        <v/>
      </c>
      <c r="AC108" s="142">
        <f t="shared" si="10"/>
        <v>0</v>
      </c>
      <c r="AD108" s="112" t="str">
        <f t="shared" si="11"/>
        <v/>
      </c>
      <c r="AE108" s="112" t="str">
        <f t="shared" si="12"/>
        <v/>
      </c>
      <c r="AF108" s="112" t="str">
        <f t="shared" si="24"/>
        <v/>
      </c>
      <c r="AG108" s="112" t="str">
        <f t="shared" si="25"/>
        <v/>
      </c>
      <c r="AH108" s="112" t="str">
        <f t="shared" si="26"/>
        <v/>
      </c>
      <c r="AI108" s="143" t="str">
        <f t="shared" si="27"/>
        <v/>
      </c>
      <c r="AK108" s="141">
        <v>103.0</v>
      </c>
      <c r="AL108" s="112" t="str">
        <f t="shared" si="13"/>
        <v/>
      </c>
      <c r="AM108" s="112" t="str">
        <f t="shared" si="14"/>
        <v/>
      </c>
      <c r="AN108" s="112" t="str">
        <f t="shared" si="15"/>
        <v/>
      </c>
      <c r="AO108" s="112" t="str">
        <f t="shared" si="16"/>
        <v/>
      </c>
      <c r="AP108" s="112" t="str">
        <f t="shared" si="17"/>
        <v/>
      </c>
      <c r="AQ108" s="112" t="str">
        <f t="shared" ref="AQ108:AT108" si="142">IF($AK108&lt;=$F$18,$AL108*AM108,)</f>
        <v/>
      </c>
      <c r="AR108" s="112" t="str">
        <f t="shared" si="142"/>
        <v/>
      </c>
      <c r="AS108" s="112" t="str">
        <f t="shared" si="142"/>
        <v/>
      </c>
      <c r="AT108" s="112" t="str">
        <f t="shared" si="142"/>
        <v/>
      </c>
      <c r="AU108" s="112"/>
      <c r="AV108" s="112"/>
      <c r="AW108" s="112"/>
      <c r="AX108" s="112"/>
      <c r="AY108" s="143"/>
      <c r="AZ108" s="262"/>
    </row>
    <row r="109" ht="15.75" customHeight="1">
      <c r="F109" s="111"/>
      <c r="G109" s="112"/>
      <c r="H109" s="112"/>
      <c r="I109" s="138">
        <v>104.0</v>
      </c>
      <c r="J109" s="112" t="str">
        <f t="shared" si="65"/>
        <v/>
      </c>
      <c r="K109" s="112">
        <f t="shared" si="19"/>
        <v>0</v>
      </c>
      <c r="L109" s="112" t="str">
        <f t="shared" si="20"/>
        <v/>
      </c>
      <c r="M109" s="112" t="str">
        <f t="shared" si="1"/>
        <v/>
      </c>
      <c r="N109" s="112" t="str">
        <f t="shared" si="2"/>
        <v/>
      </c>
      <c r="O109" s="139">
        <f t="shared" si="3"/>
        <v>0</v>
      </c>
      <c r="P109" s="138">
        <v>104.0</v>
      </c>
      <c r="Q109" s="112" t="str">
        <f t="shared" si="21"/>
        <v/>
      </c>
      <c r="R109" s="112" t="str">
        <f t="shared" si="22"/>
        <v/>
      </c>
      <c r="S109" s="112">
        <f t="shared" si="4"/>
        <v>0</v>
      </c>
      <c r="T109" s="112">
        <f t="shared" si="5"/>
        <v>0</v>
      </c>
      <c r="U109" s="112" t="str">
        <f t="shared" si="23"/>
        <v/>
      </c>
      <c r="V109" s="112" t="str">
        <f t="shared" si="6"/>
        <v/>
      </c>
      <c r="W109" s="112">
        <v>0.0</v>
      </c>
      <c r="X109" s="112">
        <f t="shared" si="7"/>
        <v>0</v>
      </c>
      <c r="Y109" s="140" t="str">
        <f t="shared" si="8"/>
        <v/>
      </c>
      <c r="AA109" s="141">
        <v>104.0</v>
      </c>
      <c r="AB109" s="112" t="str">
        <f t="shared" si="9"/>
        <v/>
      </c>
      <c r="AC109" s="142">
        <f t="shared" si="10"/>
        <v>0</v>
      </c>
      <c r="AD109" s="112" t="str">
        <f t="shared" si="11"/>
        <v/>
      </c>
      <c r="AE109" s="112" t="str">
        <f t="shared" si="12"/>
        <v/>
      </c>
      <c r="AF109" s="112" t="str">
        <f t="shared" si="24"/>
        <v/>
      </c>
      <c r="AG109" s="112" t="str">
        <f t="shared" si="25"/>
        <v/>
      </c>
      <c r="AH109" s="112" t="str">
        <f t="shared" si="26"/>
        <v/>
      </c>
      <c r="AI109" s="143" t="str">
        <f t="shared" si="27"/>
        <v/>
      </c>
      <c r="AK109" s="141">
        <v>104.0</v>
      </c>
      <c r="AL109" s="112" t="str">
        <f t="shared" si="13"/>
        <v/>
      </c>
      <c r="AM109" s="112" t="str">
        <f t="shared" si="14"/>
        <v/>
      </c>
      <c r="AN109" s="112" t="str">
        <f t="shared" si="15"/>
        <v/>
      </c>
      <c r="AO109" s="112" t="str">
        <f t="shared" si="16"/>
        <v/>
      </c>
      <c r="AP109" s="112" t="str">
        <f t="shared" si="17"/>
        <v/>
      </c>
      <c r="AQ109" s="112" t="str">
        <f t="shared" ref="AQ109:AT109" si="143">IF($AK109&lt;=$F$18,$AL109*AM109,)</f>
        <v/>
      </c>
      <c r="AR109" s="112" t="str">
        <f t="shared" si="143"/>
        <v/>
      </c>
      <c r="AS109" s="112" t="str">
        <f t="shared" si="143"/>
        <v/>
      </c>
      <c r="AT109" s="112" t="str">
        <f t="shared" si="143"/>
        <v/>
      </c>
      <c r="AU109" s="112"/>
      <c r="AV109" s="112"/>
      <c r="AW109" s="112"/>
      <c r="AX109" s="112"/>
      <c r="AY109" s="143"/>
      <c r="AZ109" s="262"/>
    </row>
    <row r="110" ht="15.75" customHeight="1">
      <c r="F110" s="111"/>
      <c r="G110" s="112"/>
      <c r="H110" s="112"/>
      <c r="I110" s="138">
        <v>105.0</v>
      </c>
      <c r="J110" s="112" t="str">
        <f t="shared" si="65"/>
        <v/>
      </c>
      <c r="K110" s="112">
        <f t="shared" si="19"/>
        <v>0</v>
      </c>
      <c r="L110" s="112" t="str">
        <f t="shared" si="20"/>
        <v/>
      </c>
      <c r="M110" s="112" t="str">
        <f t="shared" si="1"/>
        <v/>
      </c>
      <c r="N110" s="112" t="str">
        <f t="shared" si="2"/>
        <v/>
      </c>
      <c r="O110" s="139">
        <f t="shared" si="3"/>
        <v>0</v>
      </c>
      <c r="P110" s="138">
        <v>105.0</v>
      </c>
      <c r="Q110" s="112" t="str">
        <f t="shared" si="21"/>
        <v/>
      </c>
      <c r="R110" s="112" t="str">
        <f t="shared" si="22"/>
        <v/>
      </c>
      <c r="S110" s="112">
        <f t="shared" si="4"/>
        <v>0</v>
      </c>
      <c r="T110" s="112">
        <f t="shared" si="5"/>
        <v>0</v>
      </c>
      <c r="U110" s="112" t="str">
        <f t="shared" si="23"/>
        <v/>
      </c>
      <c r="V110" s="112" t="str">
        <f t="shared" si="6"/>
        <v/>
      </c>
      <c r="W110" s="112">
        <v>0.0</v>
      </c>
      <c r="X110" s="112">
        <f t="shared" si="7"/>
        <v>0</v>
      </c>
      <c r="Y110" s="140" t="str">
        <f t="shared" si="8"/>
        <v/>
      </c>
      <c r="AA110" s="141">
        <v>105.0</v>
      </c>
      <c r="AB110" s="112" t="str">
        <f t="shared" si="9"/>
        <v/>
      </c>
      <c r="AC110" s="142">
        <f t="shared" si="10"/>
        <v>0</v>
      </c>
      <c r="AD110" s="112" t="str">
        <f t="shared" si="11"/>
        <v/>
      </c>
      <c r="AE110" s="112" t="str">
        <f t="shared" si="12"/>
        <v/>
      </c>
      <c r="AF110" s="112" t="str">
        <f t="shared" si="24"/>
        <v/>
      </c>
      <c r="AG110" s="112" t="str">
        <f t="shared" si="25"/>
        <v/>
      </c>
      <c r="AH110" s="112" t="str">
        <f t="shared" si="26"/>
        <v/>
      </c>
      <c r="AI110" s="143" t="str">
        <f t="shared" si="27"/>
        <v/>
      </c>
      <c r="AK110" s="141">
        <v>105.0</v>
      </c>
      <c r="AL110" s="112" t="str">
        <f t="shared" si="13"/>
        <v/>
      </c>
      <c r="AM110" s="112" t="str">
        <f t="shared" si="14"/>
        <v/>
      </c>
      <c r="AN110" s="112" t="str">
        <f t="shared" si="15"/>
        <v/>
      </c>
      <c r="AO110" s="112" t="str">
        <f t="shared" si="16"/>
        <v/>
      </c>
      <c r="AP110" s="112" t="str">
        <f t="shared" si="17"/>
        <v/>
      </c>
      <c r="AQ110" s="112" t="str">
        <f t="shared" ref="AQ110:AT110" si="144">IF($AK110&lt;=$F$18,$AL110*AM110,)</f>
        <v/>
      </c>
      <c r="AR110" s="112" t="str">
        <f t="shared" si="144"/>
        <v/>
      </c>
      <c r="AS110" s="112" t="str">
        <f t="shared" si="144"/>
        <v/>
      </c>
      <c r="AT110" s="112" t="str">
        <f t="shared" si="144"/>
        <v/>
      </c>
      <c r="AU110" s="112"/>
      <c r="AV110" s="112"/>
      <c r="AW110" s="112"/>
      <c r="AX110" s="112"/>
      <c r="AY110" s="143"/>
      <c r="AZ110" s="262"/>
    </row>
    <row r="111" ht="15.75" customHeight="1">
      <c r="C111" s="65" t="s">
        <v>164</v>
      </c>
      <c r="D111" s="65"/>
      <c r="E111" s="65"/>
      <c r="F111" s="111"/>
      <c r="G111" s="112"/>
      <c r="H111" s="112"/>
      <c r="I111" s="138">
        <v>106.0</v>
      </c>
      <c r="J111" s="112" t="str">
        <f t="shared" si="65"/>
        <v/>
      </c>
      <c r="K111" s="112">
        <f t="shared" si="19"/>
        <v>0</v>
      </c>
      <c r="L111" s="112" t="str">
        <f t="shared" si="20"/>
        <v/>
      </c>
      <c r="M111" s="112" t="str">
        <f t="shared" si="1"/>
        <v/>
      </c>
      <c r="N111" s="112" t="str">
        <f t="shared" si="2"/>
        <v/>
      </c>
      <c r="O111" s="139">
        <f t="shared" si="3"/>
        <v>0</v>
      </c>
      <c r="P111" s="138">
        <v>106.0</v>
      </c>
      <c r="Q111" s="112" t="str">
        <f t="shared" si="21"/>
        <v/>
      </c>
      <c r="R111" s="112" t="str">
        <f t="shared" si="22"/>
        <v/>
      </c>
      <c r="S111" s="112">
        <f t="shared" si="4"/>
        <v>0</v>
      </c>
      <c r="T111" s="112">
        <f t="shared" si="5"/>
        <v>0</v>
      </c>
      <c r="U111" s="112" t="str">
        <f t="shared" si="23"/>
        <v/>
      </c>
      <c r="V111" s="112" t="str">
        <f t="shared" si="6"/>
        <v/>
      </c>
      <c r="W111" s="112">
        <v>0.0</v>
      </c>
      <c r="X111" s="112">
        <f t="shared" si="7"/>
        <v>0</v>
      </c>
      <c r="Y111" s="140" t="str">
        <f t="shared" si="8"/>
        <v/>
      </c>
      <c r="AA111" s="141">
        <v>106.0</v>
      </c>
      <c r="AB111" s="112" t="str">
        <f t="shared" si="9"/>
        <v/>
      </c>
      <c r="AC111" s="142">
        <f t="shared" si="10"/>
        <v>0</v>
      </c>
      <c r="AD111" s="112" t="str">
        <f t="shared" si="11"/>
        <v/>
      </c>
      <c r="AE111" s="112" t="str">
        <f t="shared" si="12"/>
        <v/>
      </c>
      <c r="AF111" s="112" t="str">
        <f t="shared" si="24"/>
        <v/>
      </c>
      <c r="AG111" s="112" t="str">
        <f t="shared" si="25"/>
        <v/>
      </c>
      <c r="AH111" s="112" t="str">
        <f t="shared" si="26"/>
        <v/>
      </c>
      <c r="AI111" s="143" t="str">
        <f t="shared" si="27"/>
        <v/>
      </c>
      <c r="AK111" s="141">
        <v>106.0</v>
      </c>
      <c r="AL111" s="112" t="str">
        <f t="shared" si="13"/>
        <v/>
      </c>
      <c r="AM111" s="112" t="str">
        <f t="shared" si="14"/>
        <v/>
      </c>
      <c r="AN111" s="112" t="str">
        <f t="shared" si="15"/>
        <v/>
      </c>
      <c r="AO111" s="112" t="str">
        <f t="shared" si="16"/>
        <v/>
      </c>
      <c r="AP111" s="112" t="str">
        <f t="shared" si="17"/>
        <v/>
      </c>
      <c r="AQ111" s="112" t="str">
        <f t="shared" ref="AQ111:AT111" si="145">IF($AK111&lt;=$F$18,$AL111*AM111,)</f>
        <v/>
      </c>
      <c r="AR111" s="112" t="str">
        <f t="shared" si="145"/>
        <v/>
      </c>
      <c r="AS111" s="112" t="str">
        <f t="shared" si="145"/>
        <v/>
      </c>
      <c r="AT111" s="112" t="str">
        <f t="shared" si="145"/>
        <v/>
      </c>
      <c r="AU111" s="112"/>
      <c r="AV111" s="112"/>
      <c r="AW111" s="112"/>
      <c r="AX111" s="112"/>
      <c r="AY111" s="143"/>
      <c r="AZ111" s="262"/>
    </row>
    <row r="112" ht="15.75" customHeight="1">
      <c r="C112" s="65" t="s">
        <v>165</v>
      </c>
      <c r="D112" s="65" t="s">
        <v>91</v>
      </c>
      <c r="E112" s="65" t="s">
        <v>166</v>
      </c>
      <c r="F112" s="111"/>
      <c r="G112" s="112"/>
      <c r="H112" s="112"/>
      <c r="I112" s="138">
        <v>107.0</v>
      </c>
      <c r="J112" s="112" t="str">
        <f t="shared" si="65"/>
        <v/>
      </c>
      <c r="K112" s="112">
        <f t="shared" si="19"/>
        <v>0</v>
      </c>
      <c r="L112" s="112" t="str">
        <f t="shared" si="20"/>
        <v/>
      </c>
      <c r="M112" s="112" t="str">
        <f t="shared" si="1"/>
        <v/>
      </c>
      <c r="N112" s="112" t="str">
        <f t="shared" si="2"/>
        <v/>
      </c>
      <c r="O112" s="139">
        <f t="shared" si="3"/>
        <v>0</v>
      </c>
      <c r="P112" s="138">
        <v>107.0</v>
      </c>
      <c r="Q112" s="112" t="str">
        <f t="shared" si="21"/>
        <v/>
      </c>
      <c r="R112" s="112" t="str">
        <f t="shared" si="22"/>
        <v/>
      </c>
      <c r="S112" s="112">
        <f t="shared" si="4"/>
        <v>0</v>
      </c>
      <c r="T112" s="112">
        <f t="shared" si="5"/>
        <v>0</v>
      </c>
      <c r="U112" s="112" t="str">
        <f t="shared" si="23"/>
        <v/>
      </c>
      <c r="V112" s="112" t="str">
        <f t="shared" si="6"/>
        <v/>
      </c>
      <c r="W112" s="112">
        <v>0.0</v>
      </c>
      <c r="X112" s="112">
        <f t="shared" si="7"/>
        <v>0</v>
      </c>
      <c r="Y112" s="140" t="str">
        <f t="shared" si="8"/>
        <v/>
      </c>
      <c r="AA112" s="141">
        <v>107.0</v>
      </c>
      <c r="AB112" s="112" t="str">
        <f t="shared" si="9"/>
        <v/>
      </c>
      <c r="AC112" s="142">
        <f t="shared" si="10"/>
        <v>0</v>
      </c>
      <c r="AD112" s="112" t="str">
        <f t="shared" si="11"/>
        <v/>
      </c>
      <c r="AE112" s="112" t="str">
        <f t="shared" si="12"/>
        <v/>
      </c>
      <c r="AF112" s="112" t="str">
        <f t="shared" si="24"/>
        <v/>
      </c>
      <c r="AG112" s="112" t="str">
        <f t="shared" si="25"/>
        <v/>
      </c>
      <c r="AH112" s="112" t="str">
        <f t="shared" si="26"/>
        <v/>
      </c>
      <c r="AI112" s="143" t="str">
        <f t="shared" si="27"/>
        <v/>
      </c>
      <c r="AK112" s="141">
        <v>107.0</v>
      </c>
      <c r="AL112" s="112" t="str">
        <f t="shared" si="13"/>
        <v/>
      </c>
      <c r="AM112" s="112" t="str">
        <f t="shared" si="14"/>
        <v/>
      </c>
      <c r="AN112" s="112" t="str">
        <f t="shared" si="15"/>
        <v/>
      </c>
      <c r="AO112" s="112" t="str">
        <f t="shared" si="16"/>
        <v/>
      </c>
      <c r="AP112" s="112" t="str">
        <f t="shared" si="17"/>
        <v/>
      </c>
      <c r="AQ112" s="112" t="str">
        <f t="shared" ref="AQ112:AT112" si="146">IF($AK112&lt;=$F$18,$AL112*AM112,)</f>
        <v/>
      </c>
      <c r="AR112" s="112" t="str">
        <f t="shared" si="146"/>
        <v/>
      </c>
      <c r="AS112" s="112" t="str">
        <f t="shared" si="146"/>
        <v/>
      </c>
      <c r="AT112" s="112" t="str">
        <f t="shared" si="146"/>
        <v/>
      </c>
      <c r="AU112" s="112"/>
      <c r="AV112" s="112"/>
      <c r="AW112" s="112"/>
      <c r="AX112" s="112"/>
      <c r="AY112" s="143"/>
      <c r="AZ112" s="262"/>
    </row>
    <row r="113" ht="15.75" customHeight="1">
      <c r="B113" s="219" t="s">
        <v>167</v>
      </c>
      <c r="C113" s="228" t="str">
        <f>1/$F$18*SUM(X6:X205)</f>
        <v>#DIV/0!</v>
      </c>
      <c r="D113" s="228" t="str">
        <f>1/$F$10*SUM(O6:O205)</f>
        <v>#DIV/0!</v>
      </c>
      <c r="E113" s="229" t="str">
        <f>C113-D113</f>
        <v>#DIV/0!</v>
      </c>
      <c r="F113" s="111"/>
      <c r="G113" s="112"/>
      <c r="H113" s="112"/>
      <c r="I113" s="138">
        <v>108.0</v>
      </c>
      <c r="J113" s="112" t="str">
        <f t="shared" si="65"/>
        <v/>
      </c>
      <c r="K113" s="112">
        <f t="shared" si="19"/>
        <v>0</v>
      </c>
      <c r="L113" s="112" t="str">
        <f t="shared" si="20"/>
        <v/>
      </c>
      <c r="M113" s="112" t="str">
        <f t="shared" si="1"/>
        <v/>
      </c>
      <c r="N113" s="112" t="str">
        <f t="shared" si="2"/>
        <v/>
      </c>
      <c r="O113" s="139">
        <f t="shared" si="3"/>
        <v>0</v>
      </c>
      <c r="P113" s="138">
        <v>108.0</v>
      </c>
      <c r="Q113" s="112" t="str">
        <f t="shared" si="21"/>
        <v/>
      </c>
      <c r="R113" s="112" t="str">
        <f t="shared" si="22"/>
        <v/>
      </c>
      <c r="S113" s="112">
        <f t="shared" si="4"/>
        <v>0</v>
      </c>
      <c r="T113" s="112">
        <f t="shared" si="5"/>
        <v>0</v>
      </c>
      <c r="U113" s="112" t="str">
        <f t="shared" si="23"/>
        <v/>
      </c>
      <c r="V113" s="112" t="str">
        <f t="shared" si="6"/>
        <v/>
      </c>
      <c r="W113" s="112">
        <v>0.0</v>
      </c>
      <c r="X113" s="112">
        <f t="shared" si="7"/>
        <v>0</v>
      </c>
      <c r="Y113" s="140" t="str">
        <f t="shared" si="8"/>
        <v/>
      </c>
      <c r="AA113" s="141">
        <v>108.0</v>
      </c>
      <c r="AB113" s="112" t="str">
        <f t="shared" si="9"/>
        <v/>
      </c>
      <c r="AC113" s="142">
        <f t="shared" si="10"/>
        <v>0</v>
      </c>
      <c r="AD113" s="112" t="str">
        <f t="shared" si="11"/>
        <v/>
      </c>
      <c r="AE113" s="112" t="str">
        <f t="shared" si="12"/>
        <v/>
      </c>
      <c r="AF113" s="112" t="str">
        <f t="shared" si="24"/>
        <v/>
      </c>
      <c r="AG113" s="112" t="str">
        <f t="shared" si="25"/>
        <v/>
      </c>
      <c r="AH113" s="112" t="str">
        <f t="shared" si="26"/>
        <v/>
      </c>
      <c r="AI113" s="143" t="str">
        <f t="shared" si="27"/>
        <v/>
      </c>
      <c r="AK113" s="141">
        <v>108.0</v>
      </c>
      <c r="AL113" s="112" t="str">
        <f t="shared" si="13"/>
        <v/>
      </c>
      <c r="AM113" s="112" t="str">
        <f t="shared" si="14"/>
        <v/>
      </c>
      <c r="AN113" s="112" t="str">
        <f t="shared" si="15"/>
        <v/>
      </c>
      <c r="AO113" s="112" t="str">
        <f t="shared" si="16"/>
        <v/>
      </c>
      <c r="AP113" s="112" t="str">
        <f t="shared" si="17"/>
        <v/>
      </c>
      <c r="AQ113" s="112" t="str">
        <f t="shared" ref="AQ113:AT113" si="147">IF($AK113&lt;=$F$18,$AL113*AM113,)</f>
        <v/>
      </c>
      <c r="AR113" s="112" t="str">
        <f t="shared" si="147"/>
        <v/>
      </c>
      <c r="AS113" s="112" t="str">
        <f t="shared" si="147"/>
        <v/>
      </c>
      <c r="AT113" s="112" t="str">
        <f t="shared" si="147"/>
        <v/>
      </c>
      <c r="AU113" s="112"/>
      <c r="AV113" s="112"/>
      <c r="AW113" s="112"/>
      <c r="AX113" s="112"/>
      <c r="AY113" s="143"/>
      <c r="AZ113" s="262"/>
    </row>
    <row r="114" ht="15.75" customHeight="1">
      <c r="B114" s="219" t="s">
        <v>168</v>
      </c>
      <c r="C114" s="228">
        <f>X35</f>
        <v>0</v>
      </c>
      <c r="D114" s="228">
        <f>O35</f>
        <v>0</v>
      </c>
      <c r="E114" s="229" t="str">
        <f>VLOOKUP(30,I5:Y205,17,FALSE)</f>
        <v/>
      </c>
      <c r="F114" s="111"/>
      <c r="G114" s="112"/>
      <c r="H114" s="112"/>
      <c r="I114" s="138">
        <v>109.0</v>
      </c>
      <c r="J114" s="112" t="str">
        <f t="shared" si="65"/>
        <v/>
      </c>
      <c r="K114" s="112">
        <f t="shared" si="19"/>
        <v>0</v>
      </c>
      <c r="L114" s="112" t="str">
        <f t="shared" si="20"/>
        <v/>
      </c>
      <c r="M114" s="112" t="str">
        <f t="shared" si="1"/>
        <v/>
      </c>
      <c r="N114" s="112" t="str">
        <f t="shared" si="2"/>
        <v/>
      </c>
      <c r="O114" s="139">
        <f t="shared" si="3"/>
        <v>0</v>
      </c>
      <c r="P114" s="138">
        <v>109.0</v>
      </c>
      <c r="Q114" s="112" t="str">
        <f t="shared" si="21"/>
        <v/>
      </c>
      <c r="R114" s="112" t="str">
        <f t="shared" si="22"/>
        <v/>
      </c>
      <c r="S114" s="112">
        <f t="shared" si="4"/>
        <v>0</v>
      </c>
      <c r="T114" s="112">
        <f t="shared" si="5"/>
        <v>0</v>
      </c>
      <c r="U114" s="112" t="str">
        <f t="shared" si="23"/>
        <v/>
      </c>
      <c r="V114" s="112" t="str">
        <f t="shared" si="6"/>
        <v/>
      </c>
      <c r="W114" s="112">
        <v>0.0</v>
      </c>
      <c r="X114" s="112">
        <f t="shared" si="7"/>
        <v>0</v>
      </c>
      <c r="Y114" s="140" t="str">
        <f t="shared" si="8"/>
        <v/>
      </c>
      <c r="AA114" s="141">
        <v>109.0</v>
      </c>
      <c r="AB114" s="112" t="str">
        <f t="shared" si="9"/>
        <v/>
      </c>
      <c r="AC114" s="142">
        <f t="shared" si="10"/>
        <v>0</v>
      </c>
      <c r="AD114" s="112" t="str">
        <f t="shared" si="11"/>
        <v/>
      </c>
      <c r="AE114" s="112" t="str">
        <f t="shared" si="12"/>
        <v/>
      </c>
      <c r="AF114" s="112" t="str">
        <f t="shared" si="24"/>
        <v/>
      </c>
      <c r="AG114" s="112" t="str">
        <f t="shared" si="25"/>
        <v/>
      </c>
      <c r="AH114" s="112" t="str">
        <f t="shared" si="26"/>
        <v/>
      </c>
      <c r="AI114" s="143" t="str">
        <f t="shared" si="27"/>
        <v/>
      </c>
      <c r="AK114" s="141">
        <v>109.0</v>
      </c>
      <c r="AL114" s="112" t="str">
        <f t="shared" si="13"/>
        <v/>
      </c>
      <c r="AM114" s="112" t="str">
        <f t="shared" si="14"/>
        <v/>
      </c>
      <c r="AN114" s="112" t="str">
        <f t="shared" si="15"/>
        <v/>
      </c>
      <c r="AO114" s="112" t="str">
        <f t="shared" si="16"/>
        <v/>
      </c>
      <c r="AP114" s="112" t="str">
        <f t="shared" si="17"/>
        <v/>
      </c>
      <c r="AQ114" s="112" t="str">
        <f t="shared" ref="AQ114:AT114" si="148">IF($AK114&lt;=$F$18,$AL114*AM114,)</f>
        <v/>
      </c>
      <c r="AR114" s="112" t="str">
        <f t="shared" si="148"/>
        <v/>
      </c>
      <c r="AS114" s="112" t="str">
        <f t="shared" si="148"/>
        <v/>
      </c>
      <c r="AT114" s="112" t="str">
        <f t="shared" si="148"/>
        <v/>
      </c>
      <c r="AU114" s="112"/>
      <c r="AV114" s="112"/>
      <c r="AW114" s="112"/>
      <c r="AX114" s="112"/>
      <c r="AY114" s="143"/>
      <c r="AZ114" s="262"/>
    </row>
    <row r="115" ht="15.75" customHeight="1">
      <c r="C115" s="230"/>
      <c r="D115" s="230"/>
      <c r="E115" s="230"/>
      <c r="F115" s="111"/>
      <c r="G115" s="112"/>
      <c r="H115" s="112"/>
      <c r="I115" s="138">
        <v>110.0</v>
      </c>
      <c r="J115" s="112" t="str">
        <f t="shared" si="65"/>
        <v/>
      </c>
      <c r="K115" s="112">
        <f t="shared" si="19"/>
        <v>0</v>
      </c>
      <c r="L115" s="112" t="str">
        <f t="shared" si="20"/>
        <v/>
      </c>
      <c r="M115" s="112" t="str">
        <f t="shared" si="1"/>
        <v/>
      </c>
      <c r="N115" s="112" t="str">
        <f t="shared" si="2"/>
        <v/>
      </c>
      <c r="O115" s="139">
        <f t="shared" si="3"/>
        <v>0</v>
      </c>
      <c r="P115" s="138">
        <v>110.0</v>
      </c>
      <c r="Q115" s="112" t="str">
        <f t="shared" si="21"/>
        <v/>
      </c>
      <c r="R115" s="112" t="str">
        <f t="shared" si="22"/>
        <v/>
      </c>
      <c r="S115" s="112">
        <f t="shared" si="4"/>
        <v>0</v>
      </c>
      <c r="T115" s="112">
        <f t="shared" si="5"/>
        <v>0</v>
      </c>
      <c r="U115" s="112" t="str">
        <f t="shared" si="23"/>
        <v/>
      </c>
      <c r="V115" s="112" t="str">
        <f t="shared" si="6"/>
        <v/>
      </c>
      <c r="W115" s="112">
        <v>0.0</v>
      </c>
      <c r="X115" s="112">
        <f t="shared" si="7"/>
        <v>0</v>
      </c>
      <c r="Y115" s="140" t="str">
        <f t="shared" si="8"/>
        <v/>
      </c>
      <c r="AA115" s="141">
        <v>110.0</v>
      </c>
      <c r="AB115" s="112" t="str">
        <f t="shared" si="9"/>
        <v/>
      </c>
      <c r="AC115" s="142">
        <f t="shared" si="10"/>
        <v>0</v>
      </c>
      <c r="AD115" s="112" t="str">
        <f t="shared" si="11"/>
        <v/>
      </c>
      <c r="AE115" s="112" t="str">
        <f t="shared" si="12"/>
        <v/>
      </c>
      <c r="AF115" s="112" t="str">
        <f t="shared" si="24"/>
        <v/>
      </c>
      <c r="AG115" s="112" t="str">
        <f t="shared" si="25"/>
        <v/>
      </c>
      <c r="AH115" s="112" t="str">
        <f t="shared" si="26"/>
        <v/>
      </c>
      <c r="AI115" s="143" t="str">
        <f t="shared" si="27"/>
        <v/>
      </c>
      <c r="AK115" s="141">
        <v>110.0</v>
      </c>
      <c r="AL115" s="112" t="str">
        <f t="shared" si="13"/>
        <v/>
      </c>
      <c r="AM115" s="112" t="str">
        <f t="shared" si="14"/>
        <v/>
      </c>
      <c r="AN115" s="112" t="str">
        <f t="shared" si="15"/>
        <v/>
      </c>
      <c r="AO115" s="112" t="str">
        <f t="shared" si="16"/>
        <v/>
      </c>
      <c r="AP115" s="112" t="str">
        <f t="shared" si="17"/>
        <v/>
      </c>
      <c r="AQ115" s="112" t="str">
        <f t="shared" ref="AQ115:AT115" si="149">IF($AK115&lt;=$F$18,$AL115*AM115,)</f>
        <v/>
      </c>
      <c r="AR115" s="112" t="str">
        <f t="shared" si="149"/>
        <v/>
      </c>
      <c r="AS115" s="112" t="str">
        <f t="shared" si="149"/>
        <v/>
      </c>
      <c r="AT115" s="112" t="str">
        <f t="shared" si="149"/>
        <v/>
      </c>
      <c r="AU115" s="112"/>
      <c r="AV115" s="112"/>
      <c r="AW115" s="112"/>
      <c r="AX115" s="112"/>
      <c r="AY115" s="143"/>
      <c r="AZ115" s="262"/>
    </row>
    <row r="116" ht="15.75" customHeight="1">
      <c r="C116" s="231" t="s">
        <v>169</v>
      </c>
      <c r="D116" s="231"/>
      <c r="E116" s="231"/>
      <c r="F116" s="111"/>
      <c r="G116" s="112"/>
      <c r="H116" s="112"/>
      <c r="I116" s="138">
        <v>111.0</v>
      </c>
      <c r="J116" s="112" t="str">
        <f t="shared" si="65"/>
        <v/>
      </c>
      <c r="K116" s="112">
        <f t="shared" si="19"/>
        <v>0</v>
      </c>
      <c r="L116" s="112" t="str">
        <f t="shared" si="20"/>
        <v/>
      </c>
      <c r="M116" s="112" t="str">
        <f t="shared" si="1"/>
        <v/>
      </c>
      <c r="N116" s="112" t="str">
        <f t="shared" si="2"/>
        <v/>
      </c>
      <c r="O116" s="139">
        <f t="shared" si="3"/>
        <v>0</v>
      </c>
      <c r="P116" s="138">
        <v>111.0</v>
      </c>
      <c r="Q116" s="112" t="str">
        <f t="shared" si="21"/>
        <v/>
      </c>
      <c r="R116" s="112" t="str">
        <f t="shared" si="22"/>
        <v/>
      </c>
      <c r="S116" s="112">
        <f t="shared" si="4"/>
        <v>0</v>
      </c>
      <c r="T116" s="112">
        <f t="shared" si="5"/>
        <v>0</v>
      </c>
      <c r="U116" s="112" t="str">
        <f t="shared" si="23"/>
        <v/>
      </c>
      <c r="V116" s="112" t="str">
        <f t="shared" si="6"/>
        <v/>
      </c>
      <c r="W116" s="112">
        <v>0.0</v>
      </c>
      <c r="X116" s="112">
        <f t="shared" si="7"/>
        <v>0</v>
      </c>
      <c r="Y116" s="140" t="str">
        <f t="shared" si="8"/>
        <v/>
      </c>
      <c r="AA116" s="141">
        <v>111.0</v>
      </c>
      <c r="AB116" s="112" t="str">
        <f t="shared" si="9"/>
        <v/>
      </c>
      <c r="AC116" s="142">
        <f t="shared" si="10"/>
        <v>0</v>
      </c>
      <c r="AD116" s="112" t="str">
        <f t="shared" si="11"/>
        <v/>
      </c>
      <c r="AE116" s="112" t="str">
        <f t="shared" si="12"/>
        <v/>
      </c>
      <c r="AF116" s="112" t="str">
        <f t="shared" si="24"/>
        <v/>
      </c>
      <c r="AG116" s="112" t="str">
        <f t="shared" si="25"/>
        <v/>
      </c>
      <c r="AH116" s="112" t="str">
        <f t="shared" si="26"/>
        <v/>
      </c>
      <c r="AI116" s="143" t="str">
        <f t="shared" si="27"/>
        <v/>
      </c>
      <c r="AK116" s="141">
        <v>111.0</v>
      </c>
      <c r="AL116" s="112" t="str">
        <f t="shared" si="13"/>
        <v/>
      </c>
      <c r="AM116" s="112" t="str">
        <f t="shared" si="14"/>
        <v/>
      </c>
      <c r="AN116" s="112" t="str">
        <f t="shared" si="15"/>
        <v/>
      </c>
      <c r="AO116" s="112" t="str">
        <f t="shared" si="16"/>
        <v/>
      </c>
      <c r="AP116" s="112" t="str">
        <f t="shared" si="17"/>
        <v/>
      </c>
      <c r="AQ116" s="112" t="str">
        <f t="shared" ref="AQ116:AT116" si="150">IF($AK116&lt;=$F$18,$AL116*AM116,)</f>
        <v/>
      </c>
      <c r="AR116" s="112" t="str">
        <f t="shared" si="150"/>
        <v/>
      </c>
      <c r="AS116" s="112" t="str">
        <f t="shared" si="150"/>
        <v/>
      </c>
      <c r="AT116" s="112" t="str">
        <f t="shared" si="150"/>
        <v/>
      </c>
      <c r="AU116" s="112"/>
      <c r="AV116" s="112"/>
      <c r="AW116" s="112"/>
      <c r="AX116" s="112"/>
      <c r="AY116" s="143"/>
      <c r="AZ116" s="262"/>
    </row>
    <row r="117" ht="15.75" customHeight="1">
      <c r="C117" s="231" t="s">
        <v>165</v>
      </c>
      <c r="D117" s="231" t="s">
        <v>91</v>
      </c>
      <c r="E117" s="232" t="s">
        <v>166</v>
      </c>
      <c r="F117" s="111"/>
      <c r="G117" s="112"/>
      <c r="H117" s="112"/>
      <c r="I117" s="138">
        <v>112.0</v>
      </c>
      <c r="J117" s="112" t="str">
        <f t="shared" si="65"/>
        <v/>
      </c>
      <c r="K117" s="112">
        <f t="shared" si="19"/>
        <v>0</v>
      </c>
      <c r="L117" s="112" t="str">
        <f t="shared" si="20"/>
        <v/>
      </c>
      <c r="M117" s="112" t="str">
        <f t="shared" si="1"/>
        <v/>
      </c>
      <c r="N117" s="112" t="str">
        <f t="shared" si="2"/>
        <v/>
      </c>
      <c r="O117" s="139">
        <f t="shared" si="3"/>
        <v>0</v>
      </c>
      <c r="P117" s="138">
        <v>112.0</v>
      </c>
      <c r="Q117" s="112" t="str">
        <f t="shared" si="21"/>
        <v/>
      </c>
      <c r="R117" s="112" t="str">
        <f t="shared" si="22"/>
        <v/>
      </c>
      <c r="S117" s="112">
        <f t="shared" si="4"/>
        <v>0</v>
      </c>
      <c r="T117" s="112">
        <f t="shared" si="5"/>
        <v>0</v>
      </c>
      <c r="U117" s="112" t="str">
        <f t="shared" si="23"/>
        <v/>
      </c>
      <c r="V117" s="112" t="str">
        <f t="shared" si="6"/>
        <v/>
      </c>
      <c r="W117" s="112">
        <v>0.0</v>
      </c>
      <c r="X117" s="112">
        <f t="shared" si="7"/>
        <v>0</v>
      </c>
      <c r="Y117" s="140" t="str">
        <f t="shared" si="8"/>
        <v/>
      </c>
      <c r="AA117" s="141">
        <v>112.0</v>
      </c>
      <c r="AB117" s="112" t="str">
        <f t="shared" si="9"/>
        <v/>
      </c>
      <c r="AC117" s="142">
        <f t="shared" si="10"/>
        <v>0</v>
      </c>
      <c r="AD117" s="112" t="str">
        <f t="shared" si="11"/>
        <v/>
      </c>
      <c r="AE117" s="112" t="str">
        <f t="shared" si="12"/>
        <v/>
      </c>
      <c r="AF117" s="112" t="str">
        <f t="shared" si="24"/>
        <v/>
      </c>
      <c r="AG117" s="112" t="str">
        <f t="shared" si="25"/>
        <v/>
      </c>
      <c r="AH117" s="112" t="str">
        <f t="shared" si="26"/>
        <v/>
      </c>
      <c r="AI117" s="143" t="str">
        <f t="shared" si="27"/>
        <v/>
      </c>
      <c r="AK117" s="141">
        <v>112.0</v>
      </c>
      <c r="AL117" s="112" t="str">
        <f t="shared" si="13"/>
        <v/>
      </c>
      <c r="AM117" s="112" t="str">
        <f t="shared" si="14"/>
        <v/>
      </c>
      <c r="AN117" s="112" t="str">
        <f t="shared" si="15"/>
        <v/>
      </c>
      <c r="AO117" s="112" t="str">
        <f t="shared" si="16"/>
        <v/>
      </c>
      <c r="AP117" s="112" t="str">
        <f t="shared" si="17"/>
        <v/>
      </c>
      <c r="AQ117" s="112" t="str">
        <f t="shared" ref="AQ117:AT117" si="151">IF($AK117&lt;=$F$18,$AL117*AM117,)</f>
        <v/>
      </c>
      <c r="AR117" s="112" t="str">
        <f t="shared" si="151"/>
        <v/>
      </c>
      <c r="AS117" s="112" t="str">
        <f t="shared" si="151"/>
        <v/>
      </c>
      <c r="AT117" s="112" t="str">
        <f t="shared" si="151"/>
        <v/>
      </c>
      <c r="AU117" s="112"/>
      <c r="AV117" s="112"/>
      <c r="AW117" s="112"/>
      <c r="AX117" s="112"/>
      <c r="AY117" s="143"/>
      <c r="AZ117" s="262"/>
    </row>
    <row r="118" ht="15.75" customHeight="1">
      <c r="B118" s="219" t="s">
        <v>170</v>
      </c>
      <c r="C118" s="233">
        <f>1/30*SUM(AI6:AI35)</f>
        <v>0</v>
      </c>
      <c r="D118" s="228">
        <v>0.0</v>
      </c>
      <c r="E118" s="229">
        <f>C118-D118</f>
        <v>0</v>
      </c>
      <c r="F118" s="111"/>
      <c r="G118" s="112"/>
      <c r="H118" s="112"/>
      <c r="I118" s="138">
        <v>113.0</v>
      </c>
      <c r="J118" s="112" t="str">
        <f t="shared" si="65"/>
        <v/>
      </c>
      <c r="K118" s="112">
        <f t="shared" si="19"/>
        <v>0</v>
      </c>
      <c r="L118" s="112" t="str">
        <f t="shared" si="20"/>
        <v/>
      </c>
      <c r="M118" s="112" t="str">
        <f t="shared" si="1"/>
        <v/>
      </c>
      <c r="N118" s="112" t="str">
        <f t="shared" si="2"/>
        <v/>
      </c>
      <c r="O118" s="139">
        <f t="shared" si="3"/>
        <v>0</v>
      </c>
      <c r="P118" s="138">
        <v>113.0</v>
      </c>
      <c r="Q118" s="112" t="str">
        <f t="shared" si="21"/>
        <v/>
      </c>
      <c r="R118" s="112" t="str">
        <f t="shared" si="22"/>
        <v/>
      </c>
      <c r="S118" s="112">
        <f t="shared" si="4"/>
        <v>0</v>
      </c>
      <c r="T118" s="112">
        <f t="shared" si="5"/>
        <v>0</v>
      </c>
      <c r="U118" s="112" t="str">
        <f t="shared" si="23"/>
        <v/>
      </c>
      <c r="V118" s="112" t="str">
        <f t="shared" si="6"/>
        <v/>
      </c>
      <c r="W118" s="112">
        <v>0.0</v>
      </c>
      <c r="X118" s="112">
        <f t="shared" si="7"/>
        <v>0</v>
      </c>
      <c r="Y118" s="140" t="str">
        <f t="shared" si="8"/>
        <v/>
      </c>
      <c r="AA118" s="141">
        <v>113.0</v>
      </c>
      <c r="AB118" s="112" t="str">
        <f t="shared" si="9"/>
        <v/>
      </c>
      <c r="AC118" s="142">
        <f t="shared" si="10"/>
        <v>0</v>
      </c>
      <c r="AD118" s="112" t="str">
        <f t="shared" si="11"/>
        <v/>
      </c>
      <c r="AE118" s="112" t="str">
        <f t="shared" si="12"/>
        <v/>
      </c>
      <c r="AF118" s="112" t="str">
        <f t="shared" si="24"/>
        <v/>
      </c>
      <c r="AG118" s="112" t="str">
        <f t="shared" si="25"/>
        <v/>
      </c>
      <c r="AH118" s="112" t="str">
        <f t="shared" si="26"/>
        <v/>
      </c>
      <c r="AI118" s="143" t="str">
        <f t="shared" si="27"/>
        <v/>
      </c>
      <c r="AK118" s="141">
        <v>113.0</v>
      </c>
      <c r="AL118" s="112" t="str">
        <f t="shared" si="13"/>
        <v/>
      </c>
      <c r="AM118" s="112" t="str">
        <f t="shared" si="14"/>
        <v/>
      </c>
      <c r="AN118" s="112" t="str">
        <f t="shared" si="15"/>
        <v/>
      </c>
      <c r="AO118" s="112" t="str">
        <f t="shared" si="16"/>
        <v/>
      </c>
      <c r="AP118" s="112" t="str">
        <f t="shared" si="17"/>
        <v/>
      </c>
      <c r="AQ118" s="112" t="str">
        <f t="shared" ref="AQ118:AT118" si="152">IF($AK118&lt;=$F$18,$AL118*AM118,)</f>
        <v/>
      </c>
      <c r="AR118" s="112" t="str">
        <f t="shared" si="152"/>
        <v/>
      </c>
      <c r="AS118" s="112" t="str">
        <f t="shared" si="152"/>
        <v/>
      </c>
      <c r="AT118" s="112" t="str">
        <f t="shared" si="152"/>
        <v/>
      </c>
      <c r="AU118" s="112"/>
      <c r="AV118" s="112"/>
      <c r="AW118" s="112"/>
      <c r="AX118" s="112"/>
      <c r="AY118" s="143"/>
      <c r="AZ118" s="262"/>
    </row>
    <row r="119" ht="15.75" customHeight="1">
      <c r="B119" s="219"/>
      <c r="C119" s="234"/>
      <c r="D119" s="228"/>
      <c r="E119" s="229"/>
      <c r="F119" s="111"/>
      <c r="G119" s="112"/>
      <c r="H119" s="112"/>
      <c r="I119" s="138">
        <v>114.0</v>
      </c>
      <c r="J119" s="112" t="str">
        <f t="shared" si="65"/>
        <v/>
      </c>
      <c r="K119" s="112">
        <f t="shared" si="19"/>
        <v>0</v>
      </c>
      <c r="L119" s="112" t="str">
        <f t="shared" si="20"/>
        <v/>
      </c>
      <c r="M119" s="112" t="str">
        <f t="shared" si="1"/>
        <v/>
      </c>
      <c r="N119" s="112" t="str">
        <f t="shared" si="2"/>
        <v/>
      </c>
      <c r="O119" s="139">
        <f t="shared" si="3"/>
        <v>0</v>
      </c>
      <c r="P119" s="138">
        <v>114.0</v>
      </c>
      <c r="Q119" s="112" t="str">
        <f t="shared" si="21"/>
        <v/>
      </c>
      <c r="R119" s="112" t="str">
        <f t="shared" si="22"/>
        <v/>
      </c>
      <c r="S119" s="112">
        <f t="shared" si="4"/>
        <v>0</v>
      </c>
      <c r="T119" s="112">
        <f t="shared" si="5"/>
        <v>0</v>
      </c>
      <c r="U119" s="112" t="str">
        <f t="shared" si="23"/>
        <v/>
      </c>
      <c r="V119" s="112" t="str">
        <f t="shared" si="6"/>
        <v/>
      </c>
      <c r="W119" s="112">
        <v>0.0</v>
      </c>
      <c r="X119" s="112">
        <f t="shared" si="7"/>
        <v>0</v>
      </c>
      <c r="Y119" s="140" t="str">
        <f t="shared" si="8"/>
        <v/>
      </c>
      <c r="AA119" s="141">
        <v>114.0</v>
      </c>
      <c r="AB119" s="112" t="str">
        <f t="shared" si="9"/>
        <v/>
      </c>
      <c r="AC119" s="142">
        <f t="shared" si="10"/>
        <v>0</v>
      </c>
      <c r="AD119" s="112" t="str">
        <f t="shared" si="11"/>
        <v/>
      </c>
      <c r="AE119" s="112" t="str">
        <f t="shared" si="12"/>
        <v/>
      </c>
      <c r="AF119" s="112" t="str">
        <f t="shared" si="24"/>
        <v/>
      </c>
      <c r="AG119" s="112" t="str">
        <f t="shared" si="25"/>
        <v/>
      </c>
      <c r="AH119" s="112" t="str">
        <f t="shared" si="26"/>
        <v/>
      </c>
      <c r="AI119" s="143" t="str">
        <f t="shared" si="27"/>
        <v/>
      </c>
      <c r="AK119" s="141">
        <v>114.0</v>
      </c>
      <c r="AL119" s="112" t="str">
        <f t="shared" si="13"/>
        <v/>
      </c>
      <c r="AM119" s="112" t="str">
        <f t="shared" si="14"/>
        <v/>
      </c>
      <c r="AN119" s="112" t="str">
        <f t="shared" si="15"/>
        <v/>
      </c>
      <c r="AO119" s="112" t="str">
        <f t="shared" si="16"/>
        <v/>
      </c>
      <c r="AP119" s="112" t="str">
        <f t="shared" si="17"/>
        <v/>
      </c>
      <c r="AQ119" s="112" t="str">
        <f t="shared" ref="AQ119:AT119" si="153">IF($AK119&lt;=$F$18,$AL119*AM119,)</f>
        <v/>
      </c>
      <c r="AR119" s="112" t="str">
        <f t="shared" si="153"/>
        <v/>
      </c>
      <c r="AS119" s="112" t="str">
        <f t="shared" si="153"/>
        <v/>
      </c>
      <c r="AT119" s="112" t="str">
        <f t="shared" si="153"/>
        <v/>
      </c>
      <c r="AU119" s="112"/>
      <c r="AV119" s="112"/>
      <c r="AW119" s="112"/>
      <c r="AX119" s="112"/>
      <c r="AY119" s="143"/>
      <c r="AZ119" s="262"/>
    </row>
    <row r="120" ht="15.75" customHeight="1">
      <c r="C120" s="230"/>
      <c r="D120" s="230"/>
      <c r="E120" s="235"/>
      <c r="F120" s="111"/>
      <c r="G120" s="112"/>
      <c r="H120" s="112"/>
      <c r="I120" s="138">
        <v>115.0</v>
      </c>
      <c r="J120" s="112" t="str">
        <f t="shared" si="65"/>
        <v/>
      </c>
      <c r="K120" s="112">
        <f t="shared" si="19"/>
        <v>0</v>
      </c>
      <c r="L120" s="112" t="str">
        <f t="shared" si="20"/>
        <v/>
      </c>
      <c r="M120" s="112" t="str">
        <f t="shared" si="1"/>
        <v/>
      </c>
      <c r="N120" s="112" t="str">
        <f t="shared" si="2"/>
        <v/>
      </c>
      <c r="O120" s="139">
        <f t="shared" si="3"/>
        <v>0</v>
      </c>
      <c r="P120" s="138">
        <v>115.0</v>
      </c>
      <c r="Q120" s="112" t="str">
        <f t="shared" si="21"/>
        <v/>
      </c>
      <c r="R120" s="112" t="str">
        <f t="shared" si="22"/>
        <v/>
      </c>
      <c r="S120" s="112">
        <f t="shared" si="4"/>
        <v>0</v>
      </c>
      <c r="T120" s="112">
        <f t="shared" si="5"/>
        <v>0</v>
      </c>
      <c r="U120" s="112" t="str">
        <f t="shared" si="23"/>
        <v/>
      </c>
      <c r="V120" s="112" t="str">
        <f t="shared" si="6"/>
        <v/>
      </c>
      <c r="W120" s="112">
        <v>0.0</v>
      </c>
      <c r="X120" s="112">
        <f t="shared" si="7"/>
        <v>0</v>
      </c>
      <c r="Y120" s="140" t="str">
        <f t="shared" si="8"/>
        <v/>
      </c>
      <c r="AA120" s="141">
        <v>115.0</v>
      </c>
      <c r="AB120" s="112" t="str">
        <f t="shared" si="9"/>
        <v/>
      </c>
      <c r="AC120" s="142">
        <f t="shared" si="10"/>
        <v>0</v>
      </c>
      <c r="AD120" s="112" t="str">
        <f t="shared" si="11"/>
        <v/>
      </c>
      <c r="AE120" s="112" t="str">
        <f t="shared" si="12"/>
        <v/>
      </c>
      <c r="AF120" s="112" t="str">
        <f t="shared" si="24"/>
        <v/>
      </c>
      <c r="AG120" s="112" t="str">
        <f t="shared" si="25"/>
        <v/>
      </c>
      <c r="AH120" s="112" t="str">
        <f t="shared" si="26"/>
        <v/>
      </c>
      <c r="AI120" s="143" t="str">
        <f t="shared" si="27"/>
        <v/>
      </c>
      <c r="AK120" s="141">
        <v>115.0</v>
      </c>
      <c r="AL120" s="112" t="str">
        <f t="shared" si="13"/>
        <v/>
      </c>
      <c r="AM120" s="112" t="str">
        <f t="shared" si="14"/>
        <v/>
      </c>
      <c r="AN120" s="112" t="str">
        <f t="shared" si="15"/>
        <v/>
      </c>
      <c r="AO120" s="112" t="str">
        <f t="shared" si="16"/>
        <v/>
      </c>
      <c r="AP120" s="112" t="str">
        <f t="shared" si="17"/>
        <v/>
      </c>
      <c r="AQ120" s="112" t="str">
        <f t="shared" ref="AQ120:AT120" si="154">IF($AK120&lt;=$F$18,$AL120*AM120,)</f>
        <v/>
      </c>
      <c r="AR120" s="112" t="str">
        <f t="shared" si="154"/>
        <v/>
      </c>
      <c r="AS120" s="112" t="str">
        <f t="shared" si="154"/>
        <v/>
      </c>
      <c r="AT120" s="112" t="str">
        <f t="shared" si="154"/>
        <v/>
      </c>
      <c r="AU120" s="112"/>
      <c r="AV120" s="112"/>
      <c r="AW120" s="112"/>
      <c r="AX120" s="112"/>
      <c r="AY120" s="143"/>
      <c r="AZ120" s="262"/>
    </row>
    <row r="121" ht="15.75" customHeight="1">
      <c r="C121" s="231" t="s">
        <v>171</v>
      </c>
      <c r="D121" s="231"/>
      <c r="E121" s="231"/>
      <c r="F121" s="111"/>
      <c r="G121" s="112"/>
      <c r="H121" s="112"/>
      <c r="I121" s="138">
        <v>116.0</v>
      </c>
      <c r="J121" s="112" t="str">
        <f t="shared" si="65"/>
        <v/>
      </c>
      <c r="K121" s="112">
        <f t="shared" si="19"/>
        <v>0</v>
      </c>
      <c r="L121" s="112" t="str">
        <f t="shared" si="20"/>
        <v/>
      </c>
      <c r="M121" s="112" t="str">
        <f t="shared" si="1"/>
        <v/>
      </c>
      <c r="N121" s="112" t="str">
        <f t="shared" si="2"/>
        <v/>
      </c>
      <c r="O121" s="139">
        <f t="shared" si="3"/>
        <v>0</v>
      </c>
      <c r="P121" s="138">
        <v>116.0</v>
      </c>
      <c r="Q121" s="112" t="str">
        <f t="shared" si="21"/>
        <v/>
      </c>
      <c r="R121" s="112" t="str">
        <f t="shared" si="22"/>
        <v/>
      </c>
      <c r="S121" s="112">
        <f t="shared" si="4"/>
        <v>0</v>
      </c>
      <c r="T121" s="112">
        <f t="shared" si="5"/>
        <v>0</v>
      </c>
      <c r="U121" s="112" t="str">
        <f t="shared" si="23"/>
        <v/>
      </c>
      <c r="V121" s="112" t="str">
        <f t="shared" si="6"/>
        <v/>
      </c>
      <c r="W121" s="112">
        <v>0.0</v>
      </c>
      <c r="X121" s="112">
        <f t="shared" si="7"/>
        <v>0</v>
      </c>
      <c r="Y121" s="140" t="str">
        <f t="shared" si="8"/>
        <v/>
      </c>
      <c r="AA121" s="141">
        <v>116.0</v>
      </c>
      <c r="AB121" s="112" t="str">
        <f t="shared" si="9"/>
        <v/>
      </c>
      <c r="AC121" s="142">
        <f t="shared" si="10"/>
        <v>0</v>
      </c>
      <c r="AD121" s="112" t="str">
        <f t="shared" si="11"/>
        <v/>
      </c>
      <c r="AE121" s="112" t="str">
        <f t="shared" si="12"/>
        <v/>
      </c>
      <c r="AF121" s="112" t="str">
        <f t="shared" si="24"/>
        <v/>
      </c>
      <c r="AG121" s="112" t="str">
        <f t="shared" si="25"/>
        <v/>
      </c>
      <c r="AH121" s="112" t="str">
        <f t="shared" si="26"/>
        <v/>
      </c>
      <c r="AI121" s="143" t="str">
        <f t="shared" si="27"/>
        <v/>
      </c>
      <c r="AK121" s="141">
        <v>116.0</v>
      </c>
      <c r="AL121" s="112" t="str">
        <f t="shared" si="13"/>
        <v/>
      </c>
      <c r="AM121" s="112" t="str">
        <f t="shared" si="14"/>
        <v/>
      </c>
      <c r="AN121" s="112" t="str">
        <f t="shared" si="15"/>
        <v/>
      </c>
      <c r="AO121" s="112" t="str">
        <f t="shared" si="16"/>
        <v/>
      </c>
      <c r="AP121" s="112" t="str">
        <f t="shared" si="17"/>
        <v/>
      </c>
      <c r="AQ121" s="112" t="str">
        <f t="shared" ref="AQ121:AT121" si="155">IF($AK121&lt;=$F$18,$AL121*AM121,)</f>
        <v/>
      </c>
      <c r="AR121" s="112" t="str">
        <f t="shared" si="155"/>
        <v/>
      </c>
      <c r="AS121" s="112" t="str">
        <f t="shared" si="155"/>
        <v/>
      </c>
      <c r="AT121" s="112" t="str">
        <f t="shared" si="155"/>
        <v/>
      </c>
      <c r="AU121" s="112"/>
      <c r="AV121" s="112"/>
      <c r="AW121" s="112"/>
      <c r="AX121" s="112"/>
      <c r="AY121" s="143"/>
      <c r="AZ121" s="262"/>
    </row>
    <row r="122" ht="15.75" customHeight="1">
      <c r="C122" s="231" t="s">
        <v>165</v>
      </c>
      <c r="D122" s="231" t="s">
        <v>91</v>
      </c>
      <c r="E122" s="232" t="s">
        <v>166</v>
      </c>
      <c r="F122" s="111"/>
      <c r="G122" s="112"/>
      <c r="H122" s="112"/>
      <c r="I122" s="138">
        <v>117.0</v>
      </c>
      <c r="J122" s="112" t="str">
        <f t="shared" si="65"/>
        <v/>
      </c>
      <c r="K122" s="112">
        <f t="shared" si="19"/>
        <v>0</v>
      </c>
      <c r="L122" s="112" t="str">
        <f t="shared" si="20"/>
        <v/>
      </c>
      <c r="M122" s="112" t="str">
        <f t="shared" si="1"/>
        <v/>
      </c>
      <c r="N122" s="112" t="str">
        <f t="shared" si="2"/>
        <v/>
      </c>
      <c r="O122" s="139">
        <f t="shared" si="3"/>
        <v>0</v>
      </c>
      <c r="P122" s="138">
        <v>117.0</v>
      </c>
      <c r="Q122" s="112" t="str">
        <f t="shared" si="21"/>
        <v/>
      </c>
      <c r="R122" s="112" t="str">
        <f t="shared" si="22"/>
        <v/>
      </c>
      <c r="S122" s="112">
        <f t="shared" si="4"/>
        <v>0</v>
      </c>
      <c r="T122" s="112">
        <f t="shared" si="5"/>
        <v>0</v>
      </c>
      <c r="U122" s="112" t="str">
        <f t="shared" si="23"/>
        <v/>
      </c>
      <c r="V122" s="112" t="str">
        <f t="shared" si="6"/>
        <v/>
      </c>
      <c r="W122" s="112">
        <v>0.0</v>
      </c>
      <c r="X122" s="112">
        <f t="shared" si="7"/>
        <v>0</v>
      </c>
      <c r="Y122" s="140" t="str">
        <f t="shared" si="8"/>
        <v/>
      </c>
      <c r="AA122" s="141">
        <v>117.0</v>
      </c>
      <c r="AB122" s="112" t="str">
        <f t="shared" si="9"/>
        <v/>
      </c>
      <c r="AC122" s="142">
        <f t="shared" si="10"/>
        <v>0</v>
      </c>
      <c r="AD122" s="112" t="str">
        <f t="shared" si="11"/>
        <v/>
      </c>
      <c r="AE122" s="112" t="str">
        <f t="shared" si="12"/>
        <v/>
      </c>
      <c r="AF122" s="112" t="str">
        <f t="shared" si="24"/>
        <v/>
      </c>
      <c r="AG122" s="112" t="str">
        <f t="shared" si="25"/>
        <v/>
      </c>
      <c r="AH122" s="112" t="str">
        <f t="shared" si="26"/>
        <v/>
      </c>
      <c r="AI122" s="143" t="str">
        <f t="shared" si="27"/>
        <v/>
      </c>
      <c r="AK122" s="141">
        <v>117.0</v>
      </c>
      <c r="AL122" s="112" t="str">
        <f t="shared" si="13"/>
        <v/>
      </c>
      <c r="AM122" s="112" t="str">
        <f t="shared" si="14"/>
        <v/>
      </c>
      <c r="AN122" s="112" t="str">
        <f t="shared" si="15"/>
        <v/>
      </c>
      <c r="AO122" s="112" t="str">
        <f t="shared" si="16"/>
        <v/>
      </c>
      <c r="AP122" s="112" t="str">
        <f t="shared" si="17"/>
        <v/>
      </c>
      <c r="AQ122" s="112" t="str">
        <f t="shared" ref="AQ122:AT122" si="156">IF($AK122&lt;=$F$18,$AL122*AM122,)</f>
        <v/>
      </c>
      <c r="AR122" s="112" t="str">
        <f t="shared" si="156"/>
        <v/>
      </c>
      <c r="AS122" s="112" t="str">
        <f t="shared" si="156"/>
        <v/>
      </c>
      <c r="AT122" s="112" t="str">
        <f t="shared" si="156"/>
        <v/>
      </c>
      <c r="AU122" s="112"/>
      <c r="AV122" s="112"/>
      <c r="AW122" s="112"/>
      <c r="AX122" s="112"/>
      <c r="AY122" s="143"/>
      <c r="AZ122" s="262"/>
    </row>
    <row r="123" ht="15.75" customHeight="1">
      <c r="B123" s="219" t="s">
        <v>168</v>
      </c>
      <c r="C123" s="234" t="str">
        <f>AY35</f>
        <v/>
      </c>
      <c r="D123" s="236">
        <f>IF(AND(D8=B100,F12=C194),J34*50%*G107,0)</f>
        <v>0</v>
      </c>
      <c r="E123" s="229">
        <f>C123-D123</f>
        <v>0</v>
      </c>
      <c r="F123" s="111"/>
      <c r="G123" s="112"/>
      <c r="H123" s="112"/>
      <c r="I123" s="138">
        <v>118.0</v>
      </c>
      <c r="J123" s="112" t="str">
        <f t="shared" si="65"/>
        <v/>
      </c>
      <c r="K123" s="112">
        <f t="shared" si="19"/>
        <v>0</v>
      </c>
      <c r="L123" s="112" t="str">
        <f t="shared" si="20"/>
        <v/>
      </c>
      <c r="M123" s="112" t="str">
        <f t="shared" si="1"/>
        <v/>
      </c>
      <c r="N123" s="112" t="str">
        <f t="shared" si="2"/>
        <v/>
      </c>
      <c r="O123" s="139">
        <f t="shared" si="3"/>
        <v>0</v>
      </c>
      <c r="P123" s="138">
        <v>118.0</v>
      </c>
      <c r="Q123" s="112" t="str">
        <f t="shared" si="21"/>
        <v/>
      </c>
      <c r="R123" s="112" t="str">
        <f t="shared" si="22"/>
        <v/>
      </c>
      <c r="S123" s="112">
        <f t="shared" si="4"/>
        <v>0</v>
      </c>
      <c r="T123" s="112">
        <f t="shared" si="5"/>
        <v>0</v>
      </c>
      <c r="U123" s="112" t="str">
        <f t="shared" si="23"/>
        <v/>
      </c>
      <c r="V123" s="112" t="str">
        <f t="shared" si="6"/>
        <v/>
      </c>
      <c r="W123" s="112">
        <v>0.0</v>
      </c>
      <c r="X123" s="112">
        <f t="shared" si="7"/>
        <v>0</v>
      </c>
      <c r="Y123" s="140" t="str">
        <f t="shared" si="8"/>
        <v/>
      </c>
      <c r="AA123" s="141">
        <v>118.0</v>
      </c>
      <c r="AB123" s="112" t="str">
        <f t="shared" si="9"/>
        <v/>
      </c>
      <c r="AC123" s="142">
        <f t="shared" si="10"/>
        <v>0</v>
      </c>
      <c r="AD123" s="112" t="str">
        <f t="shared" si="11"/>
        <v/>
      </c>
      <c r="AE123" s="112" t="str">
        <f t="shared" si="12"/>
        <v/>
      </c>
      <c r="AF123" s="112" t="str">
        <f t="shared" si="24"/>
        <v/>
      </c>
      <c r="AG123" s="112" t="str">
        <f t="shared" si="25"/>
        <v/>
      </c>
      <c r="AH123" s="112" t="str">
        <f t="shared" si="26"/>
        <v/>
      </c>
      <c r="AI123" s="143" t="str">
        <f t="shared" si="27"/>
        <v/>
      </c>
      <c r="AK123" s="141">
        <v>118.0</v>
      </c>
      <c r="AL123" s="112" t="str">
        <f t="shared" si="13"/>
        <v/>
      </c>
      <c r="AM123" s="112" t="str">
        <f t="shared" si="14"/>
        <v/>
      </c>
      <c r="AN123" s="112" t="str">
        <f t="shared" si="15"/>
        <v/>
      </c>
      <c r="AO123" s="112" t="str">
        <f t="shared" si="16"/>
        <v/>
      </c>
      <c r="AP123" s="112" t="str">
        <f t="shared" si="17"/>
        <v/>
      </c>
      <c r="AQ123" s="112" t="str">
        <f t="shared" ref="AQ123:AT123" si="157">IF($AK123&lt;=$F$18,$AL123*AM123,)</f>
        <v/>
      </c>
      <c r="AR123" s="112" t="str">
        <f t="shared" si="157"/>
        <v/>
      </c>
      <c r="AS123" s="112" t="str">
        <f t="shared" si="157"/>
        <v/>
      </c>
      <c r="AT123" s="112" t="str">
        <f t="shared" si="157"/>
        <v/>
      </c>
      <c r="AU123" s="112"/>
      <c r="AV123" s="112"/>
      <c r="AW123" s="112"/>
      <c r="AX123" s="112"/>
      <c r="AY123" s="143"/>
      <c r="AZ123" s="262"/>
    </row>
    <row r="124" ht="15.75" customHeight="1">
      <c r="F124" s="111"/>
      <c r="G124" s="112"/>
      <c r="H124" s="112"/>
      <c r="I124" s="138">
        <v>119.0</v>
      </c>
      <c r="J124" s="112" t="str">
        <f t="shared" si="65"/>
        <v/>
      </c>
      <c r="K124" s="112">
        <f t="shared" si="19"/>
        <v>0</v>
      </c>
      <c r="L124" s="112" t="str">
        <f t="shared" si="20"/>
        <v/>
      </c>
      <c r="M124" s="112" t="str">
        <f t="shared" si="1"/>
        <v/>
      </c>
      <c r="N124" s="112" t="str">
        <f t="shared" si="2"/>
        <v/>
      </c>
      <c r="O124" s="139">
        <f t="shared" si="3"/>
        <v>0</v>
      </c>
      <c r="P124" s="138">
        <v>119.0</v>
      </c>
      <c r="Q124" s="112" t="str">
        <f t="shared" si="21"/>
        <v/>
      </c>
      <c r="R124" s="112" t="str">
        <f t="shared" si="22"/>
        <v/>
      </c>
      <c r="S124" s="112">
        <f t="shared" si="4"/>
        <v>0</v>
      </c>
      <c r="T124" s="112">
        <f t="shared" si="5"/>
        <v>0</v>
      </c>
      <c r="U124" s="112" t="str">
        <f t="shared" si="23"/>
        <v/>
      </c>
      <c r="V124" s="112" t="str">
        <f t="shared" si="6"/>
        <v/>
      </c>
      <c r="W124" s="112">
        <v>0.0</v>
      </c>
      <c r="X124" s="112">
        <f t="shared" si="7"/>
        <v>0</v>
      </c>
      <c r="Y124" s="140" t="str">
        <f t="shared" si="8"/>
        <v/>
      </c>
      <c r="AA124" s="141">
        <v>119.0</v>
      </c>
      <c r="AB124" s="112" t="str">
        <f t="shared" si="9"/>
        <v/>
      </c>
      <c r="AC124" s="142">
        <f t="shared" si="10"/>
        <v>0</v>
      </c>
      <c r="AD124" s="112" t="str">
        <f t="shared" si="11"/>
        <v/>
      </c>
      <c r="AE124" s="112" t="str">
        <f t="shared" si="12"/>
        <v/>
      </c>
      <c r="AF124" s="112" t="str">
        <f t="shared" si="24"/>
        <v/>
      </c>
      <c r="AG124" s="112" t="str">
        <f t="shared" si="25"/>
        <v/>
      </c>
      <c r="AH124" s="112" t="str">
        <f t="shared" si="26"/>
        <v/>
      </c>
      <c r="AI124" s="143" t="str">
        <f t="shared" si="27"/>
        <v/>
      </c>
      <c r="AK124" s="141">
        <v>119.0</v>
      </c>
      <c r="AL124" s="112" t="str">
        <f t="shared" si="13"/>
        <v/>
      </c>
      <c r="AM124" s="112" t="str">
        <f t="shared" si="14"/>
        <v/>
      </c>
      <c r="AN124" s="112" t="str">
        <f t="shared" si="15"/>
        <v/>
      </c>
      <c r="AO124" s="112" t="str">
        <f t="shared" si="16"/>
        <v/>
      </c>
      <c r="AP124" s="112" t="str">
        <f t="shared" si="17"/>
        <v/>
      </c>
      <c r="AQ124" s="112" t="str">
        <f t="shared" ref="AQ124:AT124" si="158">IF($AK124&lt;=$F$18,$AL124*AM124,)</f>
        <v/>
      </c>
      <c r="AR124" s="112" t="str">
        <f t="shared" si="158"/>
        <v/>
      </c>
      <c r="AS124" s="112" t="str">
        <f t="shared" si="158"/>
        <v/>
      </c>
      <c r="AT124" s="112" t="str">
        <f t="shared" si="158"/>
        <v/>
      </c>
      <c r="AU124" s="112"/>
      <c r="AV124" s="112"/>
      <c r="AW124" s="112"/>
      <c r="AX124" s="112"/>
      <c r="AY124" s="143"/>
      <c r="AZ124" s="262"/>
    </row>
    <row r="125" ht="15.75" customHeight="1">
      <c r="C125" s="230"/>
      <c r="D125" s="230"/>
      <c r="E125" s="235"/>
      <c r="F125" s="111"/>
      <c r="G125" s="112"/>
      <c r="H125" s="112"/>
      <c r="I125" s="138">
        <v>120.0</v>
      </c>
      <c r="J125" s="112" t="str">
        <f t="shared" si="65"/>
        <v/>
      </c>
      <c r="K125" s="112">
        <f t="shared" si="19"/>
        <v>0</v>
      </c>
      <c r="L125" s="112" t="str">
        <f t="shared" si="20"/>
        <v/>
      </c>
      <c r="M125" s="112" t="str">
        <f t="shared" si="1"/>
        <v/>
      </c>
      <c r="N125" s="112" t="str">
        <f t="shared" si="2"/>
        <v/>
      </c>
      <c r="O125" s="139">
        <f t="shared" si="3"/>
        <v>0</v>
      </c>
      <c r="P125" s="138">
        <v>120.0</v>
      </c>
      <c r="Q125" s="112" t="str">
        <f t="shared" si="21"/>
        <v/>
      </c>
      <c r="R125" s="112" t="str">
        <f t="shared" si="22"/>
        <v/>
      </c>
      <c r="S125" s="112">
        <f t="shared" si="4"/>
        <v>0</v>
      </c>
      <c r="T125" s="112">
        <f t="shared" si="5"/>
        <v>0</v>
      </c>
      <c r="U125" s="112" t="str">
        <f t="shared" si="23"/>
        <v/>
      </c>
      <c r="V125" s="112" t="str">
        <f t="shared" si="6"/>
        <v/>
      </c>
      <c r="W125" s="112">
        <v>0.0</v>
      </c>
      <c r="X125" s="112">
        <f t="shared" si="7"/>
        <v>0</v>
      </c>
      <c r="Y125" s="140" t="str">
        <f t="shared" si="8"/>
        <v/>
      </c>
      <c r="AA125" s="141">
        <v>120.0</v>
      </c>
      <c r="AB125" s="112" t="str">
        <f t="shared" si="9"/>
        <v/>
      </c>
      <c r="AC125" s="142">
        <f t="shared" si="10"/>
        <v>0</v>
      </c>
      <c r="AD125" s="112" t="str">
        <f t="shared" si="11"/>
        <v/>
      </c>
      <c r="AE125" s="112" t="str">
        <f t="shared" si="12"/>
        <v/>
      </c>
      <c r="AF125" s="112" t="str">
        <f t="shared" si="24"/>
        <v/>
      </c>
      <c r="AG125" s="112" t="str">
        <f t="shared" si="25"/>
        <v/>
      </c>
      <c r="AH125" s="112" t="str">
        <f t="shared" si="26"/>
        <v/>
      </c>
      <c r="AI125" s="143" t="str">
        <f t="shared" si="27"/>
        <v/>
      </c>
      <c r="AK125" s="141">
        <v>120.0</v>
      </c>
      <c r="AL125" s="112" t="str">
        <f t="shared" si="13"/>
        <v/>
      </c>
      <c r="AM125" s="112" t="str">
        <f t="shared" si="14"/>
        <v/>
      </c>
      <c r="AN125" s="112" t="str">
        <f t="shared" si="15"/>
        <v/>
      </c>
      <c r="AO125" s="112" t="str">
        <f t="shared" si="16"/>
        <v/>
      </c>
      <c r="AP125" s="112" t="str">
        <f t="shared" si="17"/>
        <v/>
      </c>
      <c r="AQ125" s="112" t="str">
        <f t="shared" ref="AQ125:AT125" si="159">IF($AK125&lt;=$F$18,$AL125*AM125,)</f>
        <v/>
      </c>
      <c r="AR125" s="112" t="str">
        <f t="shared" si="159"/>
        <v/>
      </c>
      <c r="AS125" s="112" t="str">
        <f t="shared" si="159"/>
        <v/>
      </c>
      <c r="AT125" s="112" t="str">
        <f t="shared" si="159"/>
        <v/>
      </c>
      <c r="AU125" s="112"/>
      <c r="AV125" s="112"/>
      <c r="AW125" s="112"/>
      <c r="AX125" s="112"/>
      <c r="AY125" s="143"/>
      <c r="AZ125" s="262"/>
    </row>
    <row r="126" ht="15.75" customHeight="1">
      <c r="C126" s="237" t="s">
        <v>172</v>
      </c>
      <c r="D126" s="237" t="s">
        <v>173</v>
      </c>
      <c r="E126" s="237" t="s">
        <v>171</v>
      </c>
      <c r="F126" s="65" t="s">
        <v>174</v>
      </c>
      <c r="G126" s="112"/>
      <c r="H126" s="112"/>
      <c r="I126" s="138">
        <v>121.0</v>
      </c>
      <c r="J126" s="112" t="str">
        <f t="shared" si="65"/>
        <v/>
      </c>
      <c r="K126" s="112">
        <f t="shared" si="19"/>
        <v>0</v>
      </c>
      <c r="L126" s="112" t="str">
        <f t="shared" si="20"/>
        <v/>
      </c>
      <c r="M126" s="112" t="str">
        <f t="shared" si="1"/>
        <v/>
      </c>
      <c r="N126" s="112" t="str">
        <f t="shared" si="2"/>
        <v/>
      </c>
      <c r="O126" s="139">
        <f t="shared" si="3"/>
        <v>0</v>
      </c>
      <c r="P126" s="138">
        <v>121.0</v>
      </c>
      <c r="Q126" s="112" t="str">
        <f t="shared" si="21"/>
        <v/>
      </c>
      <c r="R126" s="112" t="str">
        <f t="shared" si="22"/>
        <v/>
      </c>
      <c r="S126" s="112">
        <f t="shared" si="4"/>
        <v>0</v>
      </c>
      <c r="T126" s="112">
        <f t="shared" si="5"/>
        <v>0</v>
      </c>
      <c r="U126" s="112" t="str">
        <f t="shared" si="23"/>
        <v/>
      </c>
      <c r="V126" s="112" t="str">
        <f t="shared" si="6"/>
        <v/>
      </c>
      <c r="W126" s="112">
        <v>0.0</v>
      </c>
      <c r="X126" s="112">
        <f t="shared" si="7"/>
        <v>0</v>
      </c>
      <c r="Y126" s="140" t="str">
        <f t="shared" si="8"/>
        <v/>
      </c>
      <c r="AA126" s="141">
        <v>121.0</v>
      </c>
      <c r="AB126" s="112" t="str">
        <f t="shared" si="9"/>
        <v/>
      </c>
      <c r="AC126" s="142">
        <f t="shared" si="10"/>
        <v>0</v>
      </c>
      <c r="AD126" s="112" t="str">
        <f t="shared" si="11"/>
        <v/>
      </c>
      <c r="AE126" s="112" t="str">
        <f t="shared" si="12"/>
        <v/>
      </c>
      <c r="AF126" s="112" t="str">
        <f t="shared" si="24"/>
        <v/>
      </c>
      <c r="AG126" s="112" t="str">
        <f t="shared" si="25"/>
        <v/>
      </c>
      <c r="AH126" s="112" t="str">
        <f t="shared" si="26"/>
        <v/>
      </c>
      <c r="AI126" s="143" t="str">
        <f t="shared" si="27"/>
        <v/>
      </c>
      <c r="AK126" s="141">
        <v>121.0</v>
      </c>
      <c r="AL126" s="112" t="str">
        <f t="shared" si="13"/>
        <v/>
      </c>
      <c r="AM126" s="112" t="str">
        <f t="shared" si="14"/>
        <v/>
      </c>
      <c r="AN126" s="112" t="str">
        <f t="shared" si="15"/>
        <v/>
      </c>
      <c r="AO126" s="112" t="str">
        <f t="shared" si="16"/>
        <v/>
      </c>
      <c r="AP126" s="112" t="str">
        <f t="shared" si="17"/>
        <v/>
      </c>
      <c r="AQ126" s="112" t="str">
        <f t="shared" ref="AQ126:AT126" si="160">IF($AK126&lt;=$F$18,$AL126*AM126,)</f>
        <v/>
      </c>
      <c r="AR126" s="112" t="str">
        <f t="shared" si="160"/>
        <v/>
      </c>
      <c r="AS126" s="112" t="str">
        <f t="shared" si="160"/>
        <v/>
      </c>
      <c r="AT126" s="112" t="str">
        <f t="shared" si="160"/>
        <v/>
      </c>
      <c r="AU126" s="112"/>
      <c r="AV126" s="112"/>
      <c r="AW126" s="112"/>
      <c r="AX126" s="112"/>
      <c r="AY126" s="143"/>
      <c r="AZ126" s="262"/>
    </row>
    <row r="127" ht="15.75" customHeight="1">
      <c r="C127" s="234" t="str">
        <f>IF(F18&gt;30,MIN(E113:E114),E113)</f>
        <v>#DIV/0!</v>
      </c>
      <c r="D127" s="234">
        <f>MIN(E118:E119)</f>
        <v>0</v>
      </c>
      <c r="E127" s="234">
        <f>E123</f>
        <v>0</v>
      </c>
      <c r="F127" s="238" t="str">
        <f>SUM(C127:E127)</f>
        <v>#DIV/0!</v>
      </c>
      <c r="G127" s="112"/>
      <c r="H127" s="112"/>
      <c r="I127" s="138">
        <v>122.0</v>
      </c>
      <c r="J127" s="112" t="str">
        <f t="shared" si="65"/>
        <v/>
      </c>
      <c r="K127" s="112">
        <f t="shared" si="19"/>
        <v>0</v>
      </c>
      <c r="L127" s="112" t="str">
        <f t="shared" si="20"/>
        <v/>
      </c>
      <c r="M127" s="112" t="str">
        <f t="shared" si="1"/>
        <v/>
      </c>
      <c r="N127" s="112" t="str">
        <f t="shared" si="2"/>
        <v/>
      </c>
      <c r="O127" s="139">
        <f t="shared" si="3"/>
        <v>0</v>
      </c>
      <c r="P127" s="138">
        <v>122.0</v>
      </c>
      <c r="Q127" s="112" t="str">
        <f t="shared" si="21"/>
        <v/>
      </c>
      <c r="R127" s="112" t="str">
        <f t="shared" si="22"/>
        <v/>
      </c>
      <c r="S127" s="112">
        <f t="shared" si="4"/>
        <v>0</v>
      </c>
      <c r="T127" s="112">
        <f t="shared" si="5"/>
        <v>0</v>
      </c>
      <c r="U127" s="112" t="str">
        <f t="shared" si="23"/>
        <v/>
      </c>
      <c r="V127" s="112" t="str">
        <f t="shared" si="6"/>
        <v/>
      </c>
      <c r="W127" s="112">
        <v>0.0</v>
      </c>
      <c r="X127" s="112">
        <f t="shared" si="7"/>
        <v>0</v>
      </c>
      <c r="Y127" s="140" t="str">
        <f t="shared" si="8"/>
        <v/>
      </c>
      <c r="AA127" s="141">
        <v>122.0</v>
      </c>
      <c r="AB127" s="112" t="str">
        <f t="shared" si="9"/>
        <v/>
      </c>
      <c r="AC127" s="142">
        <f t="shared" si="10"/>
        <v>0</v>
      </c>
      <c r="AD127" s="112" t="str">
        <f t="shared" si="11"/>
        <v/>
      </c>
      <c r="AE127" s="112" t="str">
        <f t="shared" si="12"/>
        <v/>
      </c>
      <c r="AF127" s="112" t="str">
        <f t="shared" si="24"/>
        <v/>
      </c>
      <c r="AG127" s="112" t="str">
        <f t="shared" si="25"/>
        <v/>
      </c>
      <c r="AH127" s="112" t="str">
        <f t="shared" si="26"/>
        <v/>
      </c>
      <c r="AI127" s="143" t="str">
        <f t="shared" si="27"/>
        <v/>
      </c>
      <c r="AK127" s="141">
        <v>122.0</v>
      </c>
      <c r="AL127" s="112" t="str">
        <f t="shared" si="13"/>
        <v/>
      </c>
      <c r="AM127" s="112" t="str">
        <f t="shared" si="14"/>
        <v/>
      </c>
      <c r="AN127" s="112" t="str">
        <f t="shared" si="15"/>
        <v/>
      </c>
      <c r="AO127" s="112" t="str">
        <f t="shared" si="16"/>
        <v/>
      </c>
      <c r="AP127" s="112" t="str">
        <f t="shared" si="17"/>
        <v/>
      </c>
      <c r="AQ127" s="112" t="str">
        <f t="shared" ref="AQ127:AT127" si="161">IF($AK127&lt;=$F$18,$AL127*AM127,)</f>
        <v/>
      </c>
      <c r="AR127" s="112" t="str">
        <f t="shared" si="161"/>
        <v/>
      </c>
      <c r="AS127" s="112" t="str">
        <f t="shared" si="161"/>
        <v/>
      </c>
      <c r="AT127" s="112" t="str">
        <f t="shared" si="161"/>
        <v/>
      </c>
      <c r="AU127" s="112"/>
      <c r="AV127" s="112"/>
      <c r="AW127" s="112"/>
      <c r="AX127" s="112"/>
      <c r="AY127" s="143"/>
      <c r="AZ127" s="262"/>
    </row>
    <row r="128" ht="15.75" customHeight="1">
      <c r="E128" s="112"/>
      <c r="F128" s="111"/>
      <c r="G128" s="112"/>
      <c r="H128" s="112"/>
      <c r="I128" s="138">
        <v>123.0</v>
      </c>
      <c r="J128" s="112" t="str">
        <f t="shared" si="65"/>
        <v/>
      </c>
      <c r="K128" s="112">
        <f t="shared" si="19"/>
        <v>0</v>
      </c>
      <c r="L128" s="112" t="str">
        <f t="shared" si="20"/>
        <v/>
      </c>
      <c r="M128" s="112" t="str">
        <f t="shared" si="1"/>
        <v/>
      </c>
      <c r="N128" s="112" t="str">
        <f t="shared" si="2"/>
        <v/>
      </c>
      <c r="O128" s="139">
        <f t="shared" si="3"/>
        <v>0</v>
      </c>
      <c r="P128" s="138">
        <v>123.0</v>
      </c>
      <c r="Q128" s="112" t="str">
        <f t="shared" si="21"/>
        <v/>
      </c>
      <c r="R128" s="112" t="str">
        <f t="shared" si="22"/>
        <v/>
      </c>
      <c r="S128" s="112">
        <f t="shared" si="4"/>
        <v>0</v>
      </c>
      <c r="T128" s="112">
        <f t="shared" si="5"/>
        <v>0</v>
      </c>
      <c r="U128" s="112" t="str">
        <f t="shared" si="23"/>
        <v/>
      </c>
      <c r="V128" s="112" t="str">
        <f t="shared" si="6"/>
        <v/>
      </c>
      <c r="W128" s="112">
        <v>0.0</v>
      </c>
      <c r="X128" s="112">
        <f t="shared" si="7"/>
        <v>0</v>
      </c>
      <c r="Y128" s="140" t="str">
        <f t="shared" si="8"/>
        <v/>
      </c>
      <c r="AA128" s="141">
        <v>123.0</v>
      </c>
      <c r="AB128" s="112" t="str">
        <f t="shared" si="9"/>
        <v/>
      </c>
      <c r="AC128" s="142">
        <f t="shared" si="10"/>
        <v>0</v>
      </c>
      <c r="AD128" s="112" t="str">
        <f t="shared" si="11"/>
        <v/>
      </c>
      <c r="AE128" s="112" t="str">
        <f t="shared" si="12"/>
        <v/>
      </c>
      <c r="AF128" s="112" t="str">
        <f t="shared" si="24"/>
        <v/>
      </c>
      <c r="AG128" s="112" t="str">
        <f t="shared" si="25"/>
        <v/>
      </c>
      <c r="AH128" s="112" t="str">
        <f t="shared" si="26"/>
        <v/>
      </c>
      <c r="AI128" s="143" t="str">
        <f t="shared" si="27"/>
        <v/>
      </c>
      <c r="AK128" s="141">
        <v>123.0</v>
      </c>
      <c r="AL128" s="112" t="str">
        <f t="shared" si="13"/>
        <v/>
      </c>
      <c r="AM128" s="112" t="str">
        <f t="shared" si="14"/>
        <v/>
      </c>
      <c r="AN128" s="112" t="str">
        <f t="shared" si="15"/>
        <v/>
      </c>
      <c r="AO128" s="112" t="str">
        <f t="shared" si="16"/>
        <v/>
      </c>
      <c r="AP128" s="112" t="str">
        <f t="shared" si="17"/>
        <v/>
      </c>
      <c r="AQ128" s="112" t="str">
        <f t="shared" ref="AQ128:AT128" si="162">IF($AK128&lt;=$F$18,$AL128*AM128,)</f>
        <v/>
      </c>
      <c r="AR128" s="112" t="str">
        <f t="shared" si="162"/>
        <v/>
      </c>
      <c r="AS128" s="112" t="str">
        <f t="shared" si="162"/>
        <v/>
      </c>
      <c r="AT128" s="112" t="str">
        <f t="shared" si="162"/>
        <v/>
      </c>
      <c r="AU128" s="112"/>
      <c r="AV128" s="112"/>
      <c r="AW128" s="112"/>
      <c r="AX128" s="112"/>
      <c r="AY128" s="143"/>
      <c r="AZ128" s="262"/>
    </row>
    <row r="129" ht="15.75" customHeight="1">
      <c r="E129" s="112"/>
      <c r="F129" s="111"/>
      <c r="G129" s="112"/>
      <c r="H129" s="112"/>
      <c r="I129" s="138">
        <v>124.0</v>
      </c>
      <c r="J129" s="112" t="str">
        <f t="shared" si="65"/>
        <v/>
      </c>
      <c r="K129" s="112">
        <f t="shared" si="19"/>
        <v>0</v>
      </c>
      <c r="L129" s="112" t="str">
        <f t="shared" si="20"/>
        <v/>
      </c>
      <c r="M129" s="112" t="str">
        <f t="shared" si="1"/>
        <v/>
      </c>
      <c r="N129" s="112" t="str">
        <f t="shared" si="2"/>
        <v/>
      </c>
      <c r="O129" s="139">
        <f t="shared" si="3"/>
        <v>0</v>
      </c>
      <c r="P129" s="138">
        <v>124.0</v>
      </c>
      <c r="Q129" s="112" t="str">
        <f t="shared" si="21"/>
        <v/>
      </c>
      <c r="R129" s="112" t="str">
        <f t="shared" si="22"/>
        <v/>
      </c>
      <c r="S129" s="112">
        <f t="shared" si="4"/>
        <v>0</v>
      </c>
      <c r="T129" s="112">
        <f t="shared" si="5"/>
        <v>0</v>
      </c>
      <c r="U129" s="112" t="str">
        <f t="shared" si="23"/>
        <v/>
      </c>
      <c r="V129" s="112" t="str">
        <f t="shared" si="6"/>
        <v/>
      </c>
      <c r="W129" s="112">
        <v>0.0</v>
      </c>
      <c r="X129" s="112">
        <f t="shared" si="7"/>
        <v>0</v>
      </c>
      <c r="Y129" s="140" t="str">
        <f t="shared" si="8"/>
        <v/>
      </c>
      <c r="AA129" s="141">
        <v>124.0</v>
      </c>
      <c r="AB129" s="112" t="str">
        <f t="shared" si="9"/>
        <v/>
      </c>
      <c r="AC129" s="142">
        <f t="shared" si="10"/>
        <v>0</v>
      </c>
      <c r="AD129" s="112" t="str">
        <f t="shared" si="11"/>
        <v/>
      </c>
      <c r="AE129" s="112" t="str">
        <f t="shared" si="12"/>
        <v/>
      </c>
      <c r="AF129" s="112" t="str">
        <f t="shared" si="24"/>
        <v/>
      </c>
      <c r="AG129" s="112" t="str">
        <f t="shared" si="25"/>
        <v/>
      </c>
      <c r="AH129" s="112" t="str">
        <f t="shared" si="26"/>
        <v/>
      </c>
      <c r="AI129" s="143" t="str">
        <f t="shared" si="27"/>
        <v/>
      </c>
      <c r="AK129" s="141">
        <v>124.0</v>
      </c>
      <c r="AL129" s="112" t="str">
        <f t="shared" si="13"/>
        <v/>
      </c>
      <c r="AM129" s="112" t="str">
        <f t="shared" si="14"/>
        <v/>
      </c>
      <c r="AN129" s="112" t="str">
        <f t="shared" si="15"/>
        <v/>
      </c>
      <c r="AO129" s="112" t="str">
        <f t="shared" si="16"/>
        <v/>
      </c>
      <c r="AP129" s="112" t="str">
        <f t="shared" si="17"/>
        <v/>
      </c>
      <c r="AQ129" s="112" t="str">
        <f t="shared" ref="AQ129:AT129" si="163">IF($AK129&lt;=$F$18,$AL129*AM129,)</f>
        <v/>
      </c>
      <c r="AR129" s="112" t="str">
        <f t="shared" si="163"/>
        <v/>
      </c>
      <c r="AS129" s="112" t="str">
        <f t="shared" si="163"/>
        <v/>
      </c>
      <c r="AT129" s="112" t="str">
        <f t="shared" si="163"/>
        <v/>
      </c>
      <c r="AU129" s="112"/>
      <c r="AV129" s="112"/>
      <c r="AW129" s="112"/>
      <c r="AX129" s="112"/>
      <c r="AY129" s="143"/>
      <c r="AZ129" s="262"/>
    </row>
    <row r="130" ht="15.75" customHeight="1">
      <c r="C130" s="239" t="s">
        <v>175</v>
      </c>
      <c r="D130" s="239" t="s">
        <v>246</v>
      </c>
      <c r="E130" s="240" t="s">
        <v>177</v>
      </c>
      <c r="F130" s="239" t="s">
        <v>178</v>
      </c>
      <c r="G130" s="112"/>
      <c r="H130" s="112"/>
      <c r="I130" s="138">
        <v>125.0</v>
      </c>
      <c r="J130" s="112" t="str">
        <f t="shared" si="65"/>
        <v/>
      </c>
      <c r="K130" s="112">
        <f t="shared" si="19"/>
        <v>0</v>
      </c>
      <c r="L130" s="112" t="str">
        <f t="shared" si="20"/>
        <v/>
      </c>
      <c r="M130" s="112" t="str">
        <f t="shared" si="1"/>
        <v/>
      </c>
      <c r="N130" s="112" t="str">
        <f t="shared" si="2"/>
        <v/>
      </c>
      <c r="O130" s="139">
        <f t="shared" si="3"/>
        <v>0</v>
      </c>
      <c r="P130" s="138">
        <v>125.0</v>
      </c>
      <c r="Q130" s="112" t="str">
        <f t="shared" si="21"/>
        <v/>
      </c>
      <c r="R130" s="112" t="str">
        <f t="shared" si="22"/>
        <v/>
      </c>
      <c r="S130" s="112">
        <f t="shared" si="4"/>
        <v>0</v>
      </c>
      <c r="T130" s="112">
        <f t="shared" si="5"/>
        <v>0</v>
      </c>
      <c r="U130" s="112" t="str">
        <f t="shared" si="23"/>
        <v/>
      </c>
      <c r="V130" s="112" t="str">
        <f t="shared" si="6"/>
        <v/>
      </c>
      <c r="W130" s="112">
        <v>0.0</v>
      </c>
      <c r="X130" s="112">
        <f t="shared" si="7"/>
        <v>0</v>
      </c>
      <c r="Y130" s="140" t="str">
        <f t="shared" si="8"/>
        <v/>
      </c>
      <c r="AA130" s="141">
        <v>125.0</v>
      </c>
      <c r="AB130" s="112" t="str">
        <f t="shared" si="9"/>
        <v/>
      </c>
      <c r="AC130" s="142">
        <f t="shared" si="10"/>
        <v>0</v>
      </c>
      <c r="AD130" s="112" t="str">
        <f t="shared" si="11"/>
        <v/>
      </c>
      <c r="AE130" s="112" t="str">
        <f t="shared" si="12"/>
        <v/>
      </c>
      <c r="AF130" s="112" t="str">
        <f t="shared" si="24"/>
        <v/>
      </c>
      <c r="AG130" s="112" t="str">
        <f t="shared" si="25"/>
        <v/>
      </c>
      <c r="AH130" s="112" t="str">
        <f t="shared" si="26"/>
        <v/>
      </c>
      <c r="AI130" s="143" t="str">
        <f t="shared" si="27"/>
        <v/>
      </c>
      <c r="AK130" s="141">
        <v>125.0</v>
      </c>
      <c r="AL130" s="112" t="str">
        <f t="shared" si="13"/>
        <v/>
      </c>
      <c r="AM130" s="112" t="str">
        <f t="shared" si="14"/>
        <v/>
      </c>
      <c r="AN130" s="112" t="str">
        <f t="shared" si="15"/>
        <v/>
      </c>
      <c r="AO130" s="112" t="str">
        <f t="shared" si="16"/>
        <v/>
      </c>
      <c r="AP130" s="112" t="str">
        <f t="shared" si="17"/>
        <v/>
      </c>
      <c r="AQ130" s="112" t="str">
        <f t="shared" ref="AQ130:AT130" si="164">IF($AK130&lt;=$F$18,$AL130*AM130,)</f>
        <v/>
      </c>
      <c r="AR130" s="112" t="str">
        <f t="shared" si="164"/>
        <v/>
      </c>
      <c r="AS130" s="112" t="str">
        <f t="shared" si="164"/>
        <v/>
      </c>
      <c r="AT130" s="112" t="str">
        <f t="shared" si="164"/>
        <v/>
      </c>
      <c r="AU130" s="112"/>
      <c r="AV130" s="112"/>
      <c r="AW130" s="112"/>
      <c r="AX130" s="112"/>
      <c r="AY130" s="143"/>
      <c r="AZ130" s="262"/>
    </row>
    <row r="131" ht="15.75" customHeight="1">
      <c r="C131" s="241" t="s">
        <v>179</v>
      </c>
      <c r="D131" s="242">
        <v>0.62</v>
      </c>
      <c r="E131" s="240" t="s">
        <v>158</v>
      </c>
      <c r="F131" s="239">
        <f>IF(OR('Pin Maritime'!$E131="Feuillus",'Pin Maritime'!$E131="Peupliers"),1.56,1.3)</f>
        <v>1.56</v>
      </c>
      <c r="G131" s="112"/>
      <c r="H131" s="112"/>
      <c r="I131" s="138">
        <v>126.0</v>
      </c>
      <c r="J131" s="112" t="str">
        <f t="shared" si="65"/>
        <v/>
      </c>
      <c r="K131" s="112">
        <f t="shared" si="19"/>
        <v>0</v>
      </c>
      <c r="L131" s="112" t="str">
        <f t="shared" si="20"/>
        <v/>
      </c>
      <c r="M131" s="112" t="str">
        <f t="shared" si="1"/>
        <v/>
      </c>
      <c r="N131" s="112" t="str">
        <f t="shared" si="2"/>
        <v/>
      </c>
      <c r="O131" s="139">
        <f t="shared" si="3"/>
        <v>0</v>
      </c>
      <c r="P131" s="138">
        <v>126.0</v>
      </c>
      <c r="Q131" s="112" t="str">
        <f t="shared" si="21"/>
        <v/>
      </c>
      <c r="R131" s="112" t="str">
        <f t="shared" si="22"/>
        <v/>
      </c>
      <c r="S131" s="112">
        <f t="shared" si="4"/>
        <v>0</v>
      </c>
      <c r="T131" s="112">
        <f t="shared" si="5"/>
        <v>0</v>
      </c>
      <c r="U131" s="112" t="str">
        <f t="shared" si="23"/>
        <v/>
      </c>
      <c r="V131" s="112" t="str">
        <f t="shared" si="6"/>
        <v/>
      </c>
      <c r="W131" s="112">
        <v>0.0</v>
      </c>
      <c r="X131" s="112">
        <f t="shared" si="7"/>
        <v>0</v>
      </c>
      <c r="Y131" s="140" t="str">
        <f t="shared" si="8"/>
        <v/>
      </c>
      <c r="AA131" s="141">
        <v>126.0</v>
      </c>
      <c r="AB131" s="112" t="str">
        <f t="shared" si="9"/>
        <v/>
      </c>
      <c r="AC131" s="142">
        <f t="shared" si="10"/>
        <v>0</v>
      </c>
      <c r="AD131" s="112" t="str">
        <f t="shared" si="11"/>
        <v/>
      </c>
      <c r="AE131" s="112" t="str">
        <f t="shared" si="12"/>
        <v/>
      </c>
      <c r="AF131" s="112" t="str">
        <f t="shared" si="24"/>
        <v/>
      </c>
      <c r="AG131" s="112" t="str">
        <f t="shared" si="25"/>
        <v/>
      </c>
      <c r="AH131" s="112" t="str">
        <f t="shared" si="26"/>
        <v/>
      </c>
      <c r="AI131" s="143" t="str">
        <f t="shared" si="27"/>
        <v/>
      </c>
      <c r="AK131" s="141">
        <v>126.0</v>
      </c>
      <c r="AL131" s="112" t="str">
        <f t="shared" si="13"/>
        <v/>
      </c>
      <c r="AM131" s="112" t="str">
        <f t="shared" si="14"/>
        <v/>
      </c>
      <c r="AN131" s="112" t="str">
        <f t="shared" si="15"/>
        <v/>
      </c>
      <c r="AO131" s="112" t="str">
        <f t="shared" si="16"/>
        <v/>
      </c>
      <c r="AP131" s="112" t="str">
        <f t="shared" si="17"/>
        <v/>
      </c>
      <c r="AQ131" s="112" t="str">
        <f t="shared" ref="AQ131:AT131" si="165">IF($AK131&lt;=$F$18,$AL131*AM131,)</f>
        <v/>
      </c>
      <c r="AR131" s="112" t="str">
        <f t="shared" si="165"/>
        <v/>
      </c>
      <c r="AS131" s="112" t="str">
        <f t="shared" si="165"/>
        <v/>
      </c>
      <c r="AT131" s="112" t="str">
        <f t="shared" si="165"/>
        <v/>
      </c>
      <c r="AU131" s="112"/>
      <c r="AV131" s="112"/>
      <c r="AW131" s="112"/>
      <c r="AX131" s="112"/>
      <c r="AY131" s="143"/>
      <c r="AZ131" s="262"/>
    </row>
    <row r="132" ht="15.75" customHeight="1">
      <c r="C132" s="241" t="s">
        <v>180</v>
      </c>
      <c r="D132" s="242">
        <v>0.64</v>
      </c>
      <c r="E132" s="240" t="s">
        <v>158</v>
      </c>
      <c r="F132" s="239">
        <f>IF(OR('Pin Maritime'!$E132="Feuillus",'Pin Maritime'!$E132="Peupliers"),1.56,1.3)</f>
        <v>1.56</v>
      </c>
      <c r="G132" s="112"/>
      <c r="H132" s="112"/>
      <c r="I132" s="138">
        <v>127.0</v>
      </c>
      <c r="J132" s="112" t="str">
        <f t="shared" si="65"/>
        <v/>
      </c>
      <c r="K132" s="112">
        <f t="shared" si="19"/>
        <v>0</v>
      </c>
      <c r="L132" s="112" t="str">
        <f t="shared" si="20"/>
        <v/>
      </c>
      <c r="M132" s="112" t="str">
        <f t="shared" si="1"/>
        <v/>
      </c>
      <c r="N132" s="112" t="str">
        <f t="shared" si="2"/>
        <v/>
      </c>
      <c r="O132" s="139">
        <f t="shared" si="3"/>
        <v>0</v>
      </c>
      <c r="P132" s="138">
        <v>127.0</v>
      </c>
      <c r="Q132" s="112" t="str">
        <f t="shared" si="21"/>
        <v/>
      </c>
      <c r="R132" s="112" t="str">
        <f t="shared" si="22"/>
        <v/>
      </c>
      <c r="S132" s="112">
        <f t="shared" si="4"/>
        <v>0</v>
      </c>
      <c r="T132" s="112">
        <f t="shared" si="5"/>
        <v>0</v>
      </c>
      <c r="U132" s="112" t="str">
        <f t="shared" si="23"/>
        <v/>
      </c>
      <c r="V132" s="112" t="str">
        <f t="shared" si="6"/>
        <v/>
      </c>
      <c r="W132" s="112">
        <v>0.0</v>
      </c>
      <c r="X132" s="112">
        <f t="shared" si="7"/>
        <v>0</v>
      </c>
      <c r="Y132" s="140" t="str">
        <f t="shared" si="8"/>
        <v/>
      </c>
      <c r="AA132" s="141">
        <v>127.0</v>
      </c>
      <c r="AB132" s="112" t="str">
        <f t="shared" si="9"/>
        <v/>
      </c>
      <c r="AC132" s="142">
        <f t="shared" si="10"/>
        <v>0</v>
      </c>
      <c r="AD132" s="112" t="str">
        <f t="shared" si="11"/>
        <v/>
      </c>
      <c r="AE132" s="112" t="str">
        <f t="shared" si="12"/>
        <v/>
      </c>
      <c r="AF132" s="112" t="str">
        <f t="shared" si="24"/>
        <v/>
      </c>
      <c r="AG132" s="112" t="str">
        <f t="shared" si="25"/>
        <v/>
      </c>
      <c r="AH132" s="112" t="str">
        <f t="shared" si="26"/>
        <v/>
      </c>
      <c r="AI132" s="143" t="str">
        <f t="shared" si="27"/>
        <v/>
      </c>
      <c r="AK132" s="141">
        <v>127.0</v>
      </c>
      <c r="AL132" s="112" t="str">
        <f t="shared" si="13"/>
        <v/>
      </c>
      <c r="AM132" s="112" t="str">
        <f t="shared" si="14"/>
        <v/>
      </c>
      <c r="AN132" s="112" t="str">
        <f t="shared" si="15"/>
        <v/>
      </c>
      <c r="AO132" s="112" t="str">
        <f t="shared" si="16"/>
        <v/>
      </c>
      <c r="AP132" s="112" t="str">
        <f t="shared" si="17"/>
        <v/>
      </c>
      <c r="AQ132" s="112" t="str">
        <f t="shared" ref="AQ132:AT132" si="166">IF($AK132&lt;=$F$18,$AL132*AM132,)</f>
        <v/>
      </c>
      <c r="AR132" s="112" t="str">
        <f t="shared" si="166"/>
        <v/>
      </c>
      <c r="AS132" s="112" t="str">
        <f t="shared" si="166"/>
        <v/>
      </c>
      <c r="AT132" s="112" t="str">
        <f t="shared" si="166"/>
        <v/>
      </c>
      <c r="AU132" s="112"/>
      <c r="AV132" s="112"/>
      <c r="AW132" s="112"/>
      <c r="AX132" s="112"/>
      <c r="AY132" s="143"/>
      <c r="AZ132" s="262"/>
    </row>
    <row r="133" ht="15.75" customHeight="1">
      <c r="C133" s="241" t="s">
        <v>181</v>
      </c>
      <c r="D133" s="242">
        <v>0.42</v>
      </c>
      <c r="E133" s="240" t="s">
        <v>158</v>
      </c>
      <c r="F133" s="239">
        <f>IF(OR('Pin Maritime'!$E133="Feuillus",'Pin Maritime'!$E133="Peupliers"),1.56,1.3)</f>
        <v>1.56</v>
      </c>
      <c r="G133" s="112"/>
      <c r="H133" s="112"/>
      <c r="I133" s="138">
        <v>128.0</v>
      </c>
      <c r="J133" s="112" t="str">
        <f t="shared" si="65"/>
        <v/>
      </c>
      <c r="K133" s="112">
        <f t="shared" si="19"/>
        <v>0</v>
      </c>
      <c r="L133" s="112" t="str">
        <f t="shared" si="20"/>
        <v/>
      </c>
      <c r="M133" s="112" t="str">
        <f t="shared" si="1"/>
        <v/>
      </c>
      <c r="N133" s="112" t="str">
        <f t="shared" si="2"/>
        <v/>
      </c>
      <c r="O133" s="139">
        <f t="shared" si="3"/>
        <v>0</v>
      </c>
      <c r="P133" s="138">
        <v>128.0</v>
      </c>
      <c r="Q133" s="112" t="str">
        <f t="shared" si="21"/>
        <v/>
      </c>
      <c r="R133" s="112" t="str">
        <f t="shared" si="22"/>
        <v/>
      </c>
      <c r="S133" s="112">
        <f t="shared" si="4"/>
        <v>0</v>
      </c>
      <c r="T133" s="112">
        <f t="shared" si="5"/>
        <v>0</v>
      </c>
      <c r="U133" s="112" t="str">
        <f t="shared" si="23"/>
        <v/>
      </c>
      <c r="V133" s="112" t="str">
        <f t="shared" si="6"/>
        <v/>
      </c>
      <c r="W133" s="112">
        <v>0.0</v>
      </c>
      <c r="X133" s="112">
        <f t="shared" si="7"/>
        <v>0</v>
      </c>
      <c r="Y133" s="140" t="str">
        <f t="shared" si="8"/>
        <v/>
      </c>
      <c r="AA133" s="141">
        <v>128.0</v>
      </c>
      <c r="AB133" s="112" t="str">
        <f t="shared" si="9"/>
        <v/>
      </c>
      <c r="AC133" s="142">
        <f t="shared" si="10"/>
        <v>0</v>
      </c>
      <c r="AD133" s="112" t="str">
        <f t="shared" si="11"/>
        <v/>
      </c>
      <c r="AE133" s="112" t="str">
        <f t="shared" si="12"/>
        <v/>
      </c>
      <c r="AF133" s="112" t="str">
        <f t="shared" si="24"/>
        <v/>
      </c>
      <c r="AG133" s="112" t="str">
        <f t="shared" si="25"/>
        <v/>
      </c>
      <c r="AH133" s="112" t="str">
        <f t="shared" si="26"/>
        <v/>
      </c>
      <c r="AI133" s="143" t="str">
        <f t="shared" si="27"/>
        <v/>
      </c>
      <c r="AK133" s="141">
        <v>128.0</v>
      </c>
      <c r="AL133" s="112" t="str">
        <f t="shared" si="13"/>
        <v/>
      </c>
      <c r="AM133" s="112" t="str">
        <f t="shared" si="14"/>
        <v/>
      </c>
      <c r="AN133" s="112" t="str">
        <f t="shared" si="15"/>
        <v/>
      </c>
      <c r="AO133" s="112" t="str">
        <f t="shared" si="16"/>
        <v/>
      </c>
      <c r="AP133" s="112" t="str">
        <f t="shared" si="17"/>
        <v/>
      </c>
      <c r="AQ133" s="112" t="str">
        <f t="shared" ref="AQ133:AT133" si="167">IF($AK133&lt;=$F$18,$AL133*AM133,)</f>
        <v/>
      </c>
      <c r="AR133" s="112" t="str">
        <f t="shared" si="167"/>
        <v/>
      </c>
      <c r="AS133" s="112" t="str">
        <f t="shared" si="167"/>
        <v/>
      </c>
      <c r="AT133" s="112" t="str">
        <f t="shared" si="167"/>
        <v/>
      </c>
      <c r="AU133" s="112"/>
      <c r="AV133" s="112"/>
      <c r="AW133" s="112"/>
      <c r="AX133" s="112"/>
      <c r="AY133" s="143"/>
      <c r="AZ133" s="262"/>
    </row>
    <row r="134" ht="15.75" customHeight="1">
      <c r="C134" s="241" t="s">
        <v>182</v>
      </c>
      <c r="D134" s="242">
        <v>0.42</v>
      </c>
      <c r="E134" s="240" t="s">
        <v>158</v>
      </c>
      <c r="F134" s="239">
        <f>IF(OR('Pin Maritime'!$E134="Feuillus",'Pin Maritime'!$E134="Peupliers"),1.56,1.3)</f>
        <v>1.56</v>
      </c>
      <c r="G134" s="112"/>
      <c r="H134" s="112"/>
      <c r="I134" s="138">
        <v>129.0</v>
      </c>
      <c r="J134" s="112" t="str">
        <f t="shared" si="65"/>
        <v/>
      </c>
      <c r="K134" s="112">
        <f t="shared" si="19"/>
        <v>0</v>
      </c>
      <c r="L134" s="112" t="str">
        <f t="shared" si="20"/>
        <v/>
      </c>
      <c r="M134" s="112" t="str">
        <f t="shared" si="1"/>
        <v/>
      </c>
      <c r="N134" s="112" t="str">
        <f t="shared" si="2"/>
        <v/>
      </c>
      <c r="O134" s="139">
        <f t="shared" si="3"/>
        <v>0</v>
      </c>
      <c r="P134" s="138">
        <v>129.0</v>
      </c>
      <c r="Q134" s="112" t="str">
        <f t="shared" si="21"/>
        <v/>
      </c>
      <c r="R134" s="112" t="str">
        <f t="shared" si="22"/>
        <v/>
      </c>
      <c r="S134" s="112">
        <f t="shared" si="4"/>
        <v>0</v>
      </c>
      <c r="T134" s="112">
        <f t="shared" si="5"/>
        <v>0</v>
      </c>
      <c r="U134" s="112" t="str">
        <f t="shared" si="23"/>
        <v/>
      </c>
      <c r="V134" s="112" t="str">
        <f t="shared" si="6"/>
        <v/>
      </c>
      <c r="W134" s="112">
        <v>0.0</v>
      </c>
      <c r="X134" s="112">
        <f t="shared" si="7"/>
        <v>0</v>
      </c>
      <c r="Y134" s="140" t="str">
        <f t="shared" si="8"/>
        <v/>
      </c>
      <c r="AA134" s="141">
        <v>129.0</v>
      </c>
      <c r="AB134" s="112" t="str">
        <f t="shared" si="9"/>
        <v/>
      </c>
      <c r="AC134" s="142">
        <f t="shared" si="10"/>
        <v>0</v>
      </c>
      <c r="AD134" s="112" t="str">
        <f t="shared" si="11"/>
        <v/>
      </c>
      <c r="AE134" s="112" t="str">
        <f t="shared" si="12"/>
        <v/>
      </c>
      <c r="AF134" s="112" t="str">
        <f t="shared" si="24"/>
        <v/>
      </c>
      <c r="AG134" s="112" t="str">
        <f t="shared" si="25"/>
        <v/>
      </c>
      <c r="AH134" s="112" t="str">
        <f t="shared" si="26"/>
        <v/>
      </c>
      <c r="AI134" s="143" t="str">
        <f t="shared" si="27"/>
        <v/>
      </c>
      <c r="AK134" s="141">
        <v>129.0</v>
      </c>
      <c r="AL134" s="112" t="str">
        <f t="shared" si="13"/>
        <v/>
      </c>
      <c r="AM134" s="112" t="str">
        <f t="shared" si="14"/>
        <v/>
      </c>
      <c r="AN134" s="112" t="str">
        <f t="shared" si="15"/>
        <v/>
      </c>
      <c r="AO134" s="112" t="str">
        <f t="shared" si="16"/>
        <v/>
      </c>
      <c r="AP134" s="112" t="str">
        <f t="shared" si="17"/>
        <v/>
      </c>
      <c r="AQ134" s="112" t="str">
        <f t="shared" ref="AQ134:AT134" si="168">IF($AK134&lt;=$F$18,$AL134*AM134,)</f>
        <v/>
      </c>
      <c r="AR134" s="112" t="str">
        <f t="shared" si="168"/>
        <v/>
      </c>
      <c r="AS134" s="112" t="str">
        <f t="shared" si="168"/>
        <v/>
      </c>
      <c r="AT134" s="112" t="str">
        <f t="shared" si="168"/>
        <v/>
      </c>
      <c r="AU134" s="112"/>
      <c r="AV134" s="112"/>
      <c r="AW134" s="112"/>
      <c r="AX134" s="112"/>
      <c r="AY134" s="143"/>
      <c r="AZ134" s="262"/>
    </row>
    <row r="135" ht="15.75" customHeight="1">
      <c r="C135" s="241" t="s">
        <v>183</v>
      </c>
      <c r="D135" s="242">
        <v>0.52</v>
      </c>
      <c r="E135" s="240" t="s">
        <v>158</v>
      </c>
      <c r="F135" s="239">
        <f>IF(OR('Pin Maritime'!$E135="Feuillus",'Pin Maritime'!$E135="Peupliers"),1.56,1.3)</f>
        <v>1.56</v>
      </c>
      <c r="G135" s="112"/>
      <c r="H135" s="112"/>
      <c r="I135" s="138">
        <v>130.0</v>
      </c>
      <c r="J135" s="112" t="str">
        <f t="shared" si="65"/>
        <v/>
      </c>
      <c r="K135" s="112">
        <f t="shared" si="19"/>
        <v>0</v>
      </c>
      <c r="L135" s="112" t="str">
        <f t="shared" si="20"/>
        <v/>
      </c>
      <c r="M135" s="112" t="str">
        <f t="shared" si="1"/>
        <v/>
      </c>
      <c r="N135" s="112" t="str">
        <f t="shared" si="2"/>
        <v/>
      </c>
      <c r="O135" s="139">
        <f t="shared" si="3"/>
        <v>0</v>
      </c>
      <c r="P135" s="138">
        <v>130.0</v>
      </c>
      <c r="Q135" s="112" t="str">
        <f t="shared" si="21"/>
        <v/>
      </c>
      <c r="R135" s="112" t="str">
        <f t="shared" si="22"/>
        <v/>
      </c>
      <c r="S135" s="112">
        <f t="shared" si="4"/>
        <v>0</v>
      </c>
      <c r="T135" s="112">
        <f t="shared" si="5"/>
        <v>0</v>
      </c>
      <c r="U135" s="112" t="str">
        <f t="shared" si="23"/>
        <v/>
      </c>
      <c r="V135" s="112" t="str">
        <f t="shared" si="6"/>
        <v/>
      </c>
      <c r="W135" s="112">
        <v>0.0</v>
      </c>
      <c r="X135" s="112">
        <f t="shared" si="7"/>
        <v>0</v>
      </c>
      <c r="Y135" s="140" t="str">
        <f t="shared" si="8"/>
        <v/>
      </c>
      <c r="AA135" s="141">
        <v>130.0</v>
      </c>
      <c r="AB135" s="112" t="str">
        <f t="shared" si="9"/>
        <v/>
      </c>
      <c r="AC135" s="142">
        <f t="shared" si="10"/>
        <v>0</v>
      </c>
      <c r="AD135" s="112" t="str">
        <f t="shared" si="11"/>
        <v/>
      </c>
      <c r="AE135" s="112" t="str">
        <f t="shared" si="12"/>
        <v/>
      </c>
      <c r="AF135" s="112" t="str">
        <f t="shared" si="24"/>
        <v/>
      </c>
      <c r="AG135" s="112" t="str">
        <f t="shared" si="25"/>
        <v/>
      </c>
      <c r="AH135" s="112" t="str">
        <f t="shared" si="26"/>
        <v/>
      </c>
      <c r="AI135" s="143" t="str">
        <f t="shared" si="27"/>
        <v/>
      </c>
      <c r="AK135" s="141">
        <v>130.0</v>
      </c>
      <c r="AL135" s="112" t="str">
        <f t="shared" si="13"/>
        <v/>
      </c>
      <c r="AM135" s="112" t="str">
        <f t="shared" si="14"/>
        <v/>
      </c>
      <c r="AN135" s="112" t="str">
        <f t="shared" si="15"/>
        <v/>
      </c>
      <c r="AO135" s="112" t="str">
        <f t="shared" si="16"/>
        <v/>
      </c>
      <c r="AP135" s="112" t="str">
        <f t="shared" si="17"/>
        <v/>
      </c>
      <c r="AQ135" s="112" t="str">
        <f t="shared" ref="AQ135:AT135" si="169">IF($AK135&lt;=$F$18,$AL135*AM135,)</f>
        <v/>
      </c>
      <c r="AR135" s="112" t="str">
        <f t="shared" si="169"/>
        <v/>
      </c>
      <c r="AS135" s="112" t="str">
        <f t="shared" si="169"/>
        <v/>
      </c>
      <c r="AT135" s="112" t="str">
        <f t="shared" si="169"/>
        <v/>
      </c>
      <c r="AU135" s="112"/>
      <c r="AV135" s="112"/>
      <c r="AW135" s="112"/>
      <c r="AX135" s="112"/>
      <c r="AY135" s="143"/>
      <c r="AZ135" s="262"/>
    </row>
    <row r="136" ht="15.75" customHeight="1">
      <c r="C136" s="241" t="s">
        <v>184</v>
      </c>
      <c r="D136" s="242">
        <v>0.36</v>
      </c>
      <c r="E136" s="240" t="s">
        <v>162</v>
      </c>
      <c r="F136" s="239">
        <f>IF(OR('Pin Maritime'!$E136="Feuillus",'Pin Maritime'!$E136="Peupliers"),1.56,1.3)</f>
        <v>1.3</v>
      </c>
      <c r="G136" s="112"/>
      <c r="H136" s="112"/>
      <c r="I136" s="138">
        <v>131.0</v>
      </c>
      <c r="J136" s="112" t="str">
        <f t="shared" si="65"/>
        <v/>
      </c>
      <c r="K136" s="112">
        <f t="shared" si="19"/>
        <v>0</v>
      </c>
      <c r="L136" s="112" t="str">
        <f t="shared" si="20"/>
        <v/>
      </c>
      <c r="M136" s="112" t="str">
        <f t="shared" si="1"/>
        <v/>
      </c>
      <c r="N136" s="112" t="str">
        <f t="shared" si="2"/>
        <v/>
      </c>
      <c r="O136" s="139">
        <f t="shared" si="3"/>
        <v>0</v>
      </c>
      <c r="P136" s="138">
        <v>131.0</v>
      </c>
      <c r="Q136" s="112" t="str">
        <f t="shared" si="21"/>
        <v/>
      </c>
      <c r="R136" s="112" t="str">
        <f t="shared" si="22"/>
        <v/>
      </c>
      <c r="S136" s="112">
        <f t="shared" si="4"/>
        <v>0</v>
      </c>
      <c r="T136" s="112">
        <f t="shared" si="5"/>
        <v>0</v>
      </c>
      <c r="U136" s="112" t="str">
        <f t="shared" si="23"/>
        <v/>
      </c>
      <c r="V136" s="112" t="str">
        <f t="shared" si="6"/>
        <v/>
      </c>
      <c r="W136" s="112">
        <v>0.0</v>
      </c>
      <c r="X136" s="112">
        <f t="shared" si="7"/>
        <v>0</v>
      </c>
      <c r="Y136" s="140" t="str">
        <f t="shared" si="8"/>
        <v/>
      </c>
      <c r="AA136" s="141">
        <v>131.0</v>
      </c>
      <c r="AB136" s="112" t="str">
        <f t="shared" si="9"/>
        <v/>
      </c>
      <c r="AC136" s="142">
        <f t="shared" si="10"/>
        <v>0</v>
      </c>
      <c r="AD136" s="112" t="str">
        <f t="shared" si="11"/>
        <v/>
      </c>
      <c r="AE136" s="112" t="str">
        <f t="shared" si="12"/>
        <v/>
      </c>
      <c r="AF136" s="112" t="str">
        <f t="shared" si="24"/>
        <v/>
      </c>
      <c r="AG136" s="112" t="str">
        <f t="shared" si="25"/>
        <v/>
      </c>
      <c r="AH136" s="112" t="str">
        <f t="shared" si="26"/>
        <v/>
      </c>
      <c r="AI136" s="143" t="str">
        <f t="shared" si="27"/>
        <v/>
      </c>
      <c r="AK136" s="141">
        <v>131.0</v>
      </c>
      <c r="AL136" s="112" t="str">
        <f t="shared" si="13"/>
        <v/>
      </c>
      <c r="AM136" s="112" t="str">
        <f t="shared" si="14"/>
        <v/>
      </c>
      <c r="AN136" s="112" t="str">
        <f t="shared" si="15"/>
        <v/>
      </c>
      <c r="AO136" s="112" t="str">
        <f t="shared" si="16"/>
        <v/>
      </c>
      <c r="AP136" s="112" t="str">
        <f t="shared" si="17"/>
        <v/>
      </c>
      <c r="AQ136" s="112" t="str">
        <f t="shared" ref="AQ136:AT136" si="170">IF($AK136&lt;=$F$18,$AL136*AM136,)</f>
        <v/>
      </c>
      <c r="AR136" s="112" t="str">
        <f t="shared" si="170"/>
        <v/>
      </c>
      <c r="AS136" s="112" t="str">
        <f t="shared" si="170"/>
        <v/>
      </c>
      <c r="AT136" s="112" t="str">
        <f t="shared" si="170"/>
        <v/>
      </c>
      <c r="AU136" s="112"/>
      <c r="AV136" s="112"/>
      <c r="AW136" s="112"/>
      <c r="AX136" s="112"/>
      <c r="AY136" s="143"/>
      <c r="AZ136" s="262"/>
    </row>
    <row r="137" ht="15.75" customHeight="1">
      <c r="C137" s="241" t="s">
        <v>185</v>
      </c>
      <c r="D137" s="242">
        <v>0.61</v>
      </c>
      <c r="E137" s="240" t="s">
        <v>158</v>
      </c>
      <c r="F137" s="239">
        <f>IF(OR('Pin Maritime'!$E137="Feuillus",'Pin Maritime'!$E137="Peupliers"),1.56,1.3)</f>
        <v>1.56</v>
      </c>
      <c r="G137" s="112"/>
      <c r="H137" s="112"/>
      <c r="I137" s="138">
        <v>132.0</v>
      </c>
      <c r="J137" s="112" t="str">
        <f t="shared" si="65"/>
        <v/>
      </c>
      <c r="K137" s="112">
        <f t="shared" si="19"/>
        <v>0</v>
      </c>
      <c r="L137" s="112" t="str">
        <f t="shared" si="20"/>
        <v/>
      </c>
      <c r="M137" s="112" t="str">
        <f t="shared" si="1"/>
        <v/>
      </c>
      <c r="N137" s="112" t="str">
        <f t="shared" si="2"/>
        <v/>
      </c>
      <c r="O137" s="139">
        <f t="shared" si="3"/>
        <v>0</v>
      </c>
      <c r="P137" s="138">
        <v>132.0</v>
      </c>
      <c r="Q137" s="112" t="str">
        <f t="shared" si="21"/>
        <v/>
      </c>
      <c r="R137" s="112" t="str">
        <f t="shared" si="22"/>
        <v/>
      </c>
      <c r="S137" s="112">
        <f t="shared" si="4"/>
        <v>0</v>
      </c>
      <c r="T137" s="112">
        <f t="shared" si="5"/>
        <v>0</v>
      </c>
      <c r="U137" s="112" t="str">
        <f t="shared" si="23"/>
        <v/>
      </c>
      <c r="V137" s="112" t="str">
        <f t="shared" si="6"/>
        <v/>
      </c>
      <c r="W137" s="112">
        <v>0.0</v>
      </c>
      <c r="X137" s="112">
        <f t="shared" si="7"/>
        <v>0</v>
      </c>
      <c r="Y137" s="140" t="str">
        <f t="shared" si="8"/>
        <v/>
      </c>
      <c r="AA137" s="141">
        <v>132.0</v>
      </c>
      <c r="AB137" s="112" t="str">
        <f t="shared" si="9"/>
        <v/>
      </c>
      <c r="AC137" s="142">
        <f t="shared" si="10"/>
        <v>0</v>
      </c>
      <c r="AD137" s="112" t="str">
        <f t="shared" si="11"/>
        <v/>
      </c>
      <c r="AE137" s="112" t="str">
        <f t="shared" si="12"/>
        <v/>
      </c>
      <c r="AF137" s="112" t="str">
        <f t="shared" si="24"/>
        <v/>
      </c>
      <c r="AG137" s="112" t="str">
        <f t="shared" si="25"/>
        <v/>
      </c>
      <c r="AH137" s="112" t="str">
        <f t="shared" si="26"/>
        <v/>
      </c>
      <c r="AI137" s="143" t="str">
        <f t="shared" si="27"/>
        <v/>
      </c>
      <c r="AK137" s="141">
        <v>132.0</v>
      </c>
      <c r="AL137" s="112" t="str">
        <f t="shared" si="13"/>
        <v/>
      </c>
      <c r="AM137" s="112" t="str">
        <f t="shared" si="14"/>
        <v/>
      </c>
      <c r="AN137" s="112" t="str">
        <f t="shared" si="15"/>
        <v/>
      </c>
      <c r="AO137" s="112" t="str">
        <f t="shared" si="16"/>
        <v/>
      </c>
      <c r="AP137" s="112" t="str">
        <f t="shared" si="17"/>
        <v/>
      </c>
      <c r="AQ137" s="112" t="str">
        <f t="shared" ref="AQ137:AT137" si="171">IF($AK137&lt;=$F$18,$AL137*AM137,)</f>
        <v/>
      </c>
      <c r="AR137" s="112" t="str">
        <f t="shared" si="171"/>
        <v/>
      </c>
      <c r="AS137" s="112" t="str">
        <f t="shared" si="171"/>
        <v/>
      </c>
      <c r="AT137" s="112" t="str">
        <f t="shared" si="171"/>
        <v/>
      </c>
      <c r="AU137" s="112"/>
      <c r="AV137" s="112"/>
      <c r="AW137" s="112"/>
      <c r="AX137" s="112"/>
      <c r="AY137" s="143"/>
      <c r="AZ137" s="262"/>
    </row>
    <row r="138" ht="15.75" customHeight="1">
      <c r="C138" s="241" t="s">
        <v>186</v>
      </c>
      <c r="D138" s="242">
        <v>0.66</v>
      </c>
      <c r="E138" s="240" t="s">
        <v>158</v>
      </c>
      <c r="F138" s="239">
        <f>IF(OR('Pin Maritime'!$E138="Feuillus",'Pin Maritime'!$E138="Peupliers"),1.56,1.3)</f>
        <v>1.56</v>
      </c>
      <c r="G138" s="112"/>
      <c r="H138" s="112"/>
      <c r="I138" s="138">
        <v>133.0</v>
      </c>
      <c r="J138" s="112" t="str">
        <f t="shared" si="65"/>
        <v/>
      </c>
      <c r="K138" s="112">
        <f t="shared" si="19"/>
        <v>0</v>
      </c>
      <c r="L138" s="112" t="str">
        <f t="shared" si="20"/>
        <v/>
      </c>
      <c r="M138" s="112" t="str">
        <f t="shared" si="1"/>
        <v/>
      </c>
      <c r="N138" s="112" t="str">
        <f t="shared" si="2"/>
        <v/>
      </c>
      <c r="O138" s="139">
        <f t="shared" si="3"/>
        <v>0</v>
      </c>
      <c r="P138" s="138">
        <v>133.0</v>
      </c>
      <c r="Q138" s="112" t="str">
        <f t="shared" si="21"/>
        <v/>
      </c>
      <c r="R138" s="112" t="str">
        <f t="shared" si="22"/>
        <v/>
      </c>
      <c r="S138" s="112">
        <f t="shared" si="4"/>
        <v>0</v>
      </c>
      <c r="T138" s="112">
        <f t="shared" si="5"/>
        <v>0</v>
      </c>
      <c r="U138" s="112" t="str">
        <f t="shared" si="23"/>
        <v/>
      </c>
      <c r="V138" s="112" t="str">
        <f t="shared" si="6"/>
        <v/>
      </c>
      <c r="W138" s="112">
        <v>0.0</v>
      </c>
      <c r="X138" s="112">
        <f t="shared" si="7"/>
        <v>0</v>
      </c>
      <c r="Y138" s="140" t="str">
        <f t="shared" si="8"/>
        <v/>
      </c>
      <c r="AA138" s="141">
        <v>133.0</v>
      </c>
      <c r="AB138" s="112" t="str">
        <f t="shared" si="9"/>
        <v/>
      </c>
      <c r="AC138" s="142">
        <f t="shared" si="10"/>
        <v>0</v>
      </c>
      <c r="AD138" s="112" t="str">
        <f t="shared" si="11"/>
        <v/>
      </c>
      <c r="AE138" s="112" t="str">
        <f t="shared" si="12"/>
        <v/>
      </c>
      <c r="AF138" s="112" t="str">
        <f t="shared" si="24"/>
        <v/>
      </c>
      <c r="AG138" s="112" t="str">
        <f t="shared" si="25"/>
        <v/>
      </c>
      <c r="AH138" s="112" t="str">
        <f t="shared" si="26"/>
        <v/>
      </c>
      <c r="AI138" s="143" t="str">
        <f t="shared" si="27"/>
        <v/>
      </c>
      <c r="AK138" s="141">
        <v>133.0</v>
      </c>
      <c r="AL138" s="112" t="str">
        <f t="shared" si="13"/>
        <v/>
      </c>
      <c r="AM138" s="112" t="str">
        <f t="shared" si="14"/>
        <v/>
      </c>
      <c r="AN138" s="112" t="str">
        <f t="shared" si="15"/>
        <v/>
      </c>
      <c r="AO138" s="112" t="str">
        <f t="shared" si="16"/>
        <v/>
      </c>
      <c r="AP138" s="112" t="str">
        <f t="shared" si="17"/>
        <v/>
      </c>
      <c r="AQ138" s="112" t="str">
        <f t="shared" ref="AQ138:AT138" si="172">IF($AK138&lt;=$F$18,$AL138*AM138,)</f>
        <v/>
      </c>
      <c r="AR138" s="112" t="str">
        <f t="shared" si="172"/>
        <v/>
      </c>
      <c r="AS138" s="112" t="str">
        <f t="shared" si="172"/>
        <v/>
      </c>
      <c r="AT138" s="112" t="str">
        <f t="shared" si="172"/>
        <v/>
      </c>
      <c r="AU138" s="112"/>
      <c r="AV138" s="112"/>
      <c r="AW138" s="112"/>
      <c r="AX138" s="112"/>
      <c r="AY138" s="143"/>
      <c r="AZ138" s="262"/>
    </row>
    <row r="139" ht="15.75" customHeight="1">
      <c r="C139" s="243" t="s">
        <v>187</v>
      </c>
      <c r="D139" s="244">
        <v>0.47</v>
      </c>
      <c r="E139" s="240" t="s">
        <v>158</v>
      </c>
      <c r="F139" s="239">
        <f>IF(OR('Pin Maritime'!$E139="Feuillus",'Pin Maritime'!$E139="Peupliers"),1.56,1.3)</f>
        <v>1.56</v>
      </c>
      <c r="G139" s="112"/>
      <c r="H139" s="112"/>
      <c r="I139" s="138">
        <v>134.0</v>
      </c>
      <c r="J139" s="112" t="str">
        <f t="shared" si="65"/>
        <v/>
      </c>
      <c r="K139" s="112">
        <f t="shared" si="19"/>
        <v>0</v>
      </c>
      <c r="L139" s="112" t="str">
        <f t="shared" si="20"/>
        <v/>
      </c>
      <c r="M139" s="112" t="str">
        <f t="shared" si="1"/>
        <v/>
      </c>
      <c r="N139" s="112" t="str">
        <f t="shared" si="2"/>
        <v/>
      </c>
      <c r="O139" s="139">
        <f t="shared" si="3"/>
        <v>0</v>
      </c>
      <c r="P139" s="138">
        <v>134.0</v>
      </c>
      <c r="Q139" s="112" t="str">
        <f t="shared" si="21"/>
        <v/>
      </c>
      <c r="R139" s="112" t="str">
        <f t="shared" si="22"/>
        <v/>
      </c>
      <c r="S139" s="112">
        <f t="shared" si="4"/>
        <v>0</v>
      </c>
      <c r="T139" s="112">
        <f t="shared" si="5"/>
        <v>0</v>
      </c>
      <c r="U139" s="112" t="str">
        <f t="shared" si="23"/>
        <v/>
      </c>
      <c r="V139" s="112" t="str">
        <f t="shared" si="6"/>
        <v/>
      </c>
      <c r="W139" s="112">
        <v>0.0</v>
      </c>
      <c r="X139" s="112">
        <f t="shared" si="7"/>
        <v>0</v>
      </c>
      <c r="Y139" s="140" t="str">
        <f t="shared" si="8"/>
        <v/>
      </c>
      <c r="AA139" s="141">
        <v>134.0</v>
      </c>
      <c r="AB139" s="112" t="str">
        <f t="shared" si="9"/>
        <v/>
      </c>
      <c r="AC139" s="142">
        <f t="shared" si="10"/>
        <v>0</v>
      </c>
      <c r="AD139" s="112" t="str">
        <f t="shared" si="11"/>
        <v/>
      </c>
      <c r="AE139" s="112" t="str">
        <f t="shared" si="12"/>
        <v/>
      </c>
      <c r="AF139" s="112" t="str">
        <f t="shared" si="24"/>
        <v/>
      </c>
      <c r="AG139" s="112" t="str">
        <f t="shared" si="25"/>
        <v/>
      </c>
      <c r="AH139" s="112" t="str">
        <f t="shared" si="26"/>
        <v/>
      </c>
      <c r="AI139" s="143" t="str">
        <f t="shared" si="27"/>
        <v/>
      </c>
      <c r="AK139" s="141">
        <v>134.0</v>
      </c>
      <c r="AL139" s="112" t="str">
        <f t="shared" si="13"/>
        <v/>
      </c>
      <c r="AM139" s="112" t="str">
        <f t="shared" si="14"/>
        <v/>
      </c>
      <c r="AN139" s="112" t="str">
        <f t="shared" si="15"/>
        <v/>
      </c>
      <c r="AO139" s="112" t="str">
        <f t="shared" si="16"/>
        <v/>
      </c>
      <c r="AP139" s="112" t="str">
        <f t="shared" si="17"/>
        <v/>
      </c>
      <c r="AQ139" s="112" t="str">
        <f t="shared" ref="AQ139:AT139" si="173">IF($AK139&lt;=$F$18,$AL139*AM139,)</f>
        <v/>
      </c>
      <c r="AR139" s="112" t="str">
        <f t="shared" si="173"/>
        <v/>
      </c>
      <c r="AS139" s="112" t="str">
        <f t="shared" si="173"/>
        <v/>
      </c>
      <c r="AT139" s="112" t="str">
        <f t="shared" si="173"/>
        <v/>
      </c>
      <c r="AU139" s="112"/>
      <c r="AV139" s="112"/>
      <c r="AW139" s="112"/>
      <c r="AX139" s="112"/>
      <c r="AY139" s="143"/>
      <c r="AZ139" s="262"/>
    </row>
    <row r="140" ht="15.75" customHeight="1">
      <c r="C140" s="241" t="s">
        <v>188</v>
      </c>
      <c r="D140" s="242">
        <v>0.67</v>
      </c>
      <c r="E140" s="240" t="s">
        <v>158</v>
      </c>
      <c r="F140" s="239">
        <f>IF(OR('Pin Maritime'!$E140="Feuillus",'Pin Maritime'!$E140="Peupliers"),1.56,1.3)</f>
        <v>1.56</v>
      </c>
      <c r="G140" s="112"/>
      <c r="H140" s="112"/>
      <c r="I140" s="138">
        <v>135.0</v>
      </c>
      <c r="J140" s="112" t="str">
        <f t="shared" si="65"/>
        <v/>
      </c>
      <c r="K140" s="112">
        <f t="shared" si="19"/>
        <v>0</v>
      </c>
      <c r="L140" s="112" t="str">
        <f t="shared" si="20"/>
        <v/>
      </c>
      <c r="M140" s="112" t="str">
        <f t="shared" si="1"/>
        <v/>
      </c>
      <c r="N140" s="112" t="str">
        <f t="shared" si="2"/>
        <v/>
      </c>
      <c r="O140" s="139">
        <f t="shared" si="3"/>
        <v>0</v>
      </c>
      <c r="P140" s="138">
        <v>135.0</v>
      </c>
      <c r="Q140" s="112" t="str">
        <f t="shared" si="21"/>
        <v/>
      </c>
      <c r="R140" s="112" t="str">
        <f t="shared" si="22"/>
        <v/>
      </c>
      <c r="S140" s="112">
        <f t="shared" si="4"/>
        <v>0</v>
      </c>
      <c r="T140" s="112">
        <f t="shared" si="5"/>
        <v>0</v>
      </c>
      <c r="U140" s="112" t="str">
        <f t="shared" si="23"/>
        <v/>
      </c>
      <c r="V140" s="112" t="str">
        <f t="shared" si="6"/>
        <v/>
      </c>
      <c r="W140" s="112">
        <v>0.0</v>
      </c>
      <c r="X140" s="112">
        <f t="shared" si="7"/>
        <v>0</v>
      </c>
      <c r="Y140" s="140" t="str">
        <f t="shared" si="8"/>
        <v/>
      </c>
      <c r="AA140" s="141">
        <v>135.0</v>
      </c>
      <c r="AB140" s="112" t="str">
        <f t="shared" si="9"/>
        <v/>
      </c>
      <c r="AC140" s="142">
        <f t="shared" si="10"/>
        <v>0</v>
      </c>
      <c r="AD140" s="112" t="str">
        <f t="shared" si="11"/>
        <v/>
      </c>
      <c r="AE140" s="112" t="str">
        <f t="shared" si="12"/>
        <v/>
      </c>
      <c r="AF140" s="112" t="str">
        <f t="shared" si="24"/>
        <v/>
      </c>
      <c r="AG140" s="112" t="str">
        <f t="shared" si="25"/>
        <v/>
      </c>
      <c r="AH140" s="112" t="str">
        <f t="shared" si="26"/>
        <v/>
      </c>
      <c r="AI140" s="143" t="str">
        <f t="shared" si="27"/>
        <v/>
      </c>
      <c r="AK140" s="141">
        <v>135.0</v>
      </c>
      <c r="AL140" s="112" t="str">
        <f t="shared" si="13"/>
        <v/>
      </c>
      <c r="AM140" s="112" t="str">
        <f t="shared" si="14"/>
        <v/>
      </c>
      <c r="AN140" s="112" t="str">
        <f t="shared" si="15"/>
        <v/>
      </c>
      <c r="AO140" s="112" t="str">
        <f t="shared" si="16"/>
        <v/>
      </c>
      <c r="AP140" s="112" t="str">
        <f t="shared" si="17"/>
        <v/>
      </c>
      <c r="AQ140" s="112" t="str">
        <f t="shared" ref="AQ140:AT140" si="174">IF($AK140&lt;=$F$18,$AL140*AM140,)</f>
        <v/>
      </c>
      <c r="AR140" s="112" t="str">
        <f t="shared" si="174"/>
        <v/>
      </c>
      <c r="AS140" s="112" t="str">
        <f t="shared" si="174"/>
        <v/>
      </c>
      <c r="AT140" s="112" t="str">
        <f t="shared" si="174"/>
        <v/>
      </c>
      <c r="AU140" s="112"/>
      <c r="AV140" s="112"/>
      <c r="AW140" s="112"/>
      <c r="AX140" s="112"/>
      <c r="AY140" s="143"/>
      <c r="AZ140" s="262"/>
    </row>
    <row r="141" ht="15.75" customHeight="1">
      <c r="C141" s="241" t="s">
        <v>189</v>
      </c>
      <c r="D141" s="242">
        <v>0.7</v>
      </c>
      <c r="E141" s="240" t="s">
        <v>158</v>
      </c>
      <c r="F141" s="239">
        <f>IF(OR('Pin Maritime'!$E141="Feuillus",'Pin Maritime'!$E141="Peupliers"),1.56,1.3)</f>
        <v>1.56</v>
      </c>
      <c r="G141" s="112"/>
      <c r="H141" s="112"/>
      <c r="I141" s="138">
        <v>136.0</v>
      </c>
      <c r="J141" s="112" t="str">
        <f t="shared" si="65"/>
        <v/>
      </c>
      <c r="K141" s="112">
        <f t="shared" si="19"/>
        <v>0</v>
      </c>
      <c r="L141" s="112" t="str">
        <f t="shared" si="20"/>
        <v/>
      </c>
      <c r="M141" s="112" t="str">
        <f t="shared" si="1"/>
        <v/>
      </c>
      <c r="N141" s="112" t="str">
        <f t="shared" si="2"/>
        <v/>
      </c>
      <c r="O141" s="139">
        <f t="shared" si="3"/>
        <v>0</v>
      </c>
      <c r="P141" s="138">
        <v>136.0</v>
      </c>
      <c r="Q141" s="112" t="str">
        <f t="shared" si="21"/>
        <v/>
      </c>
      <c r="R141" s="112" t="str">
        <f t="shared" si="22"/>
        <v/>
      </c>
      <c r="S141" s="112">
        <f t="shared" si="4"/>
        <v>0</v>
      </c>
      <c r="T141" s="112">
        <f t="shared" si="5"/>
        <v>0</v>
      </c>
      <c r="U141" s="112" t="str">
        <f t="shared" si="23"/>
        <v/>
      </c>
      <c r="V141" s="112" t="str">
        <f t="shared" si="6"/>
        <v/>
      </c>
      <c r="W141" s="112">
        <v>0.0</v>
      </c>
      <c r="X141" s="112">
        <f t="shared" si="7"/>
        <v>0</v>
      </c>
      <c r="Y141" s="140" t="str">
        <f t="shared" si="8"/>
        <v/>
      </c>
      <c r="AA141" s="141">
        <v>136.0</v>
      </c>
      <c r="AB141" s="112" t="str">
        <f t="shared" si="9"/>
        <v/>
      </c>
      <c r="AC141" s="142">
        <f t="shared" si="10"/>
        <v>0</v>
      </c>
      <c r="AD141" s="112" t="str">
        <f t="shared" si="11"/>
        <v/>
      </c>
      <c r="AE141" s="112" t="str">
        <f t="shared" si="12"/>
        <v/>
      </c>
      <c r="AF141" s="112" t="str">
        <f t="shared" si="24"/>
        <v/>
      </c>
      <c r="AG141" s="112" t="str">
        <f t="shared" si="25"/>
        <v/>
      </c>
      <c r="AH141" s="112" t="str">
        <f t="shared" si="26"/>
        <v/>
      </c>
      <c r="AI141" s="143" t="str">
        <f t="shared" si="27"/>
        <v/>
      </c>
      <c r="AK141" s="141">
        <v>136.0</v>
      </c>
      <c r="AL141" s="112" t="str">
        <f t="shared" si="13"/>
        <v/>
      </c>
      <c r="AM141" s="112" t="str">
        <f t="shared" si="14"/>
        <v/>
      </c>
      <c r="AN141" s="112" t="str">
        <f t="shared" si="15"/>
        <v/>
      </c>
      <c r="AO141" s="112" t="str">
        <f t="shared" si="16"/>
        <v/>
      </c>
      <c r="AP141" s="112" t="str">
        <f t="shared" si="17"/>
        <v/>
      </c>
      <c r="AQ141" s="112" t="str">
        <f t="shared" ref="AQ141:AT141" si="175">IF($AK141&lt;=$F$18,$AL141*AM141,)</f>
        <v/>
      </c>
      <c r="AR141" s="112" t="str">
        <f t="shared" si="175"/>
        <v/>
      </c>
      <c r="AS141" s="112" t="str">
        <f t="shared" si="175"/>
        <v/>
      </c>
      <c r="AT141" s="112" t="str">
        <f t="shared" si="175"/>
        <v/>
      </c>
      <c r="AU141" s="112"/>
      <c r="AV141" s="112"/>
      <c r="AW141" s="112"/>
      <c r="AX141" s="112"/>
      <c r="AY141" s="143"/>
      <c r="AZ141" s="262"/>
    </row>
    <row r="142" ht="15.75" customHeight="1">
      <c r="C142" s="241" t="s">
        <v>190</v>
      </c>
      <c r="D142" s="242">
        <v>0.54</v>
      </c>
      <c r="E142" s="240" t="s">
        <v>158</v>
      </c>
      <c r="F142" s="239">
        <f>IF(OR('Pin Maritime'!$E142="Feuillus",'Pin Maritime'!$E142="Peupliers"),1.56,1.3)</f>
        <v>1.56</v>
      </c>
      <c r="G142" s="112"/>
      <c r="H142" s="112"/>
      <c r="I142" s="138">
        <v>137.0</v>
      </c>
      <c r="J142" s="112" t="str">
        <f t="shared" si="65"/>
        <v/>
      </c>
      <c r="K142" s="112">
        <f t="shared" si="19"/>
        <v>0</v>
      </c>
      <c r="L142" s="112" t="str">
        <f t="shared" si="20"/>
        <v/>
      </c>
      <c r="M142" s="112" t="str">
        <f t="shared" si="1"/>
        <v/>
      </c>
      <c r="N142" s="112" t="str">
        <f t="shared" si="2"/>
        <v/>
      </c>
      <c r="O142" s="139">
        <f t="shared" si="3"/>
        <v>0</v>
      </c>
      <c r="P142" s="138">
        <v>137.0</v>
      </c>
      <c r="Q142" s="112" t="str">
        <f t="shared" si="21"/>
        <v/>
      </c>
      <c r="R142" s="112" t="str">
        <f t="shared" si="22"/>
        <v/>
      </c>
      <c r="S142" s="112">
        <f t="shared" si="4"/>
        <v>0</v>
      </c>
      <c r="T142" s="112">
        <f t="shared" si="5"/>
        <v>0</v>
      </c>
      <c r="U142" s="112" t="str">
        <f t="shared" si="23"/>
        <v/>
      </c>
      <c r="V142" s="112" t="str">
        <f t="shared" si="6"/>
        <v/>
      </c>
      <c r="W142" s="112">
        <v>0.0</v>
      </c>
      <c r="X142" s="112">
        <f t="shared" si="7"/>
        <v>0</v>
      </c>
      <c r="Y142" s="140" t="str">
        <f t="shared" si="8"/>
        <v/>
      </c>
      <c r="AA142" s="141">
        <v>137.0</v>
      </c>
      <c r="AB142" s="112" t="str">
        <f t="shared" si="9"/>
        <v/>
      </c>
      <c r="AC142" s="142">
        <f t="shared" si="10"/>
        <v>0</v>
      </c>
      <c r="AD142" s="112" t="str">
        <f t="shared" si="11"/>
        <v/>
      </c>
      <c r="AE142" s="112" t="str">
        <f t="shared" si="12"/>
        <v/>
      </c>
      <c r="AF142" s="112" t="str">
        <f t="shared" si="24"/>
        <v/>
      </c>
      <c r="AG142" s="112" t="str">
        <f t="shared" si="25"/>
        <v/>
      </c>
      <c r="AH142" s="112" t="str">
        <f t="shared" si="26"/>
        <v/>
      </c>
      <c r="AI142" s="143" t="str">
        <f t="shared" si="27"/>
        <v/>
      </c>
      <c r="AK142" s="141">
        <v>137.0</v>
      </c>
      <c r="AL142" s="112" t="str">
        <f t="shared" si="13"/>
        <v/>
      </c>
      <c r="AM142" s="112" t="str">
        <f t="shared" si="14"/>
        <v/>
      </c>
      <c r="AN142" s="112" t="str">
        <f t="shared" si="15"/>
        <v/>
      </c>
      <c r="AO142" s="112" t="str">
        <f t="shared" si="16"/>
        <v/>
      </c>
      <c r="AP142" s="112" t="str">
        <f t="shared" si="17"/>
        <v/>
      </c>
      <c r="AQ142" s="112" t="str">
        <f t="shared" ref="AQ142:AT142" si="176">IF($AK142&lt;=$F$18,$AL142*AM142,)</f>
        <v/>
      </c>
      <c r="AR142" s="112" t="str">
        <f t="shared" si="176"/>
        <v/>
      </c>
      <c r="AS142" s="112" t="str">
        <f t="shared" si="176"/>
        <v/>
      </c>
      <c r="AT142" s="112" t="str">
        <f t="shared" si="176"/>
        <v/>
      </c>
      <c r="AU142" s="112"/>
      <c r="AV142" s="112"/>
      <c r="AW142" s="112"/>
      <c r="AX142" s="112"/>
      <c r="AY142" s="143"/>
      <c r="AZ142" s="262"/>
    </row>
    <row r="143" ht="15.75" customHeight="1">
      <c r="C143" s="241" t="s">
        <v>191</v>
      </c>
      <c r="D143" s="242">
        <v>0.65</v>
      </c>
      <c r="E143" s="240" t="s">
        <v>158</v>
      </c>
      <c r="F143" s="239">
        <f>IF(OR('Pin Maritime'!$E143="Feuillus",'Pin Maritime'!$E143="Peupliers"),1.56,1.3)</f>
        <v>1.56</v>
      </c>
      <c r="G143" s="112"/>
      <c r="H143" s="112"/>
      <c r="I143" s="138">
        <v>138.0</v>
      </c>
      <c r="J143" s="112" t="str">
        <f t="shared" si="65"/>
        <v/>
      </c>
      <c r="K143" s="112">
        <f t="shared" si="19"/>
        <v>0</v>
      </c>
      <c r="L143" s="112" t="str">
        <f t="shared" si="20"/>
        <v/>
      </c>
      <c r="M143" s="112" t="str">
        <f t="shared" si="1"/>
        <v/>
      </c>
      <c r="N143" s="112" t="str">
        <f t="shared" si="2"/>
        <v/>
      </c>
      <c r="O143" s="139">
        <f t="shared" si="3"/>
        <v>0</v>
      </c>
      <c r="P143" s="138">
        <v>138.0</v>
      </c>
      <c r="Q143" s="112" t="str">
        <f t="shared" si="21"/>
        <v/>
      </c>
      <c r="R143" s="112" t="str">
        <f t="shared" si="22"/>
        <v/>
      </c>
      <c r="S143" s="112">
        <f t="shared" si="4"/>
        <v>0</v>
      </c>
      <c r="T143" s="112">
        <f t="shared" si="5"/>
        <v>0</v>
      </c>
      <c r="U143" s="112" t="str">
        <f t="shared" si="23"/>
        <v/>
      </c>
      <c r="V143" s="112" t="str">
        <f t="shared" si="6"/>
        <v/>
      </c>
      <c r="W143" s="112">
        <v>0.0</v>
      </c>
      <c r="X143" s="112">
        <f t="shared" si="7"/>
        <v>0</v>
      </c>
      <c r="Y143" s="140" t="str">
        <f t="shared" si="8"/>
        <v/>
      </c>
      <c r="AA143" s="141">
        <v>138.0</v>
      </c>
      <c r="AB143" s="112" t="str">
        <f t="shared" si="9"/>
        <v/>
      </c>
      <c r="AC143" s="142">
        <f t="shared" si="10"/>
        <v>0</v>
      </c>
      <c r="AD143" s="112" t="str">
        <f t="shared" si="11"/>
        <v/>
      </c>
      <c r="AE143" s="112" t="str">
        <f t="shared" si="12"/>
        <v/>
      </c>
      <c r="AF143" s="112" t="str">
        <f t="shared" si="24"/>
        <v/>
      </c>
      <c r="AG143" s="112" t="str">
        <f t="shared" si="25"/>
        <v/>
      </c>
      <c r="AH143" s="112" t="str">
        <f t="shared" si="26"/>
        <v/>
      </c>
      <c r="AI143" s="143" t="str">
        <f t="shared" si="27"/>
        <v/>
      </c>
      <c r="AK143" s="141">
        <v>138.0</v>
      </c>
      <c r="AL143" s="112" t="str">
        <f t="shared" si="13"/>
        <v/>
      </c>
      <c r="AM143" s="112" t="str">
        <f t="shared" si="14"/>
        <v/>
      </c>
      <c r="AN143" s="112" t="str">
        <f t="shared" si="15"/>
        <v/>
      </c>
      <c r="AO143" s="112" t="str">
        <f t="shared" si="16"/>
        <v/>
      </c>
      <c r="AP143" s="112" t="str">
        <f t="shared" si="17"/>
        <v/>
      </c>
      <c r="AQ143" s="112" t="str">
        <f t="shared" ref="AQ143:AT143" si="177">IF($AK143&lt;=$F$18,$AL143*AM143,)</f>
        <v/>
      </c>
      <c r="AR143" s="112" t="str">
        <f t="shared" si="177"/>
        <v/>
      </c>
      <c r="AS143" s="112" t="str">
        <f t="shared" si="177"/>
        <v/>
      </c>
      <c r="AT143" s="112" t="str">
        <f t="shared" si="177"/>
        <v/>
      </c>
      <c r="AU143" s="112"/>
      <c r="AV143" s="112"/>
      <c r="AW143" s="112"/>
      <c r="AX143" s="112"/>
      <c r="AY143" s="143"/>
      <c r="AZ143" s="262"/>
    </row>
    <row r="144" ht="15.75" customHeight="1">
      <c r="C144" s="241" t="s">
        <v>192</v>
      </c>
      <c r="D144" s="242">
        <v>0.56</v>
      </c>
      <c r="E144" s="240" t="s">
        <v>158</v>
      </c>
      <c r="F144" s="239">
        <f>IF(OR('Pin Maritime'!$E144="Feuillus",'Pin Maritime'!$E144="Peupliers"),1.56,1.3)</f>
        <v>1.56</v>
      </c>
      <c r="G144" s="112"/>
      <c r="H144" s="112"/>
      <c r="I144" s="138">
        <v>139.0</v>
      </c>
      <c r="J144" s="112" t="str">
        <f t="shared" si="65"/>
        <v/>
      </c>
      <c r="K144" s="112">
        <f t="shared" si="19"/>
        <v>0</v>
      </c>
      <c r="L144" s="112" t="str">
        <f t="shared" si="20"/>
        <v/>
      </c>
      <c r="M144" s="112" t="str">
        <f t="shared" si="1"/>
        <v/>
      </c>
      <c r="N144" s="112" t="str">
        <f t="shared" si="2"/>
        <v/>
      </c>
      <c r="O144" s="139">
        <f t="shared" si="3"/>
        <v>0</v>
      </c>
      <c r="P144" s="138">
        <v>139.0</v>
      </c>
      <c r="Q144" s="112" t="str">
        <f t="shared" si="21"/>
        <v/>
      </c>
      <c r="R144" s="112" t="str">
        <f t="shared" si="22"/>
        <v/>
      </c>
      <c r="S144" s="112">
        <f t="shared" si="4"/>
        <v>0</v>
      </c>
      <c r="T144" s="112">
        <f t="shared" si="5"/>
        <v>0</v>
      </c>
      <c r="U144" s="112" t="str">
        <f t="shared" si="23"/>
        <v/>
      </c>
      <c r="V144" s="112" t="str">
        <f t="shared" si="6"/>
        <v/>
      </c>
      <c r="W144" s="112">
        <v>0.0</v>
      </c>
      <c r="X144" s="112">
        <f t="shared" si="7"/>
        <v>0</v>
      </c>
      <c r="Y144" s="140" t="str">
        <f t="shared" si="8"/>
        <v/>
      </c>
      <c r="AA144" s="141">
        <v>139.0</v>
      </c>
      <c r="AB144" s="112" t="str">
        <f t="shared" si="9"/>
        <v/>
      </c>
      <c r="AC144" s="142">
        <f t="shared" si="10"/>
        <v>0</v>
      </c>
      <c r="AD144" s="112" t="str">
        <f t="shared" si="11"/>
        <v/>
      </c>
      <c r="AE144" s="112" t="str">
        <f t="shared" si="12"/>
        <v/>
      </c>
      <c r="AF144" s="112" t="str">
        <f t="shared" si="24"/>
        <v/>
      </c>
      <c r="AG144" s="112" t="str">
        <f t="shared" si="25"/>
        <v/>
      </c>
      <c r="AH144" s="112" t="str">
        <f t="shared" si="26"/>
        <v/>
      </c>
      <c r="AI144" s="143" t="str">
        <f t="shared" si="27"/>
        <v/>
      </c>
      <c r="AK144" s="141">
        <v>139.0</v>
      </c>
      <c r="AL144" s="112" t="str">
        <f t="shared" si="13"/>
        <v/>
      </c>
      <c r="AM144" s="112" t="str">
        <f t="shared" si="14"/>
        <v/>
      </c>
      <c r="AN144" s="112" t="str">
        <f t="shared" si="15"/>
        <v/>
      </c>
      <c r="AO144" s="112" t="str">
        <f t="shared" si="16"/>
        <v/>
      </c>
      <c r="AP144" s="112" t="str">
        <f t="shared" si="17"/>
        <v/>
      </c>
      <c r="AQ144" s="112" t="str">
        <f t="shared" ref="AQ144:AT144" si="178">IF($AK144&lt;=$F$18,$AL144*AM144,)</f>
        <v/>
      </c>
      <c r="AR144" s="112" t="str">
        <f t="shared" si="178"/>
        <v/>
      </c>
      <c r="AS144" s="112" t="str">
        <f t="shared" si="178"/>
        <v/>
      </c>
      <c r="AT144" s="112" t="str">
        <f t="shared" si="178"/>
        <v/>
      </c>
      <c r="AU144" s="112"/>
      <c r="AV144" s="112"/>
      <c r="AW144" s="112"/>
      <c r="AX144" s="112"/>
      <c r="AY144" s="143"/>
      <c r="AZ144" s="262"/>
    </row>
    <row r="145" ht="15.75" customHeight="1">
      <c r="C145" s="241" t="s">
        <v>193</v>
      </c>
      <c r="D145" s="242">
        <v>0.58</v>
      </c>
      <c r="E145" s="240" t="s">
        <v>158</v>
      </c>
      <c r="F145" s="239">
        <f>IF(OR('Pin Maritime'!$E145="Feuillus",'Pin Maritime'!$E145="Peupliers"),1.56,1.3)</f>
        <v>1.56</v>
      </c>
      <c r="G145" s="112"/>
      <c r="H145" s="112"/>
      <c r="I145" s="138">
        <v>140.0</v>
      </c>
      <c r="J145" s="112" t="str">
        <f t="shared" si="65"/>
        <v/>
      </c>
      <c r="K145" s="112">
        <f t="shared" si="19"/>
        <v>0</v>
      </c>
      <c r="L145" s="112" t="str">
        <f t="shared" si="20"/>
        <v/>
      </c>
      <c r="M145" s="112" t="str">
        <f t="shared" si="1"/>
        <v/>
      </c>
      <c r="N145" s="112" t="str">
        <f t="shared" si="2"/>
        <v/>
      </c>
      <c r="O145" s="139">
        <f t="shared" si="3"/>
        <v>0</v>
      </c>
      <c r="P145" s="138">
        <v>140.0</v>
      </c>
      <c r="Q145" s="112" t="str">
        <f t="shared" si="21"/>
        <v/>
      </c>
      <c r="R145" s="112" t="str">
        <f t="shared" si="22"/>
        <v/>
      </c>
      <c r="S145" s="112">
        <f t="shared" si="4"/>
        <v>0</v>
      </c>
      <c r="T145" s="112">
        <f t="shared" si="5"/>
        <v>0</v>
      </c>
      <c r="U145" s="112" t="str">
        <f t="shared" si="23"/>
        <v/>
      </c>
      <c r="V145" s="112" t="str">
        <f t="shared" si="6"/>
        <v/>
      </c>
      <c r="W145" s="112">
        <v>0.0</v>
      </c>
      <c r="X145" s="112">
        <f t="shared" si="7"/>
        <v>0</v>
      </c>
      <c r="Y145" s="140" t="str">
        <f t="shared" si="8"/>
        <v/>
      </c>
      <c r="AA145" s="141">
        <v>140.0</v>
      </c>
      <c r="AB145" s="112" t="str">
        <f t="shared" si="9"/>
        <v/>
      </c>
      <c r="AC145" s="142">
        <f t="shared" si="10"/>
        <v>0</v>
      </c>
      <c r="AD145" s="112" t="str">
        <f t="shared" si="11"/>
        <v/>
      </c>
      <c r="AE145" s="112" t="str">
        <f t="shared" si="12"/>
        <v/>
      </c>
      <c r="AF145" s="112" t="str">
        <f t="shared" si="24"/>
        <v/>
      </c>
      <c r="AG145" s="112" t="str">
        <f t="shared" si="25"/>
        <v/>
      </c>
      <c r="AH145" s="112" t="str">
        <f t="shared" si="26"/>
        <v/>
      </c>
      <c r="AI145" s="143" t="str">
        <f t="shared" si="27"/>
        <v/>
      </c>
      <c r="AK145" s="141">
        <v>140.0</v>
      </c>
      <c r="AL145" s="112" t="str">
        <f t="shared" si="13"/>
        <v/>
      </c>
      <c r="AM145" s="112" t="str">
        <f t="shared" si="14"/>
        <v/>
      </c>
      <c r="AN145" s="112" t="str">
        <f t="shared" si="15"/>
        <v/>
      </c>
      <c r="AO145" s="112" t="str">
        <f t="shared" si="16"/>
        <v/>
      </c>
      <c r="AP145" s="112" t="str">
        <f t="shared" si="17"/>
        <v/>
      </c>
      <c r="AQ145" s="112" t="str">
        <f t="shared" ref="AQ145:AT145" si="179">IF($AK145&lt;=$F$18,$AL145*AM145,)</f>
        <v/>
      </c>
      <c r="AR145" s="112" t="str">
        <f t="shared" si="179"/>
        <v/>
      </c>
      <c r="AS145" s="112" t="str">
        <f t="shared" si="179"/>
        <v/>
      </c>
      <c r="AT145" s="112" t="str">
        <f t="shared" si="179"/>
        <v/>
      </c>
      <c r="AU145" s="112"/>
      <c r="AV145" s="112"/>
      <c r="AW145" s="112"/>
      <c r="AX145" s="112"/>
      <c r="AY145" s="143"/>
      <c r="AZ145" s="262"/>
    </row>
    <row r="146" ht="15.75" customHeight="1">
      <c r="C146" s="241" t="s">
        <v>194</v>
      </c>
      <c r="D146" s="242">
        <v>0.64</v>
      </c>
      <c r="E146" s="240" t="s">
        <v>158</v>
      </c>
      <c r="F146" s="239">
        <f>IF(OR('Pin Maritime'!$E146="Feuillus",'Pin Maritime'!$E146="Peupliers"),1.56,1.3)</f>
        <v>1.56</v>
      </c>
      <c r="G146" s="112"/>
      <c r="H146" s="112"/>
      <c r="I146" s="138">
        <v>141.0</v>
      </c>
      <c r="J146" s="112" t="str">
        <f t="shared" si="65"/>
        <v/>
      </c>
      <c r="K146" s="112">
        <f t="shared" si="19"/>
        <v>0</v>
      </c>
      <c r="L146" s="112" t="str">
        <f t="shared" si="20"/>
        <v/>
      </c>
      <c r="M146" s="112" t="str">
        <f t="shared" si="1"/>
        <v/>
      </c>
      <c r="N146" s="112" t="str">
        <f t="shared" si="2"/>
        <v/>
      </c>
      <c r="O146" s="139">
        <f t="shared" si="3"/>
        <v>0</v>
      </c>
      <c r="P146" s="138">
        <v>141.0</v>
      </c>
      <c r="Q146" s="112" t="str">
        <f t="shared" si="21"/>
        <v/>
      </c>
      <c r="R146" s="112" t="str">
        <f t="shared" si="22"/>
        <v/>
      </c>
      <c r="S146" s="112">
        <f t="shared" si="4"/>
        <v>0</v>
      </c>
      <c r="T146" s="112">
        <f t="shared" si="5"/>
        <v>0</v>
      </c>
      <c r="U146" s="112" t="str">
        <f t="shared" si="23"/>
        <v/>
      </c>
      <c r="V146" s="112" t="str">
        <f t="shared" si="6"/>
        <v/>
      </c>
      <c r="W146" s="112">
        <v>0.0</v>
      </c>
      <c r="X146" s="112">
        <f t="shared" si="7"/>
        <v>0</v>
      </c>
      <c r="Y146" s="140" t="str">
        <f t="shared" si="8"/>
        <v/>
      </c>
      <c r="AA146" s="141">
        <v>141.0</v>
      </c>
      <c r="AB146" s="112" t="str">
        <f t="shared" si="9"/>
        <v/>
      </c>
      <c r="AC146" s="142">
        <f t="shared" si="10"/>
        <v>0</v>
      </c>
      <c r="AD146" s="112" t="str">
        <f t="shared" si="11"/>
        <v/>
      </c>
      <c r="AE146" s="112" t="str">
        <f t="shared" si="12"/>
        <v/>
      </c>
      <c r="AF146" s="112" t="str">
        <f t="shared" si="24"/>
        <v/>
      </c>
      <c r="AG146" s="112" t="str">
        <f t="shared" si="25"/>
        <v/>
      </c>
      <c r="AH146" s="112" t="str">
        <f t="shared" si="26"/>
        <v/>
      </c>
      <c r="AI146" s="143" t="str">
        <f t="shared" si="27"/>
        <v/>
      </c>
      <c r="AK146" s="141">
        <v>141.0</v>
      </c>
      <c r="AL146" s="112" t="str">
        <f t="shared" si="13"/>
        <v/>
      </c>
      <c r="AM146" s="112" t="str">
        <f t="shared" si="14"/>
        <v/>
      </c>
      <c r="AN146" s="112" t="str">
        <f t="shared" si="15"/>
        <v/>
      </c>
      <c r="AO146" s="112" t="str">
        <f t="shared" si="16"/>
        <v/>
      </c>
      <c r="AP146" s="112" t="str">
        <f t="shared" si="17"/>
        <v/>
      </c>
      <c r="AQ146" s="112" t="str">
        <f t="shared" ref="AQ146:AT146" si="180">IF($AK146&lt;=$F$18,$AL146*AM146,)</f>
        <v/>
      </c>
      <c r="AR146" s="112" t="str">
        <f t="shared" si="180"/>
        <v/>
      </c>
      <c r="AS146" s="112" t="str">
        <f t="shared" si="180"/>
        <v/>
      </c>
      <c r="AT146" s="112" t="str">
        <f t="shared" si="180"/>
        <v/>
      </c>
      <c r="AU146" s="112"/>
      <c r="AV146" s="112"/>
      <c r="AW146" s="112"/>
      <c r="AX146" s="112"/>
      <c r="AY146" s="143"/>
      <c r="AZ146" s="262"/>
    </row>
    <row r="147" ht="15.75" customHeight="1">
      <c r="C147" s="241" t="s">
        <v>195</v>
      </c>
      <c r="D147" s="242">
        <v>0.73</v>
      </c>
      <c r="E147" s="240" t="s">
        <v>158</v>
      </c>
      <c r="F147" s="239">
        <f>IF(OR('Pin Maritime'!$E147="Feuillus",'Pin Maritime'!$E147="Peupliers"),1.56,1.3)</f>
        <v>1.56</v>
      </c>
      <c r="G147" s="112"/>
      <c r="H147" s="112"/>
      <c r="I147" s="138">
        <v>142.0</v>
      </c>
      <c r="J147" s="112" t="str">
        <f t="shared" si="65"/>
        <v/>
      </c>
      <c r="K147" s="112">
        <f t="shared" si="19"/>
        <v>0</v>
      </c>
      <c r="L147" s="112" t="str">
        <f t="shared" si="20"/>
        <v/>
      </c>
      <c r="M147" s="112" t="str">
        <f t="shared" si="1"/>
        <v/>
      </c>
      <c r="N147" s="112" t="str">
        <f t="shared" si="2"/>
        <v/>
      </c>
      <c r="O147" s="139">
        <f t="shared" si="3"/>
        <v>0</v>
      </c>
      <c r="P147" s="138">
        <v>142.0</v>
      </c>
      <c r="Q147" s="112" t="str">
        <f t="shared" si="21"/>
        <v/>
      </c>
      <c r="R147" s="112" t="str">
        <f t="shared" si="22"/>
        <v/>
      </c>
      <c r="S147" s="112">
        <f t="shared" si="4"/>
        <v>0</v>
      </c>
      <c r="T147" s="112">
        <f t="shared" si="5"/>
        <v>0</v>
      </c>
      <c r="U147" s="112" t="str">
        <f t="shared" si="23"/>
        <v/>
      </c>
      <c r="V147" s="112" t="str">
        <f t="shared" si="6"/>
        <v/>
      </c>
      <c r="W147" s="112">
        <v>0.0</v>
      </c>
      <c r="X147" s="112">
        <f t="shared" si="7"/>
        <v>0</v>
      </c>
      <c r="Y147" s="140" t="str">
        <f t="shared" si="8"/>
        <v/>
      </c>
      <c r="AA147" s="141">
        <v>142.0</v>
      </c>
      <c r="AB147" s="112" t="str">
        <f t="shared" si="9"/>
        <v/>
      </c>
      <c r="AC147" s="142">
        <f t="shared" si="10"/>
        <v>0</v>
      </c>
      <c r="AD147" s="112" t="str">
        <f t="shared" si="11"/>
        <v/>
      </c>
      <c r="AE147" s="112" t="str">
        <f t="shared" si="12"/>
        <v/>
      </c>
      <c r="AF147" s="112" t="str">
        <f t="shared" si="24"/>
        <v/>
      </c>
      <c r="AG147" s="112" t="str">
        <f t="shared" si="25"/>
        <v/>
      </c>
      <c r="AH147" s="112" t="str">
        <f t="shared" si="26"/>
        <v/>
      </c>
      <c r="AI147" s="143" t="str">
        <f t="shared" si="27"/>
        <v/>
      </c>
      <c r="AK147" s="141">
        <v>142.0</v>
      </c>
      <c r="AL147" s="112" t="str">
        <f t="shared" si="13"/>
        <v/>
      </c>
      <c r="AM147" s="112" t="str">
        <f t="shared" si="14"/>
        <v/>
      </c>
      <c r="AN147" s="112" t="str">
        <f t="shared" si="15"/>
        <v/>
      </c>
      <c r="AO147" s="112" t="str">
        <f t="shared" si="16"/>
        <v/>
      </c>
      <c r="AP147" s="112" t="str">
        <f t="shared" si="17"/>
        <v/>
      </c>
      <c r="AQ147" s="112" t="str">
        <f t="shared" ref="AQ147:AT147" si="181">IF($AK147&lt;=$F$18,$AL147*AM147,)</f>
        <v/>
      </c>
      <c r="AR147" s="112" t="str">
        <f t="shared" si="181"/>
        <v/>
      </c>
      <c r="AS147" s="112" t="str">
        <f t="shared" si="181"/>
        <v/>
      </c>
      <c r="AT147" s="112" t="str">
        <f t="shared" si="181"/>
        <v/>
      </c>
      <c r="AU147" s="112"/>
      <c r="AV147" s="112"/>
      <c r="AW147" s="112"/>
      <c r="AX147" s="112"/>
      <c r="AY147" s="143"/>
      <c r="AZ147" s="262"/>
    </row>
    <row r="148" ht="15.75" customHeight="1">
      <c r="C148" s="241" t="s">
        <v>196</v>
      </c>
      <c r="D148" s="242">
        <v>0.56</v>
      </c>
      <c r="E148" s="240" t="s">
        <v>158</v>
      </c>
      <c r="F148" s="239">
        <f>IF(OR('Pin Maritime'!$E148="Feuillus",'Pin Maritime'!$E148="Peupliers"),1.56,1.3)</f>
        <v>1.56</v>
      </c>
      <c r="G148" s="112"/>
      <c r="H148" s="112"/>
      <c r="I148" s="138">
        <v>143.0</v>
      </c>
      <c r="J148" s="112" t="str">
        <f t="shared" si="65"/>
        <v/>
      </c>
      <c r="K148" s="112">
        <f t="shared" si="19"/>
        <v>0</v>
      </c>
      <c r="L148" s="112" t="str">
        <f t="shared" si="20"/>
        <v/>
      </c>
      <c r="M148" s="112" t="str">
        <f t="shared" si="1"/>
        <v/>
      </c>
      <c r="N148" s="112" t="str">
        <f t="shared" si="2"/>
        <v/>
      </c>
      <c r="O148" s="139">
        <f t="shared" si="3"/>
        <v>0</v>
      </c>
      <c r="P148" s="138">
        <v>143.0</v>
      </c>
      <c r="Q148" s="112" t="str">
        <f t="shared" si="21"/>
        <v/>
      </c>
      <c r="R148" s="112" t="str">
        <f t="shared" si="22"/>
        <v/>
      </c>
      <c r="S148" s="112">
        <f t="shared" si="4"/>
        <v>0</v>
      </c>
      <c r="T148" s="112">
        <f t="shared" si="5"/>
        <v>0</v>
      </c>
      <c r="U148" s="112" t="str">
        <f t="shared" si="23"/>
        <v/>
      </c>
      <c r="V148" s="112" t="str">
        <f t="shared" si="6"/>
        <v/>
      </c>
      <c r="W148" s="112">
        <v>0.0</v>
      </c>
      <c r="X148" s="112">
        <f t="shared" si="7"/>
        <v>0</v>
      </c>
      <c r="Y148" s="140" t="str">
        <f t="shared" si="8"/>
        <v/>
      </c>
      <c r="AA148" s="141">
        <v>143.0</v>
      </c>
      <c r="AB148" s="112" t="str">
        <f t="shared" si="9"/>
        <v/>
      </c>
      <c r="AC148" s="142">
        <f t="shared" si="10"/>
        <v>0</v>
      </c>
      <c r="AD148" s="112" t="str">
        <f t="shared" si="11"/>
        <v/>
      </c>
      <c r="AE148" s="112" t="str">
        <f t="shared" si="12"/>
        <v/>
      </c>
      <c r="AF148" s="112" t="str">
        <f t="shared" si="24"/>
        <v/>
      </c>
      <c r="AG148" s="112" t="str">
        <f t="shared" si="25"/>
        <v/>
      </c>
      <c r="AH148" s="112" t="str">
        <f t="shared" si="26"/>
        <v/>
      </c>
      <c r="AI148" s="143" t="str">
        <f t="shared" si="27"/>
        <v/>
      </c>
      <c r="AK148" s="141">
        <v>143.0</v>
      </c>
      <c r="AL148" s="112" t="str">
        <f t="shared" si="13"/>
        <v/>
      </c>
      <c r="AM148" s="112" t="str">
        <f t="shared" si="14"/>
        <v/>
      </c>
      <c r="AN148" s="112" t="str">
        <f t="shared" si="15"/>
        <v/>
      </c>
      <c r="AO148" s="112" t="str">
        <f t="shared" si="16"/>
        <v/>
      </c>
      <c r="AP148" s="112" t="str">
        <f t="shared" si="17"/>
        <v/>
      </c>
      <c r="AQ148" s="112" t="str">
        <f t="shared" ref="AQ148:AT148" si="182">IF($AK148&lt;=$F$18,$AL148*AM148,)</f>
        <v/>
      </c>
      <c r="AR148" s="112" t="str">
        <f t="shared" si="182"/>
        <v/>
      </c>
      <c r="AS148" s="112" t="str">
        <f t="shared" si="182"/>
        <v/>
      </c>
      <c r="AT148" s="112" t="str">
        <f t="shared" si="182"/>
        <v/>
      </c>
      <c r="AU148" s="112"/>
      <c r="AV148" s="112"/>
      <c r="AW148" s="112"/>
      <c r="AX148" s="112"/>
      <c r="AY148" s="143"/>
      <c r="AZ148" s="262"/>
    </row>
    <row r="149" ht="15.75" customHeight="1">
      <c r="C149" s="241" t="s">
        <v>197</v>
      </c>
      <c r="D149" s="242">
        <v>0.74</v>
      </c>
      <c r="E149" s="240" t="s">
        <v>158</v>
      </c>
      <c r="F149" s="239">
        <f>IF(OR('Pin Maritime'!$E149="Feuillus",'Pin Maritime'!$E149="Peupliers"),1.56,1.3)</f>
        <v>1.56</v>
      </c>
      <c r="G149" s="112"/>
      <c r="H149" s="112"/>
      <c r="I149" s="138">
        <v>144.0</v>
      </c>
      <c r="J149" s="112" t="str">
        <f t="shared" si="65"/>
        <v/>
      </c>
      <c r="K149" s="112">
        <f t="shared" si="19"/>
        <v>0</v>
      </c>
      <c r="L149" s="112" t="str">
        <f t="shared" si="20"/>
        <v/>
      </c>
      <c r="M149" s="112" t="str">
        <f t="shared" si="1"/>
        <v/>
      </c>
      <c r="N149" s="112" t="str">
        <f t="shared" si="2"/>
        <v/>
      </c>
      <c r="O149" s="139">
        <f t="shared" si="3"/>
        <v>0</v>
      </c>
      <c r="P149" s="138">
        <v>144.0</v>
      </c>
      <c r="Q149" s="112" t="str">
        <f t="shared" si="21"/>
        <v/>
      </c>
      <c r="R149" s="112" t="str">
        <f t="shared" si="22"/>
        <v/>
      </c>
      <c r="S149" s="112">
        <f t="shared" si="4"/>
        <v>0</v>
      </c>
      <c r="T149" s="112">
        <f t="shared" si="5"/>
        <v>0</v>
      </c>
      <c r="U149" s="112" t="str">
        <f t="shared" si="23"/>
        <v/>
      </c>
      <c r="V149" s="112" t="str">
        <f t="shared" si="6"/>
        <v/>
      </c>
      <c r="W149" s="112">
        <v>0.0</v>
      </c>
      <c r="X149" s="112">
        <f t="shared" si="7"/>
        <v>0</v>
      </c>
      <c r="Y149" s="140" t="str">
        <f t="shared" si="8"/>
        <v/>
      </c>
      <c r="AA149" s="141">
        <v>144.0</v>
      </c>
      <c r="AB149" s="112" t="str">
        <f t="shared" si="9"/>
        <v/>
      </c>
      <c r="AC149" s="142">
        <f t="shared" si="10"/>
        <v>0</v>
      </c>
      <c r="AD149" s="112" t="str">
        <f t="shared" si="11"/>
        <v/>
      </c>
      <c r="AE149" s="112" t="str">
        <f t="shared" si="12"/>
        <v/>
      </c>
      <c r="AF149" s="112" t="str">
        <f t="shared" si="24"/>
        <v/>
      </c>
      <c r="AG149" s="112" t="str">
        <f t="shared" si="25"/>
        <v/>
      </c>
      <c r="AH149" s="112" t="str">
        <f t="shared" si="26"/>
        <v/>
      </c>
      <c r="AI149" s="143" t="str">
        <f t="shared" si="27"/>
        <v/>
      </c>
      <c r="AK149" s="141">
        <v>144.0</v>
      </c>
      <c r="AL149" s="112" t="str">
        <f t="shared" si="13"/>
        <v/>
      </c>
      <c r="AM149" s="112" t="str">
        <f t="shared" si="14"/>
        <v/>
      </c>
      <c r="AN149" s="112" t="str">
        <f t="shared" si="15"/>
        <v/>
      </c>
      <c r="AO149" s="112" t="str">
        <f t="shared" si="16"/>
        <v/>
      </c>
      <c r="AP149" s="112" t="str">
        <f t="shared" si="17"/>
        <v/>
      </c>
      <c r="AQ149" s="112" t="str">
        <f t="shared" ref="AQ149:AT149" si="183">IF($AK149&lt;=$F$18,$AL149*AM149,)</f>
        <v/>
      </c>
      <c r="AR149" s="112" t="str">
        <f t="shared" si="183"/>
        <v/>
      </c>
      <c r="AS149" s="112" t="str">
        <f t="shared" si="183"/>
        <v/>
      </c>
      <c r="AT149" s="112" t="str">
        <f t="shared" si="183"/>
        <v/>
      </c>
      <c r="AU149" s="112"/>
      <c r="AV149" s="112"/>
      <c r="AW149" s="112"/>
      <c r="AX149" s="112"/>
      <c r="AY149" s="143"/>
      <c r="AZ149" s="262"/>
    </row>
    <row r="150" ht="15.75" customHeight="1">
      <c r="C150" s="241" t="s">
        <v>198</v>
      </c>
      <c r="D150" s="242">
        <v>0.4</v>
      </c>
      <c r="E150" s="240" t="s">
        <v>162</v>
      </c>
      <c r="F150" s="239">
        <f>IF(OR('Pin Maritime'!$E150="Feuillus",'Pin Maritime'!$E150="Peupliers"),1.56,1.3)</f>
        <v>1.3</v>
      </c>
      <c r="G150" s="112"/>
      <c r="H150" s="112"/>
      <c r="I150" s="138">
        <v>145.0</v>
      </c>
      <c r="J150" s="112" t="str">
        <f t="shared" si="65"/>
        <v/>
      </c>
      <c r="K150" s="112">
        <f t="shared" si="19"/>
        <v>0</v>
      </c>
      <c r="L150" s="112" t="str">
        <f t="shared" si="20"/>
        <v/>
      </c>
      <c r="M150" s="112" t="str">
        <f t="shared" si="1"/>
        <v/>
      </c>
      <c r="N150" s="112" t="str">
        <f t="shared" si="2"/>
        <v/>
      </c>
      <c r="O150" s="139">
        <f t="shared" si="3"/>
        <v>0</v>
      </c>
      <c r="P150" s="138">
        <v>145.0</v>
      </c>
      <c r="Q150" s="112" t="str">
        <f t="shared" si="21"/>
        <v/>
      </c>
      <c r="R150" s="112" t="str">
        <f t="shared" si="22"/>
        <v/>
      </c>
      <c r="S150" s="112">
        <f t="shared" si="4"/>
        <v>0</v>
      </c>
      <c r="T150" s="112">
        <f t="shared" si="5"/>
        <v>0</v>
      </c>
      <c r="U150" s="112" t="str">
        <f t="shared" si="23"/>
        <v/>
      </c>
      <c r="V150" s="112" t="str">
        <f t="shared" si="6"/>
        <v/>
      </c>
      <c r="W150" s="112">
        <v>0.0</v>
      </c>
      <c r="X150" s="112">
        <f t="shared" si="7"/>
        <v>0</v>
      </c>
      <c r="Y150" s="140" t="str">
        <f t="shared" si="8"/>
        <v/>
      </c>
      <c r="AA150" s="141">
        <v>145.0</v>
      </c>
      <c r="AB150" s="112" t="str">
        <f t="shared" si="9"/>
        <v/>
      </c>
      <c r="AC150" s="142">
        <f t="shared" si="10"/>
        <v>0</v>
      </c>
      <c r="AD150" s="112" t="str">
        <f t="shared" si="11"/>
        <v/>
      </c>
      <c r="AE150" s="112" t="str">
        <f t="shared" si="12"/>
        <v/>
      </c>
      <c r="AF150" s="112" t="str">
        <f t="shared" si="24"/>
        <v/>
      </c>
      <c r="AG150" s="112" t="str">
        <f t="shared" si="25"/>
        <v/>
      </c>
      <c r="AH150" s="112" t="str">
        <f t="shared" si="26"/>
        <v/>
      </c>
      <c r="AI150" s="143" t="str">
        <f t="shared" si="27"/>
        <v/>
      </c>
      <c r="AK150" s="141">
        <v>145.0</v>
      </c>
      <c r="AL150" s="112" t="str">
        <f t="shared" si="13"/>
        <v/>
      </c>
      <c r="AM150" s="112" t="str">
        <f t="shared" si="14"/>
        <v/>
      </c>
      <c r="AN150" s="112" t="str">
        <f t="shared" si="15"/>
        <v/>
      </c>
      <c r="AO150" s="112" t="str">
        <f t="shared" si="16"/>
        <v/>
      </c>
      <c r="AP150" s="112" t="str">
        <f t="shared" si="17"/>
        <v/>
      </c>
      <c r="AQ150" s="112" t="str">
        <f t="shared" ref="AQ150:AT150" si="184">IF($AK150&lt;=$F$18,$AL150*AM150,)</f>
        <v/>
      </c>
      <c r="AR150" s="112" t="str">
        <f t="shared" si="184"/>
        <v/>
      </c>
      <c r="AS150" s="112" t="str">
        <f t="shared" si="184"/>
        <v/>
      </c>
      <c r="AT150" s="112" t="str">
        <f t="shared" si="184"/>
        <v/>
      </c>
      <c r="AU150" s="112"/>
      <c r="AV150" s="112"/>
      <c r="AW150" s="112"/>
      <c r="AX150" s="112"/>
      <c r="AY150" s="143"/>
      <c r="AZ150" s="262"/>
    </row>
    <row r="151" ht="15.75" customHeight="1">
      <c r="C151" s="241" t="s">
        <v>199</v>
      </c>
      <c r="D151" s="242">
        <v>0.6</v>
      </c>
      <c r="E151" s="240" t="s">
        <v>158</v>
      </c>
      <c r="F151" s="239">
        <f>IF(OR('Pin Maritime'!$E151="Feuillus",'Pin Maritime'!$E151="Peupliers"),1.56,1.3)</f>
        <v>1.56</v>
      </c>
      <c r="G151" s="112"/>
      <c r="H151" s="112"/>
      <c r="I151" s="138">
        <v>146.0</v>
      </c>
      <c r="J151" s="112" t="str">
        <f t="shared" si="65"/>
        <v/>
      </c>
      <c r="K151" s="112">
        <f t="shared" si="19"/>
        <v>0</v>
      </c>
      <c r="L151" s="112" t="str">
        <f t="shared" si="20"/>
        <v/>
      </c>
      <c r="M151" s="112" t="str">
        <f t="shared" si="1"/>
        <v/>
      </c>
      <c r="N151" s="112" t="str">
        <f t="shared" si="2"/>
        <v/>
      </c>
      <c r="O151" s="139">
        <f t="shared" si="3"/>
        <v>0</v>
      </c>
      <c r="P151" s="138">
        <v>146.0</v>
      </c>
      <c r="Q151" s="112" t="str">
        <f t="shared" si="21"/>
        <v/>
      </c>
      <c r="R151" s="112" t="str">
        <f t="shared" si="22"/>
        <v/>
      </c>
      <c r="S151" s="112">
        <f t="shared" si="4"/>
        <v>0</v>
      </c>
      <c r="T151" s="112">
        <f t="shared" si="5"/>
        <v>0</v>
      </c>
      <c r="U151" s="112" t="str">
        <f t="shared" si="23"/>
        <v/>
      </c>
      <c r="V151" s="112" t="str">
        <f t="shared" si="6"/>
        <v/>
      </c>
      <c r="W151" s="112">
        <v>0.0</v>
      </c>
      <c r="X151" s="112">
        <f t="shared" si="7"/>
        <v>0</v>
      </c>
      <c r="Y151" s="140" t="str">
        <f t="shared" si="8"/>
        <v/>
      </c>
      <c r="AA151" s="141">
        <v>146.0</v>
      </c>
      <c r="AB151" s="112" t="str">
        <f t="shared" si="9"/>
        <v/>
      </c>
      <c r="AC151" s="142">
        <f t="shared" si="10"/>
        <v>0</v>
      </c>
      <c r="AD151" s="112" t="str">
        <f t="shared" si="11"/>
        <v/>
      </c>
      <c r="AE151" s="112" t="str">
        <f t="shared" si="12"/>
        <v/>
      </c>
      <c r="AF151" s="112" t="str">
        <f t="shared" si="24"/>
        <v/>
      </c>
      <c r="AG151" s="112" t="str">
        <f t="shared" si="25"/>
        <v/>
      </c>
      <c r="AH151" s="112" t="str">
        <f t="shared" si="26"/>
        <v/>
      </c>
      <c r="AI151" s="143" t="str">
        <f t="shared" si="27"/>
        <v/>
      </c>
      <c r="AK151" s="141">
        <v>146.0</v>
      </c>
      <c r="AL151" s="112" t="str">
        <f t="shared" si="13"/>
        <v/>
      </c>
      <c r="AM151" s="112" t="str">
        <f t="shared" si="14"/>
        <v/>
      </c>
      <c r="AN151" s="112" t="str">
        <f t="shared" si="15"/>
        <v/>
      </c>
      <c r="AO151" s="112" t="str">
        <f t="shared" si="16"/>
        <v/>
      </c>
      <c r="AP151" s="112" t="str">
        <f t="shared" si="17"/>
        <v/>
      </c>
      <c r="AQ151" s="112" t="str">
        <f t="shared" ref="AQ151:AT151" si="185">IF($AK151&lt;=$F$18,$AL151*AM151,)</f>
        <v/>
      </c>
      <c r="AR151" s="112" t="str">
        <f t="shared" si="185"/>
        <v/>
      </c>
      <c r="AS151" s="112" t="str">
        <f t="shared" si="185"/>
        <v/>
      </c>
      <c r="AT151" s="112" t="str">
        <f t="shared" si="185"/>
        <v/>
      </c>
      <c r="AU151" s="112"/>
      <c r="AV151" s="112"/>
      <c r="AW151" s="112"/>
      <c r="AX151" s="112"/>
      <c r="AY151" s="143"/>
      <c r="AZ151" s="262"/>
    </row>
    <row r="152" ht="15.75" customHeight="1">
      <c r="C152" s="241" t="s">
        <v>200</v>
      </c>
      <c r="D152" s="242">
        <v>0.43</v>
      </c>
      <c r="E152" s="240" t="s">
        <v>162</v>
      </c>
      <c r="F152" s="239">
        <f>IF(OR('Pin Maritime'!$E152="Feuillus",'Pin Maritime'!$E152="Peupliers"),1.56,1.3)</f>
        <v>1.3</v>
      </c>
      <c r="G152" s="112"/>
      <c r="H152" s="112"/>
      <c r="I152" s="138">
        <v>147.0</v>
      </c>
      <c r="J152" s="112" t="str">
        <f t="shared" si="65"/>
        <v/>
      </c>
      <c r="K152" s="112">
        <f t="shared" si="19"/>
        <v>0</v>
      </c>
      <c r="L152" s="112" t="str">
        <f t="shared" si="20"/>
        <v/>
      </c>
      <c r="M152" s="112" t="str">
        <f t="shared" si="1"/>
        <v/>
      </c>
      <c r="N152" s="112" t="str">
        <f t="shared" si="2"/>
        <v/>
      </c>
      <c r="O152" s="139">
        <f t="shared" si="3"/>
        <v>0</v>
      </c>
      <c r="P152" s="138">
        <v>147.0</v>
      </c>
      <c r="Q152" s="112" t="str">
        <f t="shared" si="21"/>
        <v/>
      </c>
      <c r="R152" s="112" t="str">
        <f t="shared" si="22"/>
        <v/>
      </c>
      <c r="S152" s="112">
        <f t="shared" si="4"/>
        <v>0</v>
      </c>
      <c r="T152" s="112">
        <f t="shared" si="5"/>
        <v>0</v>
      </c>
      <c r="U152" s="112" t="str">
        <f t="shared" si="23"/>
        <v/>
      </c>
      <c r="V152" s="112" t="str">
        <f t="shared" si="6"/>
        <v/>
      </c>
      <c r="W152" s="112">
        <v>0.0</v>
      </c>
      <c r="X152" s="112">
        <f t="shared" si="7"/>
        <v>0</v>
      </c>
      <c r="Y152" s="140" t="str">
        <f t="shared" si="8"/>
        <v/>
      </c>
      <c r="AA152" s="141">
        <v>147.0</v>
      </c>
      <c r="AB152" s="112" t="str">
        <f t="shared" si="9"/>
        <v/>
      </c>
      <c r="AC152" s="142">
        <f t="shared" si="10"/>
        <v>0</v>
      </c>
      <c r="AD152" s="112" t="str">
        <f t="shared" si="11"/>
        <v/>
      </c>
      <c r="AE152" s="112" t="str">
        <f t="shared" si="12"/>
        <v/>
      </c>
      <c r="AF152" s="112" t="str">
        <f t="shared" si="24"/>
        <v/>
      </c>
      <c r="AG152" s="112" t="str">
        <f t="shared" si="25"/>
        <v/>
      </c>
      <c r="AH152" s="112" t="str">
        <f t="shared" si="26"/>
        <v/>
      </c>
      <c r="AI152" s="143" t="str">
        <f t="shared" si="27"/>
        <v/>
      </c>
      <c r="AK152" s="141">
        <v>147.0</v>
      </c>
      <c r="AL152" s="112" t="str">
        <f t="shared" si="13"/>
        <v/>
      </c>
      <c r="AM152" s="112" t="str">
        <f t="shared" si="14"/>
        <v/>
      </c>
      <c r="AN152" s="112" t="str">
        <f t="shared" si="15"/>
        <v/>
      </c>
      <c r="AO152" s="112" t="str">
        <f t="shared" si="16"/>
        <v/>
      </c>
      <c r="AP152" s="112" t="str">
        <f t="shared" si="17"/>
        <v/>
      </c>
      <c r="AQ152" s="112" t="str">
        <f t="shared" ref="AQ152:AT152" si="186">IF($AK152&lt;=$F$18,$AL152*AM152,)</f>
        <v/>
      </c>
      <c r="AR152" s="112" t="str">
        <f t="shared" si="186"/>
        <v/>
      </c>
      <c r="AS152" s="112" t="str">
        <f t="shared" si="186"/>
        <v/>
      </c>
      <c r="AT152" s="112" t="str">
        <f t="shared" si="186"/>
        <v/>
      </c>
      <c r="AU152" s="112"/>
      <c r="AV152" s="112"/>
      <c r="AW152" s="112"/>
      <c r="AX152" s="112"/>
      <c r="AY152" s="143"/>
      <c r="AZ152" s="262"/>
    </row>
    <row r="153" ht="15.75" customHeight="1">
      <c r="C153" s="241" t="s">
        <v>201</v>
      </c>
      <c r="D153" s="242">
        <v>0.37</v>
      </c>
      <c r="E153" s="240" t="s">
        <v>162</v>
      </c>
      <c r="F153" s="239">
        <f>IF(OR('Pin Maritime'!$E153="Feuillus",'Pin Maritime'!$E153="Peupliers"),1.56,1.3)</f>
        <v>1.3</v>
      </c>
      <c r="G153" s="112"/>
      <c r="H153" s="112"/>
      <c r="I153" s="138">
        <v>148.0</v>
      </c>
      <c r="J153" s="112" t="str">
        <f t="shared" si="65"/>
        <v/>
      </c>
      <c r="K153" s="112">
        <f t="shared" si="19"/>
        <v>0</v>
      </c>
      <c r="L153" s="112" t="str">
        <f t="shared" si="20"/>
        <v/>
      </c>
      <c r="M153" s="112" t="str">
        <f t="shared" si="1"/>
        <v/>
      </c>
      <c r="N153" s="112" t="str">
        <f t="shared" si="2"/>
        <v/>
      </c>
      <c r="O153" s="139">
        <f t="shared" si="3"/>
        <v>0</v>
      </c>
      <c r="P153" s="138">
        <v>148.0</v>
      </c>
      <c r="Q153" s="112" t="str">
        <f t="shared" si="21"/>
        <v/>
      </c>
      <c r="R153" s="112" t="str">
        <f t="shared" si="22"/>
        <v/>
      </c>
      <c r="S153" s="112">
        <f t="shared" si="4"/>
        <v>0</v>
      </c>
      <c r="T153" s="112">
        <f t="shared" si="5"/>
        <v>0</v>
      </c>
      <c r="U153" s="112" t="str">
        <f t="shared" si="23"/>
        <v/>
      </c>
      <c r="V153" s="112" t="str">
        <f t="shared" si="6"/>
        <v/>
      </c>
      <c r="W153" s="112">
        <v>0.0</v>
      </c>
      <c r="X153" s="112">
        <f t="shared" si="7"/>
        <v>0</v>
      </c>
      <c r="Y153" s="140" t="str">
        <f t="shared" si="8"/>
        <v/>
      </c>
      <c r="AA153" s="141">
        <v>148.0</v>
      </c>
      <c r="AB153" s="112" t="str">
        <f t="shared" si="9"/>
        <v/>
      </c>
      <c r="AC153" s="142">
        <f t="shared" si="10"/>
        <v>0</v>
      </c>
      <c r="AD153" s="112" t="str">
        <f t="shared" si="11"/>
        <v/>
      </c>
      <c r="AE153" s="112" t="str">
        <f t="shared" si="12"/>
        <v/>
      </c>
      <c r="AF153" s="112" t="str">
        <f t="shared" si="24"/>
        <v/>
      </c>
      <c r="AG153" s="112" t="str">
        <f t="shared" si="25"/>
        <v/>
      </c>
      <c r="AH153" s="112" t="str">
        <f t="shared" si="26"/>
        <v/>
      </c>
      <c r="AI153" s="143" t="str">
        <f t="shared" si="27"/>
        <v/>
      </c>
      <c r="AK153" s="141">
        <v>148.0</v>
      </c>
      <c r="AL153" s="112" t="str">
        <f t="shared" si="13"/>
        <v/>
      </c>
      <c r="AM153" s="112" t="str">
        <f t="shared" si="14"/>
        <v/>
      </c>
      <c r="AN153" s="112" t="str">
        <f t="shared" si="15"/>
        <v/>
      </c>
      <c r="AO153" s="112" t="str">
        <f t="shared" si="16"/>
        <v/>
      </c>
      <c r="AP153" s="112" t="str">
        <f t="shared" si="17"/>
        <v/>
      </c>
      <c r="AQ153" s="112" t="str">
        <f t="shared" ref="AQ153:AT153" si="187">IF($AK153&lt;=$F$18,$AL153*AM153,)</f>
        <v/>
      </c>
      <c r="AR153" s="112" t="str">
        <f t="shared" si="187"/>
        <v/>
      </c>
      <c r="AS153" s="112" t="str">
        <f t="shared" si="187"/>
        <v/>
      </c>
      <c r="AT153" s="112" t="str">
        <f t="shared" si="187"/>
        <v/>
      </c>
      <c r="AU153" s="112"/>
      <c r="AV153" s="112"/>
      <c r="AW153" s="112"/>
      <c r="AX153" s="112"/>
      <c r="AY153" s="143"/>
      <c r="AZ153" s="262"/>
    </row>
    <row r="154" ht="15.75" customHeight="1">
      <c r="C154" s="241" t="s">
        <v>202</v>
      </c>
      <c r="D154" s="242">
        <v>0.36</v>
      </c>
      <c r="E154" s="240" t="s">
        <v>162</v>
      </c>
      <c r="F154" s="239">
        <f>IF(OR('Pin Maritime'!$E154="Feuillus",'Pin Maritime'!$E154="Peupliers"),1.56,1.3)</f>
        <v>1.3</v>
      </c>
      <c r="G154" s="112"/>
      <c r="H154" s="112"/>
      <c r="I154" s="138">
        <v>149.0</v>
      </c>
      <c r="J154" s="112" t="str">
        <f t="shared" si="65"/>
        <v/>
      </c>
      <c r="K154" s="112">
        <f t="shared" si="19"/>
        <v>0</v>
      </c>
      <c r="L154" s="112" t="str">
        <f t="shared" si="20"/>
        <v/>
      </c>
      <c r="M154" s="112" t="str">
        <f t="shared" si="1"/>
        <v/>
      </c>
      <c r="N154" s="112" t="str">
        <f t="shared" si="2"/>
        <v/>
      </c>
      <c r="O154" s="139">
        <f t="shared" si="3"/>
        <v>0</v>
      </c>
      <c r="P154" s="138">
        <v>149.0</v>
      </c>
      <c r="Q154" s="112" t="str">
        <f t="shared" si="21"/>
        <v/>
      </c>
      <c r="R154" s="112" t="str">
        <f t="shared" si="22"/>
        <v/>
      </c>
      <c r="S154" s="112">
        <f t="shared" si="4"/>
        <v>0</v>
      </c>
      <c r="T154" s="112">
        <f t="shared" si="5"/>
        <v>0</v>
      </c>
      <c r="U154" s="112" t="str">
        <f t="shared" si="23"/>
        <v/>
      </c>
      <c r="V154" s="112" t="str">
        <f t="shared" si="6"/>
        <v/>
      </c>
      <c r="W154" s="112">
        <v>0.0</v>
      </c>
      <c r="X154" s="112">
        <f t="shared" si="7"/>
        <v>0</v>
      </c>
      <c r="Y154" s="140" t="str">
        <f t="shared" si="8"/>
        <v/>
      </c>
      <c r="AA154" s="141">
        <v>149.0</v>
      </c>
      <c r="AB154" s="112" t="str">
        <f t="shared" si="9"/>
        <v/>
      </c>
      <c r="AC154" s="142">
        <f t="shared" si="10"/>
        <v>0</v>
      </c>
      <c r="AD154" s="112" t="str">
        <f t="shared" si="11"/>
        <v/>
      </c>
      <c r="AE154" s="112" t="str">
        <f t="shared" si="12"/>
        <v/>
      </c>
      <c r="AF154" s="112" t="str">
        <f t="shared" si="24"/>
        <v/>
      </c>
      <c r="AG154" s="112" t="str">
        <f t="shared" si="25"/>
        <v/>
      </c>
      <c r="AH154" s="112" t="str">
        <f t="shared" si="26"/>
        <v/>
      </c>
      <c r="AI154" s="143" t="str">
        <f t="shared" si="27"/>
        <v/>
      </c>
      <c r="AK154" s="141">
        <v>149.0</v>
      </c>
      <c r="AL154" s="112" t="str">
        <f t="shared" si="13"/>
        <v/>
      </c>
      <c r="AM154" s="112" t="str">
        <f t="shared" si="14"/>
        <v/>
      </c>
      <c r="AN154" s="112" t="str">
        <f t="shared" si="15"/>
        <v/>
      </c>
      <c r="AO154" s="112" t="str">
        <f t="shared" si="16"/>
        <v/>
      </c>
      <c r="AP154" s="112" t="str">
        <f t="shared" si="17"/>
        <v/>
      </c>
      <c r="AQ154" s="112" t="str">
        <f t="shared" ref="AQ154:AT154" si="188">IF($AK154&lt;=$F$18,$AL154*AM154,)</f>
        <v/>
      </c>
      <c r="AR154" s="112" t="str">
        <f t="shared" si="188"/>
        <v/>
      </c>
      <c r="AS154" s="112" t="str">
        <f t="shared" si="188"/>
        <v/>
      </c>
      <c r="AT154" s="112" t="str">
        <f t="shared" si="188"/>
        <v/>
      </c>
      <c r="AU154" s="112"/>
      <c r="AV154" s="112"/>
      <c r="AW154" s="112"/>
      <c r="AX154" s="112"/>
      <c r="AY154" s="143"/>
      <c r="AZ154" s="262"/>
    </row>
    <row r="155" ht="15.75" customHeight="1">
      <c r="C155" s="241" t="s">
        <v>203</v>
      </c>
      <c r="D155" s="242">
        <v>0.51</v>
      </c>
      <c r="E155" s="240" t="s">
        <v>158</v>
      </c>
      <c r="F155" s="239">
        <f>IF(OR('Pin Maritime'!$E155="Feuillus",'Pin Maritime'!$E155="Peupliers"),1.56,1.3)</f>
        <v>1.56</v>
      </c>
      <c r="G155" s="112"/>
      <c r="H155" s="112"/>
      <c r="I155" s="138">
        <v>150.0</v>
      </c>
      <c r="J155" s="112" t="str">
        <f t="shared" si="65"/>
        <v/>
      </c>
      <c r="K155" s="112">
        <f t="shared" si="19"/>
        <v>0</v>
      </c>
      <c r="L155" s="112" t="str">
        <f t="shared" si="20"/>
        <v/>
      </c>
      <c r="M155" s="112" t="str">
        <f t="shared" si="1"/>
        <v/>
      </c>
      <c r="N155" s="112" t="str">
        <f t="shared" si="2"/>
        <v/>
      </c>
      <c r="O155" s="139">
        <f t="shared" si="3"/>
        <v>0</v>
      </c>
      <c r="P155" s="138">
        <v>150.0</v>
      </c>
      <c r="Q155" s="112" t="str">
        <f t="shared" si="21"/>
        <v/>
      </c>
      <c r="R155" s="112" t="str">
        <f t="shared" si="22"/>
        <v/>
      </c>
      <c r="S155" s="112">
        <f t="shared" si="4"/>
        <v>0</v>
      </c>
      <c r="T155" s="112">
        <f t="shared" si="5"/>
        <v>0</v>
      </c>
      <c r="U155" s="112" t="str">
        <f t="shared" si="23"/>
        <v/>
      </c>
      <c r="V155" s="112" t="str">
        <f t="shared" si="6"/>
        <v/>
      </c>
      <c r="W155" s="112">
        <v>0.0</v>
      </c>
      <c r="X155" s="112">
        <f t="shared" si="7"/>
        <v>0</v>
      </c>
      <c r="Y155" s="140" t="str">
        <f t="shared" si="8"/>
        <v/>
      </c>
      <c r="AA155" s="141">
        <v>150.0</v>
      </c>
      <c r="AB155" s="112" t="str">
        <f t="shared" si="9"/>
        <v/>
      </c>
      <c r="AC155" s="142">
        <f t="shared" si="10"/>
        <v>0</v>
      </c>
      <c r="AD155" s="112" t="str">
        <f t="shared" si="11"/>
        <v/>
      </c>
      <c r="AE155" s="112" t="str">
        <f t="shared" si="12"/>
        <v/>
      </c>
      <c r="AF155" s="112" t="str">
        <f t="shared" si="24"/>
        <v/>
      </c>
      <c r="AG155" s="112" t="str">
        <f t="shared" si="25"/>
        <v/>
      </c>
      <c r="AH155" s="112" t="str">
        <f t="shared" si="26"/>
        <v/>
      </c>
      <c r="AI155" s="143" t="str">
        <f t="shared" si="27"/>
        <v/>
      </c>
      <c r="AK155" s="141">
        <v>150.0</v>
      </c>
      <c r="AL155" s="112" t="str">
        <f t="shared" si="13"/>
        <v/>
      </c>
      <c r="AM155" s="112" t="str">
        <f t="shared" si="14"/>
        <v/>
      </c>
      <c r="AN155" s="112" t="str">
        <f t="shared" si="15"/>
        <v/>
      </c>
      <c r="AO155" s="112" t="str">
        <f t="shared" si="16"/>
        <v/>
      </c>
      <c r="AP155" s="112" t="str">
        <f t="shared" si="17"/>
        <v/>
      </c>
      <c r="AQ155" s="112" t="str">
        <f t="shared" ref="AQ155:AT155" si="189">IF($AK155&lt;=$F$18,$AL155*AM155,)</f>
        <v/>
      </c>
      <c r="AR155" s="112" t="str">
        <f t="shared" si="189"/>
        <v/>
      </c>
      <c r="AS155" s="112" t="str">
        <f t="shared" si="189"/>
        <v/>
      </c>
      <c r="AT155" s="112" t="str">
        <f t="shared" si="189"/>
        <v/>
      </c>
      <c r="AU155" s="112"/>
      <c r="AV155" s="112"/>
      <c r="AW155" s="112"/>
      <c r="AX155" s="112"/>
      <c r="AY155" s="143"/>
      <c r="AZ155" s="262"/>
    </row>
    <row r="156" ht="15.75" customHeight="1">
      <c r="C156" s="241" t="s">
        <v>204</v>
      </c>
      <c r="D156" s="242">
        <v>0.56</v>
      </c>
      <c r="E156" s="240" t="s">
        <v>158</v>
      </c>
      <c r="F156" s="239">
        <f>IF(OR('Pin Maritime'!$E156="Feuillus",'Pin Maritime'!$E156="Peupliers"),1.56,1.3)</f>
        <v>1.56</v>
      </c>
      <c r="G156" s="112"/>
      <c r="H156" s="112"/>
      <c r="I156" s="138">
        <v>151.0</v>
      </c>
      <c r="J156" s="112" t="str">
        <f t="shared" si="65"/>
        <v/>
      </c>
      <c r="K156" s="112">
        <f t="shared" si="19"/>
        <v>0</v>
      </c>
      <c r="L156" s="112" t="str">
        <f t="shared" si="20"/>
        <v/>
      </c>
      <c r="M156" s="112" t="str">
        <f t="shared" si="1"/>
        <v/>
      </c>
      <c r="N156" s="112" t="str">
        <f t="shared" si="2"/>
        <v/>
      </c>
      <c r="O156" s="139">
        <f t="shared" si="3"/>
        <v>0</v>
      </c>
      <c r="P156" s="138">
        <v>151.0</v>
      </c>
      <c r="Q156" s="112" t="str">
        <f t="shared" si="21"/>
        <v/>
      </c>
      <c r="R156" s="112" t="str">
        <f t="shared" si="22"/>
        <v/>
      </c>
      <c r="S156" s="112">
        <f t="shared" si="4"/>
        <v>0</v>
      </c>
      <c r="T156" s="112">
        <f t="shared" si="5"/>
        <v>0</v>
      </c>
      <c r="U156" s="112" t="str">
        <f t="shared" si="23"/>
        <v/>
      </c>
      <c r="V156" s="112" t="str">
        <f t="shared" si="6"/>
        <v/>
      </c>
      <c r="W156" s="112">
        <v>0.0</v>
      </c>
      <c r="X156" s="112">
        <f t="shared" si="7"/>
        <v>0</v>
      </c>
      <c r="Y156" s="140" t="str">
        <f t="shared" si="8"/>
        <v/>
      </c>
      <c r="AA156" s="141">
        <v>151.0</v>
      </c>
      <c r="AB156" s="112" t="str">
        <f t="shared" si="9"/>
        <v/>
      </c>
      <c r="AC156" s="142">
        <f t="shared" si="10"/>
        <v>0</v>
      </c>
      <c r="AD156" s="112" t="str">
        <f t="shared" si="11"/>
        <v/>
      </c>
      <c r="AE156" s="112" t="str">
        <f t="shared" si="12"/>
        <v/>
      </c>
      <c r="AF156" s="112" t="str">
        <f t="shared" si="24"/>
        <v/>
      </c>
      <c r="AG156" s="112" t="str">
        <f t="shared" si="25"/>
        <v/>
      </c>
      <c r="AH156" s="112" t="str">
        <f t="shared" si="26"/>
        <v/>
      </c>
      <c r="AI156" s="143" t="str">
        <f t="shared" si="27"/>
        <v/>
      </c>
      <c r="AK156" s="141">
        <v>151.0</v>
      </c>
      <c r="AL156" s="112" t="str">
        <f t="shared" si="13"/>
        <v/>
      </c>
      <c r="AM156" s="112" t="str">
        <f t="shared" si="14"/>
        <v/>
      </c>
      <c r="AN156" s="112" t="str">
        <f t="shared" si="15"/>
        <v/>
      </c>
      <c r="AO156" s="112" t="str">
        <f t="shared" si="16"/>
        <v/>
      </c>
      <c r="AP156" s="112" t="str">
        <f t="shared" si="17"/>
        <v/>
      </c>
      <c r="AQ156" s="112" t="str">
        <f t="shared" ref="AQ156:AT156" si="190">IF($AK156&lt;=$F$18,$AL156*AM156,)</f>
        <v/>
      </c>
      <c r="AR156" s="112" t="str">
        <f t="shared" si="190"/>
        <v/>
      </c>
      <c r="AS156" s="112" t="str">
        <f t="shared" si="190"/>
        <v/>
      </c>
      <c r="AT156" s="112" t="str">
        <f t="shared" si="190"/>
        <v/>
      </c>
      <c r="AU156" s="112"/>
      <c r="AV156" s="112"/>
      <c r="AW156" s="112"/>
      <c r="AX156" s="112"/>
      <c r="AY156" s="143"/>
      <c r="AZ156" s="262"/>
    </row>
    <row r="157" ht="15.75" customHeight="1">
      <c r="C157" s="241" t="s">
        <v>205</v>
      </c>
      <c r="D157" s="242">
        <v>0.56</v>
      </c>
      <c r="E157" s="240" t="s">
        <v>158</v>
      </c>
      <c r="F157" s="239">
        <f>IF(OR('Pin Maritime'!$E157="Feuillus",'Pin Maritime'!$E157="Peupliers"),1.56,1.3)</f>
        <v>1.56</v>
      </c>
      <c r="G157" s="112"/>
      <c r="H157" s="112"/>
      <c r="I157" s="138">
        <v>152.0</v>
      </c>
      <c r="J157" s="112" t="str">
        <f t="shared" si="65"/>
        <v/>
      </c>
      <c r="K157" s="112">
        <f t="shared" si="19"/>
        <v>0</v>
      </c>
      <c r="L157" s="112" t="str">
        <f t="shared" si="20"/>
        <v/>
      </c>
      <c r="M157" s="112" t="str">
        <f t="shared" si="1"/>
        <v/>
      </c>
      <c r="N157" s="112" t="str">
        <f t="shared" si="2"/>
        <v/>
      </c>
      <c r="O157" s="139">
        <f t="shared" si="3"/>
        <v>0</v>
      </c>
      <c r="P157" s="138">
        <v>152.0</v>
      </c>
      <c r="Q157" s="112" t="str">
        <f t="shared" si="21"/>
        <v/>
      </c>
      <c r="R157" s="112" t="str">
        <f t="shared" si="22"/>
        <v/>
      </c>
      <c r="S157" s="112">
        <f t="shared" si="4"/>
        <v>0</v>
      </c>
      <c r="T157" s="112">
        <f t="shared" si="5"/>
        <v>0</v>
      </c>
      <c r="U157" s="112" t="str">
        <f t="shared" si="23"/>
        <v/>
      </c>
      <c r="V157" s="112" t="str">
        <f t="shared" si="6"/>
        <v/>
      </c>
      <c r="W157" s="112">
        <v>0.0</v>
      </c>
      <c r="X157" s="112">
        <f t="shared" si="7"/>
        <v>0</v>
      </c>
      <c r="Y157" s="140" t="str">
        <f t="shared" si="8"/>
        <v/>
      </c>
      <c r="AA157" s="141">
        <v>152.0</v>
      </c>
      <c r="AB157" s="112" t="str">
        <f t="shared" si="9"/>
        <v/>
      </c>
      <c r="AC157" s="142">
        <f t="shared" si="10"/>
        <v>0</v>
      </c>
      <c r="AD157" s="112" t="str">
        <f t="shared" si="11"/>
        <v/>
      </c>
      <c r="AE157" s="112" t="str">
        <f t="shared" si="12"/>
        <v/>
      </c>
      <c r="AF157" s="112" t="str">
        <f t="shared" si="24"/>
        <v/>
      </c>
      <c r="AG157" s="112" t="str">
        <f t="shared" si="25"/>
        <v/>
      </c>
      <c r="AH157" s="112" t="str">
        <f t="shared" si="26"/>
        <v/>
      </c>
      <c r="AI157" s="143" t="str">
        <f t="shared" si="27"/>
        <v/>
      </c>
      <c r="AK157" s="141">
        <v>152.0</v>
      </c>
      <c r="AL157" s="112" t="str">
        <f t="shared" si="13"/>
        <v/>
      </c>
      <c r="AM157" s="112" t="str">
        <f t="shared" si="14"/>
        <v/>
      </c>
      <c r="AN157" s="112" t="str">
        <f t="shared" si="15"/>
        <v/>
      </c>
      <c r="AO157" s="112" t="str">
        <f t="shared" si="16"/>
        <v/>
      </c>
      <c r="AP157" s="112" t="str">
        <f t="shared" si="17"/>
        <v/>
      </c>
      <c r="AQ157" s="112" t="str">
        <f t="shared" ref="AQ157:AT157" si="191">IF($AK157&lt;=$F$18,$AL157*AM157,)</f>
        <v/>
      </c>
      <c r="AR157" s="112" t="str">
        <f t="shared" si="191"/>
        <v/>
      </c>
      <c r="AS157" s="112" t="str">
        <f t="shared" si="191"/>
        <v/>
      </c>
      <c r="AT157" s="112" t="str">
        <f t="shared" si="191"/>
        <v/>
      </c>
      <c r="AU157" s="112"/>
      <c r="AV157" s="112"/>
      <c r="AW157" s="112"/>
      <c r="AX157" s="112"/>
      <c r="AY157" s="143"/>
      <c r="AZ157" s="262"/>
    </row>
    <row r="158" ht="15.75" customHeight="1">
      <c r="C158" s="241" t="s">
        <v>206</v>
      </c>
      <c r="D158" s="242">
        <v>0.48</v>
      </c>
      <c r="E158" s="240" t="s">
        <v>158</v>
      </c>
      <c r="F158" s="239">
        <f>IF(OR('Pin Maritime'!$E158="Feuillus",'Pin Maritime'!$E158="Peupliers"),1.56,1.3)</f>
        <v>1.56</v>
      </c>
      <c r="G158" s="112"/>
      <c r="H158" s="112"/>
      <c r="I158" s="138">
        <v>153.0</v>
      </c>
      <c r="J158" s="112" t="str">
        <f t="shared" si="65"/>
        <v/>
      </c>
      <c r="K158" s="112">
        <f t="shared" si="19"/>
        <v>0</v>
      </c>
      <c r="L158" s="112" t="str">
        <f t="shared" si="20"/>
        <v/>
      </c>
      <c r="M158" s="112" t="str">
        <f t="shared" si="1"/>
        <v/>
      </c>
      <c r="N158" s="112" t="str">
        <f t="shared" si="2"/>
        <v/>
      </c>
      <c r="O158" s="139">
        <f t="shared" si="3"/>
        <v>0</v>
      </c>
      <c r="P158" s="138">
        <v>153.0</v>
      </c>
      <c r="Q158" s="112" t="str">
        <f t="shared" si="21"/>
        <v/>
      </c>
      <c r="R158" s="112" t="str">
        <f t="shared" si="22"/>
        <v/>
      </c>
      <c r="S158" s="112">
        <f t="shared" si="4"/>
        <v>0</v>
      </c>
      <c r="T158" s="112">
        <f t="shared" si="5"/>
        <v>0</v>
      </c>
      <c r="U158" s="112" t="str">
        <f t="shared" si="23"/>
        <v/>
      </c>
      <c r="V158" s="112" t="str">
        <f t="shared" si="6"/>
        <v/>
      </c>
      <c r="W158" s="112">
        <v>0.0</v>
      </c>
      <c r="X158" s="112">
        <f t="shared" si="7"/>
        <v>0</v>
      </c>
      <c r="Y158" s="140" t="str">
        <f t="shared" si="8"/>
        <v/>
      </c>
      <c r="AA158" s="141">
        <v>153.0</v>
      </c>
      <c r="AB158" s="112" t="str">
        <f t="shared" si="9"/>
        <v/>
      </c>
      <c r="AC158" s="142">
        <f t="shared" si="10"/>
        <v>0</v>
      </c>
      <c r="AD158" s="112" t="str">
        <f t="shared" si="11"/>
        <v/>
      </c>
      <c r="AE158" s="112" t="str">
        <f t="shared" si="12"/>
        <v/>
      </c>
      <c r="AF158" s="112" t="str">
        <f t="shared" si="24"/>
        <v/>
      </c>
      <c r="AG158" s="112" t="str">
        <f t="shared" si="25"/>
        <v/>
      </c>
      <c r="AH158" s="112" t="str">
        <f t="shared" si="26"/>
        <v/>
      </c>
      <c r="AI158" s="143" t="str">
        <f t="shared" si="27"/>
        <v/>
      </c>
      <c r="AK158" s="141">
        <v>153.0</v>
      </c>
      <c r="AL158" s="112" t="str">
        <f t="shared" si="13"/>
        <v/>
      </c>
      <c r="AM158" s="112" t="str">
        <f t="shared" si="14"/>
        <v/>
      </c>
      <c r="AN158" s="112" t="str">
        <f t="shared" si="15"/>
        <v/>
      </c>
      <c r="AO158" s="112" t="str">
        <f t="shared" si="16"/>
        <v/>
      </c>
      <c r="AP158" s="112" t="str">
        <f t="shared" si="17"/>
        <v/>
      </c>
      <c r="AQ158" s="112" t="str">
        <f t="shared" ref="AQ158:AT158" si="192">IF($AK158&lt;=$F$18,$AL158*AM158,)</f>
        <v/>
      </c>
      <c r="AR158" s="112" t="str">
        <f t="shared" si="192"/>
        <v/>
      </c>
      <c r="AS158" s="112" t="str">
        <f t="shared" si="192"/>
        <v/>
      </c>
      <c r="AT158" s="112" t="str">
        <f t="shared" si="192"/>
        <v/>
      </c>
      <c r="AU158" s="112"/>
      <c r="AV158" s="112"/>
      <c r="AW158" s="112"/>
      <c r="AX158" s="112"/>
      <c r="AY158" s="143"/>
      <c r="AZ158" s="262"/>
    </row>
    <row r="159" ht="15.75" customHeight="1">
      <c r="C159" s="241" t="s">
        <v>207</v>
      </c>
      <c r="D159" s="242">
        <v>0.55</v>
      </c>
      <c r="E159" s="240" t="s">
        <v>158</v>
      </c>
      <c r="F159" s="239">
        <f>IF(OR('Pin Maritime'!$E159="Feuillus",'Pin Maritime'!$E159="Peupliers"),1.56,1.3)</f>
        <v>1.56</v>
      </c>
      <c r="G159" s="112"/>
      <c r="H159" s="112"/>
      <c r="I159" s="138">
        <v>154.0</v>
      </c>
      <c r="J159" s="112" t="str">
        <f t="shared" si="65"/>
        <v/>
      </c>
      <c r="K159" s="112">
        <f t="shared" si="19"/>
        <v>0</v>
      </c>
      <c r="L159" s="112" t="str">
        <f t="shared" si="20"/>
        <v/>
      </c>
      <c r="M159" s="112" t="str">
        <f t="shared" si="1"/>
        <v/>
      </c>
      <c r="N159" s="112" t="str">
        <f t="shared" si="2"/>
        <v/>
      </c>
      <c r="O159" s="139">
        <f t="shared" si="3"/>
        <v>0</v>
      </c>
      <c r="P159" s="138">
        <v>154.0</v>
      </c>
      <c r="Q159" s="112" t="str">
        <f t="shared" si="21"/>
        <v/>
      </c>
      <c r="R159" s="112" t="str">
        <f t="shared" si="22"/>
        <v/>
      </c>
      <c r="S159" s="112">
        <f t="shared" si="4"/>
        <v>0</v>
      </c>
      <c r="T159" s="112">
        <f t="shared" si="5"/>
        <v>0</v>
      </c>
      <c r="U159" s="112" t="str">
        <f t="shared" si="23"/>
        <v/>
      </c>
      <c r="V159" s="112" t="str">
        <f t="shared" si="6"/>
        <v/>
      </c>
      <c r="W159" s="112">
        <v>0.0</v>
      </c>
      <c r="X159" s="112">
        <f t="shared" si="7"/>
        <v>0</v>
      </c>
      <c r="Y159" s="140" t="str">
        <f t="shared" si="8"/>
        <v/>
      </c>
      <c r="AA159" s="141">
        <v>154.0</v>
      </c>
      <c r="AB159" s="112" t="str">
        <f t="shared" si="9"/>
        <v/>
      </c>
      <c r="AC159" s="142">
        <f t="shared" si="10"/>
        <v>0</v>
      </c>
      <c r="AD159" s="112" t="str">
        <f t="shared" si="11"/>
        <v/>
      </c>
      <c r="AE159" s="112" t="str">
        <f t="shared" si="12"/>
        <v/>
      </c>
      <c r="AF159" s="112" t="str">
        <f t="shared" si="24"/>
        <v/>
      </c>
      <c r="AG159" s="112" t="str">
        <f t="shared" si="25"/>
        <v/>
      </c>
      <c r="AH159" s="112" t="str">
        <f t="shared" si="26"/>
        <v/>
      </c>
      <c r="AI159" s="143" t="str">
        <f t="shared" si="27"/>
        <v/>
      </c>
      <c r="AK159" s="141">
        <v>154.0</v>
      </c>
      <c r="AL159" s="112" t="str">
        <f t="shared" si="13"/>
        <v/>
      </c>
      <c r="AM159" s="112" t="str">
        <f t="shared" si="14"/>
        <v/>
      </c>
      <c r="AN159" s="112" t="str">
        <f t="shared" si="15"/>
        <v/>
      </c>
      <c r="AO159" s="112" t="str">
        <f t="shared" si="16"/>
        <v/>
      </c>
      <c r="AP159" s="112" t="str">
        <f t="shared" si="17"/>
        <v/>
      </c>
      <c r="AQ159" s="112" t="str">
        <f t="shared" ref="AQ159:AT159" si="193">IF($AK159&lt;=$F$18,$AL159*AM159,)</f>
        <v/>
      </c>
      <c r="AR159" s="112" t="str">
        <f t="shared" si="193"/>
        <v/>
      </c>
      <c r="AS159" s="112" t="str">
        <f t="shared" si="193"/>
        <v/>
      </c>
      <c r="AT159" s="112" t="str">
        <f t="shared" si="193"/>
        <v/>
      </c>
      <c r="AU159" s="112"/>
      <c r="AV159" s="112"/>
      <c r="AW159" s="112"/>
      <c r="AX159" s="112"/>
      <c r="AY159" s="143"/>
      <c r="AZ159" s="262"/>
    </row>
    <row r="160" ht="15.75" customHeight="1">
      <c r="C160" s="241" t="s">
        <v>208</v>
      </c>
      <c r="D160" s="242">
        <v>0.56</v>
      </c>
      <c r="E160" s="240" t="s">
        <v>158</v>
      </c>
      <c r="F160" s="239">
        <f>IF(OR('Pin Maritime'!$E160="Feuillus",'Pin Maritime'!$E160="Peupliers"),1.56,1.3)</f>
        <v>1.56</v>
      </c>
      <c r="G160" s="112"/>
      <c r="H160" s="112"/>
      <c r="I160" s="138">
        <v>155.0</v>
      </c>
      <c r="J160" s="112" t="str">
        <f t="shared" si="65"/>
        <v/>
      </c>
      <c r="K160" s="112">
        <f t="shared" si="19"/>
        <v>0</v>
      </c>
      <c r="L160" s="112" t="str">
        <f t="shared" si="20"/>
        <v/>
      </c>
      <c r="M160" s="112" t="str">
        <f t="shared" si="1"/>
        <v/>
      </c>
      <c r="N160" s="112" t="str">
        <f t="shared" si="2"/>
        <v/>
      </c>
      <c r="O160" s="139">
        <f t="shared" si="3"/>
        <v>0</v>
      </c>
      <c r="P160" s="138">
        <v>155.0</v>
      </c>
      <c r="Q160" s="112" t="str">
        <f t="shared" si="21"/>
        <v/>
      </c>
      <c r="R160" s="112" t="str">
        <f t="shared" si="22"/>
        <v/>
      </c>
      <c r="S160" s="112">
        <f t="shared" si="4"/>
        <v>0</v>
      </c>
      <c r="T160" s="112">
        <f t="shared" si="5"/>
        <v>0</v>
      </c>
      <c r="U160" s="112" t="str">
        <f t="shared" si="23"/>
        <v/>
      </c>
      <c r="V160" s="112" t="str">
        <f t="shared" si="6"/>
        <v/>
      </c>
      <c r="W160" s="112">
        <v>0.0</v>
      </c>
      <c r="X160" s="112">
        <f t="shared" si="7"/>
        <v>0</v>
      </c>
      <c r="Y160" s="140" t="str">
        <f t="shared" si="8"/>
        <v/>
      </c>
      <c r="AA160" s="141">
        <v>155.0</v>
      </c>
      <c r="AB160" s="112" t="str">
        <f t="shared" si="9"/>
        <v/>
      </c>
      <c r="AC160" s="142">
        <f t="shared" si="10"/>
        <v>0</v>
      </c>
      <c r="AD160" s="112" t="str">
        <f t="shared" si="11"/>
        <v/>
      </c>
      <c r="AE160" s="112" t="str">
        <f t="shared" si="12"/>
        <v/>
      </c>
      <c r="AF160" s="112" t="str">
        <f t="shared" si="24"/>
        <v/>
      </c>
      <c r="AG160" s="112" t="str">
        <f t="shared" si="25"/>
        <v/>
      </c>
      <c r="AH160" s="112" t="str">
        <f t="shared" si="26"/>
        <v/>
      </c>
      <c r="AI160" s="143" t="str">
        <f t="shared" si="27"/>
        <v/>
      </c>
      <c r="AK160" s="141">
        <v>155.0</v>
      </c>
      <c r="AL160" s="112" t="str">
        <f t="shared" si="13"/>
        <v/>
      </c>
      <c r="AM160" s="112" t="str">
        <f t="shared" si="14"/>
        <v/>
      </c>
      <c r="AN160" s="112" t="str">
        <f t="shared" si="15"/>
        <v/>
      </c>
      <c r="AO160" s="112" t="str">
        <f t="shared" si="16"/>
        <v/>
      </c>
      <c r="AP160" s="112" t="str">
        <f t="shared" si="17"/>
        <v/>
      </c>
      <c r="AQ160" s="112" t="str">
        <f t="shared" ref="AQ160:AT160" si="194">IF($AK160&lt;=$F$18,$AL160*AM160,)</f>
        <v/>
      </c>
      <c r="AR160" s="112" t="str">
        <f t="shared" si="194"/>
        <v/>
      </c>
      <c r="AS160" s="112" t="str">
        <f t="shared" si="194"/>
        <v/>
      </c>
      <c r="AT160" s="112" t="str">
        <f t="shared" si="194"/>
        <v/>
      </c>
      <c r="AU160" s="112"/>
      <c r="AV160" s="112"/>
      <c r="AW160" s="112"/>
      <c r="AX160" s="112"/>
      <c r="AY160" s="143"/>
      <c r="AZ160" s="262"/>
    </row>
    <row r="161" ht="15.75" customHeight="1">
      <c r="C161" s="241" t="s">
        <v>209</v>
      </c>
      <c r="D161" s="242">
        <v>0.58</v>
      </c>
      <c r="E161" s="240" t="s">
        <v>158</v>
      </c>
      <c r="F161" s="239">
        <f>IF(OR('Pin Maritime'!$E161="Feuillus",'Pin Maritime'!$E161="Peupliers"),1.56,1.3)</f>
        <v>1.56</v>
      </c>
      <c r="G161" s="112"/>
      <c r="H161" s="112"/>
      <c r="I161" s="138">
        <v>156.0</v>
      </c>
      <c r="J161" s="112" t="str">
        <f t="shared" si="65"/>
        <v/>
      </c>
      <c r="K161" s="112">
        <f t="shared" si="19"/>
        <v>0</v>
      </c>
      <c r="L161" s="112" t="str">
        <f t="shared" si="20"/>
        <v/>
      </c>
      <c r="M161" s="112" t="str">
        <f t="shared" si="1"/>
        <v/>
      </c>
      <c r="N161" s="112" t="str">
        <f t="shared" si="2"/>
        <v/>
      </c>
      <c r="O161" s="139">
        <f t="shared" si="3"/>
        <v>0</v>
      </c>
      <c r="P161" s="138">
        <v>156.0</v>
      </c>
      <c r="Q161" s="112" t="str">
        <f t="shared" si="21"/>
        <v/>
      </c>
      <c r="R161" s="112" t="str">
        <f t="shared" si="22"/>
        <v/>
      </c>
      <c r="S161" s="112">
        <f t="shared" si="4"/>
        <v>0</v>
      </c>
      <c r="T161" s="112">
        <f t="shared" si="5"/>
        <v>0</v>
      </c>
      <c r="U161" s="112" t="str">
        <f t="shared" si="23"/>
        <v/>
      </c>
      <c r="V161" s="112" t="str">
        <f t="shared" si="6"/>
        <v/>
      </c>
      <c r="W161" s="112">
        <v>0.0</v>
      </c>
      <c r="X161" s="112">
        <f t="shared" si="7"/>
        <v>0</v>
      </c>
      <c r="Y161" s="140" t="str">
        <f t="shared" si="8"/>
        <v/>
      </c>
      <c r="AA161" s="141">
        <v>156.0</v>
      </c>
      <c r="AB161" s="112" t="str">
        <f t="shared" si="9"/>
        <v/>
      </c>
      <c r="AC161" s="142">
        <f t="shared" si="10"/>
        <v>0</v>
      </c>
      <c r="AD161" s="112" t="str">
        <f t="shared" si="11"/>
        <v/>
      </c>
      <c r="AE161" s="112" t="str">
        <f t="shared" si="12"/>
        <v/>
      </c>
      <c r="AF161" s="112" t="str">
        <f t="shared" si="24"/>
        <v/>
      </c>
      <c r="AG161" s="112" t="str">
        <f t="shared" si="25"/>
        <v/>
      </c>
      <c r="AH161" s="112" t="str">
        <f t="shared" si="26"/>
        <v/>
      </c>
      <c r="AI161" s="143" t="str">
        <f t="shared" si="27"/>
        <v/>
      </c>
      <c r="AK161" s="141">
        <v>156.0</v>
      </c>
      <c r="AL161" s="112" t="str">
        <f t="shared" si="13"/>
        <v/>
      </c>
      <c r="AM161" s="112" t="str">
        <f t="shared" si="14"/>
        <v/>
      </c>
      <c r="AN161" s="112" t="str">
        <f t="shared" si="15"/>
        <v/>
      </c>
      <c r="AO161" s="112" t="str">
        <f t="shared" si="16"/>
        <v/>
      </c>
      <c r="AP161" s="112" t="str">
        <f t="shared" si="17"/>
        <v/>
      </c>
      <c r="AQ161" s="112" t="str">
        <f t="shared" ref="AQ161:AT161" si="195">IF($AK161&lt;=$F$18,$AL161*AM161,)</f>
        <v/>
      </c>
      <c r="AR161" s="112" t="str">
        <f t="shared" si="195"/>
        <v/>
      </c>
      <c r="AS161" s="112" t="str">
        <f t="shared" si="195"/>
        <v/>
      </c>
      <c r="AT161" s="112" t="str">
        <f t="shared" si="195"/>
        <v/>
      </c>
      <c r="AU161" s="112"/>
      <c r="AV161" s="112"/>
      <c r="AW161" s="112"/>
      <c r="AX161" s="112"/>
      <c r="AY161" s="143"/>
      <c r="AZ161" s="262"/>
    </row>
    <row r="162" ht="15.75" customHeight="1">
      <c r="C162" s="241" t="s">
        <v>210</v>
      </c>
      <c r="D162" s="242">
        <v>0.58</v>
      </c>
      <c r="E162" s="240" t="s">
        <v>162</v>
      </c>
      <c r="F162" s="239">
        <f>IF(OR('Pin Maritime'!$E162="Feuillus",'Pin Maritime'!$E162="Peupliers"),1.56,1.3)</f>
        <v>1.3</v>
      </c>
      <c r="G162" s="112"/>
      <c r="H162" s="112"/>
      <c r="I162" s="138">
        <v>157.0</v>
      </c>
      <c r="J162" s="112" t="str">
        <f t="shared" si="65"/>
        <v/>
      </c>
      <c r="K162" s="112">
        <f t="shared" si="19"/>
        <v>0</v>
      </c>
      <c r="L162" s="112" t="str">
        <f t="shared" si="20"/>
        <v/>
      </c>
      <c r="M162" s="112" t="str">
        <f t="shared" si="1"/>
        <v/>
      </c>
      <c r="N162" s="112" t="str">
        <f t="shared" si="2"/>
        <v/>
      </c>
      <c r="O162" s="139">
        <f t="shared" si="3"/>
        <v>0</v>
      </c>
      <c r="P162" s="138">
        <v>157.0</v>
      </c>
      <c r="Q162" s="112" t="str">
        <f t="shared" si="21"/>
        <v/>
      </c>
      <c r="R162" s="112" t="str">
        <f t="shared" si="22"/>
        <v/>
      </c>
      <c r="S162" s="112">
        <f t="shared" si="4"/>
        <v>0</v>
      </c>
      <c r="T162" s="112">
        <f t="shared" si="5"/>
        <v>0</v>
      </c>
      <c r="U162" s="112" t="str">
        <f t="shared" si="23"/>
        <v/>
      </c>
      <c r="V162" s="112" t="str">
        <f t="shared" si="6"/>
        <v/>
      </c>
      <c r="W162" s="112">
        <v>0.0</v>
      </c>
      <c r="X162" s="112">
        <f t="shared" si="7"/>
        <v>0</v>
      </c>
      <c r="Y162" s="140" t="str">
        <f t="shared" si="8"/>
        <v/>
      </c>
      <c r="AA162" s="141">
        <v>157.0</v>
      </c>
      <c r="AB162" s="112" t="str">
        <f t="shared" si="9"/>
        <v/>
      </c>
      <c r="AC162" s="142">
        <f t="shared" si="10"/>
        <v>0</v>
      </c>
      <c r="AD162" s="112" t="str">
        <f t="shared" si="11"/>
        <v/>
      </c>
      <c r="AE162" s="112" t="str">
        <f t="shared" si="12"/>
        <v/>
      </c>
      <c r="AF162" s="112" t="str">
        <f t="shared" si="24"/>
        <v/>
      </c>
      <c r="AG162" s="112" t="str">
        <f t="shared" si="25"/>
        <v/>
      </c>
      <c r="AH162" s="112" t="str">
        <f t="shared" si="26"/>
        <v/>
      </c>
      <c r="AI162" s="143" t="str">
        <f t="shared" si="27"/>
        <v/>
      </c>
      <c r="AK162" s="141">
        <v>157.0</v>
      </c>
      <c r="AL162" s="112" t="str">
        <f t="shared" si="13"/>
        <v/>
      </c>
      <c r="AM162" s="112" t="str">
        <f t="shared" si="14"/>
        <v/>
      </c>
      <c r="AN162" s="112" t="str">
        <f t="shared" si="15"/>
        <v/>
      </c>
      <c r="AO162" s="112" t="str">
        <f t="shared" si="16"/>
        <v/>
      </c>
      <c r="AP162" s="112" t="str">
        <f t="shared" si="17"/>
        <v/>
      </c>
      <c r="AQ162" s="112" t="str">
        <f t="shared" ref="AQ162:AT162" si="196">IF($AK162&lt;=$F$18,$AL162*AM162,)</f>
        <v/>
      </c>
      <c r="AR162" s="112" t="str">
        <f t="shared" si="196"/>
        <v/>
      </c>
      <c r="AS162" s="112" t="str">
        <f t="shared" si="196"/>
        <v/>
      </c>
      <c r="AT162" s="112" t="str">
        <f t="shared" si="196"/>
        <v/>
      </c>
      <c r="AU162" s="112"/>
      <c r="AV162" s="112"/>
      <c r="AW162" s="112"/>
      <c r="AX162" s="112"/>
      <c r="AY162" s="143"/>
      <c r="AZ162" s="262"/>
    </row>
    <row r="163" ht="15.75" customHeight="1">
      <c r="C163" s="241" t="s">
        <v>211</v>
      </c>
      <c r="D163" s="242">
        <v>0.48</v>
      </c>
      <c r="E163" s="240" t="s">
        <v>162</v>
      </c>
      <c r="F163" s="239">
        <f>IF(OR('Pin Maritime'!$E163="Feuillus",'Pin Maritime'!$E163="Peupliers"),1.56,1.3)</f>
        <v>1.3</v>
      </c>
      <c r="G163" s="112"/>
      <c r="H163" s="112"/>
      <c r="I163" s="138">
        <v>158.0</v>
      </c>
      <c r="J163" s="112" t="str">
        <f t="shared" si="65"/>
        <v/>
      </c>
      <c r="K163" s="112">
        <f t="shared" si="19"/>
        <v>0</v>
      </c>
      <c r="L163" s="112" t="str">
        <f t="shared" si="20"/>
        <v/>
      </c>
      <c r="M163" s="112" t="str">
        <f t="shared" si="1"/>
        <v/>
      </c>
      <c r="N163" s="112" t="str">
        <f t="shared" si="2"/>
        <v/>
      </c>
      <c r="O163" s="139">
        <f t="shared" si="3"/>
        <v>0</v>
      </c>
      <c r="P163" s="138">
        <v>158.0</v>
      </c>
      <c r="Q163" s="112" t="str">
        <f t="shared" si="21"/>
        <v/>
      </c>
      <c r="R163" s="112" t="str">
        <f t="shared" si="22"/>
        <v/>
      </c>
      <c r="S163" s="112">
        <f t="shared" si="4"/>
        <v>0</v>
      </c>
      <c r="T163" s="112">
        <f t="shared" si="5"/>
        <v>0</v>
      </c>
      <c r="U163" s="112" t="str">
        <f t="shared" si="23"/>
        <v/>
      </c>
      <c r="V163" s="112" t="str">
        <f t="shared" si="6"/>
        <v/>
      </c>
      <c r="W163" s="112">
        <v>0.0</v>
      </c>
      <c r="X163" s="112">
        <f t="shared" si="7"/>
        <v>0</v>
      </c>
      <c r="Y163" s="140" t="str">
        <f t="shared" si="8"/>
        <v/>
      </c>
      <c r="AA163" s="141">
        <v>158.0</v>
      </c>
      <c r="AB163" s="112" t="str">
        <f t="shared" si="9"/>
        <v/>
      </c>
      <c r="AC163" s="142">
        <f t="shared" si="10"/>
        <v>0</v>
      </c>
      <c r="AD163" s="112" t="str">
        <f t="shared" si="11"/>
        <v/>
      </c>
      <c r="AE163" s="112" t="str">
        <f t="shared" si="12"/>
        <v/>
      </c>
      <c r="AF163" s="112" t="str">
        <f t="shared" si="24"/>
        <v/>
      </c>
      <c r="AG163" s="112" t="str">
        <f t="shared" si="25"/>
        <v/>
      </c>
      <c r="AH163" s="112" t="str">
        <f t="shared" si="26"/>
        <v/>
      </c>
      <c r="AI163" s="143" t="str">
        <f t="shared" si="27"/>
        <v/>
      </c>
      <c r="AK163" s="141">
        <v>158.0</v>
      </c>
      <c r="AL163" s="112" t="str">
        <f t="shared" si="13"/>
        <v/>
      </c>
      <c r="AM163" s="112" t="str">
        <f t="shared" si="14"/>
        <v/>
      </c>
      <c r="AN163" s="112" t="str">
        <f t="shared" si="15"/>
        <v/>
      </c>
      <c r="AO163" s="112" t="str">
        <f t="shared" si="16"/>
        <v/>
      </c>
      <c r="AP163" s="112" t="str">
        <f t="shared" si="17"/>
        <v/>
      </c>
      <c r="AQ163" s="112" t="str">
        <f t="shared" ref="AQ163:AT163" si="197">IF($AK163&lt;=$F$18,$AL163*AM163,)</f>
        <v/>
      </c>
      <c r="AR163" s="112" t="str">
        <f t="shared" si="197"/>
        <v/>
      </c>
      <c r="AS163" s="112" t="str">
        <f t="shared" si="197"/>
        <v/>
      </c>
      <c r="AT163" s="112" t="str">
        <f t="shared" si="197"/>
        <v/>
      </c>
      <c r="AU163" s="112"/>
      <c r="AV163" s="112"/>
      <c r="AW163" s="112"/>
      <c r="AX163" s="112"/>
      <c r="AY163" s="143"/>
      <c r="AZ163" s="262"/>
    </row>
    <row r="164" ht="15.75" customHeight="1">
      <c r="C164" s="241" t="s">
        <v>212</v>
      </c>
      <c r="D164" s="242">
        <v>0.42</v>
      </c>
      <c r="E164" s="240" t="s">
        <v>162</v>
      </c>
      <c r="F164" s="239">
        <f>IF(OR('Pin Maritime'!$E164="Feuillus",'Pin Maritime'!$E164="Peupliers"),1.56,1.3)</f>
        <v>1.3</v>
      </c>
      <c r="G164" s="112"/>
      <c r="H164" s="112"/>
      <c r="I164" s="138">
        <v>159.0</v>
      </c>
      <c r="J164" s="112" t="str">
        <f t="shared" si="65"/>
        <v/>
      </c>
      <c r="K164" s="112">
        <f t="shared" si="19"/>
        <v>0</v>
      </c>
      <c r="L164" s="112" t="str">
        <f t="shared" si="20"/>
        <v/>
      </c>
      <c r="M164" s="112" t="str">
        <f t="shared" si="1"/>
        <v/>
      </c>
      <c r="N164" s="112" t="str">
        <f t="shared" si="2"/>
        <v/>
      </c>
      <c r="O164" s="139">
        <f t="shared" si="3"/>
        <v>0</v>
      </c>
      <c r="P164" s="138">
        <v>159.0</v>
      </c>
      <c r="Q164" s="112" t="str">
        <f t="shared" si="21"/>
        <v/>
      </c>
      <c r="R164" s="112" t="str">
        <f t="shared" si="22"/>
        <v/>
      </c>
      <c r="S164" s="112">
        <f t="shared" si="4"/>
        <v>0</v>
      </c>
      <c r="T164" s="112">
        <f t="shared" si="5"/>
        <v>0</v>
      </c>
      <c r="U164" s="112" t="str">
        <f t="shared" si="23"/>
        <v/>
      </c>
      <c r="V164" s="112" t="str">
        <f t="shared" si="6"/>
        <v/>
      </c>
      <c r="W164" s="112">
        <v>0.0</v>
      </c>
      <c r="X164" s="112">
        <f t="shared" si="7"/>
        <v>0</v>
      </c>
      <c r="Y164" s="140" t="str">
        <f t="shared" si="8"/>
        <v/>
      </c>
      <c r="AA164" s="141">
        <v>159.0</v>
      </c>
      <c r="AB164" s="112" t="str">
        <f t="shared" si="9"/>
        <v/>
      </c>
      <c r="AC164" s="142">
        <f t="shared" si="10"/>
        <v>0</v>
      </c>
      <c r="AD164" s="112" t="str">
        <f t="shared" si="11"/>
        <v/>
      </c>
      <c r="AE164" s="112" t="str">
        <f t="shared" si="12"/>
        <v/>
      </c>
      <c r="AF164" s="112" t="str">
        <f t="shared" si="24"/>
        <v/>
      </c>
      <c r="AG164" s="112" t="str">
        <f t="shared" si="25"/>
        <v/>
      </c>
      <c r="AH164" s="112" t="str">
        <f t="shared" si="26"/>
        <v/>
      </c>
      <c r="AI164" s="143" t="str">
        <f t="shared" si="27"/>
        <v/>
      </c>
      <c r="AK164" s="141">
        <v>159.0</v>
      </c>
      <c r="AL164" s="112" t="str">
        <f t="shared" si="13"/>
        <v/>
      </c>
      <c r="AM164" s="112" t="str">
        <f t="shared" si="14"/>
        <v/>
      </c>
      <c r="AN164" s="112" t="str">
        <f t="shared" si="15"/>
        <v/>
      </c>
      <c r="AO164" s="112" t="str">
        <f t="shared" si="16"/>
        <v/>
      </c>
      <c r="AP164" s="112" t="str">
        <f t="shared" si="17"/>
        <v/>
      </c>
      <c r="AQ164" s="112" t="str">
        <f t="shared" ref="AQ164:AT164" si="198">IF($AK164&lt;=$F$18,$AL164*AM164,)</f>
        <v/>
      </c>
      <c r="AR164" s="112" t="str">
        <f t="shared" si="198"/>
        <v/>
      </c>
      <c r="AS164" s="112" t="str">
        <f t="shared" si="198"/>
        <v/>
      </c>
      <c r="AT164" s="112" t="str">
        <f t="shared" si="198"/>
        <v/>
      </c>
      <c r="AU164" s="112"/>
      <c r="AV164" s="112"/>
      <c r="AW164" s="112"/>
      <c r="AX164" s="112"/>
      <c r="AY164" s="143"/>
      <c r="AZ164" s="262"/>
    </row>
    <row r="165" ht="15.75" customHeight="1">
      <c r="C165" s="241" t="s">
        <v>213</v>
      </c>
      <c r="D165" s="242">
        <v>0.5</v>
      </c>
      <c r="E165" s="240" t="s">
        <v>158</v>
      </c>
      <c r="F165" s="239">
        <f>IF(OR('Pin Maritime'!$E165="Feuillus",'Pin Maritime'!$E165="Peupliers"),1.56,1.3)</f>
        <v>1.56</v>
      </c>
      <c r="G165" s="112"/>
      <c r="H165" s="112"/>
      <c r="I165" s="138">
        <v>160.0</v>
      </c>
      <c r="J165" s="112" t="str">
        <f t="shared" si="65"/>
        <v/>
      </c>
      <c r="K165" s="112">
        <f t="shared" si="19"/>
        <v>0</v>
      </c>
      <c r="L165" s="112" t="str">
        <f t="shared" si="20"/>
        <v/>
      </c>
      <c r="M165" s="112" t="str">
        <f t="shared" si="1"/>
        <v/>
      </c>
      <c r="N165" s="112" t="str">
        <f t="shared" si="2"/>
        <v/>
      </c>
      <c r="O165" s="139">
        <f t="shared" si="3"/>
        <v>0</v>
      </c>
      <c r="P165" s="138">
        <v>160.0</v>
      </c>
      <c r="Q165" s="112" t="str">
        <f t="shared" si="21"/>
        <v/>
      </c>
      <c r="R165" s="112" t="str">
        <f t="shared" si="22"/>
        <v/>
      </c>
      <c r="S165" s="112">
        <f t="shared" si="4"/>
        <v>0</v>
      </c>
      <c r="T165" s="112">
        <f t="shared" si="5"/>
        <v>0</v>
      </c>
      <c r="U165" s="112" t="str">
        <f t="shared" si="23"/>
        <v/>
      </c>
      <c r="V165" s="112" t="str">
        <f t="shared" si="6"/>
        <v/>
      </c>
      <c r="W165" s="112">
        <v>0.0</v>
      </c>
      <c r="X165" s="112">
        <f t="shared" si="7"/>
        <v>0</v>
      </c>
      <c r="Y165" s="140" t="str">
        <f t="shared" si="8"/>
        <v/>
      </c>
      <c r="AA165" s="141">
        <v>160.0</v>
      </c>
      <c r="AB165" s="112" t="str">
        <f t="shared" si="9"/>
        <v/>
      </c>
      <c r="AC165" s="142">
        <f t="shared" si="10"/>
        <v>0</v>
      </c>
      <c r="AD165" s="112" t="str">
        <f t="shared" si="11"/>
        <v/>
      </c>
      <c r="AE165" s="112" t="str">
        <f t="shared" si="12"/>
        <v/>
      </c>
      <c r="AF165" s="112" t="str">
        <f t="shared" si="24"/>
        <v/>
      </c>
      <c r="AG165" s="112" t="str">
        <f t="shared" si="25"/>
        <v/>
      </c>
      <c r="AH165" s="112" t="str">
        <f t="shared" si="26"/>
        <v/>
      </c>
      <c r="AI165" s="143" t="str">
        <f t="shared" si="27"/>
        <v/>
      </c>
      <c r="AK165" s="141">
        <v>160.0</v>
      </c>
      <c r="AL165" s="112" t="str">
        <f t="shared" si="13"/>
        <v/>
      </c>
      <c r="AM165" s="112" t="str">
        <f t="shared" si="14"/>
        <v/>
      </c>
      <c r="AN165" s="112" t="str">
        <f t="shared" si="15"/>
        <v/>
      </c>
      <c r="AO165" s="112" t="str">
        <f t="shared" si="16"/>
        <v/>
      </c>
      <c r="AP165" s="112" t="str">
        <f t="shared" si="17"/>
        <v/>
      </c>
      <c r="AQ165" s="112" t="str">
        <f t="shared" ref="AQ165:AT165" si="199">IF($AK165&lt;=$F$18,$AL165*AM165,)</f>
        <v/>
      </c>
      <c r="AR165" s="112" t="str">
        <f t="shared" si="199"/>
        <v/>
      </c>
      <c r="AS165" s="112" t="str">
        <f t="shared" si="199"/>
        <v/>
      </c>
      <c r="AT165" s="112" t="str">
        <f t="shared" si="199"/>
        <v/>
      </c>
      <c r="AU165" s="112"/>
      <c r="AV165" s="112"/>
      <c r="AW165" s="112"/>
      <c r="AX165" s="112"/>
      <c r="AY165" s="143"/>
      <c r="AZ165" s="262"/>
    </row>
    <row r="166" ht="15.75" customHeight="1">
      <c r="C166" s="241" t="s">
        <v>214</v>
      </c>
      <c r="D166" s="242">
        <v>0.55</v>
      </c>
      <c r="E166" s="240" t="s">
        <v>158</v>
      </c>
      <c r="F166" s="239">
        <f>IF(OR('Pin Maritime'!$E166="Feuillus",'Pin Maritime'!$E166="Peupliers"),1.56,1.3)</f>
        <v>1.56</v>
      </c>
      <c r="G166" s="112"/>
      <c r="H166" s="112"/>
      <c r="I166" s="138">
        <v>161.0</v>
      </c>
      <c r="J166" s="112" t="str">
        <f t="shared" si="65"/>
        <v/>
      </c>
      <c r="K166" s="112">
        <f t="shared" si="19"/>
        <v>0</v>
      </c>
      <c r="L166" s="112" t="str">
        <f t="shared" si="20"/>
        <v/>
      </c>
      <c r="M166" s="112" t="str">
        <f t="shared" si="1"/>
        <v/>
      </c>
      <c r="N166" s="112" t="str">
        <f t="shared" si="2"/>
        <v/>
      </c>
      <c r="O166" s="139">
        <f t="shared" si="3"/>
        <v>0</v>
      </c>
      <c r="P166" s="138">
        <v>161.0</v>
      </c>
      <c r="Q166" s="112" t="str">
        <f t="shared" si="21"/>
        <v/>
      </c>
      <c r="R166" s="112" t="str">
        <f t="shared" si="22"/>
        <v/>
      </c>
      <c r="S166" s="112">
        <f t="shared" si="4"/>
        <v>0</v>
      </c>
      <c r="T166" s="112">
        <f t="shared" si="5"/>
        <v>0</v>
      </c>
      <c r="U166" s="112" t="str">
        <f t="shared" si="23"/>
        <v/>
      </c>
      <c r="V166" s="112" t="str">
        <f t="shared" si="6"/>
        <v/>
      </c>
      <c r="W166" s="112">
        <v>0.0</v>
      </c>
      <c r="X166" s="112">
        <f t="shared" si="7"/>
        <v>0</v>
      </c>
      <c r="Y166" s="140" t="str">
        <f t="shared" si="8"/>
        <v/>
      </c>
      <c r="AA166" s="141">
        <v>161.0</v>
      </c>
      <c r="AB166" s="112" t="str">
        <f t="shared" si="9"/>
        <v/>
      </c>
      <c r="AC166" s="142">
        <f t="shared" si="10"/>
        <v>0</v>
      </c>
      <c r="AD166" s="112" t="str">
        <f t="shared" si="11"/>
        <v/>
      </c>
      <c r="AE166" s="112" t="str">
        <f t="shared" si="12"/>
        <v/>
      </c>
      <c r="AF166" s="112" t="str">
        <f t="shared" si="24"/>
        <v/>
      </c>
      <c r="AG166" s="112" t="str">
        <f t="shared" si="25"/>
        <v/>
      </c>
      <c r="AH166" s="112" t="str">
        <f t="shared" si="26"/>
        <v/>
      </c>
      <c r="AI166" s="143" t="str">
        <f t="shared" si="27"/>
        <v/>
      </c>
      <c r="AK166" s="141">
        <v>161.0</v>
      </c>
      <c r="AL166" s="112" t="str">
        <f t="shared" si="13"/>
        <v/>
      </c>
      <c r="AM166" s="112" t="str">
        <f t="shared" si="14"/>
        <v/>
      </c>
      <c r="AN166" s="112" t="str">
        <f t="shared" si="15"/>
        <v/>
      </c>
      <c r="AO166" s="112" t="str">
        <f t="shared" si="16"/>
        <v/>
      </c>
      <c r="AP166" s="112" t="str">
        <f t="shared" si="17"/>
        <v/>
      </c>
      <c r="AQ166" s="112" t="str">
        <f t="shared" ref="AQ166:AT166" si="200">IF($AK166&lt;=$F$18,$AL166*AM166,)</f>
        <v/>
      </c>
      <c r="AR166" s="112" t="str">
        <f t="shared" si="200"/>
        <v/>
      </c>
      <c r="AS166" s="112" t="str">
        <f t="shared" si="200"/>
        <v/>
      </c>
      <c r="AT166" s="112" t="str">
        <f t="shared" si="200"/>
        <v/>
      </c>
      <c r="AU166" s="112"/>
      <c r="AV166" s="112"/>
      <c r="AW166" s="112"/>
      <c r="AX166" s="112"/>
      <c r="AY166" s="143"/>
      <c r="AZ166" s="262"/>
    </row>
    <row r="167" ht="15.75" customHeight="1">
      <c r="C167" s="241" t="s">
        <v>215</v>
      </c>
      <c r="D167" s="242">
        <v>0.53</v>
      </c>
      <c r="E167" s="240" t="s">
        <v>158</v>
      </c>
      <c r="F167" s="239">
        <f>IF(OR('Pin Maritime'!$E167="Feuillus",'Pin Maritime'!$E167="Peupliers"),1.56,1.3)</f>
        <v>1.56</v>
      </c>
      <c r="G167" s="112"/>
      <c r="H167" s="112"/>
      <c r="I167" s="138">
        <v>162.0</v>
      </c>
      <c r="J167" s="112" t="str">
        <f t="shared" si="65"/>
        <v/>
      </c>
      <c r="K167" s="112">
        <f t="shared" si="19"/>
        <v>0</v>
      </c>
      <c r="L167" s="112" t="str">
        <f t="shared" si="20"/>
        <v/>
      </c>
      <c r="M167" s="112" t="str">
        <f t="shared" si="1"/>
        <v/>
      </c>
      <c r="N167" s="112" t="str">
        <f t="shared" si="2"/>
        <v/>
      </c>
      <c r="O167" s="139">
        <f t="shared" si="3"/>
        <v>0</v>
      </c>
      <c r="P167" s="138">
        <v>162.0</v>
      </c>
      <c r="Q167" s="112" t="str">
        <f t="shared" si="21"/>
        <v/>
      </c>
      <c r="R167" s="112" t="str">
        <f t="shared" si="22"/>
        <v/>
      </c>
      <c r="S167" s="112">
        <f t="shared" si="4"/>
        <v>0</v>
      </c>
      <c r="T167" s="112">
        <f t="shared" si="5"/>
        <v>0</v>
      </c>
      <c r="U167" s="112" t="str">
        <f t="shared" si="23"/>
        <v/>
      </c>
      <c r="V167" s="112" t="str">
        <f t="shared" si="6"/>
        <v/>
      </c>
      <c r="W167" s="112">
        <v>0.0</v>
      </c>
      <c r="X167" s="112">
        <f t="shared" si="7"/>
        <v>0</v>
      </c>
      <c r="Y167" s="140" t="str">
        <f t="shared" si="8"/>
        <v/>
      </c>
      <c r="AA167" s="141">
        <v>162.0</v>
      </c>
      <c r="AB167" s="112" t="str">
        <f t="shared" si="9"/>
        <v/>
      </c>
      <c r="AC167" s="142">
        <f t="shared" si="10"/>
        <v>0</v>
      </c>
      <c r="AD167" s="112" t="str">
        <f t="shared" si="11"/>
        <v/>
      </c>
      <c r="AE167" s="112" t="str">
        <f t="shared" si="12"/>
        <v/>
      </c>
      <c r="AF167" s="112" t="str">
        <f t="shared" si="24"/>
        <v/>
      </c>
      <c r="AG167" s="112" t="str">
        <f t="shared" si="25"/>
        <v/>
      </c>
      <c r="AH167" s="112" t="str">
        <f t="shared" si="26"/>
        <v/>
      </c>
      <c r="AI167" s="143" t="str">
        <f t="shared" si="27"/>
        <v/>
      </c>
      <c r="AK167" s="141">
        <v>162.0</v>
      </c>
      <c r="AL167" s="112" t="str">
        <f t="shared" si="13"/>
        <v/>
      </c>
      <c r="AM167" s="112" t="str">
        <f t="shared" si="14"/>
        <v/>
      </c>
      <c r="AN167" s="112" t="str">
        <f t="shared" si="15"/>
        <v/>
      </c>
      <c r="AO167" s="112" t="str">
        <f t="shared" si="16"/>
        <v/>
      </c>
      <c r="AP167" s="112" t="str">
        <f t="shared" si="17"/>
        <v/>
      </c>
      <c r="AQ167" s="112" t="str">
        <f t="shared" ref="AQ167:AT167" si="201">IF($AK167&lt;=$F$18,$AL167*AM167,)</f>
        <v/>
      </c>
      <c r="AR167" s="112" t="str">
        <f t="shared" si="201"/>
        <v/>
      </c>
      <c r="AS167" s="112" t="str">
        <f t="shared" si="201"/>
        <v/>
      </c>
      <c r="AT167" s="112" t="str">
        <f t="shared" si="201"/>
        <v/>
      </c>
      <c r="AU167" s="112"/>
      <c r="AV167" s="112"/>
      <c r="AW167" s="112"/>
      <c r="AX167" s="112"/>
      <c r="AY167" s="143"/>
      <c r="AZ167" s="262"/>
    </row>
    <row r="168" ht="15.75" customHeight="1">
      <c r="C168" s="241" t="s">
        <v>216</v>
      </c>
      <c r="D168" s="242">
        <v>0.52</v>
      </c>
      <c r="E168" s="240" t="s">
        <v>158</v>
      </c>
      <c r="F168" s="239">
        <f>IF(OR('Pin Maritime'!$E168="Feuillus",'Pin Maritime'!$E168="Peupliers"),1.56,1.3)</f>
        <v>1.56</v>
      </c>
      <c r="G168" s="112"/>
      <c r="H168" s="112"/>
      <c r="I168" s="138">
        <v>163.0</v>
      </c>
      <c r="J168" s="112" t="str">
        <f t="shared" si="65"/>
        <v/>
      </c>
      <c r="K168" s="112">
        <f t="shared" si="19"/>
        <v>0</v>
      </c>
      <c r="L168" s="112" t="str">
        <f t="shared" si="20"/>
        <v/>
      </c>
      <c r="M168" s="112" t="str">
        <f t="shared" si="1"/>
        <v/>
      </c>
      <c r="N168" s="112" t="str">
        <f t="shared" si="2"/>
        <v/>
      </c>
      <c r="O168" s="139">
        <f t="shared" si="3"/>
        <v>0</v>
      </c>
      <c r="P168" s="138">
        <v>163.0</v>
      </c>
      <c r="Q168" s="112" t="str">
        <f t="shared" si="21"/>
        <v/>
      </c>
      <c r="R168" s="112" t="str">
        <f t="shared" si="22"/>
        <v/>
      </c>
      <c r="S168" s="112">
        <f t="shared" si="4"/>
        <v>0</v>
      </c>
      <c r="T168" s="112">
        <f t="shared" si="5"/>
        <v>0</v>
      </c>
      <c r="U168" s="112" t="str">
        <f t="shared" si="23"/>
        <v/>
      </c>
      <c r="V168" s="112" t="str">
        <f t="shared" si="6"/>
        <v/>
      </c>
      <c r="W168" s="112">
        <v>0.0</v>
      </c>
      <c r="X168" s="112">
        <f t="shared" si="7"/>
        <v>0</v>
      </c>
      <c r="Y168" s="140" t="str">
        <f t="shared" si="8"/>
        <v/>
      </c>
      <c r="AA168" s="141">
        <v>163.0</v>
      </c>
      <c r="AB168" s="112" t="str">
        <f t="shared" si="9"/>
        <v/>
      </c>
      <c r="AC168" s="142">
        <f t="shared" si="10"/>
        <v>0</v>
      </c>
      <c r="AD168" s="112" t="str">
        <f t="shared" si="11"/>
        <v/>
      </c>
      <c r="AE168" s="112" t="str">
        <f t="shared" si="12"/>
        <v/>
      </c>
      <c r="AF168" s="112" t="str">
        <f t="shared" si="24"/>
        <v/>
      </c>
      <c r="AG168" s="112" t="str">
        <f t="shared" si="25"/>
        <v/>
      </c>
      <c r="AH168" s="112" t="str">
        <f t="shared" si="26"/>
        <v/>
      </c>
      <c r="AI168" s="143" t="str">
        <f t="shared" si="27"/>
        <v/>
      </c>
      <c r="AK168" s="141">
        <v>163.0</v>
      </c>
      <c r="AL168" s="112" t="str">
        <f t="shared" si="13"/>
        <v/>
      </c>
      <c r="AM168" s="112" t="str">
        <f t="shared" si="14"/>
        <v/>
      </c>
      <c r="AN168" s="112" t="str">
        <f t="shared" si="15"/>
        <v/>
      </c>
      <c r="AO168" s="112" t="str">
        <f t="shared" si="16"/>
        <v/>
      </c>
      <c r="AP168" s="112" t="str">
        <f t="shared" si="17"/>
        <v/>
      </c>
      <c r="AQ168" s="112" t="str">
        <f t="shared" ref="AQ168:AT168" si="202">IF($AK168&lt;=$F$18,$AL168*AM168,)</f>
        <v/>
      </c>
      <c r="AR168" s="112" t="str">
        <f t="shared" si="202"/>
        <v/>
      </c>
      <c r="AS168" s="112" t="str">
        <f t="shared" si="202"/>
        <v/>
      </c>
      <c r="AT168" s="112" t="str">
        <f t="shared" si="202"/>
        <v/>
      </c>
      <c r="AU168" s="112"/>
      <c r="AV168" s="112"/>
      <c r="AW168" s="112"/>
      <c r="AX168" s="112"/>
      <c r="AY168" s="143"/>
      <c r="AZ168" s="262"/>
    </row>
    <row r="169" ht="15.75" customHeight="1">
      <c r="C169" s="241" t="s">
        <v>217</v>
      </c>
      <c r="D169" s="242">
        <v>0.52</v>
      </c>
      <c r="E169" s="240" t="s">
        <v>158</v>
      </c>
      <c r="F169" s="239">
        <f>IF(OR('Pin Maritime'!$E169="Feuillus",'Pin Maritime'!$E169="Peupliers"),1.56,1.3)</f>
        <v>1.56</v>
      </c>
      <c r="G169" s="112"/>
      <c r="H169" s="112"/>
      <c r="I169" s="138">
        <v>164.0</v>
      </c>
      <c r="J169" s="112" t="str">
        <f t="shared" si="65"/>
        <v/>
      </c>
      <c r="K169" s="112">
        <f t="shared" si="19"/>
        <v>0</v>
      </c>
      <c r="L169" s="112" t="str">
        <f t="shared" si="20"/>
        <v/>
      </c>
      <c r="M169" s="112" t="str">
        <f t="shared" si="1"/>
        <v/>
      </c>
      <c r="N169" s="112" t="str">
        <f t="shared" si="2"/>
        <v/>
      </c>
      <c r="O169" s="139">
        <f t="shared" si="3"/>
        <v>0</v>
      </c>
      <c r="P169" s="138">
        <v>164.0</v>
      </c>
      <c r="Q169" s="112" t="str">
        <f t="shared" si="21"/>
        <v/>
      </c>
      <c r="R169" s="112" t="str">
        <f t="shared" si="22"/>
        <v/>
      </c>
      <c r="S169" s="112">
        <f t="shared" si="4"/>
        <v>0</v>
      </c>
      <c r="T169" s="112">
        <f t="shared" si="5"/>
        <v>0</v>
      </c>
      <c r="U169" s="112" t="str">
        <f t="shared" si="23"/>
        <v/>
      </c>
      <c r="V169" s="112" t="str">
        <f t="shared" si="6"/>
        <v/>
      </c>
      <c r="W169" s="112">
        <v>0.0</v>
      </c>
      <c r="X169" s="112">
        <f t="shared" si="7"/>
        <v>0</v>
      </c>
      <c r="Y169" s="140" t="str">
        <f t="shared" si="8"/>
        <v/>
      </c>
      <c r="AA169" s="141">
        <v>164.0</v>
      </c>
      <c r="AB169" s="112" t="str">
        <f t="shared" si="9"/>
        <v/>
      </c>
      <c r="AC169" s="142">
        <f t="shared" si="10"/>
        <v>0</v>
      </c>
      <c r="AD169" s="112" t="str">
        <f t="shared" si="11"/>
        <v/>
      </c>
      <c r="AE169" s="112" t="str">
        <f t="shared" si="12"/>
        <v/>
      </c>
      <c r="AF169" s="112" t="str">
        <f t="shared" si="24"/>
        <v/>
      </c>
      <c r="AG169" s="112" t="str">
        <f t="shared" si="25"/>
        <v/>
      </c>
      <c r="AH169" s="112" t="str">
        <f t="shared" si="26"/>
        <v/>
      </c>
      <c r="AI169" s="143" t="str">
        <f t="shared" si="27"/>
        <v/>
      </c>
      <c r="AK169" s="141">
        <v>164.0</v>
      </c>
      <c r="AL169" s="112" t="str">
        <f t="shared" si="13"/>
        <v/>
      </c>
      <c r="AM169" s="112" t="str">
        <f t="shared" si="14"/>
        <v/>
      </c>
      <c r="AN169" s="112" t="str">
        <f t="shared" si="15"/>
        <v/>
      </c>
      <c r="AO169" s="112" t="str">
        <f t="shared" si="16"/>
        <v/>
      </c>
      <c r="AP169" s="112" t="str">
        <f t="shared" si="17"/>
        <v/>
      </c>
      <c r="AQ169" s="112" t="str">
        <f t="shared" ref="AQ169:AT169" si="203">IF($AK169&lt;=$F$18,$AL169*AM169,)</f>
        <v/>
      </c>
      <c r="AR169" s="112" t="str">
        <f t="shared" si="203"/>
        <v/>
      </c>
      <c r="AS169" s="112" t="str">
        <f t="shared" si="203"/>
        <v/>
      </c>
      <c r="AT169" s="112" t="str">
        <f t="shared" si="203"/>
        <v/>
      </c>
      <c r="AU169" s="112"/>
      <c r="AV169" s="112"/>
      <c r="AW169" s="112"/>
      <c r="AX169" s="112"/>
      <c r="AY169" s="143"/>
      <c r="AZ169" s="262"/>
    </row>
    <row r="170" ht="15.75" customHeight="1">
      <c r="C170" s="241" t="s">
        <v>218</v>
      </c>
      <c r="D170" s="242">
        <v>0.75</v>
      </c>
      <c r="E170" s="240" t="s">
        <v>158</v>
      </c>
      <c r="F170" s="239">
        <f>IF(OR('Pin Maritime'!$E170="Feuillus",'Pin Maritime'!$E170="Peupliers"),1.56,1.3)</f>
        <v>1.56</v>
      </c>
      <c r="G170" s="112"/>
      <c r="H170" s="112"/>
      <c r="I170" s="138">
        <v>165.0</v>
      </c>
      <c r="J170" s="112" t="str">
        <f t="shared" si="65"/>
        <v/>
      </c>
      <c r="K170" s="112">
        <f t="shared" si="19"/>
        <v>0</v>
      </c>
      <c r="L170" s="112" t="str">
        <f t="shared" si="20"/>
        <v/>
      </c>
      <c r="M170" s="112" t="str">
        <f t="shared" si="1"/>
        <v/>
      </c>
      <c r="N170" s="112" t="str">
        <f t="shared" si="2"/>
        <v/>
      </c>
      <c r="O170" s="139">
        <f t="shared" si="3"/>
        <v>0</v>
      </c>
      <c r="P170" s="138">
        <v>165.0</v>
      </c>
      <c r="Q170" s="112" t="str">
        <f t="shared" si="21"/>
        <v/>
      </c>
      <c r="R170" s="112" t="str">
        <f t="shared" si="22"/>
        <v/>
      </c>
      <c r="S170" s="112">
        <f t="shared" si="4"/>
        <v>0</v>
      </c>
      <c r="T170" s="112">
        <f t="shared" si="5"/>
        <v>0</v>
      </c>
      <c r="U170" s="112" t="str">
        <f t="shared" si="23"/>
        <v/>
      </c>
      <c r="V170" s="112" t="str">
        <f t="shared" si="6"/>
        <v/>
      </c>
      <c r="W170" s="112">
        <v>0.0</v>
      </c>
      <c r="X170" s="112">
        <f t="shared" si="7"/>
        <v>0</v>
      </c>
      <c r="Y170" s="140" t="str">
        <f t="shared" si="8"/>
        <v/>
      </c>
      <c r="AA170" s="141">
        <v>165.0</v>
      </c>
      <c r="AB170" s="112" t="str">
        <f t="shared" si="9"/>
        <v/>
      </c>
      <c r="AC170" s="142">
        <f t="shared" si="10"/>
        <v>0</v>
      </c>
      <c r="AD170" s="112" t="str">
        <f t="shared" si="11"/>
        <v/>
      </c>
      <c r="AE170" s="112" t="str">
        <f t="shared" si="12"/>
        <v/>
      </c>
      <c r="AF170" s="112" t="str">
        <f t="shared" si="24"/>
        <v/>
      </c>
      <c r="AG170" s="112" t="str">
        <f t="shared" si="25"/>
        <v/>
      </c>
      <c r="AH170" s="112" t="str">
        <f t="shared" si="26"/>
        <v/>
      </c>
      <c r="AI170" s="143" t="str">
        <f t="shared" si="27"/>
        <v/>
      </c>
      <c r="AK170" s="141">
        <v>165.0</v>
      </c>
      <c r="AL170" s="112" t="str">
        <f t="shared" si="13"/>
        <v/>
      </c>
      <c r="AM170" s="112" t="str">
        <f t="shared" si="14"/>
        <v/>
      </c>
      <c r="AN170" s="112" t="str">
        <f t="shared" si="15"/>
        <v/>
      </c>
      <c r="AO170" s="112" t="str">
        <f t="shared" si="16"/>
        <v/>
      </c>
      <c r="AP170" s="112" t="str">
        <f t="shared" si="17"/>
        <v/>
      </c>
      <c r="AQ170" s="112" t="str">
        <f t="shared" ref="AQ170:AT170" si="204">IF($AK170&lt;=$F$18,$AL170*AM170,)</f>
        <v/>
      </c>
      <c r="AR170" s="112" t="str">
        <f t="shared" si="204"/>
        <v/>
      </c>
      <c r="AS170" s="112" t="str">
        <f t="shared" si="204"/>
        <v/>
      </c>
      <c r="AT170" s="112" t="str">
        <f t="shared" si="204"/>
        <v/>
      </c>
      <c r="AU170" s="112"/>
      <c r="AV170" s="112"/>
      <c r="AW170" s="112"/>
      <c r="AX170" s="112"/>
      <c r="AY170" s="143"/>
      <c r="AZ170" s="262"/>
    </row>
    <row r="171" ht="15.75" customHeight="1">
      <c r="C171" s="241" t="s">
        <v>219</v>
      </c>
      <c r="D171" s="242">
        <v>0.52</v>
      </c>
      <c r="E171" s="240" t="s">
        <v>158</v>
      </c>
      <c r="F171" s="239">
        <f>IF(OR('Pin Maritime'!$E171="Feuillus",'Pin Maritime'!$E171="Peupliers"),1.56,1.3)</f>
        <v>1.56</v>
      </c>
      <c r="G171" s="112"/>
      <c r="H171" s="112"/>
      <c r="I171" s="138">
        <v>166.0</v>
      </c>
      <c r="J171" s="112" t="str">
        <f t="shared" si="65"/>
        <v/>
      </c>
      <c r="K171" s="112">
        <f t="shared" si="19"/>
        <v>0</v>
      </c>
      <c r="L171" s="112" t="str">
        <f t="shared" si="20"/>
        <v/>
      </c>
      <c r="M171" s="112" t="str">
        <f t="shared" si="1"/>
        <v/>
      </c>
      <c r="N171" s="112" t="str">
        <f t="shared" si="2"/>
        <v/>
      </c>
      <c r="O171" s="139">
        <f t="shared" si="3"/>
        <v>0</v>
      </c>
      <c r="P171" s="138">
        <v>166.0</v>
      </c>
      <c r="Q171" s="112" t="str">
        <f t="shared" si="21"/>
        <v/>
      </c>
      <c r="R171" s="112" t="str">
        <f t="shared" si="22"/>
        <v/>
      </c>
      <c r="S171" s="112">
        <f t="shared" si="4"/>
        <v>0</v>
      </c>
      <c r="T171" s="112">
        <f t="shared" si="5"/>
        <v>0</v>
      </c>
      <c r="U171" s="112" t="str">
        <f t="shared" si="23"/>
        <v/>
      </c>
      <c r="V171" s="112" t="str">
        <f t="shared" si="6"/>
        <v/>
      </c>
      <c r="W171" s="112">
        <v>0.0</v>
      </c>
      <c r="X171" s="112">
        <f t="shared" si="7"/>
        <v>0</v>
      </c>
      <c r="Y171" s="140" t="str">
        <f t="shared" si="8"/>
        <v/>
      </c>
      <c r="AA171" s="141">
        <v>166.0</v>
      </c>
      <c r="AB171" s="112" t="str">
        <f t="shared" si="9"/>
        <v/>
      </c>
      <c r="AC171" s="142">
        <f t="shared" si="10"/>
        <v>0</v>
      </c>
      <c r="AD171" s="112" t="str">
        <f t="shared" si="11"/>
        <v/>
      </c>
      <c r="AE171" s="112" t="str">
        <f t="shared" si="12"/>
        <v/>
      </c>
      <c r="AF171" s="112" t="str">
        <f t="shared" si="24"/>
        <v/>
      </c>
      <c r="AG171" s="112" t="str">
        <f t="shared" si="25"/>
        <v/>
      </c>
      <c r="AH171" s="112" t="str">
        <f t="shared" si="26"/>
        <v/>
      </c>
      <c r="AI171" s="143" t="str">
        <f t="shared" si="27"/>
        <v/>
      </c>
      <c r="AK171" s="141">
        <v>166.0</v>
      </c>
      <c r="AL171" s="112" t="str">
        <f t="shared" si="13"/>
        <v/>
      </c>
      <c r="AM171" s="112" t="str">
        <f t="shared" si="14"/>
        <v/>
      </c>
      <c r="AN171" s="112" t="str">
        <f t="shared" si="15"/>
        <v/>
      </c>
      <c r="AO171" s="112" t="str">
        <f t="shared" si="16"/>
        <v/>
      </c>
      <c r="AP171" s="112" t="str">
        <f t="shared" si="17"/>
        <v/>
      </c>
      <c r="AQ171" s="112" t="str">
        <f t="shared" ref="AQ171:AT171" si="205">IF($AK171&lt;=$F$18,$AL171*AM171,)</f>
        <v/>
      </c>
      <c r="AR171" s="112" t="str">
        <f t="shared" si="205"/>
        <v/>
      </c>
      <c r="AS171" s="112" t="str">
        <f t="shared" si="205"/>
        <v/>
      </c>
      <c r="AT171" s="112" t="str">
        <f t="shared" si="205"/>
        <v/>
      </c>
      <c r="AU171" s="112"/>
      <c r="AV171" s="112"/>
      <c r="AW171" s="112"/>
      <c r="AX171" s="112"/>
      <c r="AY171" s="143"/>
      <c r="AZ171" s="262"/>
    </row>
    <row r="172" ht="15.75" customHeight="1">
      <c r="C172" s="241" t="s">
        <v>220</v>
      </c>
      <c r="D172" s="242">
        <v>0.35</v>
      </c>
      <c r="E172" s="240" t="s">
        <v>159</v>
      </c>
      <c r="F172" s="239">
        <f>IF(OR('Pin Maritime'!$E172="Feuillus",'Pin Maritime'!$E172="Peupliers"),1.56,1.3)</f>
        <v>1.56</v>
      </c>
      <c r="G172" s="112"/>
      <c r="H172" s="112"/>
      <c r="I172" s="138">
        <v>167.0</v>
      </c>
      <c r="J172" s="112" t="str">
        <f t="shared" si="65"/>
        <v/>
      </c>
      <c r="K172" s="112">
        <f t="shared" si="19"/>
        <v>0</v>
      </c>
      <c r="L172" s="112" t="str">
        <f t="shared" si="20"/>
        <v/>
      </c>
      <c r="M172" s="112" t="str">
        <f t="shared" si="1"/>
        <v/>
      </c>
      <c r="N172" s="112" t="str">
        <f t="shared" si="2"/>
        <v/>
      </c>
      <c r="O172" s="139">
        <f t="shared" si="3"/>
        <v>0</v>
      </c>
      <c r="P172" s="138">
        <v>167.0</v>
      </c>
      <c r="Q172" s="112" t="str">
        <f t="shared" si="21"/>
        <v/>
      </c>
      <c r="R172" s="112" t="str">
        <f t="shared" si="22"/>
        <v/>
      </c>
      <c r="S172" s="112">
        <f t="shared" si="4"/>
        <v>0</v>
      </c>
      <c r="T172" s="112">
        <f t="shared" si="5"/>
        <v>0</v>
      </c>
      <c r="U172" s="112" t="str">
        <f t="shared" si="23"/>
        <v/>
      </c>
      <c r="V172" s="112" t="str">
        <f t="shared" si="6"/>
        <v/>
      </c>
      <c r="W172" s="112">
        <v>0.0</v>
      </c>
      <c r="X172" s="112">
        <f t="shared" si="7"/>
        <v>0</v>
      </c>
      <c r="Y172" s="140" t="str">
        <f t="shared" si="8"/>
        <v/>
      </c>
      <c r="AA172" s="141">
        <v>167.0</v>
      </c>
      <c r="AB172" s="112" t="str">
        <f t="shared" si="9"/>
        <v/>
      </c>
      <c r="AC172" s="142">
        <f t="shared" si="10"/>
        <v>0</v>
      </c>
      <c r="AD172" s="112" t="str">
        <f t="shared" si="11"/>
        <v/>
      </c>
      <c r="AE172" s="112" t="str">
        <f t="shared" si="12"/>
        <v/>
      </c>
      <c r="AF172" s="112" t="str">
        <f t="shared" si="24"/>
        <v/>
      </c>
      <c r="AG172" s="112" t="str">
        <f t="shared" si="25"/>
        <v/>
      </c>
      <c r="AH172" s="112" t="str">
        <f t="shared" si="26"/>
        <v/>
      </c>
      <c r="AI172" s="143" t="str">
        <f t="shared" si="27"/>
        <v/>
      </c>
      <c r="AK172" s="141">
        <v>167.0</v>
      </c>
      <c r="AL172" s="112" t="str">
        <f t="shared" si="13"/>
        <v/>
      </c>
      <c r="AM172" s="112" t="str">
        <f t="shared" si="14"/>
        <v/>
      </c>
      <c r="AN172" s="112" t="str">
        <f t="shared" si="15"/>
        <v/>
      </c>
      <c r="AO172" s="112" t="str">
        <f t="shared" si="16"/>
        <v/>
      </c>
      <c r="AP172" s="112" t="str">
        <f t="shared" si="17"/>
        <v/>
      </c>
      <c r="AQ172" s="112" t="str">
        <f t="shared" ref="AQ172:AT172" si="206">IF($AK172&lt;=$F$18,$AL172*AM172,)</f>
        <v/>
      </c>
      <c r="AR172" s="112" t="str">
        <f t="shared" si="206"/>
        <v/>
      </c>
      <c r="AS172" s="112" t="str">
        <f t="shared" si="206"/>
        <v/>
      </c>
      <c r="AT172" s="112" t="str">
        <f t="shared" si="206"/>
        <v/>
      </c>
      <c r="AU172" s="112"/>
      <c r="AV172" s="112"/>
      <c r="AW172" s="112"/>
      <c r="AX172" s="112"/>
      <c r="AY172" s="143"/>
      <c r="AZ172" s="262"/>
    </row>
    <row r="173" ht="15.75" customHeight="1">
      <c r="C173" s="241" t="s">
        <v>221</v>
      </c>
      <c r="D173" s="242">
        <v>0.37</v>
      </c>
      <c r="E173" s="240" t="s">
        <v>158</v>
      </c>
      <c r="F173" s="239">
        <f>IF(OR('Pin Maritime'!$E173="Feuillus",'Pin Maritime'!$E173="Peupliers"),1.56,1.3)</f>
        <v>1.56</v>
      </c>
      <c r="G173" s="112"/>
      <c r="H173" s="112"/>
      <c r="I173" s="138">
        <v>168.0</v>
      </c>
      <c r="J173" s="112" t="str">
        <f t="shared" si="65"/>
        <v/>
      </c>
      <c r="K173" s="112">
        <f t="shared" si="19"/>
        <v>0</v>
      </c>
      <c r="L173" s="112" t="str">
        <f t="shared" si="20"/>
        <v/>
      </c>
      <c r="M173" s="112" t="str">
        <f t="shared" si="1"/>
        <v/>
      </c>
      <c r="N173" s="112" t="str">
        <f t="shared" si="2"/>
        <v/>
      </c>
      <c r="O173" s="139">
        <f t="shared" si="3"/>
        <v>0</v>
      </c>
      <c r="P173" s="138">
        <v>168.0</v>
      </c>
      <c r="Q173" s="112" t="str">
        <f t="shared" si="21"/>
        <v/>
      </c>
      <c r="R173" s="112" t="str">
        <f t="shared" si="22"/>
        <v/>
      </c>
      <c r="S173" s="112">
        <f t="shared" si="4"/>
        <v>0</v>
      </c>
      <c r="T173" s="112">
        <f t="shared" si="5"/>
        <v>0</v>
      </c>
      <c r="U173" s="112" t="str">
        <f t="shared" si="23"/>
        <v/>
      </c>
      <c r="V173" s="112" t="str">
        <f t="shared" si="6"/>
        <v/>
      </c>
      <c r="W173" s="112">
        <v>0.0</v>
      </c>
      <c r="X173" s="112">
        <f t="shared" si="7"/>
        <v>0</v>
      </c>
      <c r="Y173" s="140" t="str">
        <f t="shared" si="8"/>
        <v/>
      </c>
      <c r="AA173" s="141">
        <v>168.0</v>
      </c>
      <c r="AB173" s="112" t="str">
        <f t="shared" si="9"/>
        <v/>
      </c>
      <c r="AC173" s="142">
        <f t="shared" si="10"/>
        <v>0</v>
      </c>
      <c r="AD173" s="112" t="str">
        <f t="shared" si="11"/>
        <v/>
      </c>
      <c r="AE173" s="112" t="str">
        <f t="shared" si="12"/>
        <v/>
      </c>
      <c r="AF173" s="112" t="str">
        <f t="shared" si="24"/>
        <v/>
      </c>
      <c r="AG173" s="112" t="str">
        <f t="shared" si="25"/>
        <v/>
      </c>
      <c r="AH173" s="112" t="str">
        <f t="shared" si="26"/>
        <v/>
      </c>
      <c r="AI173" s="143" t="str">
        <f t="shared" si="27"/>
        <v/>
      </c>
      <c r="AK173" s="141">
        <v>168.0</v>
      </c>
      <c r="AL173" s="112" t="str">
        <f t="shared" si="13"/>
        <v/>
      </c>
      <c r="AM173" s="112" t="str">
        <f t="shared" si="14"/>
        <v/>
      </c>
      <c r="AN173" s="112" t="str">
        <f t="shared" si="15"/>
        <v/>
      </c>
      <c r="AO173" s="112" t="str">
        <f t="shared" si="16"/>
        <v/>
      </c>
      <c r="AP173" s="112" t="str">
        <f t="shared" si="17"/>
        <v/>
      </c>
      <c r="AQ173" s="112" t="str">
        <f t="shared" ref="AQ173:AT173" si="207">IF($AK173&lt;=$F$18,$AL173*AM173,)</f>
        <v/>
      </c>
      <c r="AR173" s="112" t="str">
        <f t="shared" si="207"/>
        <v/>
      </c>
      <c r="AS173" s="112" t="str">
        <f t="shared" si="207"/>
        <v/>
      </c>
      <c r="AT173" s="112" t="str">
        <f t="shared" si="207"/>
        <v/>
      </c>
      <c r="AU173" s="112"/>
      <c r="AV173" s="112"/>
      <c r="AW173" s="112"/>
      <c r="AX173" s="112"/>
      <c r="AY173" s="143"/>
      <c r="AZ173" s="262"/>
    </row>
    <row r="174" ht="15.75" customHeight="1">
      <c r="C174" s="241" t="s">
        <v>222</v>
      </c>
      <c r="D174" s="242">
        <v>0.45</v>
      </c>
      <c r="E174" s="240" t="s">
        <v>162</v>
      </c>
      <c r="F174" s="239">
        <f>IF(OR('Pin Maritime'!$E174="Feuillus",'Pin Maritime'!$E174="Peupliers"),1.56,1.3)</f>
        <v>1.3</v>
      </c>
      <c r="G174" s="112"/>
      <c r="H174" s="112"/>
      <c r="I174" s="138">
        <v>169.0</v>
      </c>
      <c r="J174" s="112" t="str">
        <f t="shared" si="65"/>
        <v/>
      </c>
      <c r="K174" s="112">
        <f t="shared" si="19"/>
        <v>0</v>
      </c>
      <c r="L174" s="112" t="str">
        <f t="shared" si="20"/>
        <v/>
      </c>
      <c r="M174" s="112" t="str">
        <f t="shared" si="1"/>
        <v/>
      </c>
      <c r="N174" s="112" t="str">
        <f t="shared" si="2"/>
        <v/>
      </c>
      <c r="O174" s="139">
        <f t="shared" si="3"/>
        <v>0</v>
      </c>
      <c r="P174" s="138">
        <v>169.0</v>
      </c>
      <c r="Q174" s="112" t="str">
        <f t="shared" si="21"/>
        <v/>
      </c>
      <c r="R174" s="112" t="str">
        <f t="shared" si="22"/>
        <v/>
      </c>
      <c r="S174" s="112">
        <f t="shared" si="4"/>
        <v>0</v>
      </c>
      <c r="T174" s="112">
        <f t="shared" si="5"/>
        <v>0</v>
      </c>
      <c r="U174" s="112" t="str">
        <f t="shared" si="23"/>
        <v/>
      </c>
      <c r="V174" s="112" t="str">
        <f t="shared" si="6"/>
        <v/>
      </c>
      <c r="W174" s="112">
        <v>0.0</v>
      </c>
      <c r="X174" s="112">
        <f t="shared" si="7"/>
        <v>0</v>
      </c>
      <c r="Y174" s="140" t="str">
        <f t="shared" si="8"/>
        <v/>
      </c>
      <c r="AA174" s="141">
        <v>169.0</v>
      </c>
      <c r="AB174" s="112" t="str">
        <f t="shared" si="9"/>
        <v/>
      </c>
      <c r="AC174" s="142">
        <f t="shared" si="10"/>
        <v>0</v>
      </c>
      <c r="AD174" s="112" t="str">
        <f t="shared" si="11"/>
        <v/>
      </c>
      <c r="AE174" s="112" t="str">
        <f t="shared" si="12"/>
        <v/>
      </c>
      <c r="AF174" s="112" t="str">
        <f t="shared" si="24"/>
        <v/>
      </c>
      <c r="AG174" s="112" t="str">
        <f t="shared" si="25"/>
        <v/>
      </c>
      <c r="AH174" s="112" t="str">
        <f t="shared" si="26"/>
        <v/>
      </c>
      <c r="AI174" s="143" t="str">
        <f t="shared" si="27"/>
        <v/>
      </c>
      <c r="AK174" s="141">
        <v>169.0</v>
      </c>
      <c r="AL174" s="112" t="str">
        <f t="shared" si="13"/>
        <v/>
      </c>
      <c r="AM174" s="112" t="str">
        <f t="shared" si="14"/>
        <v/>
      </c>
      <c r="AN174" s="112" t="str">
        <f t="shared" si="15"/>
        <v/>
      </c>
      <c r="AO174" s="112" t="str">
        <f t="shared" si="16"/>
        <v/>
      </c>
      <c r="AP174" s="112" t="str">
        <f t="shared" si="17"/>
        <v/>
      </c>
      <c r="AQ174" s="112" t="str">
        <f t="shared" ref="AQ174:AT174" si="208">IF($AK174&lt;=$F$18,$AL174*AM174,)</f>
        <v/>
      </c>
      <c r="AR174" s="112" t="str">
        <f t="shared" si="208"/>
        <v/>
      </c>
      <c r="AS174" s="112" t="str">
        <f t="shared" si="208"/>
        <v/>
      </c>
      <c r="AT174" s="112" t="str">
        <f t="shared" si="208"/>
        <v/>
      </c>
      <c r="AU174" s="112"/>
      <c r="AV174" s="112"/>
      <c r="AW174" s="112"/>
      <c r="AX174" s="112"/>
      <c r="AY174" s="143"/>
      <c r="AZ174" s="262"/>
    </row>
    <row r="175" ht="15.75" customHeight="1">
      <c r="C175" s="241" t="s">
        <v>223</v>
      </c>
      <c r="D175" s="242">
        <v>0.39</v>
      </c>
      <c r="E175" s="240" t="s">
        <v>162</v>
      </c>
      <c r="F175" s="239">
        <f>IF(OR('Pin Maritime'!$E175="Feuillus",'Pin Maritime'!$E175="Peupliers"),1.56,1.3)</f>
        <v>1.3</v>
      </c>
      <c r="G175" s="112"/>
      <c r="H175" s="112"/>
      <c r="I175" s="138">
        <v>170.0</v>
      </c>
      <c r="J175" s="112" t="str">
        <f t="shared" si="65"/>
        <v/>
      </c>
      <c r="K175" s="112">
        <f t="shared" si="19"/>
        <v>0</v>
      </c>
      <c r="L175" s="112" t="str">
        <f t="shared" si="20"/>
        <v/>
      </c>
      <c r="M175" s="112" t="str">
        <f t="shared" si="1"/>
        <v/>
      </c>
      <c r="N175" s="112" t="str">
        <f t="shared" si="2"/>
        <v/>
      </c>
      <c r="O175" s="139">
        <f t="shared" si="3"/>
        <v>0</v>
      </c>
      <c r="P175" s="138">
        <v>170.0</v>
      </c>
      <c r="Q175" s="112" t="str">
        <f t="shared" si="21"/>
        <v/>
      </c>
      <c r="R175" s="112" t="str">
        <f t="shared" si="22"/>
        <v/>
      </c>
      <c r="S175" s="112">
        <f t="shared" si="4"/>
        <v>0</v>
      </c>
      <c r="T175" s="112">
        <f t="shared" si="5"/>
        <v>0</v>
      </c>
      <c r="U175" s="112" t="str">
        <f t="shared" si="23"/>
        <v/>
      </c>
      <c r="V175" s="112" t="str">
        <f t="shared" si="6"/>
        <v/>
      </c>
      <c r="W175" s="112">
        <v>0.0</v>
      </c>
      <c r="X175" s="112">
        <f t="shared" si="7"/>
        <v>0</v>
      </c>
      <c r="Y175" s="140" t="str">
        <f t="shared" si="8"/>
        <v/>
      </c>
      <c r="AA175" s="141">
        <v>170.0</v>
      </c>
      <c r="AB175" s="112" t="str">
        <f t="shared" si="9"/>
        <v/>
      </c>
      <c r="AC175" s="142">
        <f t="shared" si="10"/>
        <v>0</v>
      </c>
      <c r="AD175" s="112" t="str">
        <f t="shared" si="11"/>
        <v/>
      </c>
      <c r="AE175" s="112" t="str">
        <f t="shared" si="12"/>
        <v/>
      </c>
      <c r="AF175" s="112" t="str">
        <f t="shared" si="24"/>
        <v/>
      </c>
      <c r="AG175" s="112" t="str">
        <f t="shared" si="25"/>
        <v/>
      </c>
      <c r="AH175" s="112" t="str">
        <f t="shared" si="26"/>
        <v/>
      </c>
      <c r="AI175" s="143" t="str">
        <f t="shared" si="27"/>
        <v/>
      </c>
      <c r="AK175" s="141">
        <v>170.0</v>
      </c>
      <c r="AL175" s="112" t="str">
        <f t="shared" si="13"/>
        <v/>
      </c>
      <c r="AM175" s="112" t="str">
        <f t="shared" si="14"/>
        <v/>
      </c>
      <c r="AN175" s="112" t="str">
        <f t="shared" si="15"/>
        <v/>
      </c>
      <c r="AO175" s="112" t="str">
        <f t="shared" si="16"/>
        <v/>
      </c>
      <c r="AP175" s="112" t="str">
        <f t="shared" si="17"/>
        <v/>
      </c>
      <c r="AQ175" s="112" t="str">
        <f t="shared" ref="AQ175:AT175" si="209">IF($AK175&lt;=$F$18,$AL175*AM175,)</f>
        <v/>
      </c>
      <c r="AR175" s="112" t="str">
        <f t="shared" si="209"/>
        <v/>
      </c>
      <c r="AS175" s="112" t="str">
        <f t="shared" si="209"/>
        <v/>
      </c>
      <c r="AT175" s="112" t="str">
        <f t="shared" si="209"/>
        <v/>
      </c>
      <c r="AU175" s="112"/>
      <c r="AV175" s="112"/>
      <c r="AW175" s="112"/>
      <c r="AX175" s="112"/>
      <c r="AY175" s="143"/>
      <c r="AZ175" s="262"/>
    </row>
    <row r="176" ht="15.75" customHeight="1">
      <c r="C176" s="241" t="s">
        <v>224</v>
      </c>
      <c r="D176" s="242">
        <v>0.44</v>
      </c>
      <c r="E176" s="240" t="s">
        <v>162</v>
      </c>
      <c r="F176" s="239">
        <f>IF(OR('Pin Maritime'!$E176="Feuillus",'Pin Maritime'!$E176="Peupliers"),1.56,1.3)</f>
        <v>1.3</v>
      </c>
      <c r="G176" s="112"/>
      <c r="H176" s="112"/>
      <c r="I176" s="138">
        <v>171.0</v>
      </c>
      <c r="J176" s="112" t="str">
        <f t="shared" si="65"/>
        <v/>
      </c>
      <c r="K176" s="112">
        <f t="shared" si="19"/>
        <v>0</v>
      </c>
      <c r="L176" s="112" t="str">
        <f t="shared" si="20"/>
        <v/>
      </c>
      <c r="M176" s="112" t="str">
        <f t="shared" si="1"/>
        <v/>
      </c>
      <c r="N176" s="112" t="str">
        <f t="shared" si="2"/>
        <v/>
      </c>
      <c r="O176" s="139">
        <f t="shared" si="3"/>
        <v>0</v>
      </c>
      <c r="P176" s="138">
        <v>171.0</v>
      </c>
      <c r="Q176" s="112" t="str">
        <f t="shared" si="21"/>
        <v/>
      </c>
      <c r="R176" s="112" t="str">
        <f t="shared" si="22"/>
        <v/>
      </c>
      <c r="S176" s="112">
        <f t="shared" si="4"/>
        <v>0</v>
      </c>
      <c r="T176" s="112">
        <f t="shared" si="5"/>
        <v>0</v>
      </c>
      <c r="U176" s="112" t="str">
        <f t="shared" si="23"/>
        <v/>
      </c>
      <c r="V176" s="112" t="str">
        <f t="shared" si="6"/>
        <v/>
      </c>
      <c r="W176" s="112">
        <v>0.0</v>
      </c>
      <c r="X176" s="112">
        <f t="shared" si="7"/>
        <v>0</v>
      </c>
      <c r="Y176" s="140" t="str">
        <f t="shared" si="8"/>
        <v/>
      </c>
      <c r="AA176" s="141">
        <v>171.0</v>
      </c>
      <c r="AB176" s="112" t="str">
        <f t="shared" si="9"/>
        <v/>
      </c>
      <c r="AC176" s="142">
        <f t="shared" si="10"/>
        <v>0</v>
      </c>
      <c r="AD176" s="112" t="str">
        <f t="shared" si="11"/>
        <v/>
      </c>
      <c r="AE176" s="112" t="str">
        <f t="shared" si="12"/>
        <v/>
      </c>
      <c r="AF176" s="112" t="str">
        <f t="shared" si="24"/>
        <v/>
      </c>
      <c r="AG176" s="112" t="str">
        <f t="shared" si="25"/>
        <v/>
      </c>
      <c r="AH176" s="112" t="str">
        <f t="shared" si="26"/>
        <v/>
      </c>
      <c r="AI176" s="143" t="str">
        <f t="shared" si="27"/>
        <v/>
      </c>
      <c r="AK176" s="141">
        <v>171.0</v>
      </c>
      <c r="AL176" s="112" t="str">
        <f t="shared" si="13"/>
        <v/>
      </c>
      <c r="AM176" s="112" t="str">
        <f t="shared" si="14"/>
        <v/>
      </c>
      <c r="AN176" s="112" t="str">
        <f t="shared" si="15"/>
        <v/>
      </c>
      <c r="AO176" s="112" t="str">
        <f t="shared" si="16"/>
        <v/>
      </c>
      <c r="AP176" s="112" t="str">
        <f t="shared" si="17"/>
        <v/>
      </c>
      <c r="AQ176" s="112" t="str">
        <f t="shared" ref="AQ176:AT176" si="210">IF($AK176&lt;=$F$18,$AL176*AM176,)</f>
        <v/>
      </c>
      <c r="AR176" s="112" t="str">
        <f t="shared" si="210"/>
        <v/>
      </c>
      <c r="AS176" s="112" t="str">
        <f t="shared" si="210"/>
        <v/>
      </c>
      <c r="AT176" s="112" t="str">
        <f t="shared" si="210"/>
        <v/>
      </c>
      <c r="AU176" s="112"/>
      <c r="AV176" s="112"/>
      <c r="AW176" s="112"/>
      <c r="AX176" s="112"/>
      <c r="AY176" s="143"/>
      <c r="AZ176" s="262"/>
    </row>
    <row r="177" ht="15.75" customHeight="1">
      <c r="C177" s="241" t="s">
        <v>225</v>
      </c>
      <c r="D177" s="242">
        <v>0.46</v>
      </c>
      <c r="E177" s="240" t="s">
        <v>162</v>
      </c>
      <c r="F177" s="239">
        <f>IF(OR('Pin Maritime'!$E177="Feuillus",'Pin Maritime'!$E177="Peupliers"),1.56,1.3)</f>
        <v>1.3</v>
      </c>
      <c r="G177" s="112"/>
      <c r="H177" s="112"/>
      <c r="I177" s="138">
        <v>172.0</v>
      </c>
      <c r="J177" s="112" t="str">
        <f t="shared" si="65"/>
        <v/>
      </c>
      <c r="K177" s="112">
        <f t="shared" si="19"/>
        <v>0</v>
      </c>
      <c r="L177" s="112" t="str">
        <f t="shared" si="20"/>
        <v/>
      </c>
      <c r="M177" s="112" t="str">
        <f t="shared" si="1"/>
        <v/>
      </c>
      <c r="N177" s="112" t="str">
        <f t="shared" si="2"/>
        <v/>
      </c>
      <c r="O177" s="139">
        <f t="shared" si="3"/>
        <v>0</v>
      </c>
      <c r="P177" s="138">
        <v>172.0</v>
      </c>
      <c r="Q177" s="112" t="str">
        <f t="shared" si="21"/>
        <v/>
      </c>
      <c r="R177" s="112" t="str">
        <f t="shared" si="22"/>
        <v/>
      </c>
      <c r="S177" s="112">
        <f t="shared" si="4"/>
        <v>0</v>
      </c>
      <c r="T177" s="112">
        <f t="shared" si="5"/>
        <v>0</v>
      </c>
      <c r="U177" s="112" t="str">
        <f t="shared" si="23"/>
        <v/>
      </c>
      <c r="V177" s="112" t="str">
        <f t="shared" si="6"/>
        <v/>
      </c>
      <c r="W177" s="112">
        <v>0.0</v>
      </c>
      <c r="X177" s="112">
        <f t="shared" si="7"/>
        <v>0</v>
      </c>
      <c r="Y177" s="140" t="str">
        <f t="shared" si="8"/>
        <v/>
      </c>
      <c r="AA177" s="141">
        <v>172.0</v>
      </c>
      <c r="AB177" s="112" t="str">
        <f t="shared" si="9"/>
        <v/>
      </c>
      <c r="AC177" s="142">
        <f t="shared" si="10"/>
        <v>0</v>
      </c>
      <c r="AD177" s="112" t="str">
        <f t="shared" si="11"/>
        <v/>
      </c>
      <c r="AE177" s="112" t="str">
        <f t="shared" si="12"/>
        <v/>
      </c>
      <c r="AF177" s="112" t="str">
        <f t="shared" si="24"/>
        <v/>
      </c>
      <c r="AG177" s="112" t="str">
        <f t="shared" si="25"/>
        <v/>
      </c>
      <c r="AH177" s="112" t="str">
        <f t="shared" si="26"/>
        <v/>
      </c>
      <c r="AI177" s="143" t="str">
        <f t="shared" si="27"/>
        <v/>
      </c>
      <c r="AK177" s="141">
        <v>172.0</v>
      </c>
      <c r="AL177" s="112" t="str">
        <f t="shared" si="13"/>
        <v/>
      </c>
      <c r="AM177" s="112" t="str">
        <f t="shared" si="14"/>
        <v/>
      </c>
      <c r="AN177" s="112" t="str">
        <f t="shared" si="15"/>
        <v/>
      </c>
      <c r="AO177" s="112" t="str">
        <f t="shared" si="16"/>
        <v/>
      </c>
      <c r="AP177" s="112" t="str">
        <f t="shared" si="17"/>
        <v/>
      </c>
      <c r="AQ177" s="112" t="str">
        <f t="shared" ref="AQ177:AT177" si="211">IF($AK177&lt;=$F$18,$AL177*AM177,)</f>
        <v/>
      </c>
      <c r="AR177" s="112" t="str">
        <f t="shared" si="211"/>
        <v/>
      </c>
      <c r="AS177" s="112" t="str">
        <f t="shared" si="211"/>
        <v/>
      </c>
      <c r="AT177" s="112" t="str">
        <f t="shared" si="211"/>
        <v/>
      </c>
      <c r="AU177" s="112"/>
      <c r="AV177" s="112"/>
      <c r="AW177" s="112"/>
      <c r="AX177" s="112"/>
      <c r="AY177" s="143"/>
      <c r="AZ177" s="262"/>
    </row>
    <row r="178" ht="15.75" customHeight="1">
      <c r="C178" s="241" t="s">
        <v>134</v>
      </c>
      <c r="D178" s="242">
        <v>0.46</v>
      </c>
      <c r="E178" s="240" t="s">
        <v>160</v>
      </c>
      <c r="F178" s="239">
        <f>IF(OR('Pin Maritime'!$E178="Feuillus",'Pin Maritime'!$E178="Peupliers"),1.56,1.3)</f>
        <v>1.3</v>
      </c>
      <c r="G178" s="112"/>
      <c r="H178" s="112"/>
      <c r="I178" s="138">
        <v>173.0</v>
      </c>
      <c r="J178" s="112" t="str">
        <f t="shared" si="65"/>
        <v/>
      </c>
      <c r="K178" s="112">
        <f t="shared" si="19"/>
        <v>0</v>
      </c>
      <c r="L178" s="112" t="str">
        <f t="shared" si="20"/>
        <v/>
      </c>
      <c r="M178" s="112" t="str">
        <f t="shared" si="1"/>
        <v/>
      </c>
      <c r="N178" s="112" t="str">
        <f t="shared" si="2"/>
        <v/>
      </c>
      <c r="O178" s="139">
        <f t="shared" si="3"/>
        <v>0</v>
      </c>
      <c r="P178" s="138">
        <v>173.0</v>
      </c>
      <c r="Q178" s="112" t="str">
        <f t="shared" si="21"/>
        <v/>
      </c>
      <c r="R178" s="112" t="str">
        <f t="shared" si="22"/>
        <v/>
      </c>
      <c r="S178" s="112">
        <f t="shared" si="4"/>
        <v>0</v>
      </c>
      <c r="T178" s="112">
        <f t="shared" si="5"/>
        <v>0</v>
      </c>
      <c r="U178" s="112" t="str">
        <f t="shared" si="23"/>
        <v/>
      </c>
      <c r="V178" s="112" t="str">
        <f t="shared" si="6"/>
        <v/>
      </c>
      <c r="W178" s="112">
        <v>0.0</v>
      </c>
      <c r="X178" s="112">
        <f t="shared" si="7"/>
        <v>0</v>
      </c>
      <c r="Y178" s="140" t="str">
        <f t="shared" si="8"/>
        <v/>
      </c>
      <c r="AA178" s="141">
        <v>173.0</v>
      </c>
      <c r="AB178" s="112" t="str">
        <f t="shared" si="9"/>
        <v/>
      </c>
      <c r="AC178" s="142">
        <f t="shared" si="10"/>
        <v>0</v>
      </c>
      <c r="AD178" s="112" t="str">
        <f t="shared" si="11"/>
        <v/>
      </c>
      <c r="AE178" s="112" t="str">
        <f t="shared" si="12"/>
        <v/>
      </c>
      <c r="AF178" s="112" t="str">
        <f t="shared" si="24"/>
        <v/>
      </c>
      <c r="AG178" s="112" t="str">
        <f t="shared" si="25"/>
        <v/>
      </c>
      <c r="AH178" s="112" t="str">
        <f t="shared" si="26"/>
        <v/>
      </c>
      <c r="AI178" s="143" t="str">
        <f t="shared" si="27"/>
        <v/>
      </c>
      <c r="AK178" s="141">
        <v>173.0</v>
      </c>
      <c r="AL178" s="112" t="str">
        <f t="shared" si="13"/>
        <v/>
      </c>
      <c r="AM178" s="112" t="str">
        <f t="shared" si="14"/>
        <v/>
      </c>
      <c r="AN178" s="112" t="str">
        <f t="shared" si="15"/>
        <v/>
      </c>
      <c r="AO178" s="112" t="str">
        <f t="shared" si="16"/>
        <v/>
      </c>
      <c r="AP178" s="112" t="str">
        <f t="shared" si="17"/>
        <v/>
      </c>
      <c r="AQ178" s="112" t="str">
        <f t="shared" ref="AQ178:AT178" si="212">IF($AK178&lt;=$F$18,$AL178*AM178,)</f>
        <v/>
      </c>
      <c r="AR178" s="112" t="str">
        <f t="shared" si="212"/>
        <v/>
      </c>
      <c r="AS178" s="112" t="str">
        <f t="shared" si="212"/>
        <v/>
      </c>
      <c r="AT178" s="112" t="str">
        <f t="shared" si="212"/>
        <v/>
      </c>
      <c r="AU178" s="112"/>
      <c r="AV178" s="112"/>
      <c r="AW178" s="112"/>
      <c r="AX178" s="112"/>
      <c r="AY178" s="143"/>
      <c r="AZ178" s="262"/>
    </row>
    <row r="179" ht="15.75" customHeight="1">
      <c r="C179" s="241" t="s">
        <v>226</v>
      </c>
      <c r="D179" s="242">
        <v>0.44</v>
      </c>
      <c r="E179" s="240" t="s">
        <v>162</v>
      </c>
      <c r="F179" s="239">
        <f>IF(OR('Pin Maritime'!$E179="Feuillus",'Pin Maritime'!$E179="Peupliers"),1.56,1.3)</f>
        <v>1.3</v>
      </c>
      <c r="G179" s="112"/>
      <c r="H179" s="112"/>
      <c r="I179" s="138">
        <v>174.0</v>
      </c>
      <c r="J179" s="112" t="str">
        <f t="shared" si="65"/>
        <v/>
      </c>
      <c r="K179" s="112">
        <f t="shared" si="19"/>
        <v>0</v>
      </c>
      <c r="L179" s="112" t="str">
        <f t="shared" si="20"/>
        <v/>
      </c>
      <c r="M179" s="112" t="str">
        <f t="shared" si="1"/>
        <v/>
      </c>
      <c r="N179" s="112" t="str">
        <f t="shared" si="2"/>
        <v/>
      </c>
      <c r="O179" s="139">
        <f t="shared" si="3"/>
        <v>0</v>
      </c>
      <c r="P179" s="138">
        <v>174.0</v>
      </c>
      <c r="Q179" s="112" t="str">
        <f t="shared" si="21"/>
        <v/>
      </c>
      <c r="R179" s="112" t="str">
        <f t="shared" si="22"/>
        <v/>
      </c>
      <c r="S179" s="112">
        <f t="shared" si="4"/>
        <v>0</v>
      </c>
      <c r="T179" s="112">
        <f t="shared" si="5"/>
        <v>0</v>
      </c>
      <c r="U179" s="112" t="str">
        <f t="shared" si="23"/>
        <v/>
      </c>
      <c r="V179" s="112" t="str">
        <f t="shared" si="6"/>
        <v/>
      </c>
      <c r="W179" s="112">
        <v>0.0</v>
      </c>
      <c r="X179" s="112">
        <f t="shared" si="7"/>
        <v>0</v>
      </c>
      <c r="Y179" s="140" t="str">
        <f t="shared" si="8"/>
        <v/>
      </c>
      <c r="AA179" s="141">
        <v>174.0</v>
      </c>
      <c r="AB179" s="112" t="str">
        <f t="shared" si="9"/>
        <v/>
      </c>
      <c r="AC179" s="142">
        <f t="shared" si="10"/>
        <v>0</v>
      </c>
      <c r="AD179" s="112" t="str">
        <f t="shared" si="11"/>
        <v/>
      </c>
      <c r="AE179" s="112" t="str">
        <f t="shared" si="12"/>
        <v/>
      </c>
      <c r="AF179" s="112" t="str">
        <f t="shared" si="24"/>
        <v/>
      </c>
      <c r="AG179" s="112" t="str">
        <f t="shared" si="25"/>
        <v/>
      </c>
      <c r="AH179" s="112" t="str">
        <f t="shared" si="26"/>
        <v/>
      </c>
      <c r="AI179" s="143" t="str">
        <f t="shared" si="27"/>
        <v/>
      </c>
      <c r="AK179" s="141">
        <v>174.0</v>
      </c>
      <c r="AL179" s="112" t="str">
        <f t="shared" si="13"/>
        <v/>
      </c>
      <c r="AM179" s="112" t="str">
        <f t="shared" si="14"/>
        <v/>
      </c>
      <c r="AN179" s="112" t="str">
        <f t="shared" si="15"/>
        <v/>
      </c>
      <c r="AO179" s="112" t="str">
        <f t="shared" si="16"/>
        <v/>
      </c>
      <c r="AP179" s="112" t="str">
        <f t="shared" si="17"/>
        <v/>
      </c>
      <c r="AQ179" s="112" t="str">
        <f t="shared" ref="AQ179:AT179" si="213">IF($AK179&lt;=$F$18,$AL179*AM179,)</f>
        <v/>
      </c>
      <c r="AR179" s="112" t="str">
        <f t="shared" si="213"/>
        <v/>
      </c>
      <c r="AS179" s="112" t="str">
        <f t="shared" si="213"/>
        <v/>
      </c>
      <c r="AT179" s="112" t="str">
        <f t="shared" si="213"/>
        <v/>
      </c>
      <c r="AU179" s="112"/>
      <c r="AV179" s="112"/>
      <c r="AW179" s="112"/>
      <c r="AX179" s="112"/>
      <c r="AY179" s="143"/>
      <c r="AZ179" s="262"/>
    </row>
    <row r="180" ht="15.75" customHeight="1">
      <c r="C180" s="241" t="s">
        <v>227</v>
      </c>
      <c r="D180" s="242">
        <v>0.46</v>
      </c>
      <c r="E180" s="240" t="s">
        <v>162</v>
      </c>
      <c r="F180" s="239">
        <f>IF(OR('Pin Maritime'!$E180="Feuillus",'Pin Maritime'!$E180="Peupliers"),1.56,1.3)</f>
        <v>1.3</v>
      </c>
      <c r="G180" s="112"/>
      <c r="H180" s="112"/>
      <c r="I180" s="138">
        <v>175.0</v>
      </c>
      <c r="J180" s="112" t="str">
        <f t="shared" si="65"/>
        <v/>
      </c>
      <c r="K180" s="112">
        <f t="shared" si="19"/>
        <v>0</v>
      </c>
      <c r="L180" s="112" t="str">
        <f t="shared" si="20"/>
        <v/>
      </c>
      <c r="M180" s="112" t="str">
        <f t="shared" si="1"/>
        <v/>
      </c>
      <c r="N180" s="112" t="str">
        <f t="shared" si="2"/>
        <v/>
      </c>
      <c r="O180" s="139">
        <f t="shared" si="3"/>
        <v>0</v>
      </c>
      <c r="P180" s="138">
        <v>175.0</v>
      </c>
      <c r="Q180" s="112" t="str">
        <f t="shared" si="21"/>
        <v/>
      </c>
      <c r="R180" s="112" t="str">
        <f t="shared" si="22"/>
        <v/>
      </c>
      <c r="S180" s="112">
        <f t="shared" si="4"/>
        <v>0</v>
      </c>
      <c r="T180" s="112">
        <f t="shared" si="5"/>
        <v>0</v>
      </c>
      <c r="U180" s="112" t="str">
        <f t="shared" si="23"/>
        <v/>
      </c>
      <c r="V180" s="112" t="str">
        <f t="shared" si="6"/>
        <v/>
      </c>
      <c r="W180" s="112">
        <v>0.0</v>
      </c>
      <c r="X180" s="112">
        <f t="shared" si="7"/>
        <v>0</v>
      </c>
      <c r="Y180" s="140" t="str">
        <f t="shared" si="8"/>
        <v/>
      </c>
      <c r="AA180" s="141">
        <v>175.0</v>
      </c>
      <c r="AB180" s="112" t="str">
        <f t="shared" si="9"/>
        <v/>
      </c>
      <c r="AC180" s="142">
        <f t="shared" si="10"/>
        <v>0</v>
      </c>
      <c r="AD180" s="112" t="str">
        <f t="shared" si="11"/>
        <v/>
      </c>
      <c r="AE180" s="112" t="str">
        <f t="shared" si="12"/>
        <v/>
      </c>
      <c r="AF180" s="112" t="str">
        <f t="shared" si="24"/>
        <v/>
      </c>
      <c r="AG180" s="112" t="str">
        <f t="shared" si="25"/>
        <v/>
      </c>
      <c r="AH180" s="112" t="str">
        <f t="shared" si="26"/>
        <v/>
      </c>
      <c r="AI180" s="143" t="str">
        <f t="shared" si="27"/>
        <v/>
      </c>
      <c r="AK180" s="141">
        <v>175.0</v>
      </c>
      <c r="AL180" s="112" t="str">
        <f t="shared" si="13"/>
        <v/>
      </c>
      <c r="AM180" s="112" t="str">
        <f t="shared" si="14"/>
        <v/>
      </c>
      <c r="AN180" s="112" t="str">
        <f t="shared" si="15"/>
        <v/>
      </c>
      <c r="AO180" s="112" t="str">
        <f t="shared" si="16"/>
        <v/>
      </c>
      <c r="AP180" s="112" t="str">
        <f t="shared" si="17"/>
        <v/>
      </c>
      <c r="AQ180" s="112" t="str">
        <f t="shared" ref="AQ180:AT180" si="214">IF($AK180&lt;=$F$18,$AL180*AM180,)</f>
        <v/>
      </c>
      <c r="AR180" s="112" t="str">
        <f t="shared" si="214"/>
        <v/>
      </c>
      <c r="AS180" s="112" t="str">
        <f t="shared" si="214"/>
        <v/>
      </c>
      <c r="AT180" s="112" t="str">
        <f t="shared" si="214"/>
        <v/>
      </c>
      <c r="AU180" s="112"/>
      <c r="AV180" s="112"/>
      <c r="AW180" s="112"/>
      <c r="AX180" s="112"/>
      <c r="AY180" s="143"/>
      <c r="AZ180" s="262"/>
    </row>
    <row r="181" ht="15.75" customHeight="1">
      <c r="C181" s="241" t="s">
        <v>228</v>
      </c>
      <c r="D181" s="242">
        <v>0.48</v>
      </c>
      <c r="E181" s="240" t="s">
        <v>162</v>
      </c>
      <c r="F181" s="239">
        <f>IF(OR('Pin Maritime'!$E181="Feuillus",'Pin Maritime'!$E181="Peupliers"),1.56,1.3)</f>
        <v>1.3</v>
      </c>
      <c r="G181" s="112"/>
      <c r="H181" s="112"/>
      <c r="I181" s="138">
        <v>176.0</v>
      </c>
      <c r="J181" s="112" t="str">
        <f t="shared" si="65"/>
        <v/>
      </c>
      <c r="K181" s="112">
        <f t="shared" si="19"/>
        <v>0</v>
      </c>
      <c r="L181" s="112" t="str">
        <f t="shared" si="20"/>
        <v/>
      </c>
      <c r="M181" s="112" t="str">
        <f t="shared" si="1"/>
        <v/>
      </c>
      <c r="N181" s="112" t="str">
        <f t="shared" si="2"/>
        <v/>
      </c>
      <c r="O181" s="139">
        <f t="shared" si="3"/>
        <v>0</v>
      </c>
      <c r="P181" s="138">
        <v>176.0</v>
      </c>
      <c r="Q181" s="112" t="str">
        <f t="shared" si="21"/>
        <v/>
      </c>
      <c r="R181" s="112" t="str">
        <f t="shared" si="22"/>
        <v/>
      </c>
      <c r="S181" s="112">
        <f t="shared" si="4"/>
        <v>0</v>
      </c>
      <c r="T181" s="112">
        <f t="shared" si="5"/>
        <v>0</v>
      </c>
      <c r="U181" s="112" t="str">
        <f t="shared" si="23"/>
        <v/>
      </c>
      <c r="V181" s="112" t="str">
        <f t="shared" si="6"/>
        <v/>
      </c>
      <c r="W181" s="112">
        <v>0.0</v>
      </c>
      <c r="X181" s="112">
        <f t="shared" si="7"/>
        <v>0</v>
      </c>
      <c r="Y181" s="140" t="str">
        <f t="shared" si="8"/>
        <v/>
      </c>
      <c r="AA181" s="141">
        <v>176.0</v>
      </c>
      <c r="AB181" s="112" t="str">
        <f t="shared" si="9"/>
        <v/>
      </c>
      <c r="AC181" s="142">
        <f t="shared" si="10"/>
        <v>0</v>
      </c>
      <c r="AD181" s="112" t="str">
        <f t="shared" si="11"/>
        <v/>
      </c>
      <c r="AE181" s="112" t="str">
        <f t="shared" si="12"/>
        <v/>
      </c>
      <c r="AF181" s="112" t="str">
        <f t="shared" si="24"/>
        <v/>
      </c>
      <c r="AG181" s="112" t="str">
        <f t="shared" si="25"/>
        <v/>
      </c>
      <c r="AH181" s="112" t="str">
        <f t="shared" si="26"/>
        <v/>
      </c>
      <c r="AI181" s="143" t="str">
        <f t="shared" si="27"/>
        <v/>
      </c>
      <c r="AK181" s="141">
        <v>176.0</v>
      </c>
      <c r="AL181" s="112" t="str">
        <f t="shared" si="13"/>
        <v/>
      </c>
      <c r="AM181" s="112" t="str">
        <f t="shared" si="14"/>
        <v/>
      </c>
      <c r="AN181" s="112" t="str">
        <f t="shared" si="15"/>
        <v/>
      </c>
      <c r="AO181" s="112" t="str">
        <f t="shared" si="16"/>
        <v/>
      </c>
      <c r="AP181" s="112" t="str">
        <f t="shared" si="17"/>
        <v/>
      </c>
      <c r="AQ181" s="112" t="str">
        <f t="shared" ref="AQ181:AT181" si="215">IF($AK181&lt;=$F$18,$AL181*AM181,)</f>
        <v/>
      </c>
      <c r="AR181" s="112" t="str">
        <f t="shared" si="215"/>
        <v/>
      </c>
      <c r="AS181" s="112" t="str">
        <f t="shared" si="215"/>
        <v/>
      </c>
      <c r="AT181" s="112" t="str">
        <f t="shared" si="215"/>
        <v/>
      </c>
      <c r="AU181" s="112"/>
      <c r="AV181" s="112"/>
      <c r="AW181" s="112"/>
      <c r="AX181" s="112"/>
      <c r="AY181" s="143"/>
      <c r="AZ181" s="262"/>
    </row>
    <row r="182" ht="15.75" customHeight="1">
      <c r="C182" s="241" t="s">
        <v>229</v>
      </c>
      <c r="D182" s="242">
        <v>0.44</v>
      </c>
      <c r="E182" s="240" t="s">
        <v>162</v>
      </c>
      <c r="F182" s="239">
        <f>IF(OR('Pin Maritime'!$E182="Feuillus",'Pin Maritime'!$E182="Peupliers"),1.56,1.3)</f>
        <v>1.3</v>
      </c>
      <c r="G182" s="112"/>
      <c r="H182" s="112"/>
      <c r="I182" s="138">
        <v>177.0</v>
      </c>
      <c r="J182" s="112" t="str">
        <f t="shared" si="65"/>
        <v/>
      </c>
      <c r="K182" s="112">
        <f t="shared" si="19"/>
        <v>0</v>
      </c>
      <c r="L182" s="112" t="str">
        <f t="shared" si="20"/>
        <v/>
      </c>
      <c r="M182" s="112" t="str">
        <f t="shared" si="1"/>
        <v/>
      </c>
      <c r="N182" s="112" t="str">
        <f t="shared" si="2"/>
        <v/>
      </c>
      <c r="O182" s="139">
        <f t="shared" si="3"/>
        <v>0</v>
      </c>
      <c r="P182" s="138">
        <v>177.0</v>
      </c>
      <c r="Q182" s="112" t="str">
        <f t="shared" si="21"/>
        <v/>
      </c>
      <c r="R182" s="112" t="str">
        <f t="shared" si="22"/>
        <v/>
      </c>
      <c r="S182" s="112">
        <f t="shared" si="4"/>
        <v>0</v>
      </c>
      <c r="T182" s="112">
        <f t="shared" si="5"/>
        <v>0</v>
      </c>
      <c r="U182" s="112" t="str">
        <f t="shared" si="23"/>
        <v/>
      </c>
      <c r="V182" s="112" t="str">
        <f t="shared" si="6"/>
        <v/>
      </c>
      <c r="W182" s="112">
        <v>0.0</v>
      </c>
      <c r="X182" s="112">
        <f t="shared" si="7"/>
        <v>0</v>
      </c>
      <c r="Y182" s="140" t="str">
        <f t="shared" si="8"/>
        <v/>
      </c>
      <c r="AA182" s="141">
        <v>177.0</v>
      </c>
      <c r="AB182" s="112" t="str">
        <f t="shared" si="9"/>
        <v/>
      </c>
      <c r="AC182" s="142">
        <f t="shared" si="10"/>
        <v>0</v>
      </c>
      <c r="AD182" s="112" t="str">
        <f t="shared" si="11"/>
        <v/>
      </c>
      <c r="AE182" s="112" t="str">
        <f t="shared" si="12"/>
        <v/>
      </c>
      <c r="AF182" s="112" t="str">
        <f t="shared" si="24"/>
        <v/>
      </c>
      <c r="AG182" s="112" t="str">
        <f t="shared" si="25"/>
        <v/>
      </c>
      <c r="AH182" s="112" t="str">
        <f t="shared" si="26"/>
        <v/>
      </c>
      <c r="AI182" s="143" t="str">
        <f t="shared" si="27"/>
        <v/>
      </c>
      <c r="AK182" s="141">
        <v>177.0</v>
      </c>
      <c r="AL182" s="112" t="str">
        <f t="shared" si="13"/>
        <v/>
      </c>
      <c r="AM182" s="112" t="str">
        <f t="shared" si="14"/>
        <v/>
      </c>
      <c r="AN182" s="112" t="str">
        <f t="shared" si="15"/>
        <v/>
      </c>
      <c r="AO182" s="112" t="str">
        <f t="shared" si="16"/>
        <v/>
      </c>
      <c r="AP182" s="112" t="str">
        <f t="shared" si="17"/>
        <v/>
      </c>
      <c r="AQ182" s="112" t="str">
        <f t="shared" ref="AQ182:AT182" si="216">IF($AK182&lt;=$F$18,$AL182*AM182,)</f>
        <v/>
      </c>
      <c r="AR182" s="112" t="str">
        <f t="shared" si="216"/>
        <v/>
      </c>
      <c r="AS182" s="112" t="str">
        <f t="shared" si="216"/>
        <v/>
      </c>
      <c r="AT182" s="112" t="str">
        <f t="shared" si="216"/>
        <v/>
      </c>
      <c r="AU182" s="112"/>
      <c r="AV182" s="112"/>
      <c r="AW182" s="112"/>
      <c r="AX182" s="112"/>
      <c r="AY182" s="143"/>
      <c r="AZ182" s="262"/>
    </row>
    <row r="183" ht="15.75" customHeight="1">
      <c r="C183" s="241" t="s">
        <v>230</v>
      </c>
      <c r="D183" s="242">
        <v>0.34</v>
      </c>
      <c r="E183" s="240" t="s">
        <v>162</v>
      </c>
      <c r="F183" s="239">
        <f>IF(OR('Pin Maritime'!$E183="Feuillus",'Pin Maritime'!$E183="Peupliers"),1.56,1.3)</f>
        <v>1.3</v>
      </c>
      <c r="G183" s="112"/>
      <c r="H183" s="112"/>
      <c r="I183" s="138">
        <v>178.0</v>
      </c>
      <c r="J183" s="112" t="str">
        <f t="shared" si="65"/>
        <v/>
      </c>
      <c r="K183" s="112">
        <f t="shared" si="19"/>
        <v>0</v>
      </c>
      <c r="L183" s="112" t="str">
        <f t="shared" si="20"/>
        <v/>
      </c>
      <c r="M183" s="112" t="str">
        <f t="shared" si="1"/>
        <v/>
      </c>
      <c r="N183" s="112" t="str">
        <f t="shared" si="2"/>
        <v/>
      </c>
      <c r="O183" s="139">
        <f t="shared" si="3"/>
        <v>0</v>
      </c>
      <c r="P183" s="138">
        <v>178.0</v>
      </c>
      <c r="Q183" s="112" t="str">
        <f t="shared" si="21"/>
        <v/>
      </c>
      <c r="R183" s="112" t="str">
        <f t="shared" si="22"/>
        <v/>
      </c>
      <c r="S183" s="112">
        <f t="shared" si="4"/>
        <v>0</v>
      </c>
      <c r="T183" s="112">
        <f t="shared" si="5"/>
        <v>0</v>
      </c>
      <c r="U183" s="112" t="str">
        <f t="shared" si="23"/>
        <v/>
      </c>
      <c r="V183" s="112" t="str">
        <f t="shared" si="6"/>
        <v/>
      </c>
      <c r="W183" s="112">
        <v>0.0</v>
      </c>
      <c r="X183" s="112">
        <f t="shared" si="7"/>
        <v>0</v>
      </c>
      <c r="Y183" s="140" t="str">
        <f t="shared" si="8"/>
        <v/>
      </c>
      <c r="AA183" s="141">
        <v>178.0</v>
      </c>
      <c r="AB183" s="112" t="str">
        <f t="shared" si="9"/>
        <v/>
      </c>
      <c r="AC183" s="142">
        <f t="shared" si="10"/>
        <v>0</v>
      </c>
      <c r="AD183" s="112" t="str">
        <f t="shared" si="11"/>
        <v/>
      </c>
      <c r="AE183" s="112" t="str">
        <f t="shared" si="12"/>
        <v/>
      </c>
      <c r="AF183" s="112" t="str">
        <f t="shared" si="24"/>
        <v/>
      </c>
      <c r="AG183" s="112" t="str">
        <f t="shared" si="25"/>
        <v/>
      </c>
      <c r="AH183" s="112" t="str">
        <f t="shared" si="26"/>
        <v/>
      </c>
      <c r="AI183" s="143" t="str">
        <f t="shared" si="27"/>
        <v/>
      </c>
      <c r="AK183" s="141">
        <v>178.0</v>
      </c>
      <c r="AL183" s="112" t="str">
        <f t="shared" si="13"/>
        <v/>
      </c>
      <c r="AM183" s="112" t="str">
        <f t="shared" si="14"/>
        <v/>
      </c>
      <c r="AN183" s="112" t="str">
        <f t="shared" si="15"/>
        <v/>
      </c>
      <c r="AO183" s="112" t="str">
        <f t="shared" si="16"/>
        <v/>
      </c>
      <c r="AP183" s="112" t="str">
        <f t="shared" si="17"/>
        <v/>
      </c>
      <c r="AQ183" s="112" t="str">
        <f t="shared" ref="AQ183:AT183" si="217">IF($AK183&lt;=$F$18,$AL183*AM183,)</f>
        <v/>
      </c>
      <c r="AR183" s="112" t="str">
        <f t="shared" si="217"/>
        <v/>
      </c>
      <c r="AS183" s="112" t="str">
        <f t="shared" si="217"/>
        <v/>
      </c>
      <c r="AT183" s="112" t="str">
        <f t="shared" si="217"/>
        <v/>
      </c>
      <c r="AU183" s="112"/>
      <c r="AV183" s="112"/>
      <c r="AW183" s="112"/>
      <c r="AX183" s="112"/>
      <c r="AY183" s="143"/>
      <c r="AZ183" s="262"/>
    </row>
    <row r="184" ht="15.75" customHeight="1">
      <c r="C184" s="241" t="s">
        <v>231</v>
      </c>
      <c r="D184" s="242">
        <v>0.5</v>
      </c>
      <c r="E184" s="240" t="s">
        <v>158</v>
      </c>
      <c r="F184" s="239">
        <f>IF(OR('Pin Maritime'!$E184="Feuillus",'Pin Maritime'!$E184="Peupliers"),1.56,1.3)</f>
        <v>1.56</v>
      </c>
      <c r="G184" s="112"/>
      <c r="H184" s="112"/>
      <c r="I184" s="138">
        <v>179.0</v>
      </c>
      <c r="J184" s="112" t="str">
        <f t="shared" si="65"/>
        <v/>
      </c>
      <c r="K184" s="112">
        <f t="shared" si="19"/>
        <v>0</v>
      </c>
      <c r="L184" s="112" t="str">
        <f t="shared" si="20"/>
        <v/>
      </c>
      <c r="M184" s="112" t="str">
        <f t="shared" si="1"/>
        <v/>
      </c>
      <c r="N184" s="112" t="str">
        <f t="shared" si="2"/>
        <v/>
      </c>
      <c r="O184" s="139">
        <f t="shared" si="3"/>
        <v>0</v>
      </c>
      <c r="P184" s="138">
        <v>179.0</v>
      </c>
      <c r="Q184" s="112" t="str">
        <f t="shared" si="21"/>
        <v/>
      </c>
      <c r="R184" s="112" t="str">
        <f t="shared" si="22"/>
        <v/>
      </c>
      <c r="S184" s="112">
        <f t="shared" si="4"/>
        <v>0</v>
      </c>
      <c r="T184" s="112">
        <f t="shared" si="5"/>
        <v>0</v>
      </c>
      <c r="U184" s="112" t="str">
        <f t="shared" si="23"/>
        <v/>
      </c>
      <c r="V184" s="112" t="str">
        <f t="shared" si="6"/>
        <v/>
      </c>
      <c r="W184" s="112">
        <v>0.0</v>
      </c>
      <c r="X184" s="112">
        <f t="shared" si="7"/>
        <v>0</v>
      </c>
      <c r="Y184" s="140" t="str">
        <f t="shared" si="8"/>
        <v/>
      </c>
      <c r="AA184" s="141">
        <v>179.0</v>
      </c>
      <c r="AB184" s="112" t="str">
        <f t="shared" si="9"/>
        <v/>
      </c>
      <c r="AC184" s="142">
        <f t="shared" si="10"/>
        <v>0</v>
      </c>
      <c r="AD184" s="112" t="str">
        <f t="shared" si="11"/>
        <v/>
      </c>
      <c r="AE184" s="112" t="str">
        <f t="shared" si="12"/>
        <v/>
      </c>
      <c r="AF184" s="112" t="str">
        <f t="shared" si="24"/>
        <v/>
      </c>
      <c r="AG184" s="112" t="str">
        <f t="shared" si="25"/>
        <v/>
      </c>
      <c r="AH184" s="112" t="str">
        <f t="shared" si="26"/>
        <v/>
      </c>
      <c r="AI184" s="143" t="str">
        <f t="shared" si="27"/>
        <v/>
      </c>
      <c r="AK184" s="141">
        <v>179.0</v>
      </c>
      <c r="AL184" s="112" t="str">
        <f t="shared" si="13"/>
        <v/>
      </c>
      <c r="AM184" s="112" t="str">
        <f t="shared" si="14"/>
        <v/>
      </c>
      <c r="AN184" s="112" t="str">
        <f t="shared" si="15"/>
        <v/>
      </c>
      <c r="AO184" s="112" t="str">
        <f t="shared" si="16"/>
        <v/>
      </c>
      <c r="AP184" s="112" t="str">
        <f t="shared" si="17"/>
        <v/>
      </c>
      <c r="AQ184" s="112" t="str">
        <f t="shared" ref="AQ184:AT184" si="218">IF($AK184&lt;=$F$18,$AL184*AM184,)</f>
        <v/>
      </c>
      <c r="AR184" s="112" t="str">
        <f t="shared" si="218"/>
        <v/>
      </c>
      <c r="AS184" s="112" t="str">
        <f t="shared" si="218"/>
        <v/>
      </c>
      <c r="AT184" s="112" t="str">
        <f t="shared" si="218"/>
        <v/>
      </c>
      <c r="AU184" s="112"/>
      <c r="AV184" s="112"/>
      <c r="AW184" s="112"/>
      <c r="AX184" s="112"/>
      <c r="AY184" s="143"/>
      <c r="AZ184" s="262"/>
    </row>
    <row r="185" ht="15.75" customHeight="1">
      <c r="C185" s="241" t="s">
        <v>232</v>
      </c>
      <c r="D185" s="242">
        <v>0.58</v>
      </c>
      <c r="E185" s="240" t="s">
        <v>158</v>
      </c>
      <c r="F185" s="239">
        <f>IF(OR('Pin Maritime'!$E185="Feuillus",'Pin Maritime'!$E185="Peupliers"),1.56,1.3)</f>
        <v>1.56</v>
      </c>
      <c r="G185" s="112"/>
      <c r="H185" s="112"/>
      <c r="I185" s="138">
        <v>180.0</v>
      </c>
      <c r="J185" s="112" t="str">
        <f t="shared" si="65"/>
        <v/>
      </c>
      <c r="K185" s="112">
        <f t="shared" si="19"/>
        <v>0</v>
      </c>
      <c r="L185" s="112" t="str">
        <f t="shared" si="20"/>
        <v/>
      </c>
      <c r="M185" s="112" t="str">
        <f t="shared" si="1"/>
        <v/>
      </c>
      <c r="N185" s="112" t="str">
        <f t="shared" si="2"/>
        <v/>
      </c>
      <c r="O185" s="139">
        <f t="shared" si="3"/>
        <v>0</v>
      </c>
      <c r="P185" s="138">
        <v>180.0</v>
      </c>
      <c r="Q185" s="112" t="str">
        <f t="shared" si="21"/>
        <v/>
      </c>
      <c r="R185" s="112" t="str">
        <f t="shared" si="22"/>
        <v/>
      </c>
      <c r="S185" s="112">
        <f t="shared" si="4"/>
        <v>0</v>
      </c>
      <c r="T185" s="112">
        <f t="shared" si="5"/>
        <v>0</v>
      </c>
      <c r="U185" s="112" t="str">
        <f t="shared" si="23"/>
        <v/>
      </c>
      <c r="V185" s="112" t="str">
        <f t="shared" si="6"/>
        <v/>
      </c>
      <c r="W185" s="112">
        <v>0.0</v>
      </c>
      <c r="X185" s="112">
        <f t="shared" si="7"/>
        <v>0</v>
      </c>
      <c r="Y185" s="140" t="str">
        <f t="shared" si="8"/>
        <v/>
      </c>
      <c r="AA185" s="141">
        <v>180.0</v>
      </c>
      <c r="AB185" s="112" t="str">
        <f t="shared" si="9"/>
        <v/>
      </c>
      <c r="AC185" s="142">
        <f t="shared" si="10"/>
        <v>0</v>
      </c>
      <c r="AD185" s="112" t="str">
        <f t="shared" si="11"/>
        <v/>
      </c>
      <c r="AE185" s="112" t="str">
        <f t="shared" si="12"/>
        <v/>
      </c>
      <c r="AF185" s="112" t="str">
        <f t="shared" si="24"/>
        <v/>
      </c>
      <c r="AG185" s="112" t="str">
        <f t="shared" si="25"/>
        <v/>
      </c>
      <c r="AH185" s="112" t="str">
        <f t="shared" si="26"/>
        <v/>
      </c>
      <c r="AI185" s="143" t="str">
        <f t="shared" si="27"/>
        <v/>
      </c>
      <c r="AK185" s="141">
        <v>180.0</v>
      </c>
      <c r="AL185" s="112" t="str">
        <f t="shared" si="13"/>
        <v/>
      </c>
      <c r="AM185" s="112" t="str">
        <f t="shared" si="14"/>
        <v/>
      </c>
      <c r="AN185" s="112" t="str">
        <f t="shared" si="15"/>
        <v/>
      </c>
      <c r="AO185" s="112" t="str">
        <f t="shared" si="16"/>
        <v/>
      </c>
      <c r="AP185" s="112" t="str">
        <f t="shared" si="17"/>
        <v/>
      </c>
      <c r="AQ185" s="112" t="str">
        <f t="shared" ref="AQ185:AT185" si="219">IF($AK185&lt;=$F$18,$AL185*AM185,)</f>
        <v/>
      </c>
      <c r="AR185" s="112" t="str">
        <f t="shared" si="219"/>
        <v/>
      </c>
      <c r="AS185" s="112" t="str">
        <f t="shared" si="219"/>
        <v/>
      </c>
      <c r="AT185" s="112" t="str">
        <f t="shared" si="219"/>
        <v/>
      </c>
      <c r="AU185" s="112"/>
      <c r="AV185" s="112"/>
      <c r="AW185" s="112"/>
      <c r="AX185" s="112"/>
      <c r="AY185" s="143"/>
      <c r="AZ185" s="262"/>
    </row>
    <row r="186" ht="15.75" customHeight="1">
      <c r="C186" s="241" t="s">
        <v>233</v>
      </c>
      <c r="D186" s="242">
        <v>0.37</v>
      </c>
      <c r="E186" s="240" t="s">
        <v>162</v>
      </c>
      <c r="F186" s="239">
        <f>IF(OR('Pin Maritime'!$E186="Feuillus",'Pin Maritime'!$E186="Peupliers"),1.56,1.3)</f>
        <v>1.3</v>
      </c>
      <c r="G186" s="112"/>
      <c r="H186" s="112"/>
      <c r="I186" s="138">
        <v>181.0</v>
      </c>
      <c r="J186" s="112" t="str">
        <f t="shared" si="65"/>
        <v/>
      </c>
      <c r="K186" s="112">
        <f t="shared" si="19"/>
        <v>0</v>
      </c>
      <c r="L186" s="112" t="str">
        <f t="shared" si="20"/>
        <v/>
      </c>
      <c r="M186" s="112" t="str">
        <f t="shared" si="1"/>
        <v/>
      </c>
      <c r="N186" s="112" t="str">
        <f t="shared" si="2"/>
        <v/>
      </c>
      <c r="O186" s="139">
        <f t="shared" si="3"/>
        <v>0</v>
      </c>
      <c r="P186" s="138">
        <v>181.0</v>
      </c>
      <c r="Q186" s="112" t="str">
        <f t="shared" si="21"/>
        <v/>
      </c>
      <c r="R186" s="112" t="str">
        <f t="shared" si="22"/>
        <v/>
      </c>
      <c r="S186" s="112">
        <f t="shared" si="4"/>
        <v>0</v>
      </c>
      <c r="T186" s="112">
        <f t="shared" si="5"/>
        <v>0</v>
      </c>
      <c r="U186" s="112" t="str">
        <f t="shared" si="23"/>
        <v/>
      </c>
      <c r="V186" s="112" t="str">
        <f t="shared" si="6"/>
        <v/>
      </c>
      <c r="W186" s="112">
        <v>0.0</v>
      </c>
      <c r="X186" s="112">
        <f t="shared" si="7"/>
        <v>0</v>
      </c>
      <c r="Y186" s="140" t="str">
        <f t="shared" si="8"/>
        <v/>
      </c>
      <c r="AA186" s="141">
        <v>181.0</v>
      </c>
      <c r="AB186" s="112" t="str">
        <f t="shared" si="9"/>
        <v/>
      </c>
      <c r="AC186" s="142">
        <f t="shared" si="10"/>
        <v>0</v>
      </c>
      <c r="AD186" s="112" t="str">
        <f t="shared" si="11"/>
        <v/>
      </c>
      <c r="AE186" s="112" t="str">
        <f t="shared" si="12"/>
        <v/>
      </c>
      <c r="AF186" s="112" t="str">
        <f t="shared" si="24"/>
        <v/>
      </c>
      <c r="AG186" s="112" t="str">
        <f t="shared" si="25"/>
        <v/>
      </c>
      <c r="AH186" s="112" t="str">
        <f t="shared" si="26"/>
        <v/>
      </c>
      <c r="AI186" s="143" t="str">
        <f t="shared" si="27"/>
        <v/>
      </c>
      <c r="AK186" s="141">
        <v>181.0</v>
      </c>
      <c r="AL186" s="112" t="str">
        <f t="shared" si="13"/>
        <v/>
      </c>
      <c r="AM186" s="112" t="str">
        <f t="shared" si="14"/>
        <v/>
      </c>
      <c r="AN186" s="112" t="str">
        <f t="shared" si="15"/>
        <v/>
      </c>
      <c r="AO186" s="112" t="str">
        <f t="shared" si="16"/>
        <v/>
      </c>
      <c r="AP186" s="112" t="str">
        <f t="shared" si="17"/>
        <v/>
      </c>
      <c r="AQ186" s="112" t="str">
        <f t="shared" ref="AQ186:AT186" si="220">IF($AK186&lt;=$F$18,$AL186*AM186,)</f>
        <v/>
      </c>
      <c r="AR186" s="112" t="str">
        <f t="shared" si="220"/>
        <v/>
      </c>
      <c r="AS186" s="112" t="str">
        <f t="shared" si="220"/>
        <v/>
      </c>
      <c r="AT186" s="112" t="str">
        <f t="shared" si="220"/>
        <v/>
      </c>
      <c r="AU186" s="112"/>
      <c r="AV186" s="112"/>
      <c r="AW186" s="112"/>
      <c r="AX186" s="112"/>
      <c r="AY186" s="143"/>
      <c r="AZ186" s="262"/>
    </row>
    <row r="187" ht="15.75" customHeight="1">
      <c r="C187" s="241" t="s">
        <v>234</v>
      </c>
      <c r="D187" s="242">
        <v>0.37</v>
      </c>
      <c r="E187" s="240" t="s">
        <v>162</v>
      </c>
      <c r="F187" s="239">
        <f>IF(OR('Pin Maritime'!$E187="Feuillus",'Pin Maritime'!$E187="Peupliers"),1.56,1.3)</f>
        <v>1.3</v>
      </c>
      <c r="G187" s="112"/>
      <c r="H187" s="112"/>
      <c r="I187" s="138">
        <v>182.0</v>
      </c>
      <c r="J187" s="112" t="str">
        <f t="shared" si="65"/>
        <v/>
      </c>
      <c r="K187" s="112">
        <f t="shared" si="19"/>
        <v>0</v>
      </c>
      <c r="L187" s="112" t="str">
        <f t="shared" si="20"/>
        <v/>
      </c>
      <c r="M187" s="112" t="str">
        <f t="shared" si="1"/>
        <v/>
      </c>
      <c r="N187" s="112" t="str">
        <f t="shared" si="2"/>
        <v/>
      </c>
      <c r="O187" s="139">
        <f t="shared" si="3"/>
        <v>0</v>
      </c>
      <c r="P187" s="138">
        <v>182.0</v>
      </c>
      <c r="Q187" s="112" t="str">
        <f t="shared" si="21"/>
        <v/>
      </c>
      <c r="R187" s="112" t="str">
        <f t="shared" si="22"/>
        <v/>
      </c>
      <c r="S187" s="112">
        <f t="shared" si="4"/>
        <v>0</v>
      </c>
      <c r="T187" s="112">
        <f t="shared" si="5"/>
        <v>0</v>
      </c>
      <c r="U187" s="112" t="str">
        <f t="shared" si="23"/>
        <v/>
      </c>
      <c r="V187" s="112" t="str">
        <f t="shared" si="6"/>
        <v/>
      </c>
      <c r="W187" s="112">
        <v>0.0</v>
      </c>
      <c r="X187" s="112">
        <f t="shared" si="7"/>
        <v>0</v>
      </c>
      <c r="Y187" s="140" t="str">
        <f t="shared" si="8"/>
        <v/>
      </c>
      <c r="AA187" s="141">
        <v>182.0</v>
      </c>
      <c r="AB187" s="112" t="str">
        <f t="shared" si="9"/>
        <v/>
      </c>
      <c r="AC187" s="142">
        <f t="shared" si="10"/>
        <v>0</v>
      </c>
      <c r="AD187" s="112" t="str">
        <f t="shared" si="11"/>
        <v/>
      </c>
      <c r="AE187" s="112" t="str">
        <f t="shared" si="12"/>
        <v/>
      </c>
      <c r="AF187" s="112" t="str">
        <f t="shared" si="24"/>
        <v/>
      </c>
      <c r="AG187" s="112" t="str">
        <f t="shared" si="25"/>
        <v/>
      </c>
      <c r="AH187" s="112" t="str">
        <f t="shared" si="26"/>
        <v/>
      </c>
      <c r="AI187" s="143" t="str">
        <f t="shared" si="27"/>
        <v/>
      </c>
      <c r="AK187" s="141">
        <v>182.0</v>
      </c>
      <c r="AL187" s="112" t="str">
        <f t="shared" si="13"/>
        <v/>
      </c>
      <c r="AM187" s="112" t="str">
        <f t="shared" si="14"/>
        <v/>
      </c>
      <c r="AN187" s="112" t="str">
        <f t="shared" si="15"/>
        <v/>
      </c>
      <c r="AO187" s="112" t="str">
        <f t="shared" si="16"/>
        <v/>
      </c>
      <c r="AP187" s="112" t="str">
        <f t="shared" si="17"/>
        <v/>
      </c>
      <c r="AQ187" s="112" t="str">
        <f t="shared" ref="AQ187:AT187" si="221">IF($AK187&lt;=$F$18,$AL187*AM187,)</f>
        <v/>
      </c>
      <c r="AR187" s="112" t="str">
        <f t="shared" si="221"/>
        <v/>
      </c>
      <c r="AS187" s="112" t="str">
        <f t="shared" si="221"/>
        <v/>
      </c>
      <c r="AT187" s="112" t="str">
        <f t="shared" si="221"/>
        <v/>
      </c>
      <c r="AU187" s="112"/>
      <c r="AV187" s="112"/>
      <c r="AW187" s="112"/>
      <c r="AX187" s="112"/>
      <c r="AY187" s="143"/>
      <c r="AZ187" s="262"/>
    </row>
    <row r="188" ht="15.75" customHeight="1">
      <c r="C188" s="241" t="s">
        <v>235</v>
      </c>
      <c r="D188" s="242">
        <v>0.38</v>
      </c>
      <c r="E188" s="240" t="s">
        <v>162</v>
      </c>
      <c r="F188" s="239">
        <f>IF(OR('Pin Maritime'!$E188="Feuillus",'Pin Maritime'!$E188="Peupliers"),1.56,1.3)</f>
        <v>1.3</v>
      </c>
      <c r="G188" s="112"/>
      <c r="H188" s="112"/>
      <c r="I188" s="138">
        <v>183.0</v>
      </c>
      <c r="J188" s="112" t="str">
        <f t="shared" si="65"/>
        <v/>
      </c>
      <c r="K188" s="112">
        <f t="shared" si="19"/>
        <v>0</v>
      </c>
      <c r="L188" s="112" t="str">
        <f t="shared" si="20"/>
        <v/>
      </c>
      <c r="M188" s="112" t="str">
        <f t="shared" si="1"/>
        <v/>
      </c>
      <c r="N188" s="112" t="str">
        <f t="shared" si="2"/>
        <v/>
      </c>
      <c r="O188" s="139">
        <f t="shared" si="3"/>
        <v>0</v>
      </c>
      <c r="P188" s="138">
        <v>183.0</v>
      </c>
      <c r="Q188" s="112" t="str">
        <f t="shared" si="21"/>
        <v/>
      </c>
      <c r="R188" s="112" t="str">
        <f t="shared" si="22"/>
        <v/>
      </c>
      <c r="S188" s="112">
        <f t="shared" si="4"/>
        <v>0</v>
      </c>
      <c r="T188" s="112">
        <f t="shared" si="5"/>
        <v>0</v>
      </c>
      <c r="U188" s="112" t="str">
        <f t="shared" si="23"/>
        <v/>
      </c>
      <c r="V188" s="112" t="str">
        <f t="shared" si="6"/>
        <v/>
      </c>
      <c r="W188" s="112">
        <v>0.0</v>
      </c>
      <c r="X188" s="112">
        <f t="shared" si="7"/>
        <v>0</v>
      </c>
      <c r="Y188" s="140" t="str">
        <f t="shared" si="8"/>
        <v/>
      </c>
      <c r="AA188" s="141">
        <v>183.0</v>
      </c>
      <c r="AB188" s="112" t="str">
        <f t="shared" si="9"/>
        <v/>
      </c>
      <c r="AC188" s="142">
        <f t="shared" si="10"/>
        <v>0</v>
      </c>
      <c r="AD188" s="112" t="str">
        <f t="shared" si="11"/>
        <v/>
      </c>
      <c r="AE188" s="112" t="str">
        <f t="shared" si="12"/>
        <v/>
      </c>
      <c r="AF188" s="112" t="str">
        <f t="shared" si="24"/>
        <v/>
      </c>
      <c r="AG188" s="112" t="str">
        <f t="shared" si="25"/>
        <v/>
      </c>
      <c r="AH188" s="112" t="str">
        <f t="shared" si="26"/>
        <v/>
      </c>
      <c r="AI188" s="143" t="str">
        <f t="shared" si="27"/>
        <v/>
      </c>
      <c r="AK188" s="141">
        <v>183.0</v>
      </c>
      <c r="AL188" s="112" t="str">
        <f t="shared" si="13"/>
        <v/>
      </c>
      <c r="AM188" s="112" t="str">
        <f t="shared" si="14"/>
        <v/>
      </c>
      <c r="AN188" s="112" t="str">
        <f t="shared" si="15"/>
        <v/>
      </c>
      <c r="AO188" s="112" t="str">
        <f t="shared" si="16"/>
        <v/>
      </c>
      <c r="AP188" s="112" t="str">
        <f t="shared" si="17"/>
        <v/>
      </c>
      <c r="AQ188" s="112" t="str">
        <f t="shared" ref="AQ188:AT188" si="222">IF($AK188&lt;=$F$18,$AL188*AM188,)</f>
        <v/>
      </c>
      <c r="AR188" s="112" t="str">
        <f t="shared" si="222"/>
        <v/>
      </c>
      <c r="AS188" s="112" t="str">
        <f t="shared" si="222"/>
        <v/>
      </c>
      <c r="AT188" s="112" t="str">
        <f t="shared" si="222"/>
        <v/>
      </c>
      <c r="AU188" s="112"/>
      <c r="AV188" s="112"/>
      <c r="AW188" s="112"/>
      <c r="AX188" s="112"/>
      <c r="AY188" s="143"/>
      <c r="AZ188" s="262"/>
    </row>
    <row r="189" ht="15.75" customHeight="1">
      <c r="C189" s="241" t="s">
        <v>236</v>
      </c>
      <c r="D189" s="242">
        <v>0.36</v>
      </c>
      <c r="E189" s="240" t="s">
        <v>162</v>
      </c>
      <c r="F189" s="239">
        <f>IF(OR('Pin Maritime'!$E189="Feuillus",'Pin Maritime'!$E189="Peupliers"),1.56,1.3)</f>
        <v>1.3</v>
      </c>
      <c r="G189" s="112"/>
      <c r="H189" s="112"/>
      <c r="I189" s="138">
        <v>184.0</v>
      </c>
      <c r="J189" s="112" t="str">
        <f t="shared" si="65"/>
        <v/>
      </c>
      <c r="K189" s="112">
        <f t="shared" si="19"/>
        <v>0</v>
      </c>
      <c r="L189" s="112" t="str">
        <f t="shared" si="20"/>
        <v/>
      </c>
      <c r="M189" s="112" t="str">
        <f t="shared" si="1"/>
        <v/>
      </c>
      <c r="N189" s="112" t="str">
        <f t="shared" si="2"/>
        <v/>
      </c>
      <c r="O189" s="139">
        <f t="shared" si="3"/>
        <v>0</v>
      </c>
      <c r="P189" s="138">
        <v>184.0</v>
      </c>
      <c r="Q189" s="112" t="str">
        <f t="shared" si="21"/>
        <v/>
      </c>
      <c r="R189" s="112" t="str">
        <f t="shared" si="22"/>
        <v/>
      </c>
      <c r="S189" s="112">
        <f t="shared" si="4"/>
        <v>0</v>
      </c>
      <c r="T189" s="112">
        <f t="shared" si="5"/>
        <v>0</v>
      </c>
      <c r="U189" s="112" t="str">
        <f t="shared" si="23"/>
        <v/>
      </c>
      <c r="V189" s="112" t="str">
        <f t="shared" si="6"/>
        <v/>
      </c>
      <c r="W189" s="112">
        <v>0.0</v>
      </c>
      <c r="X189" s="112">
        <f t="shared" si="7"/>
        <v>0</v>
      </c>
      <c r="Y189" s="140" t="str">
        <f t="shared" si="8"/>
        <v/>
      </c>
      <c r="AA189" s="141">
        <v>184.0</v>
      </c>
      <c r="AB189" s="112" t="str">
        <f t="shared" si="9"/>
        <v/>
      </c>
      <c r="AC189" s="142">
        <f t="shared" si="10"/>
        <v>0</v>
      </c>
      <c r="AD189" s="112" t="str">
        <f t="shared" si="11"/>
        <v/>
      </c>
      <c r="AE189" s="112" t="str">
        <f t="shared" si="12"/>
        <v/>
      </c>
      <c r="AF189" s="112" t="str">
        <f t="shared" si="24"/>
        <v/>
      </c>
      <c r="AG189" s="112" t="str">
        <f t="shared" si="25"/>
        <v/>
      </c>
      <c r="AH189" s="112" t="str">
        <f t="shared" si="26"/>
        <v/>
      </c>
      <c r="AI189" s="143" t="str">
        <f t="shared" si="27"/>
        <v/>
      </c>
      <c r="AK189" s="141">
        <v>184.0</v>
      </c>
      <c r="AL189" s="112" t="str">
        <f t="shared" si="13"/>
        <v/>
      </c>
      <c r="AM189" s="112" t="str">
        <f t="shared" si="14"/>
        <v/>
      </c>
      <c r="AN189" s="112" t="str">
        <f t="shared" si="15"/>
        <v/>
      </c>
      <c r="AO189" s="112" t="str">
        <f t="shared" si="16"/>
        <v/>
      </c>
      <c r="AP189" s="112" t="str">
        <f t="shared" si="17"/>
        <v/>
      </c>
      <c r="AQ189" s="112" t="str">
        <f t="shared" ref="AQ189:AT189" si="223">IF($AK189&lt;=$F$18,$AL189*AM189,)</f>
        <v/>
      </c>
      <c r="AR189" s="112" t="str">
        <f t="shared" si="223"/>
        <v/>
      </c>
      <c r="AS189" s="112" t="str">
        <f t="shared" si="223"/>
        <v/>
      </c>
      <c r="AT189" s="112" t="str">
        <f t="shared" si="223"/>
        <v/>
      </c>
      <c r="AU189" s="112"/>
      <c r="AV189" s="112"/>
      <c r="AW189" s="112"/>
      <c r="AX189" s="112"/>
      <c r="AY189" s="143"/>
      <c r="AZ189" s="262"/>
    </row>
    <row r="190" ht="15.75" customHeight="1">
      <c r="C190" s="241" t="s">
        <v>237</v>
      </c>
      <c r="D190" s="242">
        <v>0.37</v>
      </c>
      <c r="E190" s="240" t="s">
        <v>158</v>
      </c>
      <c r="F190" s="239">
        <f>IF(OR('Pin Maritime'!$E190="Feuillus",'Pin Maritime'!$E190="Peupliers"),1.56,1.3)</f>
        <v>1.56</v>
      </c>
      <c r="G190" s="112"/>
      <c r="H190" s="112"/>
      <c r="I190" s="138">
        <v>185.0</v>
      </c>
      <c r="J190" s="112" t="str">
        <f t="shared" si="65"/>
        <v/>
      </c>
      <c r="K190" s="112">
        <f t="shared" si="19"/>
        <v>0</v>
      </c>
      <c r="L190" s="112" t="str">
        <f t="shared" si="20"/>
        <v/>
      </c>
      <c r="M190" s="112" t="str">
        <f t="shared" si="1"/>
        <v/>
      </c>
      <c r="N190" s="112" t="str">
        <f t="shared" si="2"/>
        <v/>
      </c>
      <c r="O190" s="139">
        <f t="shared" si="3"/>
        <v>0</v>
      </c>
      <c r="P190" s="138">
        <v>185.0</v>
      </c>
      <c r="Q190" s="112" t="str">
        <f t="shared" si="21"/>
        <v/>
      </c>
      <c r="R190" s="112" t="str">
        <f t="shared" si="22"/>
        <v/>
      </c>
      <c r="S190" s="112">
        <f t="shared" si="4"/>
        <v>0</v>
      </c>
      <c r="T190" s="112">
        <f t="shared" si="5"/>
        <v>0</v>
      </c>
      <c r="U190" s="112" t="str">
        <f t="shared" si="23"/>
        <v/>
      </c>
      <c r="V190" s="112" t="str">
        <f t="shared" si="6"/>
        <v/>
      </c>
      <c r="W190" s="112">
        <v>0.0</v>
      </c>
      <c r="X190" s="112">
        <f t="shared" si="7"/>
        <v>0</v>
      </c>
      <c r="Y190" s="140" t="str">
        <f t="shared" si="8"/>
        <v/>
      </c>
      <c r="AA190" s="141">
        <v>185.0</v>
      </c>
      <c r="AB190" s="112" t="str">
        <f t="shared" si="9"/>
        <v/>
      </c>
      <c r="AC190" s="142">
        <f t="shared" si="10"/>
        <v>0</v>
      </c>
      <c r="AD190" s="112" t="str">
        <f t="shared" si="11"/>
        <v/>
      </c>
      <c r="AE190" s="112" t="str">
        <f t="shared" si="12"/>
        <v/>
      </c>
      <c r="AF190" s="112" t="str">
        <f t="shared" si="24"/>
        <v/>
      </c>
      <c r="AG190" s="112" t="str">
        <f t="shared" si="25"/>
        <v/>
      </c>
      <c r="AH190" s="112" t="str">
        <f t="shared" si="26"/>
        <v/>
      </c>
      <c r="AI190" s="143" t="str">
        <f t="shared" si="27"/>
        <v/>
      </c>
      <c r="AK190" s="141">
        <v>185.0</v>
      </c>
      <c r="AL190" s="112" t="str">
        <f t="shared" si="13"/>
        <v/>
      </c>
      <c r="AM190" s="112" t="str">
        <f t="shared" si="14"/>
        <v/>
      </c>
      <c r="AN190" s="112" t="str">
        <f t="shared" si="15"/>
        <v/>
      </c>
      <c r="AO190" s="112" t="str">
        <f t="shared" si="16"/>
        <v/>
      </c>
      <c r="AP190" s="112" t="str">
        <f t="shared" si="17"/>
        <v/>
      </c>
      <c r="AQ190" s="112" t="str">
        <f t="shared" ref="AQ190:AT190" si="224">IF($AK190&lt;=$F$18,$AL190*AM190,)</f>
        <v/>
      </c>
      <c r="AR190" s="112" t="str">
        <f t="shared" si="224"/>
        <v/>
      </c>
      <c r="AS190" s="112" t="str">
        <f t="shared" si="224"/>
        <v/>
      </c>
      <c r="AT190" s="112" t="str">
        <f t="shared" si="224"/>
        <v/>
      </c>
      <c r="AU190" s="112"/>
      <c r="AV190" s="112"/>
      <c r="AW190" s="112"/>
      <c r="AX190" s="112"/>
      <c r="AY190" s="143"/>
      <c r="AZ190" s="262"/>
    </row>
    <row r="191" ht="15.75" customHeight="1">
      <c r="C191" s="241" t="s">
        <v>238</v>
      </c>
      <c r="D191" s="242">
        <v>0.53</v>
      </c>
      <c r="E191" s="240" t="s">
        <v>158</v>
      </c>
      <c r="F191" s="239">
        <f>IF(OR('Pin Maritime'!$E191="Feuillus",'Pin Maritime'!$E191="Peupliers"),1.56,1.3)</f>
        <v>1.56</v>
      </c>
      <c r="G191" s="112"/>
      <c r="H191" s="112"/>
      <c r="I191" s="138">
        <v>186.0</v>
      </c>
      <c r="J191" s="112" t="str">
        <f t="shared" si="65"/>
        <v/>
      </c>
      <c r="K191" s="112">
        <f t="shared" si="19"/>
        <v>0</v>
      </c>
      <c r="L191" s="112" t="str">
        <f t="shared" si="20"/>
        <v/>
      </c>
      <c r="M191" s="112" t="str">
        <f t="shared" si="1"/>
        <v/>
      </c>
      <c r="N191" s="112" t="str">
        <f t="shared" si="2"/>
        <v/>
      </c>
      <c r="O191" s="139">
        <f t="shared" si="3"/>
        <v>0</v>
      </c>
      <c r="P191" s="138">
        <v>186.0</v>
      </c>
      <c r="Q191" s="112" t="str">
        <f t="shared" si="21"/>
        <v/>
      </c>
      <c r="R191" s="112" t="str">
        <f t="shared" si="22"/>
        <v/>
      </c>
      <c r="S191" s="112">
        <f t="shared" si="4"/>
        <v>0</v>
      </c>
      <c r="T191" s="112">
        <f t="shared" si="5"/>
        <v>0</v>
      </c>
      <c r="U191" s="112" t="str">
        <f t="shared" si="23"/>
        <v/>
      </c>
      <c r="V191" s="112" t="str">
        <f t="shared" si="6"/>
        <v/>
      </c>
      <c r="W191" s="112">
        <v>0.0</v>
      </c>
      <c r="X191" s="112">
        <f t="shared" si="7"/>
        <v>0</v>
      </c>
      <c r="Y191" s="140" t="str">
        <f t="shared" si="8"/>
        <v/>
      </c>
      <c r="AA191" s="141">
        <v>186.0</v>
      </c>
      <c r="AB191" s="112" t="str">
        <f t="shared" si="9"/>
        <v/>
      </c>
      <c r="AC191" s="142">
        <f t="shared" si="10"/>
        <v>0</v>
      </c>
      <c r="AD191" s="112" t="str">
        <f t="shared" si="11"/>
        <v/>
      </c>
      <c r="AE191" s="112" t="str">
        <f t="shared" si="12"/>
        <v/>
      </c>
      <c r="AF191" s="112" t="str">
        <f t="shared" si="24"/>
        <v/>
      </c>
      <c r="AG191" s="112" t="str">
        <f t="shared" si="25"/>
        <v/>
      </c>
      <c r="AH191" s="112" t="str">
        <f t="shared" si="26"/>
        <v/>
      </c>
      <c r="AI191" s="143" t="str">
        <f t="shared" si="27"/>
        <v/>
      </c>
      <c r="AK191" s="141">
        <v>186.0</v>
      </c>
      <c r="AL191" s="112" t="str">
        <f t="shared" si="13"/>
        <v/>
      </c>
      <c r="AM191" s="112" t="str">
        <f t="shared" si="14"/>
        <v/>
      </c>
      <c r="AN191" s="112" t="str">
        <f t="shared" si="15"/>
        <v/>
      </c>
      <c r="AO191" s="112" t="str">
        <f t="shared" si="16"/>
        <v/>
      </c>
      <c r="AP191" s="112" t="str">
        <f t="shared" si="17"/>
        <v/>
      </c>
      <c r="AQ191" s="112" t="str">
        <f t="shared" ref="AQ191:AT191" si="225">IF($AK191&lt;=$F$18,$AL191*AM191,)</f>
        <v/>
      </c>
      <c r="AR191" s="112" t="str">
        <f t="shared" si="225"/>
        <v/>
      </c>
      <c r="AS191" s="112" t="str">
        <f t="shared" si="225"/>
        <v/>
      </c>
      <c r="AT191" s="112" t="str">
        <f t="shared" si="225"/>
        <v/>
      </c>
      <c r="AU191" s="112"/>
      <c r="AV191" s="112"/>
      <c r="AW191" s="112"/>
      <c r="AX191" s="112"/>
      <c r="AY191" s="143"/>
      <c r="AZ191" s="262"/>
    </row>
    <row r="192" ht="15.75" customHeight="1">
      <c r="C192" s="241" t="s">
        <v>239</v>
      </c>
      <c r="D192" s="242">
        <v>0.43</v>
      </c>
      <c r="E192" s="240" t="s">
        <v>158</v>
      </c>
      <c r="F192" s="239">
        <f>IF(OR('Pin Maritime'!$E192="Feuillus",'Pin Maritime'!$E192="Peupliers"),1.56,1.3)</f>
        <v>1.56</v>
      </c>
      <c r="G192" s="112"/>
      <c r="H192" s="112"/>
      <c r="I192" s="138">
        <v>187.0</v>
      </c>
      <c r="J192" s="112" t="str">
        <f t="shared" si="65"/>
        <v/>
      </c>
      <c r="K192" s="112">
        <f t="shared" si="19"/>
        <v>0</v>
      </c>
      <c r="L192" s="112" t="str">
        <f t="shared" si="20"/>
        <v/>
      </c>
      <c r="M192" s="112" t="str">
        <f t="shared" si="1"/>
        <v/>
      </c>
      <c r="N192" s="112" t="str">
        <f t="shared" si="2"/>
        <v/>
      </c>
      <c r="O192" s="139">
        <f t="shared" si="3"/>
        <v>0</v>
      </c>
      <c r="P192" s="138">
        <v>187.0</v>
      </c>
      <c r="Q192" s="112" t="str">
        <f t="shared" si="21"/>
        <v/>
      </c>
      <c r="R192" s="112" t="str">
        <f t="shared" si="22"/>
        <v/>
      </c>
      <c r="S192" s="112">
        <f t="shared" si="4"/>
        <v>0</v>
      </c>
      <c r="T192" s="112">
        <f t="shared" si="5"/>
        <v>0</v>
      </c>
      <c r="U192" s="112" t="str">
        <f t="shared" si="23"/>
        <v/>
      </c>
      <c r="V192" s="112" t="str">
        <f t="shared" si="6"/>
        <v/>
      </c>
      <c r="W192" s="112">
        <v>0.0</v>
      </c>
      <c r="X192" s="112">
        <f t="shared" si="7"/>
        <v>0</v>
      </c>
      <c r="Y192" s="140" t="str">
        <f t="shared" si="8"/>
        <v/>
      </c>
      <c r="AA192" s="141">
        <v>187.0</v>
      </c>
      <c r="AB192" s="112" t="str">
        <f t="shared" si="9"/>
        <v/>
      </c>
      <c r="AC192" s="142">
        <f t="shared" si="10"/>
        <v>0</v>
      </c>
      <c r="AD192" s="112" t="str">
        <f t="shared" si="11"/>
        <v/>
      </c>
      <c r="AE192" s="112" t="str">
        <f t="shared" si="12"/>
        <v/>
      </c>
      <c r="AF192" s="112" t="str">
        <f t="shared" si="24"/>
        <v/>
      </c>
      <c r="AG192" s="112" t="str">
        <f t="shared" si="25"/>
        <v/>
      </c>
      <c r="AH192" s="112" t="str">
        <f t="shared" si="26"/>
        <v/>
      </c>
      <c r="AI192" s="143" t="str">
        <f t="shared" si="27"/>
        <v/>
      </c>
      <c r="AK192" s="141">
        <v>187.0</v>
      </c>
      <c r="AL192" s="112" t="str">
        <f t="shared" si="13"/>
        <v/>
      </c>
      <c r="AM192" s="112" t="str">
        <f t="shared" si="14"/>
        <v/>
      </c>
      <c r="AN192" s="112" t="str">
        <f t="shared" si="15"/>
        <v/>
      </c>
      <c r="AO192" s="112" t="str">
        <f t="shared" si="16"/>
        <v/>
      </c>
      <c r="AP192" s="112" t="str">
        <f t="shared" si="17"/>
        <v/>
      </c>
      <c r="AQ192" s="112" t="str">
        <f t="shared" ref="AQ192:AT192" si="226">IF($AK192&lt;=$F$18,$AL192*AM192,)</f>
        <v/>
      </c>
      <c r="AR192" s="112" t="str">
        <f t="shared" si="226"/>
        <v/>
      </c>
      <c r="AS192" s="112" t="str">
        <f t="shared" si="226"/>
        <v/>
      </c>
      <c r="AT192" s="112" t="str">
        <f t="shared" si="226"/>
        <v/>
      </c>
      <c r="AU192" s="112"/>
      <c r="AV192" s="112"/>
      <c r="AW192" s="112"/>
      <c r="AX192" s="112"/>
      <c r="AY192" s="143"/>
      <c r="AZ192" s="262"/>
    </row>
    <row r="193" ht="15.75" customHeight="1">
      <c r="C193" s="241" t="s">
        <v>240</v>
      </c>
      <c r="D193" s="242">
        <v>0.38</v>
      </c>
      <c r="E193" s="240" t="s">
        <v>158</v>
      </c>
      <c r="F193" s="239">
        <f>IF(OR('Pin Maritime'!$E193="Feuillus",'Pin Maritime'!$E193="Peupliers"),1.56,1.3)</f>
        <v>1.56</v>
      </c>
      <c r="G193" s="112"/>
      <c r="H193" s="112"/>
      <c r="I193" s="138">
        <v>188.0</v>
      </c>
      <c r="J193" s="112" t="str">
        <f t="shared" si="65"/>
        <v/>
      </c>
      <c r="K193" s="112">
        <f t="shared" si="19"/>
        <v>0</v>
      </c>
      <c r="L193" s="112" t="str">
        <f t="shared" si="20"/>
        <v/>
      </c>
      <c r="M193" s="112" t="str">
        <f t="shared" si="1"/>
        <v/>
      </c>
      <c r="N193" s="112" t="str">
        <f t="shared" si="2"/>
        <v/>
      </c>
      <c r="O193" s="139">
        <f t="shared" si="3"/>
        <v>0</v>
      </c>
      <c r="P193" s="138">
        <v>188.0</v>
      </c>
      <c r="Q193" s="112" t="str">
        <f t="shared" si="21"/>
        <v/>
      </c>
      <c r="R193" s="112" t="str">
        <f t="shared" si="22"/>
        <v/>
      </c>
      <c r="S193" s="112">
        <f t="shared" si="4"/>
        <v>0</v>
      </c>
      <c r="T193" s="112">
        <f t="shared" si="5"/>
        <v>0</v>
      </c>
      <c r="U193" s="112" t="str">
        <f t="shared" si="23"/>
        <v/>
      </c>
      <c r="V193" s="112" t="str">
        <f t="shared" si="6"/>
        <v/>
      </c>
      <c r="W193" s="112">
        <v>0.0</v>
      </c>
      <c r="X193" s="112">
        <f t="shared" si="7"/>
        <v>0</v>
      </c>
      <c r="Y193" s="140" t="str">
        <f t="shared" si="8"/>
        <v/>
      </c>
      <c r="AA193" s="141">
        <v>188.0</v>
      </c>
      <c r="AB193" s="112" t="str">
        <f t="shared" si="9"/>
        <v/>
      </c>
      <c r="AC193" s="142">
        <f t="shared" si="10"/>
        <v>0</v>
      </c>
      <c r="AD193" s="112" t="str">
        <f t="shared" si="11"/>
        <v/>
      </c>
      <c r="AE193" s="112" t="str">
        <f t="shared" si="12"/>
        <v/>
      </c>
      <c r="AF193" s="112" t="str">
        <f t="shared" si="24"/>
        <v/>
      </c>
      <c r="AG193" s="112" t="str">
        <f t="shared" si="25"/>
        <v/>
      </c>
      <c r="AH193" s="112" t="str">
        <f t="shared" si="26"/>
        <v/>
      </c>
      <c r="AI193" s="143" t="str">
        <f t="shared" si="27"/>
        <v/>
      </c>
      <c r="AK193" s="141">
        <v>188.0</v>
      </c>
      <c r="AL193" s="112" t="str">
        <f t="shared" si="13"/>
        <v/>
      </c>
      <c r="AM193" s="112" t="str">
        <f t="shared" si="14"/>
        <v/>
      </c>
      <c r="AN193" s="112" t="str">
        <f t="shared" si="15"/>
        <v/>
      </c>
      <c r="AO193" s="112" t="str">
        <f t="shared" si="16"/>
        <v/>
      </c>
      <c r="AP193" s="112" t="str">
        <f t="shared" si="17"/>
        <v/>
      </c>
      <c r="AQ193" s="112" t="str">
        <f t="shared" ref="AQ193:AT193" si="227">IF($AK193&lt;=$F$18,$AL193*AM193,)</f>
        <v/>
      </c>
      <c r="AR193" s="112" t="str">
        <f t="shared" si="227"/>
        <v/>
      </c>
      <c r="AS193" s="112" t="str">
        <f t="shared" si="227"/>
        <v/>
      </c>
      <c r="AT193" s="112" t="str">
        <f t="shared" si="227"/>
        <v/>
      </c>
      <c r="AU193" s="112"/>
      <c r="AV193" s="112"/>
      <c r="AW193" s="112"/>
      <c r="AX193" s="112"/>
      <c r="AY193" s="143"/>
      <c r="AZ193" s="262"/>
    </row>
    <row r="194" ht="15.75" customHeight="1">
      <c r="C194" s="246" t="s">
        <v>241</v>
      </c>
      <c r="D194" s="239">
        <v>0.42</v>
      </c>
      <c r="E194" s="240" t="s">
        <v>162</v>
      </c>
      <c r="F194" s="239">
        <f>IF(OR('Pin Maritime'!$E194="Feuillus",'Pin Maritime'!$E194="Peupliers"),1.56,1.3)</f>
        <v>1.3</v>
      </c>
      <c r="G194" s="112"/>
      <c r="H194" s="112"/>
      <c r="I194" s="138">
        <v>189.0</v>
      </c>
      <c r="J194" s="112" t="str">
        <f t="shared" si="65"/>
        <v/>
      </c>
      <c r="K194" s="112">
        <f t="shared" si="19"/>
        <v>0</v>
      </c>
      <c r="L194" s="112" t="str">
        <f t="shared" si="20"/>
        <v/>
      </c>
      <c r="M194" s="112" t="str">
        <f t="shared" si="1"/>
        <v/>
      </c>
      <c r="N194" s="112" t="str">
        <f t="shared" si="2"/>
        <v/>
      </c>
      <c r="O194" s="139">
        <f t="shared" si="3"/>
        <v>0</v>
      </c>
      <c r="P194" s="138">
        <v>189.0</v>
      </c>
      <c r="Q194" s="112" t="str">
        <f t="shared" si="21"/>
        <v/>
      </c>
      <c r="R194" s="112" t="str">
        <f t="shared" si="22"/>
        <v/>
      </c>
      <c r="S194" s="112">
        <f t="shared" si="4"/>
        <v>0</v>
      </c>
      <c r="T194" s="112">
        <f t="shared" si="5"/>
        <v>0</v>
      </c>
      <c r="U194" s="112" t="str">
        <f t="shared" si="23"/>
        <v/>
      </c>
      <c r="V194" s="112" t="str">
        <f t="shared" si="6"/>
        <v/>
      </c>
      <c r="W194" s="112">
        <v>0.0</v>
      </c>
      <c r="X194" s="112">
        <f t="shared" si="7"/>
        <v>0</v>
      </c>
      <c r="Y194" s="140" t="str">
        <f t="shared" si="8"/>
        <v/>
      </c>
      <c r="AA194" s="141">
        <v>189.0</v>
      </c>
      <c r="AB194" s="112" t="str">
        <f t="shared" si="9"/>
        <v/>
      </c>
      <c r="AC194" s="142">
        <f t="shared" si="10"/>
        <v>0</v>
      </c>
      <c r="AD194" s="112" t="str">
        <f t="shared" si="11"/>
        <v/>
      </c>
      <c r="AE194" s="112" t="str">
        <f t="shared" si="12"/>
        <v/>
      </c>
      <c r="AF194" s="112" t="str">
        <f t="shared" si="24"/>
        <v/>
      </c>
      <c r="AG194" s="112" t="str">
        <f t="shared" si="25"/>
        <v/>
      </c>
      <c r="AH194" s="112" t="str">
        <f t="shared" si="26"/>
        <v/>
      </c>
      <c r="AI194" s="143" t="str">
        <f t="shared" si="27"/>
        <v/>
      </c>
      <c r="AK194" s="141">
        <v>189.0</v>
      </c>
      <c r="AL194" s="112" t="str">
        <f t="shared" si="13"/>
        <v/>
      </c>
      <c r="AM194" s="112" t="str">
        <f t="shared" si="14"/>
        <v/>
      </c>
      <c r="AN194" s="112" t="str">
        <f t="shared" si="15"/>
        <v/>
      </c>
      <c r="AO194" s="112" t="str">
        <f t="shared" si="16"/>
        <v/>
      </c>
      <c r="AP194" s="112" t="str">
        <f t="shared" si="17"/>
        <v/>
      </c>
      <c r="AQ194" s="112" t="str">
        <f t="shared" ref="AQ194:AT194" si="228">IF($AK194&lt;=$F$18,$AL194*AM194,)</f>
        <v/>
      </c>
      <c r="AR194" s="112" t="str">
        <f t="shared" si="228"/>
        <v/>
      </c>
      <c r="AS194" s="112" t="str">
        <f t="shared" si="228"/>
        <v/>
      </c>
      <c r="AT194" s="112" t="str">
        <f t="shared" si="228"/>
        <v/>
      </c>
      <c r="AU194" s="112"/>
      <c r="AV194" s="112"/>
      <c r="AW194" s="112"/>
      <c r="AX194" s="112"/>
      <c r="AY194" s="143"/>
      <c r="AZ194" s="262"/>
    </row>
    <row r="195" ht="15.75" customHeight="1">
      <c r="C195" s="246" t="s">
        <v>130</v>
      </c>
      <c r="D195" s="239">
        <v>0.57</v>
      </c>
      <c r="E195" s="240" t="s">
        <v>158</v>
      </c>
      <c r="F195" s="239">
        <f>IF(OR('Pin Maritime'!$E195="Feuillus",'Pin Maritime'!$E195="Peupliers"),1.56,1.3)</f>
        <v>1.56</v>
      </c>
      <c r="G195" s="112"/>
      <c r="H195" s="112"/>
      <c r="I195" s="138">
        <v>190.0</v>
      </c>
      <c r="J195" s="112" t="str">
        <f t="shared" si="65"/>
        <v/>
      </c>
      <c r="K195" s="112">
        <f t="shared" si="19"/>
        <v>0</v>
      </c>
      <c r="L195" s="112" t="str">
        <f t="shared" si="20"/>
        <v/>
      </c>
      <c r="M195" s="112" t="str">
        <f t="shared" si="1"/>
        <v/>
      </c>
      <c r="N195" s="112" t="str">
        <f t="shared" si="2"/>
        <v/>
      </c>
      <c r="O195" s="139">
        <f t="shared" si="3"/>
        <v>0</v>
      </c>
      <c r="P195" s="138">
        <v>190.0</v>
      </c>
      <c r="Q195" s="112" t="str">
        <f t="shared" si="21"/>
        <v/>
      </c>
      <c r="R195" s="112" t="str">
        <f t="shared" si="22"/>
        <v/>
      </c>
      <c r="S195" s="112">
        <f t="shared" si="4"/>
        <v>0</v>
      </c>
      <c r="T195" s="112">
        <f t="shared" si="5"/>
        <v>0</v>
      </c>
      <c r="U195" s="112" t="str">
        <f t="shared" si="23"/>
        <v/>
      </c>
      <c r="V195" s="112" t="str">
        <f t="shared" si="6"/>
        <v/>
      </c>
      <c r="W195" s="112">
        <v>0.0</v>
      </c>
      <c r="X195" s="112">
        <f t="shared" si="7"/>
        <v>0</v>
      </c>
      <c r="Y195" s="140" t="str">
        <f t="shared" si="8"/>
        <v/>
      </c>
      <c r="AA195" s="141">
        <v>190.0</v>
      </c>
      <c r="AB195" s="112" t="str">
        <f t="shared" si="9"/>
        <v/>
      </c>
      <c r="AC195" s="142">
        <f t="shared" si="10"/>
        <v>0</v>
      </c>
      <c r="AD195" s="112" t="str">
        <f t="shared" si="11"/>
        <v/>
      </c>
      <c r="AE195" s="112" t="str">
        <f t="shared" si="12"/>
        <v/>
      </c>
      <c r="AF195" s="112" t="str">
        <f t="shared" si="24"/>
        <v/>
      </c>
      <c r="AG195" s="112" t="str">
        <f t="shared" si="25"/>
        <v/>
      </c>
      <c r="AH195" s="112" t="str">
        <f t="shared" si="26"/>
        <v/>
      </c>
      <c r="AI195" s="143" t="str">
        <f t="shared" si="27"/>
        <v/>
      </c>
      <c r="AK195" s="141">
        <v>190.0</v>
      </c>
      <c r="AL195" s="112" t="str">
        <f t="shared" si="13"/>
        <v/>
      </c>
      <c r="AM195" s="112" t="str">
        <f t="shared" si="14"/>
        <v/>
      </c>
      <c r="AN195" s="112" t="str">
        <f t="shared" si="15"/>
        <v/>
      </c>
      <c r="AO195" s="112" t="str">
        <f t="shared" si="16"/>
        <v/>
      </c>
      <c r="AP195" s="112" t="str">
        <f t="shared" si="17"/>
        <v/>
      </c>
      <c r="AQ195" s="112" t="str">
        <f t="shared" ref="AQ195:AT195" si="229">IF($AK195&lt;=$F$18,$AL195*AM195,)</f>
        <v/>
      </c>
      <c r="AR195" s="112" t="str">
        <f t="shared" si="229"/>
        <v/>
      </c>
      <c r="AS195" s="112" t="str">
        <f t="shared" si="229"/>
        <v/>
      </c>
      <c r="AT195" s="112" t="str">
        <f t="shared" si="229"/>
        <v/>
      </c>
      <c r="AU195" s="112"/>
      <c r="AV195" s="112"/>
      <c r="AW195" s="112"/>
      <c r="AX195" s="112"/>
      <c r="AY195" s="143"/>
      <c r="AZ195" s="262"/>
    </row>
    <row r="196" ht="15.75" customHeight="1">
      <c r="C196" s="246" t="s">
        <v>242</v>
      </c>
      <c r="D196" s="239">
        <v>0.54</v>
      </c>
      <c r="E196" s="240"/>
      <c r="F196" s="239">
        <f>IF(OR('Pin Maritime'!$E196="Feuillus",'Pin Maritime'!$E196="Peupliers"),1.56,1.3)</f>
        <v>1.3</v>
      </c>
      <c r="G196" s="112"/>
      <c r="H196" s="112"/>
      <c r="I196" s="138">
        <v>191.0</v>
      </c>
      <c r="J196" s="112" t="str">
        <f t="shared" si="65"/>
        <v/>
      </c>
      <c r="K196" s="112">
        <f t="shared" si="19"/>
        <v>0</v>
      </c>
      <c r="L196" s="112" t="str">
        <f t="shared" si="20"/>
        <v/>
      </c>
      <c r="M196" s="112" t="str">
        <f t="shared" si="1"/>
        <v/>
      </c>
      <c r="N196" s="112" t="str">
        <f t="shared" si="2"/>
        <v/>
      </c>
      <c r="O196" s="139">
        <f t="shared" si="3"/>
        <v>0</v>
      </c>
      <c r="P196" s="138">
        <v>191.0</v>
      </c>
      <c r="Q196" s="112" t="str">
        <f t="shared" si="21"/>
        <v/>
      </c>
      <c r="R196" s="112" t="str">
        <f t="shared" si="22"/>
        <v/>
      </c>
      <c r="S196" s="112">
        <f t="shared" si="4"/>
        <v>0</v>
      </c>
      <c r="T196" s="112">
        <f t="shared" si="5"/>
        <v>0</v>
      </c>
      <c r="U196" s="112" t="str">
        <f t="shared" si="23"/>
        <v/>
      </c>
      <c r="V196" s="112" t="str">
        <f t="shared" si="6"/>
        <v/>
      </c>
      <c r="W196" s="112">
        <v>0.0</v>
      </c>
      <c r="X196" s="112">
        <f t="shared" si="7"/>
        <v>0</v>
      </c>
      <c r="Y196" s="140" t="str">
        <f t="shared" si="8"/>
        <v/>
      </c>
      <c r="AA196" s="141">
        <v>191.0</v>
      </c>
      <c r="AB196" s="112" t="str">
        <f t="shared" si="9"/>
        <v/>
      </c>
      <c r="AC196" s="142">
        <f t="shared" si="10"/>
        <v>0</v>
      </c>
      <c r="AD196" s="112" t="str">
        <f t="shared" si="11"/>
        <v/>
      </c>
      <c r="AE196" s="112" t="str">
        <f t="shared" si="12"/>
        <v/>
      </c>
      <c r="AF196" s="112" t="str">
        <f t="shared" si="24"/>
        <v/>
      </c>
      <c r="AG196" s="112" t="str">
        <f t="shared" si="25"/>
        <v/>
      </c>
      <c r="AH196" s="112" t="str">
        <f t="shared" si="26"/>
        <v/>
      </c>
      <c r="AI196" s="143" t="str">
        <f t="shared" si="27"/>
        <v/>
      </c>
      <c r="AK196" s="141">
        <v>191.0</v>
      </c>
      <c r="AL196" s="112" t="str">
        <f t="shared" si="13"/>
        <v/>
      </c>
      <c r="AM196" s="112" t="str">
        <f t="shared" si="14"/>
        <v/>
      </c>
      <c r="AN196" s="112" t="str">
        <f t="shared" si="15"/>
        <v/>
      </c>
      <c r="AO196" s="112" t="str">
        <f t="shared" si="16"/>
        <v/>
      </c>
      <c r="AP196" s="112" t="str">
        <f t="shared" si="17"/>
        <v/>
      </c>
      <c r="AQ196" s="112" t="str">
        <f t="shared" ref="AQ196:AT196" si="230">IF($AK196&lt;=$F$18,$AL196*AM196,)</f>
        <v/>
      </c>
      <c r="AR196" s="112" t="str">
        <f t="shared" si="230"/>
        <v/>
      </c>
      <c r="AS196" s="112" t="str">
        <f t="shared" si="230"/>
        <v/>
      </c>
      <c r="AT196" s="112" t="str">
        <f t="shared" si="230"/>
        <v/>
      </c>
      <c r="AU196" s="112"/>
      <c r="AV196" s="112"/>
      <c r="AW196" s="112"/>
      <c r="AX196" s="112"/>
      <c r="AY196" s="143"/>
      <c r="AZ196" s="262"/>
    </row>
    <row r="197" ht="15.75" customHeight="1">
      <c r="E197" s="112"/>
      <c r="F197" s="111"/>
      <c r="G197" s="112"/>
      <c r="H197" s="112"/>
      <c r="I197" s="138">
        <v>192.0</v>
      </c>
      <c r="J197" s="112" t="str">
        <f t="shared" si="65"/>
        <v/>
      </c>
      <c r="K197" s="112">
        <f t="shared" si="19"/>
        <v>0</v>
      </c>
      <c r="L197" s="112" t="str">
        <f t="shared" si="20"/>
        <v/>
      </c>
      <c r="M197" s="112" t="str">
        <f t="shared" si="1"/>
        <v/>
      </c>
      <c r="N197" s="112" t="str">
        <f t="shared" si="2"/>
        <v/>
      </c>
      <c r="O197" s="139">
        <f t="shared" si="3"/>
        <v>0</v>
      </c>
      <c r="P197" s="138">
        <v>192.0</v>
      </c>
      <c r="Q197" s="112" t="str">
        <f t="shared" si="21"/>
        <v/>
      </c>
      <c r="R197" s="112" t="str">
        <f t="shared" si="22"/>
        <v/>
      </c>
      <c r="S197" s="112">
        <f t="shared" si="4"/>
        <v>0</v>
      </c>
      <c r="T197" s="112">
        <f t="shared" si="5"/>
        <v>0</v>
      </c>
      <c r="U197" s="112" t="str">
        <f t="shared" si="23"/>
        <v/>
      </c>
      <c r="V197" s="112" t="str">
        <f t="shared" si="6"/>
        <v/>
      </c>
      <c r="W197" s="112">
        <v>0.0</v>
      </c>
      <c r="X197" s="112">
        <f t="shared" si="7"/>
        <v>0</v>
      </c>
      <c r="Y197" s="140" t="str">
        <f t="shared" si="8"/>
        <v/>
      </c>
      <c r="AA197" s="141">
        <v>192.0</v>
      </c>
      <c r="AB197" s="112" t="str">
        <f t="shared" si="9"/>
        <v/>
      </c>
      <c r="AC197" s="142">
        <f t="shared" si="10"/>
        <v>0</v>
      </c>
      <c r="AD197" s="112" t="str">
        <f t="shared" si="11"/>
        <v/>
      </c>
      <c r="AE197" s="112" t="str">
        <f t="shared" si="12"/>
        <v/>
      </c>
      <c r="AF197" s="112" t="str">
        <f t="shared" si="24"/>
        <v/>
      </c>
      <c r="AG197" s="112" t="str">
        <f t="shared" si="25"/>
        <v/>
      </c>
      <c r="AH197" s="112" t="str">
        <f t="shared" si="26"/>
        <v/>
      </c>
      <c r="AI197" s="143" t="str">
        <f t="shared" si="27"/>
        <v/>
      </c>
      <c r="AK197" s="141">
        <v>192.0</v>
      </c>
      <c r="AL197" s="112" t="str">
        <f t="shared" si="13"/>
        <v/>
      </c>
      <c r="AM197" s="112" t="str">
        <f t="shared" si="14"/>
        <v/>
      </c>
      <c r="AN197" s="112" t="str">
        <f t="shared" si="15"/>
        <v/>
      </c>
      <c r="AO197" s="112" t="str">
        <f t="shared" si="16"/>
        <v/>
      </c>
      <c r="AP197" s="112" t="str">
        <f t="shared" si="17"/>
        <v/>
      </c>
      <c r="AQ197" s="112" t="str">
        <f t="shared" ref="AQ197:AT197" si="231">IF($AK197&lt;=$F$18,$AL197*AM197,)</f>
        <v/>
      </c>
      <c r="AR197" s="112" t="str">
        <f t="shared" si="231"/>
        <v/>
      </c>
      <c r="AS197" s="112" t="str">
        <f t="shared" si="231"/>
        <v/>
      </c>
      <c r="AT197" s="112" t="str">
        <f t="shared" si="231"/>
        <v/>
      </c>
      <c r="AU197" s="112"/>
      <c r="AV197" s="112"/>
      <c r="AW197" s="112"/>
      <c r="AX197" s="112"/>
      <c r="AY197" s="143"/>
      <c r="AZ197" s="262"/>
    </row>
    <row r="198" ht="15.75" customHeight="1">
      <c r="E198" s="112"/>
      <c r="F198" s="111"/>
      <c r="G198" s="112"/>
      <c r="H198" s="112"/>
      <c r="I198" s="138">
        <v>193.0</v>
      </c>
      <c r="J198" s="112" t="str">
        <f t="shared" si="65"/>
        <v/>
      </c>
      <c r="K198" s="112">
        <f t="shared" si="19"/>
        <v>0</v>
      </c>
      <c r="L198" s="112" t="str">
        <f t="shared" si="20"/>
        <v/>
      </c>
      <c r="M198" s="112" t="str">
        <f t="shared" si="1"/>
        <v/>
      </c>
      <c r="N198" s="112" t="str">
        <f t="shared" si="2"/>
        <v/>
      </c>
      <c r="O198" s="139">
        <f t="shared" si="3"/>
        <v>0</v>
      </c>
      <c r="P198" s="138">
        <v>193.0</v>
      </c>
      <c r="Q198" s="112" t="str">
        <f t="shared" si="21"/>
        <v/>
      </c>
      <c r="R198" s="112" t="str">
        <f t="shared" si="22"/>
        <v/>
      </c>
      <c r="S198" s="112">
        <f t="shared" si="4"/>
        <v>0</v>
      </c>
      <c r="T198" s="112">
        <f t="shared" si="5"/>
        <v>0</v>
      </c>
      <c r="U198" s="112" t="str">
        <f t="shared" si="23"/>
        <v/>
      </c>
      <c r="V198" s="112" t="str">
        <f t="shared" si="6"/>
        <v/>
      </c>
      <c r="W198" s="112">
        <v>0.0</v>
      </c>
      <c r="X198" s="112">
        <f t="shared" si="7"/>
        <v>0</v>
      </c>
      <c r="Y198" s="140" t="str">
        <f t="shared" si="8"/>
        <v/>
      </c>
      <c r="AA198" s="141">
        <v>193.0</v>
      </c>
      <c r="AB198" s="112" t="str">
        <f t="shared" si="9"/>
        <v/>
      </c>
      <c r="AC198" s="142">
        <f t="shared" si="10"/>
        <v>0</v>
      </c>
      <c r="AD198" s="112" t="str">
        <f t="shared" si="11"/>
        <v/>
      </c>
      <c r="AE198" s="112" t="str">
        <f t="shared" si="12"/>
        <v/>
      </c>
      <c r="AF198" s="112" t="str">
        <f t="shared" si="24"/>
        <v/>
      </c>
      <c r="AG198" s="112" t="str">
        <f t="shared" si="25"/>
        <v/>
      </c>
      <c r="AH198" s="112" t="str">
        <f t="shared" si="26"/>
        <v/>
      </c>
      <c r="AI198" s="143" t="str">
        <f t="shared" si="27"/>
        <v/>
      </c>
      <c r="AK198" s="141">
        <v>193.0</v>
      </c>
      <c r="AL198" s="112" t="str">
        <f t="shared" si="13"/>
        <v/>
      </c>
      <c r="AM198" s="112" t="str">
        <f t="shared" si="14"/>
        <v/>
      </c>
      <c r="AN198" s="112" t="str">
        <f t="shared" si="15"/>
        <v/>
      </c>
      <c r="AO198" s="112" t="str">
        <f t="shared" si="16"/>
        <v/>
      </c>
      <c r="AP198" s="112" t="str">
        <f t="shared" si="17"/>
        <v/>
      </c>
      <c r="AQ198" s="112" t="str">
        <f t="shared" ref="AQ198:AT198" si="232">IF($AK198&lt;=$F$18,$AL198*AM198,)</f>
        <v/>
      </c>
      <c r="AR198" s="112" t="str">
        <f t="shared" si="232"/>
        <v/>
      </c>
      <c r="AS198" s="112" t="str">
        <f t="shared" si="232"/>
        <v/>
      </c>
      <c r="AT198" s="112" t="str">
        <f t="shared" si="232"/>
        <v/>
      </c>
      <c r="AU198" s="112"/>
      <c r="AV198" s="112"/>
      <c r="AW198" s="112"/>
      <c r="AX198" s="112"/>
      <c r="AY198" s="143"/>
      <c r="AZ198" s="262"/>
    </row>
    <row r="199" ht="15.75" customHeight="1">
      <c r="E199" s="112"/>
      <c r="F199" s="111"/>
      <c r="G199" s="112"/>
      <c r="H199" s="112"/>
      <c r="I199" s="138">
        <v>194.0</v>
      </c>
      <c r="J199" s="112" t="str">
        <f t="shared" si="65"/>
        <v/>
      </c>
      <c r="K199" s="112">
        <f t="shared" si="19"/>
        <v>0</v>
      </c>
      <c r="L199" s="112" t="str">
        <f t="shared" si="20"/>
        <v/>
      </c>
      <c r="M199" s="112" t="str">
        <f t="shared" si="1"/>
        <v/>
      </c>
      <c r="N199" s="112" t="str">
        <f t="shared" si="2"/>
        <v/>
      </c>
      <c r="O199" s="139">
        <f t="shared" si="3"/>
        <v>0</v>
      </c>
      <c r="P199" s="138">
        <v>194.0</v>
      </c>
      <c r="Q199" s="112" t="str">
        <f t="shared" si="21"/>
        <v/>
      </c>
      <c r="R199" s="112" t="str">
        <f t="shared" si="22"/>
        <v/>
      </c>
      <c r="S199" s="112">
        <f t="shared" si="4"/>
        <v>0</v>
      </c>
      <c r="T199" s="112">
        <f t="shared" si="5"/>
        <v>0</v>
      </c>
      <c r="U199" s="112" t="str">
        <f t="shared" si="23"/>
        <v/>
      </c>
      <c r="V199" s="112" t="str">
        <f t="shared" si="6"/>
        <v/>
      </c>
      <c r="W199" s="112">
        <v>0.0</v>
      </c>
      <c r="X199" s="112">
        <f t="shared" si="7"/>
        <v>0</v>
      </c>
      <c r="Y199" s="140" t="str">
        <f t="shared" si="8"/>
        <v/>
      </c>
      <c r="AA199" s="141">
        <v>194.0</v>
      </c>
      <c r="AB199" s="112" t="str">
        <f t="shared" si="9"/>
        <v/>
      </c>
      <c r="AC199" s="142">
        <f t="shared" si="10"/>
        <v>0</v>
      </c>
      <c r="AD199" s="112" t="str">
        <f t="shared" si="11"/>
        <v/>
      </c>
      <c r="AE199" s="112" t="str">
        <f t="shared" si="12"/>
        <v/>
      </c>
      <c r="AF199" s="112" t="str">
        <f t="shared" si="24"/>
        <v/>
      </c>
      <c r="AG199" s="112" t="str">
        <f t="shared" si="25"/>
        <v/>
      </c>
      <c r="AH199" s="112" t="str">
        <f t="shared" si="26"/>
        <v/>
      </c>
      <c r="AI199" s="143" t="str">
        <f t="shared" si="27"/>
        <v/>
      </c>
      <c r="AK199" s="141">
        <v>194.0</v>
      </c>
      <c r="AL199" s="112" t="str">
        <f t="shared" si="13"/>
        <v/>
      </c>
      <c r="AM199" s="112" t="str">
        <f t="shared" si="14"/>
        <v/>
      </c>
      <c r="AN199" s="112" t="str">
        <f t="shared" si="15"/>
        <v/>
      </c>
      <c r="AO199" s="112" t="str">
        <f t="shared" si="16"/>
        <v/>
      </c>
      <c r="AP199" s="112" t="str">
        <f t="shared" si="17"/>
        <v/>
      </c>
      <c r="AQ199" s="112" t="str">
        <f t="shared" ref="AQ199:AT199" si="233">IF($AK199&lt;=$F$18,$AL199*AM199,)</f>
        <v/>
      </c>
      <c r="AR199" s="112" t="str">
        <f t="shared" si="233"/>
        <v/>
      </c>
      <c r="AS199" s="112" t="str">
        <f t="shared" si="233"/>
        <v/>
      </c>
      <c r="AT199" s="112" t="str">
        <f t="shared" si="233"/>
        <v/>
      </c>
      <c r="AU199" s="112"/>
      <c r="AV199" s="112"/>
      <c r="AW199" s="112"/>
      <c r="AX199" s="112"/>
      <c r="AY199" s="143"/>
      <c r="AZ199" s="262"/>
    </row>
    <row r="200" ht="15.75" customHeight="1">
      <c r="E200" s="112"/>
      <c r="F200" s="111"/>
      <c r="G200" s="112"/>
      <c r="H200" s="112"/>
      <c r="I200" s="138">
        <v>195.0</v>
      </c>
      <c r="J200" s="112" t="str">
        <f t="shared" si="65"/>
        <v/>
      </c>
      <c r="K200" s="112">
        <f t="shared" si="19"/>
        <v>0</v>
      </c>
      <c r="L200" s="112" t="str">
        <f t="shared" si="20"/>
        <v/>
      </c>
      <c r="M200" s="112" t="str">
        <f t="shared" si="1"/>
        <v/>
      </c>
      <c r="N200" s="112" t="str">
        <f t="shared" si="2"/>
        <v/>
      </c>
      <c r="O200" s="139">
        <f t="shared" si="3"/>
        <v>0</v>
      </c>
      <c r="P200" s="138">
        <v>195.0</v>
      </c>
      <c r="Q200" s="112" t="str">
        <f t="shared" si="21"/>
        <v/>
      </c>
      <c r="R200" s="112" t="str">
        <f t="shared" si="22"/>
        <v/>
      </c>
      <c r="S200" s="112">
        <f t="shared" si="4"/>
        <v>0</v>
      </c>
      <c r="T200" s="112">
        <f t="shared" si="5"/>
        <v>0</v>
      </c>
      <c r="U200" s="112" t="str">
        <f t="shared" si="23"/>
        <v/>
      </c>
      <c r="V200" s="112" t="str">
        <f t="shared" si="6"/>
        <v/>
      </c>
      <c r="W200" s="112">
        <v>0.0</v>
      </c>
      <c r="X200" s="112">
        <f t="shared" si="7"/>
        <v>0</v>
      </c>
      <c r="Y200" s="140" t="str">
        <f t="shared" si="8"/>
        <v/>
      </c>
      <c r="AA200" s="141">
        <v>195.0</v>
      </c>
      <c r="AB200" s="112" t="str">
        <f t="shared" si="9"/>
        <v/>
      </c>
      <c r="AC200" s="142">
        <f t="shared" si="10"/>
        <v>0</v>
      </c>
      <c r="AD200" s="112" t="str">
        <f t="shared" si="11"/>
        <v/>
      </c>
      <c r="AE200" s="112" t="str">
        <f t="shared" si="12"/>
        <v/>
      </c>
      <c r="AF200" s="112" t="str">
        <f t="shared" si="24"/>
        <v/>
      </c>
      <c r="AG200" s="112" t="str">
        <f t="shared" si="25"/>
        <v/>
      </c>
      <c r="AH200" s="112" t="str">
        <f t="shared" si="26"/>
        <v/>
      </c>
      <c r="AI200" s="143" t="str">
        <f t="shared" si="27"/>
        <v/>
      </c>
      <c r="AK200" s="141">
        <v>195.0</v>
      </c>
      <c r="AL200" s="112" t="str">
        <f t="shared" si="13"/>
        <v/>
      </c>
      <c r="AM200" s="112" t="str">
        <f t="shared" si="14"/>
        <v/>
      </c>
      <c r="AN200" s="112" t="str">
        <f t="shared" si="15"/>
        <v/>
      </c>
      <c r="AO200" s="112" t="str">
        <f t="shared" si="16"/>
        <v/>
      </c>
      <c r="AP200" s="112" t="str">
        <f t="shared" si="17"/>
        <v/>
      </c>
      <c r="AQ200" s="112" t="str">
        <f t="shared" ref="AQ200:AT200" si="234">IF($AK200&lt;=$F$18,$AL200*AM200,)</f>
        <v/>
      </c>
      <c r="AR200" s="112" t="str">
        <f t="shared" si="234"/>
        <v/>
      </c>
      <c r="AS200" s="112" t="str">
        <f t="shared" si="234"/>
        <v/>
      </c>
      <c r="AT200" s="112" t="str">
        <f t="shared" si="234"/>
        <v/>
      </c>
      <c r="AU200" s="112"/>
      <c r="AV200" s="112"/>
      <c r="AW200" s="112"/>
      <c r="AX200" s="112"/>
      <c r="AY200" s="143"/>
      <c r="AZ200" s="262"/>
    </row>
    <row r="201" ht="15.75" customHeight="1">
      <c r="E201" s="112"/>
      <c r="F201" s="111"/>
      <c r="G201" s="112"/>
      <c r="H201" s="112"/>
      <c r="I201" s="138">
        <v>196.0</v>
      </c>
      <c r="J201" s="112" t="str">
        <f t="shared" si="65"/>
        <v/>
      </c>
      <c r="K201" s="112">
        <f t="shared" si="19"/>
        <v>0</v>
      </c>
      <c r="L201" s="112" t="str">
        <f t="shared" si="20"/>
        <v/>
      </c>
      <c r="M201" s="112" t="str">
        <f t="shared" si="1"/>
        <v/>
      </c>
      <c r="N201" s="112" t="str">
        <f t="shared" si="2"/>
        <v/>
      </c>
      <c r="O201" s="139">
        <f t="shared" si="3"/>
        <v>0</v>
      </c>
      <c r="P201" s="138">
        <v>196.0</v>
      </c>
      <c r="Q201" s="112" t="str">
        <f t="shared" si="21"/>
        <v/>
      </c>
      <c r="R201" s="112" t="str">
        <f t="shared" si="22"/>
        <v/>
      </c>
      <c r="S201" s="112">
        <f t="shared" si="4"/>
        <v>0</v>
      </c>
      <c r="T201" s="112">
        <f t="shared" si="5"/>
        <v>0</v>
      </c>
      <c r="U201" s="112" t="str">
        <f t="shared" si="23"/>
        <v/>
      </c>
      <c r="V201" s="112" t="str">
        <f t="shared" si="6"/>
        <v/>
      </c>
      <c r="W201" s="112">
        <v>0.0</v>
      </c>
      <c r="X201" s="112">
        <f t="shared" si="7"/>
        <v>0</v>
      </c>
      <c r="Y201" s="140" t="str">
        <f t="shared" si="8"/>
        <v/>
      </c>
      <c r="AA201" s="141">
        <v>196.0</v>
      </c>
      <c r="AB201" s="112" t="str">
        <f t="shared" si="9"/>
        <v/>
      </c>
      <c r="AC201" s="142">
        <f t="shared" si="10"/>
        <v>0</v>
      </c>
      <c r="AD201" s="112" t="str">
        <f t="shared" si="11"/>
        <v/>
      </c>
      <c r="AE201" s="112" t="str">
        <f t="shared" si="12"/>
        <v/>
      </c>
      <c r="AF201" s="112" t="str">
        <f t="shared" si="24"/>
        <v/>
      </c>
      <c r="AG201" s="112" t="str">
        <f t="shared" si="25"/>
        <v/>
      </c>
      <c r="AH201" s="112" t="str">
        <f t="shared" si="26"/>
        <v/>
      </c>
      <c r="AI201" s="143" t="str">
        <f t="shared" si="27"/>
        <v/>
      </c>
      <c r="AK201" s="141">
        <v>196.0</v>
      </c>
      <c r="AL201" s="112" t="str">
        <f t="shared" si="13"/>
        <v/>
      </c>
      <c r="AM201" s="112" t="str">
        <f t="shared" si="14"/>
        <v/>
      </c>
      <c r="AN201" s="112" t="str">
        <f t="shared" si="15"/>
        <v/>
      </c>
      <c r="AO201" s="112" t="str">
        <f t="shared" si="16"/>
        <v/>
      </c>
      <c r="AP201" s="112" t="str">
        <f t="shared" si="17"/>
        <v/>
      </c>
      <c r="AQ201" s="112" t="str">
        <f t="shared" ref="AQ201:AT201" si="235">IF($AK201&lt;=$F$18,$AL201*AM201,)</f>
        <v/>
      </c>
      <c r="AR201" s="112" t="str">
        <f t="shared" si="235"/>
        <v/>
      </c>
      <c r="AS201" s="112" t="str">
        <f t="shared" si="235"/>
        <v/>
      </c>
      <c r="AT201" s="112" t="str">
        <f t="shared" si="235"/>
        <v/>
      </c>
      <c r="AU201" s="112"/>
      <c r="AV201" s="112"/>
      <c r="AW201" s="112"/>
      <c r="AX201" s="112"/>
      <c r="AY201" s="143"/>
      <c r="AZ201" s="262"/>
    </row>
    <row r="202" ht="15.75" customHeight="1">
      <c r="E202" s="112"/>
      <c r="F202" s="111"/>
      <c r="G202" s="112"/>
      <c r="H202" s="112"/>
      <c r="I202" s="138">
        <v>197.0</v>
      </c>
      <c r="J202" s="112" t="str">
        <f t="shared" si="65"/>
        <v/>
      </c>
      <c r="K202" s="112">
        <f t="shared" si="19"/>
        <v>0</v>
      </c>
      <c r="L202" s="112" t="str">
        <f t="shared" si="20"/>
        <v/>
      </c>
      <c r="M202" s="112" t="str">
        <f t="shared" si="1"/>
        <v/>
      </c>
      <c r="N202" s="112" t="str">
        <f t="shared" si="2"/>
        <v/>
      </c>
      <c r="O202" s="139">
        <f t="shared" si="3"/>
        <v>0</v>
      </c>
      <c r="P202" s="138">
        <v>197.0</v>
      </c>
      <c r="Q202" s="112" t="str">
        <f t="shared" si="21"/>
        <v/>
      </c>
      <c r="R202" s="112" t="str">
        <f t="shared" si="22"/>
        <v/>
      </c>
      <c r="S202" s="112">
        <f t="shared" si="4"/>
        <v>0</v>
      </c>
      <c r="T202" s="112">
        <f t="shared" si="5"/>
        <v>0</v>
      </c>
      <c r="U202" s="112" t="str">
        <f t="shared" si="23"/>
        <v/>
      </c>
      <c r="V202" s="112" t="str">
        <f t="shared" si="6"/>
        <v/>
      </c>
      <c r="W202" s="112">
        <v>0.0</v>
      </c>
      <c r="X202" s="112">
        <f t="shared" si="7"/>
        <v>0</v>
      </c>
      <c r="Y202" s="140" t="str">
        <f t="shared" si="8"/>
        <v/>
      </c>
      <c r="AA202" s="141">
        <v>197.0</v>
      </c>
      <c r="AB202" s="112" t="str">
        <f t="shared" si="9"/>
        <v/>
      </c>
      <c r="AC202" s="142">
        <f t="shared" si="10"/>
        <v>0</v>
      </c>
      <c r="AD202" s="112" t="str">
        <f t="shared" si="11"/>
        <v/>
      </c>
      <c r="AE202" s="112" t="str">
        <f t="shared" si="12"/>
        <v/>
      </c>
      <c r="AF202" s="112" t="str">
        <f t="shared" si="24"/>
        <v/>
      </c>
      <c r="AG202" s="112" t="str">
        <f t="shared" si="25"/>
        <v/>
      </c>
      <c r="AH202" s="112" t="str">
        <f t="shared" si="26"/>
        <v/>
      </c>
      <c r="AI202" s="143" t="str">
        <f t="shared" si="27"/>
        <v/>
      </c>
      <c r="AK202" s="141">
        <v>197.0</v>
      </c>
      <c r="AL202" s="112" t="str">
        <f t="shared" si="13"/>
        <v/>
      </c>
      <c r="AM202" s="112" t="str">
        <f t="shared" si="14"/>
        <v/>
      </c>
      <c r="AN202" s="112" t="str">
        <f t="shared" si="15"/>
        <v/>
      </c>
      <c r="AO202" s="112" t="str">
        <f t="shared" si="16"/>
        <v/>
      </c>
      <c r="AP202" s="112" t="str">
        <f t="shared" si="17"/>
        <v/>
      </c>
      <c r="AQ202" s="112" t="str">
        <f t="shared" ref="AQ202:AT202" si="236">IF($AK202&lt;=$F$18,$AL202*AM202,)</f>
        <v/>
      </c>
      <c r="AR202" s="112" t="str">
        <f t="shared" si="236"/>
        <v/>
      </c>
      <c r="AS202" s="112" t="str">
        <f t="shared" si="236"/>
        <v/>
      </c>
      <c r="AT202" s="112" t="str">
        <f t="shared" si="236"/>
        <v/>
      </c>
      <c r="AU202" s="112"/>
      <c r="AV202" s="112"/>
      <c r="AW202" s="112"/>
      <c r="AX202" s="112"/>
      <c r="AY202" s="143"/>
      <c r="AZ202" s="262"/>
    </row>
    <row r="203" ht="15.75" customHeight="1">
      <c r="E203" s="112"/>
      <c r="F203" s="111"/>
      <c r="G203" s="112"/>
      <c r="H203" s="112"/>
      <c r="I203" s="138">
        <v>198.0</v>
      </c>
      <c r="J203" s="112" t="str">
        <f t="shared" si="65"/>
        <v/>
      </c>
      <c r="K203" s="112">
        <f t="shared" si="19"/>
        <v>0</v>
      </c>
      <c r="L203" s="112" t="str">
        <f t="shared" si="20"/>
        <v/>
      </c>
      <c r="M203" s="112" t="str">
        <f t="shared" si="1"/>
        <v/>
      </c>
      <c r="N203" s="112" t="str">
        <f t="shared" si="2"/>
        <v/>
      </c>
      <c r="O203" s="139">
        <f t="shared" si="3"/>
        <v>0</v>
      </c>
      <c r="P203" s="138">
        <v>198.0</v>
      </c>
      <c r="Q203" s="112" t="str">
        <f t="shared" si="21"/>
        <v/>
      </c>
      <c r="R203" s="112" t="str">
        <f t="shared" si="22"/>
        <v/>
      </c>
      <c r="S203" s="112">
        <f t="shared" si="4"/>
        <v>0</v>
      </c>
      <c r="T203" s="112">
        <f t="shared" si="5"/>
        <v>0</v>
      </c>
      <c r="U203" s="112" t="str">
        <f t="shared" si="23"/>
        <v/>
      </c>
      <c r="V203" s="112" t="str">
        <f t="shared" si="6"/>
        <v/>
      </c>
      <c r="W203" s="112">
        <v>0.0</v>
      </c>
      <c r="X203" s="112">
        <f t="shared" si="7"/>
        <v>0</v>
      </c>
      <c r="Y203" s="140" t="str">
        <f t="shared" si="8"/>
        <v/>
      </c>
      <c r="AA203" s="141">
        <v>198.0</v>
      </c>
      <c r="AB203" s="112" t="str">
        <f t="shared" si="9"/>
        <v/>
      </c>
      <c r="AC203" s="142">
        <f t="shared" si="10"/>
        <v>0</v>
      </c>
      <c r="AD203" s="112" t="str">
        <f t="shared" si="11"/>
        <v/>
      </c>
      <c r="AE203" s="112" t="str">
        <f t="shared" si="12"/>
        <v/>
      </c>
      <c r="AF203" s="112" t="str">
        <f t="shared" si="24"/>
        <v/>
      </c>
      <c r="AG203" s="112" t="str">
        <f t="shared" si="25"/>
        <v/>
      </c>
      <c r="AH203" s="112" t="str">
        <f t="shared" si="26"/>
        <v/>
      </c>
      <c r="AI203" s="143" t="str">
        <f t="shared" si="27"/>
        <v/>
      </c>
      <c r="AK203" s="141">
        <v>198.0</v>
      </c>
      <c r="AL203" s="112" t="str">
        <f t="shared" si="13"/>
        <v/>
      </c>
      <c r="AM203" s="112" t="str">
        <f t="shared" si="14"/>
        <v/>
      </c>
      <c r="AN203" s="112" t="str">
        <f t="shared" si="15"/>
        <v/>
      </c>
      <c r="AO203" s="112" t="str">
        <f t="shared" si="16"/>
        <v/>
      </c>
      <c r="AP203" s="112" t="str">
        <f t="shared" si="17"/>
        <v/>
      </c>
      <c r="AQ203" s="112" t="str">
        <f t="shared" ref="AQ203:AT203" si="237">IF($AK203&lt;=$F$18,$AL203*AM203,)</f>
        <v/>
      </c>
      <c r="AR203" s="112" t="str">
        <f t="shared" si="237"/>
        <v/>
      </c>
      <c r="AS203" s="112" t="str">
        <f t="shared" si="237"/>
        <v/>
      </c>
      <c r="AT203" s="112" t="str">
        <f t="shared" si="237"/>
        <v/>
      </c>
      <c r="AU203" s="112"/>
      <c r="AV203" s="112"/>
      <c r="AW203" s="112"/>
      <c r="AX203" s="112"/>
      <c r="AY203" s="143"/>
      <c r="AZ203" s="262"/>
    </row>
    <row r="204" ht="15.75" customHeight="1">
      <c r="E204" s="112"/>
      <c r="F204" s="111"/>
      <c r="G204" s="112"/>
      <c r="H204" s="112"/>
      <c r="I204" s="138">
        <v>199.0</v>
      </c>
      <c r="J204" s="112" t="str">
        <f t="shared" si="65"/>
        <v/>
      </c>
      <c r="K204" s="112">
        <f t="shared" si="19"/>
        <v>0</v>
      </c>
      <c r="L204" s="112" t="str">
        <f t="shared" si="20"/>
        <v/>
      </c>
      <c r="M204" s="112" t="str">
        <f t="shared" si="1"/>
        <v/>
      </c>
      <c r="N204" s="112" t="str">
        <f t="shared" si="2"/>
        <v/>
      </c>
      <c r="O204" s="139">
        <f t="shared" si="3"/>
        <v>0</v>
      </c>
      <c r="P204" s="138">
        <v>199.0</v>
      </c>
      <c r="Q204" s="112" t="str">
        <f t="shared" si="21"/>
        <v/>
      </c>
      <c r="R204" s="112" t="str">
        <f t="shared" si="22"/>
        <v/>
      </c>
      <c r="S204" s="112">
        <f t="shared" si="4"/>
        <v>0</v>
      </c>
      <c r="T204" s="112">
        <f t="shared" si="5"/>
        <v>0</v>
      </c>
      <c r="U204" s="112" t="str">
        <f t="shared" si="23"/>
        <v/>
      </c>
      <c r="V204" s="112" t="str">
        <f t="shared" si="6"/>
        <v/>
      </c>
      <c r="W204" s="112">
        <v>0.0</v>
      </c>
      <c r="X204" s="112">
        <f t="shared" si="7"/>
        <v>0</v>
      </c>
      <c r="Y204" s="140" t="str">
        <f t="shared" si="8"/>
        <v/>
      </c>
      <c r="AA204" s="141">
        <v>199.0</v>
      </c>
      <c r="AB204" s="112" t="str">
        <f t="shared" si="9"/>
        <v/>
      </c>
      <c r="AC204" s="142">
        <f t="shared" si="10"/>
        <v>0</v>
      </c>
      <c r="AD204" s="112" t="str">
        <f t="shared" si="11"/>
        <v/>
      </c>
      <c r="AE204" s="112" t="str">
        <f t="shared" si="12"/>
        <v/>
      </c>
      <c r="AF204" s="112" t="str">
        <f t="shared" si="24"/>
        <v/>
      </c>
      <c r="AG204" s="112" t="str">
        <f t="shared" si="25"/>
        <v/>
      </c>
      <c r="AH204" s="112" t="str">
        <f t="shared" si="26"/>
        <v/>
      </c>
      <c r="AI204" s="143" t="str">
        <f t="shared" si="27"/>
        <v/>
      </c>
      <c r="AK204" s="141">
        <v>199.0</v>
      </c>
      <c r="AL204" s="112" t="str">
        <f t="shared" si="13"/>
        <v/>
      </c>
      <c r="AM204" s="112" t="str">
        <f t="shared" si="14"/>
        <v/>
      </c>
      <c r="AN204" s="112" t="str">
        <f t="shared" si="15"/>
        <v/>
      </c>
      <c r="AO204" s="112" t="str">
        <f t="shared" si="16"/>
        <v/>
      </c>
      <c r="AP204" s="112" t="str">
        <f t="shared" si="17"/>
        <v/>
      </c>
      <c r="AQ204" s="112" t="str">
        <f t="shared" ref="AQ204:AT204" si="238">IF($AK204&lt;=$F$18,$AL204*AM204,)</f>
        <v/>
      </c>
      <c r="AR204" s="112" t="str">
        <f t="shared" si="238"/>
        <v/>
      </c>
      <c r="AS204" s="112" t="str">
        <f t="shared" si="238"/>
        <v/>
      </c>
      <c r="AT204" s="112" t="str">
        <f t="shared" si="238"/>
        <v/>
      </c>
      <c r="AU204" s="112"/>
      <c r="AV204" s="112"/>
      <c r="AW204" s="112"/>
      <c r="AX204" s="112"/>
      <c r="AY204" s="143"/>
      <c r="AZ204" s="262"/>
    </row>
    <row r="205" ht="15.75" customHeight="1">
      <c r="E205" s="112"/>
      <c r="F205" s="111"/>
      <c r="G205" s="112"/>
      <c r="H205" s="112"/>
      <c r="I205" s="247">
        <v>200.0</v>
      </c>
      <c r="J205" s="112" t="str">
        <f t="shared" si="65"/>
        <v/>
      </c>
      <c r="K205" s="112">
        <f t="shared" si="19"/>
        <v>0</v>
      </c>
      <c r="L205" s="112" t="str">
        <f t="shared" si="20"/>
        <v/>
      </c>
      <c r="M205" s="112" t="str">
        <f t="shared" si="1"/>
        <v/>
      </c>
      <c r="N205" s="189">
        <f>IF(F208&lt;=$F$18,0,)</f>
        <v>0</v>
      </c>
      <c r="O205" s="139">
        <f t="shared" si="3"/>
        <v>0</v>
      </c>
      <c r="P205" s="247">
        <v>200.0</v>
      </c>
      <c r="Q205" s="189" t="str">
        <f t="shared" si="21"/>
        <v/>
      </c>
      <c r="R205" s="189" t="str">
        <f t="shared" si="22"/>
        <v/>
      </c>
      <c r="S205" s="189">
        <f t="shared" si="4"/>
        <v>0</v>
      </c>
      <c r="T205" s="189">
        <f t="shared" si="5"/>
        <v>0</v>
      </c>
      <c r="U205" s="189" t="str">
        <f t="shared" si="23"/>
        <v/>
      </c>
      <c r="V205" s="189" t="str">
        <f t="shared" si="6"/>
        <v/>
      </c>
      <c r="W205" s="189">
        <v>0.0</v>
      </c>
      <c r="X205" s="248">
        <f t="shared" si="7"/>
        <v>0</v>
      </c>
      <c r="Y205" s="249" t="str">
        <f t="shared" si="8"/>
        <v/>
      </c>
      <c r="AA205" s="250">
        <v>200.0</v>
      </c>
      <c r="AB205" s="190" t="str">
        <f t="shared" si="9"/>
        <v/>
      </c>
      <c r="AC205" s="142">
        <f t="shared" si="10"/>
        <v>0</v>
      </c>
      <c r="AD205" s="189" t="str">
        <f t="shared" si="11"/>
        <v/>
      </c>
      <c r="AE205" s="189" t="str">
        <f t="shared" si="12"/>
        <v/>
      </c>
      <c r="AF205" s="189" t="str">
        <f t="shared" si="24"/>
        <v/>
      </c>
      <c r="AG205" s="189" t="str">
        <f t="shared" si="25"/>
        <v/>
      </c>
      <c r="AH205" s="189" t="str">
        <f t="shared" si="26"/>
        <v/>
      </c>
      <c r="AI205" s="251" t="str">
        <f t="shared" si="27"/>
        <v/>
      </c>
      <c r="AK205" s="250">
        <v>200.0</v>
      </c>
      <c r="AL205" s="190" t="str">
        <f t="shared" si="13"/>
        <v/>
      </c>
      <c r="AM205" s="189" t="str">
        <f t="shared" si="14"/>
        <v/>
      </c>
      <c r="AN205" s="189" t="str">
        <f t="shared" si="15"/>
        <v/>
      </c>
      <c r="AO205" s="189" t="str">
        <f t="shared" si="16"/>
        <v/>
      </c>
      <c r="AP205" s="189" t="str">
        <f t="shared" si="17"/>
        <v/>
      </c>
      <c r="AQ205" s="189" t="str">
        <f t="shared" ref="AQ205:AT205" si="239">IF($AK205&lt;=$F$18,$AL205*AM205,)</f>
        <v/>
      </c>
      <c r="AR205" s="189" t="str">
        <f t="shared" si="239"/>
        <v/>
      </c>
      <c r="AS205" s="189" t="str">
        <f t="shared" si="239"/>
        <v/>
      </c>
      <c r="AT205" s="189" t="str">
        <f t="shared" si="239"/>
        <v/>
      </c>
      <c r="AU205" s="189"/>
      <c r="AV205" s="189"/>
      <c r="AW205" s="189"/>
      <c r="AX205" s="189"/>
      <c r="AY205" s="251"/>
      <c r="AZ205" s="262"/>
    </row>
    <row r="206" ht="15.75" customHeight="1">
      <c r="E206" s="112"/>
      <c r="F206" s="111"/>
      <c r="G206" s="112"/>
      <c r="H206" s="112"/>
      <c r="I206" s="112"/>
      <c r="J206" s="113"/>
      <c r="K206" s="113"/>
      <c r="AQ206" s="62"/>
      <c r="AR206" s="62"/>
      <c r="AS206" s="62"/>
      <c r="AT206" s="62"/>
      <c r="AZ206" s="262"/>
    </row>
    <row r="207" ht="15.75" customHeight="1">
      <c r="E207" s="112"/>
      <c r="F207" s="111"/>
      <c r="G207" s="112"/>
      <c r="H207" s="112"/>
      <c r="I207" s="112"/>
      <c r="J207" s="113"/>
      <c r="K207" s="113"/>
      <c r="AQ207" s="62"/>
      <c r="AR207" s="62"/>
      <c r="AS207" s="62"/>
      <c r="AT207" s="62"/>
      <c r="AZ207" s="262"/>
    </row>
    <row r="208" ht="15.75" customHeight="1">
      <c r="F208" s="111"/>
      <c r="G208" s="112"/>
      <c r="H208" s="112"/>
      <c r="I208" s="112"/>
      <c r="J208" s="113"/>
      <c r="K208" s="113"/>
      <c r="AQ208" s="62"/>
      <c r="AR208" s="62"/>
      <c r="AS208" s="62"/>
      <c r="AT208" s="62"/>
      <c r="AZ208" s="262"/>
    </row>
    <row r="209" ht="15.75" customHeight="1">
      <c r="F209" s="111"/>
      <c r="G209" s="112"/>
      <c r="H209" s="112"/>
      <c r="I209" s="112"/>
      <c r="J209" s="113"/>
      <c r="K209" s="113"/>
      <c r="AQ209" s="62"/>
      <c r="AR209" s="62"/>
      <c r="AS209" s="62"/>
      <c r="AT209" s="62"/>
      <c r="AZ209" s="262"/>
    </row>
    <row r="210" ht="15.75" customHeight="1">
      <c r="F210" s="111"/>
      <c r="G210" s="112"/>
      <c r="H210" s="112"/>
      <c r="I210" s="112"/>
      <c r="J210" s="113"/>
      <c r="K210" s="113"/>
      <c r="AQ210" s="62"/>
      <c r="AR210" s="62"/>
      <c r="AS210" s="62"/>
      <c r="AT210" s="62"/>
      <c r="AZ210" s="262"/>
    </row>
    <row r="211" ht="15.75" customHeight="1">
      <c r="F211" s="111"/>
      <c r="G211" s="112"/>
      <c r="H211" s="112"/>
      <c r="I211" s="112"/>
      <c r="J211" s="113"/>
      <c r="K211" s="113"/>
      <c r="AQ211" s="62"/>
      <c r="AR211" s="62"/>
      <c r="AS211" s="62"/>
      <c r="AT211" s="62"/>
      <c r="AZ211" s="262"/>
    </row>
    <row r="212" ht="15.75" customHeight="1">
      <c r="F212" s="111"/>
      <c r="G212" s="112"/>
      <c r="H212" s="112"/>
      <c r="I212" s="112"/>
      <c r="J212" s="113"/>
      <c r="K212" s="113"/>
      <c r="AQ212" s="62"/>
      <c r="AR212" s="62"/>
      <c r="AS212" s="62"/>
      <c r="AT212" s="62"/>
      <c r="AZ212" s="262"/>
    </row>
    <row r="213" ht="15.75" customHeight="1">
      <c r="F213" s="111"/>
      <c r="G213" s="112"/>
      <c r="H213" s="112"/>
      <c r="I213" s="112"/>
      <c r="J213" s="113"/>
      <c r="K213" s="113"/>
      <c r="AQ213" s="62"/>
      <c r="AR213" s="62"/>
      <c r="AS213" s="62"/>
      <c r="AT213" s="62"/>
      <c r="AZ213" s="262"/>
    </row>
    <row r="214" ht="15.75" customHeight="1">
      <c r="F214" s="111"/>
      <c r="G214" s="112"/>
      <c r="H214" s="112"/>
      <c r="I214" s="112"/>
      <c r="J214" s="113"/>
      <c r="K214" s="113"/>
      <c r="AQ214" s="62"/>
      <c r="AR214" s="62"/>
      <c r="AS214" s="62"/>
      <c r="AT214" s="62"/>
      <c r="AZ214" s="262"/>
    </row>
    <row r="215" ht="15.75" customHeight="1">
      <c r="F215" s="111"/>
      <c r="G215" s="112"/>
      <c r="H215" s="112"/>
      <c r="I215" s="112"/>
      <c r="J215" s="113"/>
      <c r="K215" s="113"/>
      <c r="AQ215" s="62"/>
      <c r="AR215" s="62"/>
      <c r="AS215" s="62"/>
      <c r="AT215" s="62"/>
      <c r="AZ215" s="262"/>
    </row>
    <row r="216" ht="15.75" customHeight="1">
      <c r="F216" s="111"/>
      <c r="G216" s="112"/>
      <c r="H216" s="112"/>
      <c r="I216" s="112"/>
      <c r="J216" s="113"/>
      <c r="K216" s="113"/>
      <c r="AQ216" s="62"/>
      <c r="AR216" s="62"/>
      <c r="AS216" s="62"/>
      <c r="AT216" s="62"/>
      <c r="AZ216" s="262"/>
    </row>
    <row r="217" ht="15.75" customHeight="1">
      <c r="F217" s="111"/>
      <c r="G217" s="112"/>
      <c r="H217" s="112"/>
      <c r="I217" s="112"/>
      <c r="J217" s="113"/>
      <c r="K217" s="113"/>
      <c r="AQ217" s="62"/>
      <c r="AR217" s="62"/>
      <c r="AS217" s="62"/>
      <c r="AT217" s="62"/>
      <c r="AZ217" s="262"/>
    </row>
    <row r="218" ht="15.75" customHeight="1">
      <c r="F218" s="111"/>
      <c r="G218" s="112"/>
      <c r="H218" s="112"/>
      <c r="I218" s="112"/>
      <c r="J218" s="113"/>
      <c r="K218" s="113"/>
      <c r="AQ218" s="62"/>
      <c r="AR218" s="62"/>
      <c r="AS218" s="62"/>
      <c r="AT218" s="62"/>
      <c r="AZ218" s="262"/>
    </row>
    <row r="219" ht="15.75" customHeight="1">
      <c r="F219" s="111"/>
      <c r="G219" s="112"/>
      <c r="H219" s="112"/>
      <c r="I219" s="112"/>
      <c r="J219" s="113"/>
      <c r="K219" s="113"/>
      <c r="AQ219" s="62"/>
      <c r="AR219" s="62"/>
      <c r="AS219" s="62"/>
      <c r="AT219" s="62"/>
      <c r="AZ219" s="262"/>
    </row>
    <row r="220" ht="15.75" customHeight="1">
      <c r="F220" s="111"/>
      <c r="G220" s="112"/>
      <c r="H220" s="112"/>
      <c r="I220" s="112"/>
      <c r="J220" s="113"/>
      <c r="K220" s="113"/>
      <c r="AQ220" s="62"/>
      <c r="AR220" s="62"/>
      <c r="AS220" s="62"/>
      <c r="AT220" s="62"/>
      <c r="AZ220" s="262"/>
    </row>
    <row r="221" ht="15.75" customHeight="1">
      <c r="F221" s="111"/>
      <c r="G221" s="112"/>
      <c r="H221" s="112"/>
      <c r="I221" s="112"/>
      <c r="J221" s="113"/>
      <c r="K221" s="113"/>
      <c r="AQ221" s="62"/>
      <c r="AR221" s="62"/>
      <c r="AS221" s="62"/>
      <c r="AT221" s="62"/>
      <c r="AZ221" s="262"/>
    </row>
    <row r="222" ht="15.75" customHeight="1">
      <c r="F222" s="111"/>
      <c r="G222" s="112"/>
      <c r="H222" s="112"/>
      <c r="I222" s="112"/>
      <c r="J222" s="113"/>
      <c r="K222" s="113"/>
      <c r="AQ222" s="62"/>
      <c r="AR222" s="62"/>
      <c r="AS222" s="62"/>
      <c r="AT222" s="62"/>
      <c r="AZ222" s="262"/>
    </row>
    <row r="223" ht="15.75" customHeight="1">
      <c r="F223" s="111"/>
      <c r="G223" s="112"/>
      <c r="H223" s="112"/>
      <c r="I223" s="112"/>
      <c r="J223" s="113"/>
      <c r="K223" s="113"/>
      <c r="AQ223" s="62"/>
      <c r="AR223" s="62"/>
      <c r="AS223" s="62"/>
      <c r="AT223" s="62"/>
      <c r="AZ223" s="262"/>
    </row>
    <row r="224" ht="15.75" customHeight="1">
      <c r="F224" s="111"/>
      <c r="G224" s="112"/>
      <c r="H224" s="112"/>
      <c r="I224" s="112"/>
      <c r="J224" s="113"/>
      <c r="K224" s="113"/>
      <c r="AQ224" s="62"/>
      <c r="AR224" s="62"/>
      <c r="AS224" s="62"/>
      <c r="AT224" s="62"/>
      <c r="AZ224" s="262"/>
    </row>
    <row r="225" ht="15.75" customHeight="1">
      <c r="F225" s="111"/>
      <c r="G225" s="112"/>
      <c r="H225" s="112"/>
      <c r="I225" s="112"/>
      <c r="J225" s="113"/>
      <c r="K225" s="113"/>
      <c r="AQ225" s="62"/>
      <c r="AR225" s="62"/>
      <c r="AS225" s="62"/>
      <c r="AT225" s="62"/>
      <c r="AZ225" s="262"/>
    </row>
    <row r="226" ht="15.75" customHeight="1">
      <c r="F226" s="111"/>
      <c r="G226" s="112"/>
      <c r="H226" s="112"/>
      <c r="I226" s="112"/>
      <c r="J226" s="113"/>
      <c r="K226" s="113"/>
      <c r="AQ226" s="62"/>
      <c r="AR226" s="62"/>
      <c r="AS226" s="62"/>
      <c r="AT226" s="62"/>
      <c r="AZ226" s="262"/>
    </row>
    <row r="227" ht="15.75" customHeight="1">
      <c r="F227" s="111"/>
      <c r="G227" s="112"/>
      <c r="H227" s="112"/>
      <c r="I227" s="112"/>
      <c r="J227" s="113"/>
      <c r="K227" s="113"/>
      <c r="AQ227" s="62"/>
      <c r="AR227" s="62"/>
      <c r="AS227" s="62"/>
      <c r="AT227" s="62"/>
      <c r="AZ227" s="262"/>
    </row>
    <row r="228" ht="15.75" customHeight="1">
      <c r="F228" s="111"/>
      <c r="G228" s="112"/>
      <c r="H228" s="112"/>
      <c r="I228" s="112"/>
      <c r="J228" s="113"/>
      <c r="K228" s="113"/>
      <c r="AQ228" s="62"/>
      <c r="AR228" s="62"/>
      <c r="AS228" s="62"/>
      <c r="AT228" s="62"/>
      <c r="AZ228" s="262"/>
    </row>
    <row r="229" ht="15.75" customHeight="1">
      <c r="F229" s="111"/>
      <c r="G229" s="112"/>
      <c r="H229" s="112"/>
      <c r="I229" s="112"/>
      <c r="J229" s="113"/>
      <c r="K229" s="113"/>
      <c r="AQ229" s="62"/>
      <c r="AR229" s="62"/>
      <c r="AS229" s="62"/>
      <c r="AT229" s="62"/>
      <c r="AZ229" s="262"/>
    </row>
    <row r="230" ht="15.75" customHeight="1">
      <c r="F230" s="111"/>
      <c r="G230" s="112"/>
      <c r="H230" s="112"/>
      <c r="I230" s="112"/>
      <c r="J230" s="113"/>
      <c r="K230" s="113"/>
      <c r="AQ230" s="62"/>
      <c r="AR230" s="62"/>
      <c r="AS230" s="62"/>
      <c r="AT230" s="62"/>
      <c r="AZ230" s="262"/>
    </row>
    <row r="231" ht="15.75" customHeight="1">
      <c r="F231" s="111"/>
      <c r="G231" s="112"/>
      <c r="H231" s="112"/>
      <c r="I231" s="112"/>
      <c r="J231" s="113"/>
      <c r="K231" s="113"/>
      <c r="AQ231" s="62"/>
      <c r="AR231" s="62"/>
      <c r="AS231" s="62"/>
      <c r="AT231" s="62"/>
      <c r="AZ231" s="262"/>
    </row>
    <row r="232" ht="15.75" customHeight="1">
      <c r="F232" s="111"/>
      <c r="G232" s="112"/>
      <c r="H232" s="112"/>
      <c r="I232" s="112"/>
      <c r="J232" s="113"/>
      <c r="K232" s="113"/>
      <c r="AQ232" s="62"/>
      <c r="AR232" s="62"/>
      <c r="AS232" s="62"/>
      <c r="AT232" s="62"/>
      <c r="AZ232" s="262"/>
    </row>
    <row r="233" ht="15.75" customHeight="1">
      <c r="F233" s="111"/>
      <c r="G233" s="112"/>
      <c r="H233" s="112"/>
      <c r="I233" s="112"/>
      <c r="J233" s="113"/>
      <c r="K233" s="113"/>
      <c r="AQ233" s="62"/>
      <c r="AR233" s="62"/>
      <c r="AS233" s="62"/>
      <c r="AT233" s="62"/>
      <c r="AZ233" s="262"/>
    </row>
    <row r="234" ht="15.75" customHeight="1">
      <c r="F234" s="111"/>
      <c r="G234" s="112"/>
      <c r="H234" s="112"/>
      <c r="I234" s="112"/>
      <c r="J234" s="113"/>
      <c r="K234" s="113"/>
      <c r="AQ234" s="62"/>
      <c r="AR234" s="62"/>
      <c r="AS234" s="62"/>
      <c r="AT234" s="62"/>
      <c r="AZ234" s="262"/>
    </row>
    <row r="235" ht="15.75" customHeight="1">
      <c r="F235" s="111"/>
      <c r="G235" s="112"/>
      <c r="H235" s="112"/>
      <c r="I235" s="112"/>
      <c r="J235" s="113"/>
      <c r="K235" s="113"/>
      <c r="AQ235" s="62"/>
      <c r="AR235" s="62"/>
      <c r="AS235" s="62"/>
      <c r="AT235" s="62"/>
      <c r="AZ235" s="262"/>
    </row>
    <row r="236" ht="15.75" customHeight="1">
      <c r="F236" s="111"/>
      <c r="G236" s="112"/>
      <c r="H236" s="112"/>
      <c r="I236" s="112"/>
      <c r="J236" s="113"/>
      <c r="K236" s="113"/>
      <c r="AQ236" s="62"/>
      <c r="AR236" s="62"/>
      <c r="AS236" s="62"/>
      <c r="AT236" s="62"/>
      <c r="AZ236" s="262"/>
    </row>
    <row r="237" ht="15.75" customHeight="1">
      <c r="F237" s="111"/>
      <c r="G237" s="112"/>
      <c r="H237" s="112"/>
      <c r="I237" s="112"/>
      <c r="J237" s="113"/>
      <c r="K237" s="113"/>
      <c r="AQ237" s="62"/>
      <c r="AR237" s="62"/>
      <c r="AS237" s="62"/>
      <c r="AT237" s="62"/>
      <c r="AZ237" s="262"/>
    </row>
    <row r="238" ht="15.75" customHeight="1">
      <c r="F238" s="111"/>
      <c r="G238" s="112"/>
      <c r="H238" s="112"/>
      <c r="I238" s="112"/>
      <c r="J238" s="113"/>
      <c r="K238" s="113"/>
      <c r="AQ238" s="62"/>
      <c r="AR238" s="62"/>
      <c r="AS238" s="62"/>
      <c r="AT238" s="62"/>
      <c r="AZ238" s="262"/>
    </row>
    <row r="239" ht="15.75" customHeight="1">
      <c r="F239" s="111"/>
      <c r="G239" s="112"/>
      <c r="H239" s="112"/>
      <c r="I239" s="112"/>
      <c r="J239" s="113"/>
      <c r="K239" s="113"/>
      <c r="AQ239" s="62"/>
      <c r="AR239" s="62"/>
      <c r="AS239" s="62"/>
      <c r="AT239" s="62"/>
      <c r="AZ239" s="262"/>
    </row>
    <row r="240" ht="15.75" customHeight="1">
      <c r="F240" s="111"/>
      <c r="G240" s="112"/>
      <c r="H240" s="112"/>
      <c r="I240" s="112"/>
      <c r="J240" s="113"/>
      <c r="K240" s="113"/>
      <c r="AQ240" s="62"/>
      <c r="AR240" s="62"/>
      <c r="AS240" s="62"/>
      <c r="AT240" s="62"/>
      <c r="AZ240" s="262"/>
    </row>
    <row r="241" ht="15.75" customHeight="1">
      <c r="F241" s="111"/>
      <c r="G241" s="112"/>
      <c r="H241" s="112"/>
      <c r="I241" s="112"/>
      <c r="J241" s="113"/>
      <c r="K241" s="113"/>
      <c r="AQ241" s="62"/>
      <c r="AR241" s="62"/>
      <c r="AS241" s="62"/>
      <c r="AT241" s="62"/>
      <c r="AZ241" s="262"/>
    </row>
    <row r="242" ht="15.75" customHeight="1">
      <c r="F242" s="111"/>
      <c r="G242" s="112"/>
      <c r="H242" s="112"/>
      <c r="I242" s="112"/>
      <c r="J242" s="113"/>
      <c r="K242" s="113"/>
      <c r="AQ242" s="62"/>
      <c r="AR242" s="62"/>
      <c r="AS242" s="62"/>
      <c r="AT242" s="62"/>
      <c r="AZ242" s="262"/>
    </row>
    <row r="243" ht="15.75" customHeight="1">
      <c r="F243" s="111"/>
      <c r="G243" s="112"/>
      <c r="H243" s="112"/>
      <c r="I243" s="112"/>
      <c r="J243" s="113"/>
      <c r="K243" s="113"/>
      <c r="AQ243" s="62"/>
      <c r="AR243" s="62"/>
      <c r="AS243" s="62"/>
      <c r="AT243" s="62"/>
      <c r="AZ243" s="262"/>
    </row>
    <row r="244" ht="15.75" customHeight="1">
      <c r="F244" s="111"/>
      <c r="G244" s="112"/>
      <c r="H244" s="112"/>
      <c r="I244" s="112"/>
      <c r="J244" s="113"/>
      <c r="K244" s="113"/>
      <c r="AQ244" s="62"/>
      <c r="AR244" s="62"/>
      <c r="AS244" s="62"/>
      <c r="AT244" s="62"/>
      <c r="AZ244" s="262"/>
    </row>
    <row r="245" ht="15.75" customHeight="1">
      <c r="F245" s="111"/>
      <c r="G245" s="112"/>
      <c r="H245" s="112"/>
      <c r="I245" s="112"/>
      <c r="J245" s="113"/>
      <c r="K245" s="113"/>
      <c r="AQ245" s="62"/>
      <c r="AR245" s="62"/>
      <c r="AS245" s="62"/>
      <c r="AT245" s="62"/>
      <c r="AZ245" s="262"/>
    </row>
    <row r="246" ht="15.75" customHeight="1">
      <c r="F246" s="111"/>
      <c r="G246" s="112"/>
      <c r="H246" s="112"/>
      <c r="I246" s="112"/>
      <c r="J246" s="113"/>
      <c r="K246" s="113"/>
      <c r="AQ246" s="62"/>
      <c r="AR246" s="62"/>
      <c r="AS246" s="62"/>
      <c r="AT246" s="62"/>
      <c r="AZ246" s="262"/>
    </row>
    <row r="247" ht="15.75" customHeight="1">
      <c r="F247" s="111"/>
      <c r="G247" s="112"/>
      <c r="H247" s="112"/>
      <c r="I247" s="112"/>
      <c r="J247" s="113"/>
      <c r="K247" s="113"/>
      <c r="AQ247" s="62"/>
      <c r="AR247" s="62"/>
      <c r="AS247" s="62"/>
      <c r="AT247" s="62"/>
      <c r="AZ247" s="262"/>
    </row>
    <row r="248" ht="15.75" customHeight="1">
      <c r="F248" s="111"/>
      <c r="G248" s="112"/>
      <c r="H248" s="112"/>
      <c r="I248" s="112"/>
      <c r="J248" s="113"/>
      <c r="K248" s="113"/>
      <c r="AQ248" s="62"/>
      <c r="AR248" s="62"/>
      <c r="AS248" s="62"/>
      <c r="AT248" s="62"/>
      <c r="AZ248" s="262"/>
    </row>
    <row r="249" ht="15.75" customHeight="1">
      <c r="F249" s="111"/>
      <c r="G249" s="112"/>
      <c r="H249" s="112"/>
      <c r="I249" s="112"/>
      <c r="J249" s="113"/>
      <c r="K249" s="113"/>
      <c r="AQ249" s="62"/>
      <c r="AR249" s="62"/>
      <c r="AS249" s="62"/>
      <c r="AT249" s="62"/>
      <c r="AZ249" s="262"/>
    </row>
    <row r="250" ht="15.75" customHeight="1">
      <c r="F250" s="111"/>
      <c r="G250" s="112"/>
      <c r="H250" s="112"/>
      <c r="I250" s="112"/>
      <c r="J250" s="113"/>
      <c r="K250" s="113"/>
      <c r="AQ250" s="62"/>
      <c r="AR250" s="62"/>
      <c r="AS250" s="62"/>
      <c r="AT250" s="62"/>
      <c r="AZ250" s="262"/>
    </row>
    <row r="251" ht="15.75" customHeight="1">
      <c r="F251" s="111"/>
      <c r="G251" s="112"/>
      <c r="H251" s="112"/>
      <c r="I251" s="112"/>
      <c r="J251" s="113"/>
      <c r="K251" s="113"/>
      <c r="AQ251" s="62"/>
      <c r="AR251" s="62"/>
      <c r="AS251" s="62"/>
      <c r="AT251" s="62"/>
      <c r="AZ251" s="262"/>
    </row>
    <row r="252" ht="15.75" customHeight="1">
      <c r="F252" s="111"/>
      <c r="G252" s="112"/>
      <c r="H252" s="112"/>
      <c r="I252" s="112"/>
      <c r="J252" s="113"/>
      <c r="K252" s="113"/>
      <c r="AQ252" s="62"/>
      <c r="AR252" s="62"/>
      <c r="AS252" s="62"/>
      <c r="AT252" s="62"/>
      <c r="AZ252" s="262"/>
    </row>
    <row r="253" ht="15.75" customHeight="1">
      <c r="F253" s="111"/>
      <c r="G253" s="112"/>
      <c r="H253" s="112"/>
      <c r="I253" s="112"/>
      <c r="J253" s="113"/>
      <c r="K253" s="113"/>
      <c r="AQ253" s="62"/>
      <c r="AR253" s="62"/>
      <c r="AS253" s="62"/>
      <c r="AT253" s="62"/>
      <c r="AZ253" s="262"/>
    </row>
    <row r="254" ht="15.75" customHeight="1">
      <c r="F254" s="111"/>
      <c r="G254" s="112"/>
      <c r="H254" s="112"/>
      <c r="I254" s="112"/>
      <c r="J254" s="113"/>
      <c r="K254" s="113"/>
      <c r="AQ254" s="62"/>
      <c r="AR254" s="62"/>
      <c r="AS254" s="62"/>
      <c r="AT254" s="62"/>
      <c r="AZ254" s="262"/>
    </row>
    <row r="255" ht="15.75" customHeight="1">
      <c r="F255" s="111"/>
      <c r="G255" s="112"/>
      <c r="H255" s="112"/>
      <c r="I255" s="112"/>
      <c r="J255" s="113"/>
      <c r="K255" s="113"/>
      <c r="AQ255" s="62"/>
      <c r="AR255" s="62"/>
      <c r="AS255" s="62"/>
      <c r="AT255" s="62"/>
      <c r="AZ255" s="262"/>
    </row>
    <row r="256" ht="15.75" customHeight="1">
      <c r="F256" s="111"/>
      <c r="G256" s="112"/>
      <c r="H256" s="112"/>
      <c r="I256" s="112"/>
      <c r="J256" s="113"/>
      <c r="K256" s="113"/>
      <c r="AQ256" s="62"/>
      <c r="AR256" s="62"/>
      <c r="AS256" s="62"/>
      <c r="AT256" s="62"/>
      <c r="AZ256" s="262"/>
    </row>
    <row r="257" ht="15.75" customHeight="1">
      <c r="F257" s="111"/>
      <c r="G257" s="112"/>
      <c r="H257" s="112"/>
      <c r="I257" s="112"/>
      <c r="J257" s="113"/>
      <c r="K257" s="113"/>
      <c r="AQ257" s="62"/>
      <c r="AR257" s="62"/>
      <c r="AS257" s="62"/>
      <c r="AT257" s="62"/>
      <c r="AZ257" s="262"/>
    </row>
    <row r="258" ht="15.75" customHeight="1">
      <c r="F258" s="111"/>
      <c r="G258" s="112"/>
      <c r="H258" s="112"/>
      <c r="I258" s="112"/>
      <c r="J258" s="113"/>
      <c r="K258" s="113"/>
      <c r="AQ258" s="62"/>
      <c r="AR258" s="62"/>
      <c r="AS258" s="62"/>
      <c r="AT258" s="62"/>
      <c r="AZ258" s="262"/>
    </row>
    <row r="259" ht="15.75" customHeight="1">
      <c r="F259" s="111"/>
      <c r="G259" s="112"/>
      <c r="H259" s="112"/>
      <c r="I259" s="112"/>
      <c r="J259" s="113"/>
      <c r="K259" s="113"/>
      <c r="AQ259" s="62"/>
      <c r="AR259" s="62"/>
      <c r="AS259" s="62"/>
      <c r="AT259" s="62"/>
      <c r="AZ259" s="262"/>
    </row>
    <row r="260" ht="15.75" customHeight="1">
      <c r="F260" s="111"/>
      <c r="G260" s="112"/>
      <c r="H260" s="112"/>
      <c r="I260" s="112"/>
      <c r="J260" s="113"/>
      <c r="K260" s="113"/>
      <c r="AQ260" s="62"/>
      <c r="AR260" s="62"/>
      <c r="AS260" s="62"/>
      <c r="AT260" s="62"/>
      <c r="AZ260" s="262"/>
    </row>
    <row r="261" ht="15.75" customHeight="1">
      <c r="F261" s="111"/>
      <c r="G261" s="112"/>
      <c r="H261" s="112"/>
      <c r="I261" s="112"/>
      <c r="J261" s="113"/>
      <c r="K261" s="113"/>
      <c r="AQ261" s="62"/>
      <c r="AR261" s="62"/>
      <c r="AS261" s="62"/>
      <c r="AT261" s="62"/>
      <c r="AZ261" s="262"/>
    </row>
    <row r="262" ht="15.75" customHeight="1">
      <c r="F262" s="111"/>
      <c r="G262" s="112"/>
      <c r="H262" s="112"/>
      <c r="I262" s="112"/>
      <c r="J262" s="113"/>
      <c r="K262" s="113"/>
      <c r="AQ262" s="62"/>
      <c r="AR262" s="62"/>
      <c r="AS262" s="62"/>
      <c r="AT262" s="62"/>
      <c r="AZ262" s="262"/>
    </row>
    <row r="263" ht="15.75" customHeight="1">
      <c r="F263" s="111"/>
      <c r="G263" s="112"/>
      <c r="H263" s="112"/>
      <c r="I263" s="112"/>
      <c r="J263" s="113"/>
      <c r="K263" s="113"/>
      <c r="AQ263" s="62"/>
      <c r="AR263" s="62"/>
      <c r="AS263" s="62"/>
      <c r="AT263" s="62"/>
      <c r="AZ263" s="262"/>
    </row>
    <row r="264" ht="15.75" customHeight="1">
      <c r="F264" s="111"/>
      <c r="G264" s="112"/>
      <c r="H264" s="112"/>
      <c r="I264" s="112"/>
      <c r="J264" s="113"/>
      <c r="K264" s="113"/>
      <c r="AQ264" s="62"/>
      <c r="AR264" s="62"/>
      <c r="AS264" s="62"/>
      <c r="AT264" s="62"/>
      <c r="AZ264" s="262"/>
    </row>
    <row r="265" ht="15.75" customHeight="1">
      <c r="F265" s="111"/>
      <c r="G265" s="112"/>
      <c r="H265" s="112"/>
      <c r="I265" s="112"/>
      <c r="J265" s="113"/>
      <c r="K265" s="113"/>
      <c r="AQ265" s="62"/>
      <c r="AR265" s="62"/>
      <c r="AS265" s="62"/>
      <c r="AT265" s="62"/>
      <c r="AZ265" s="262"/>
    </row>
    <row r="266" ht="15.75" customHeight="1">
      <c r="F266" s="111"/>
      <c r="G266" s="112"/>
      <c r="H266" s="112"/>
      <c r="I266" s="112"/>
      <c r="J266" s="113"/>
      <c r="K266" s="113"/>
      <c r="AQ266" s="62"/>
      <c r="AR266" s="62"/>
      <c r="AS266" s="62"/>
      <c r="AT266" s="62"/>
      <c r="AZ266" s="262"/>
    </row>
    <row r="267" ht="15.75" customHeight="1">
      <c r="F267" s="111"/>
      <c r="G267" s="112"/>
      <c r="H267" s="112"/>
      <c r="I267" s="112"/>
      <c r="J267" s="113"/>
      <c r="K267" s="113"/>
      <c r="AQ267" s="62"/>
      <c r="AR267" s="62"/>
      <c r="AS267" s="62"/>
      <c r="AT267" s="62"/>
      <c r="AZ267" s="262"/>
    </row>
    <row r="268" ht="15.75" customHeight="1">
      <c r="F268" s="111"/>
      <c r="G268" s="112"/>
      <c r="H268" s="112"/>
      <c r="I268" s="112"/>
      <c r="J268" s="113"/>
      <c r="K268" s="113"/>
      <c r="AQ268" s="62"/>
      <c r="AR268" s="62"/>
      <c r="AS268" s="62"/>
      <c r="AT268" s="62"/>
      <c r="AZ268" s="262"/>
    </row>
    <row r="269" ht="15.75" customHeight="1">
      <c r="F269" s="111"/>
      <c r="G269" s="112"/>
      <c r="H269" s="112"/>
      <c r="I269" s="112"/>
      <c r="J269" s="113"/>
      <c r="K269" s="113"/>
      <c r="AQ269" s="62"/>
      <c r="AR269" s="62"/>
      <c r="AS269" s="62"/>
      <c r="AT269" s="62"/>
      <c r="AZ269" s="262"/>
    </row>
    <row r="270" ht="15.75" customHeight="1">
      <c r="F270" s="111"/>
      <c r="G270" s="112"/>
      <c r="H270" s="112"/>
      <c r="I270" s="112"/>
      <c r="J270" s="113"/>
      <c r="K270" s="113"/>
      <c r="AQ270" s="62"/>
      <c r="AR270" s="62"/>
      <c r="AS270" s="62"/>
      <c r="AT270" s="62"/>
      <c r="AZ270" s="262"/>
    </row>
    <row r="271" ht="15.75" customHeight="1">
      <c r="F271" s="111"/>
      <c r="G271" s="112"/>
      <c r="H271" s="112"/>
      <c r="I271" s="112"/>
      <c r="J271" s="113"/>
      <c r="K271" s="113"/>
      <c r="AQ271" s="62"/>
      <c r="AR271" s="62"/>
      <c r="AS271" s="62"/>
      <c r="AT271" s="62"/>
      <c r="AZ271" s="262"/>
    </row>
    <row r="272" ht="15.75" customHeight="1">
      <c r="F272" s="111"/>
      <c r="G272" s="112"/>
      <c r="H272" s="112"/>
      <c r="I272" s="112"/>
      <c r="J272" s="113"/>
      <c r="K272" s="113"/>
      <c r="AQ272" s="62"/>
      <c r="AR272" s="62"/>
      <c r="AS272" s="62"/>
      <c r="AT272" s="62"/>
      <c r="AZ272" s="262"/>
    </row>
    <row r="273" ht="15.75" customHeight="1">
      <c r="F273" s="111"/>
      <c r="G273" s="112"/>
      <c r="H273" s="112"/>
      <c r="I273" s="112"/>
      <c r="J273" s="113"/>
      <c r="K273" s="113"/>
      <c r="AQ273" s="62"/>
      <c r="AR273" s="62"/>
      <c r="AS273" s="62"/>
      <c r="AT273" s="62"/>
      <c r="AZ273" s="262"/>
    </row>
    <row r="274" ht="15.75" customHeight="1">
      <c r="F274" s="111"/>
      <c r="G274" s="112"/>
      <c r="H274" s="112"/>
      <c r="I274" s="112"/>
      <c r="J274" s="113"/>
      <c r="K274" s="113"/>
      <c r="AQ274" s="62"/>
      <c r="AR274" s="62"/>
      <c r="AS274" s="62"/>
      <c r="AT274" s="62"/>
      <c r="AZ274" s="262"/>
    </row>
    <row r="275" ht="15.75" customHeight="1">
      <c r="F275" s="111"/>
      <c r="G275" s="112"/>
      <c r="H275" s="112"/>
      <c r="I275" s="112"/>
      <c r="J275" s="113"/>
      <c r="K275" s="113"/>
      <c r="AQ275" s="62"/>
      <c r="AR275" s="62"/>
      <c r="AS275" s="62"/>
      <c r="AT275" s="62"/>
      <c r="AZ275" s="262"/>
    </row>
    <row r="276" ht="15.75" customHeight="1">
      <c r="F276" s="111"/>
      <c r="G276" s="112"/>
      <c r="H276" s="112"/>
      <c r="I276" s="112"/>
      <c r="J276" s="113"/>
      <c r="K276" s="113"/>
      <c r="AQ276" s="62"/>
      <c r="AR276" s="62"/>
      <c r="AS276" s="62"/>
      <c r="AT276" s="62"/>
      <c r="AZ276" s="262"/>
    </row>
    <row r="277" ht="15.75" customHeight="1">
      <c r="F277" s="111"/>
      <c r="G277" s="112"/>
      <c r="H277" s="112"/>
      <c r="I277" s="112"/>
      <c r="J277" s="113"/>
      <c r="K277" s="113"/>
      <c r="AQ277" s="62"/>
      <c r="AR277" s="62"/>
      <c r="AS277" s="62"/>
      <c r="AT277" s="62"/>
      <c r="AZ277" s="262"/>
    </row>
    <row r="278" ht="15.75" customHeight="1">
      <c r="F278" s="111"/>
      <c r="G278" s="112"/>
      <c r="H278" s="112"/>
      <c r="I278" s="112"/>
      <c r="J278" s="113"/>
      <c r="K278" s="113"/>
      <c r="AQ278" s="62"/>
      <c r="AR278" s="62"/>
      <c r="AS278" s="62"/>
      <c r="AT278" s="62"/>
      <c r="AZ278" s="262"/>
    </row>
    <row r="279" ht="15.75" customHeight="1">
      <c r="F279" s="111"/>
      <c r="G279" s="112"/>
      <c r="H279" s="112"/>
      <c r="I279" s="112"/>
      <c r="J279" s="113"/>
      <c r="K279" s="113"/>
      <c r="AQ279" s="62"/>
      <c r="AR279" s="62"/>
      <c r="AS279" s="62"/>
      <c r="AT279" s="62"/>
      <c r="AZ279" s="262"/>
    </row>
    <row r="280" ht="15.75" customHeight="1">
      <c r="F280" s="111"/>
      <c r="G280" s="112"/>
      <c r="H280" s="112"/>
      <c r="I280" s="112"/>
      <c r="J280" s="113"/>
      <c r="K280" s="113"/>
      <c r="AQ280" s="62"/>
      <c r="AR280" s="62"/>
      <c r="AS280" s="62"/>
      <c r="AT280" s="62"/>
      <c r="AZ280" s="262"/>
    </row>
    <row r="281" ht="15.75" customHeight="1">
      <c r="F281" s="111"/>
      <c r="G281" s="112"/>
      <c r="H281" s="112"/>
      <c r="I281" s="112"/>
      <c r="J281" s="113"/>
      <c r="K281" s="113"/>
      <c r="AQ281" s="62"/>
      <c r="AR281" s="62"/>
      <c r="AS281" s="62"/>
      <c r="AT281" s="62"/>
      <c r="AZ281" s="262"/>
    </row>
    <row r="282" ht="15.75" customHeight="1">
      <c r="F282" s="111"/>
      <c r="G282" s="112"/>
      <c r="H282" s="112"/>
      <c r="I282" s="112"/>
      <c r="J282" s="113"/>
      <c r="K282" s="113"/>
      <c r="AQ282" s="62"/>
      <c r="AR282" s="62"/>
      <c r="AS282" s="62"/>
      <c r="AT282" s="62"/>
      <c r="AZ282" s="262"/>
    </row>
    <row r="283" ht="15.75" customHeight="1">
      <c r="F283" s="111"/>
      <c r="G283" s="112"/>
      <c r="H283" s="112"/>
      <c r="I283" s="112"/>
      <c r="J283" s="113"/>
      <c r="K283" s="113"/>
      <c r="AQ283" s="62"/>
      <c r="AR283" s="62"/>
      <c r="AS283" s="62"/>
      <c r="AT283" s="62"/>
      <c r="AZ283" s="262"/>
    </row>
    <row r="284" ht="15.75" customHeight="1">
      <c r="F284" s="111"/>
      <c r="G284" s="112"/>
      <c r="H284" s="112"/>
      <c r="I284" s="112"/>
      <c r="J284" s="113"/>
      <c r="K284" s="113"/>
      <c r="AQ284" s="62"/>
      <c r="AR284" s="62"/>
      <c r="AS284" s="62"/>
      <c r="AT284" s="62"/>
      <c r="AZ284" s="262"/>
    </row>
    <row r="285" ht="15.75" customHeight="1">
      <c r="F285" s="111"/>
      <c r="G285" s="112"/>
      <c r="H285" s="112"/>
      <c r="I285" s="112"/>
      <c r="J285" s="113"/>
      <c r="K285" s="113"/>
      <c r="AQ285" s="62"/>
      <c r="AR285" s="62"/>
      <c r="AS285" s="62"/>
      <c r="AT285" s="62"/>
      <c r="AZ285" s="262"/>
    </row>
    <row r="286" ht="15.75" customHeight="1">
      <c r="F286" s="111"/>
      <c r="G286" s="112"/>
      <c r="H286" s="112"/>
      <c r="I286" s="112"/>
      <c r="J286" s="113"/>
      <c r="K286" s="113"/>
      <c r="AQ286" s="62"/>
      <c r="AR286" s="62"/>
      <c r="AS286" s="62"/>
      <c r="AT286" s="62"/>
      <c r="AZ286" s="262"/>
    </row>
    <row r="287" ht="15.75" customHeight="1">
      <c r="F287" s="111"/>
      <c r="G287" s="112"/>
      <c r="H287" s="112"/>
      <c r="I287" s="112"/>
      <c r="J287" s="113"/>
      <c r="K287" s="113"/>
      <c r="AQ287" s="62"/>
      <c r="AR287" s="62"/>
      <c r="AS287" s="62"/>
      <c r="AT287" s="62"/>
      <c r="AZ287" s="262"/>
    </row>
    <row r="288" ht="15.75" customHeight="1">
      <c r="F288" s="111"/>
      <c r="G288" s="112"/>
      <c r="H288" s="112"/>
      <c r="I288" s="112"/>
      <c r="J288" s="113"/>
      <c r="K288" s="113"/>
      <c r="AQ288" s="62"/>
      <c r="AR288" s="62"/>
      <c r="AS288" s="62"/>
      <c r="AT288" s="62"/>
      <c r="AZ288" s="262"/>
    </row>
    <row r="289" ht="15.75" customHeight="1">
      <c r="F289" s="111"/>
      <c r="G289" s="112"/>
      <c r="H289" s="112"/>
      <c r="I289" s="112"/>
      <c r="J289" s="113"/>
      <c r="K289" s="113"/>
      <c r="AQ289" s="62"/>
      <c r="AR289" s="62"/>
      <c r="AS289" s="62"/>
      <c r="AT289" s="62"/>
      <c r="AZ289" s="262"/>
    </row>
    <row r="290" ht="15.75" customHeight="1">
      <c r="F290" s="111"/>
      <c r="G290" s="112"/>
      <c r="H290" s="112"/>
      <c r="I290" s="112"/>
      <c r="J290" s="113"/>
      <c r="K290" s="113"/>
      <c r="AQ290" s="62"/>
      <c r="AR290" s="62"/>
      <c r="AS290" s="62"/>
      <c r="AT290" s="62"/>
      <c r="AZ290" s="262"/>
    </row>
    <row r="291" ht="15.75" customHeight="1">
      <c r="F291" s="111"/>
      <c r="G291" s="112"/>
      <c r="H291" s="112"/>
      <c r="I291" s="112"/>
      <c r="J291" s="113"/>
      <c r="K291" s="113"/>
      <c r="AQ291" s="62"/>
      <c r="AR291" s="62"/>
      <c r="AS291" s="62"/>
      <c r="AT291" s="62"/>
      <c r="AZ291" s="262"/>
    </row>
    <row r="292" ht="15.75" customHeight="1">
      <c r="F292" s="111"/>
      <c r="G292" s="112"/>
      <c r="H292" s="112"/>
      <c r="I292" s="112"/>
      <c r="J292" s="113"/>
      <c r="K292" s="113"/>
      <c r="AQ292" s="62"/>
      <c r="AR292" s="62"/>
      <c r="AS292" s="62"/>
      <c r="AT292" s="62"/>
      <c r="AZ292" s="262"/>
    </row>
    <row r="293" ht="15.75" customHeight="1">
      <c r="F293" s="111"/>
      <c r="G293" s="112"/>
      <c r="H293" s="112"/>
      <c r="I293" s="112"/>
      <c r="J293" s="113"/>
      <c r="K293" s="113"/>
      <c r="AQ293" s="62"/>
      <c r="AR293" s="62"/>
      <c r="AS293" s="62"/>
      <c r="AT293" s="62"/>
      <c r="AZ293" s="262"/>
    </row>
    <row r="294" ht="15.75" customHeight="1">
      <c r="F294" s="111"/>
      <c r="G294" s="112"/>
      <c r="H294" s="112"/>
      <c r="I294" s="112"/>
      <c r="J294" s="113"/>
      <c r="K294" s="113"/>
      <c r="AQ294" s="62"/>
      <c r="AR294" s="62"/>
      <c r="AS294" s="62"/>
      <c r="AT294" s="62"/>
      <c r="AZ294" s="262"/>
    </row>
    <row r="295" ht="15.75" customHeight="1">
      <c r="F295" s="111"/>
      <c r="G295" s="112"/>
      <c r="H295" s="112"/>
      <c r="I295" s="112"/>
      <c r="J295" s="113"/>
      <c r="K295" s="113"/>
      <c r="AQ295" s="62"/>
      <c r="AR295" s="62"/>
      <c r="AS295" s="62"/>
      <c r="AT295" s="62"/>
      <c r="AZ295" s="262"/>
    </row>
    <row r="296" ht="15.75" customHeight="1">
      <c r="F296" s="111"/>
      <c r="G296" s="112"/>
      <c r="H296" s="112"/>
      <c r="I296" s="112"/>
      <c r="J296" s="113"/>
      <c r="K296" s="113"/>
      <c r="AQ296" s="62"/>
      <c r="AR296" s="62"/>
      <c r="AS296" s="62"/>
      <c r="AT296" s="62"/>
      <c r="AZ296" s="262"/>
    </row>
    <row r="297" ht="15.75" customHeight="1">
      <c r="F297" s="111"/>
      <c r="G297" s="112"/>
      <c r="H297" s="112"/>
      <c r="I297" s="112"/>
      <c r="J297" s="113"/>
      <c r="K297" s="113"/>
      <c r="AQ297" s="62"/>
      <c r="AR297" s="62"/>
      <c r="AS297" s="62"/>
      <c r="AT297" s="62"/>
      <c r="AZ297" s="262"/>
    </row>
    <row r="298" ht="15.75" customHeight="1">
      <c r="F298" s="111"/>
      <c r="G298" s="112"/>
      <c r="H298" s="112"/>
      <c r="I298" s="112"/>
      <c r="J298" s="113"/>
      <c r="K298" s="113"/>
      <c r="AQ298" s="62"/>
      <c r="AR298" s="62"/>
      <c r="AS298" s="62"/>
      <c r="AT298" s="62"/>
      <c r="AZ298" s="262"/>
    </row>
    <row r="299" ht="15.75" customHeight="1">
      <c r="F299" s="111"/>
      <c r="G299" s="112"/>
      <c r="H299" s="112"/>
      <c r="I299" s="112"/>
      <c r="J299" s="113"/>
      <c r="K299" s="113"/>
      <c r="AQ299" s="62"/>
      <c r="AR299" s="62"/>
      <c r="AS299" s="62"/>
      <c r="AT299" s="62"/>
      <c r="AZ299" s="262"/>
    </row>
    <row r="300" ht="15.75" customHeight="1">
      <c r="F300" s="111"/>
      <c r="G300" s="112"/>
      <c r="H300" s="112"/>
      <c r="I300" s="112"/>
      <c r="J300" s="113"/>
      <c r="K300" s="113"/>
      <c r="AQ300" s="62"/>
      <c r="AR300" s="62"/>
      <c r="AS300" s="62"/>
      <c r="AT300" s="62"/>
      <c r="AZ300" s="262"/>
    </row>
    <row r="301" ht="15.75" customHeight="1">
      <c r="F301" s="111"/>
      <c r="G301" s="112"/>
      <c r="H301" s="112"/>
      <c r="I301" s="112"/>
      <c r="J301" s="113"/>
      <c r="K301" s="113"/>
      <c r="AQ301" s="62"/>
      <c r="AR301" s="62"/>
      <c r="AS301" s="62"/>
      <c r="AT301" s="62"/>
      <c r="AZ301" s="262"/>
    </row>
    <row r="302" ht="15.75" customHeight="1">
      <c r="F302" s="111"/>
      <c r="G302" s="112"/>
      <c r="H302" s="112"/>
      <c r="I302" s="112"/>
      <c r="J302" s="113"/>
      <c r="K302" s="113"/>
      <c r="AQ302" s="62"/>
      <c r="AR302" s="62"/>
      <c r="AS302" s="62"/>
      <c r="AT302" s="62"/>
      <c r="AZ302" s="262"/>
    </row>
    <row r="303" ht="15.75" customHeight="1">
      <c r="F303" s="111"/>
      <c r="G303" s="112"/>
      <c r="H303" s="112"/>
      <c r="I303" s="112"/>
      <c r="J303" s="113"/>
      <c r="K303" s="113"/>
      <c r="AQ303" s="62"/>
      <c r="AR303" s="62"/>
      <c r="AS303" s="62"/>
      <c r="AT303" s="62"/>
      <c r="AZ303" s="262"/>
    </row>
    <row r="304" ht="15.75" customHeight="1">
      <c r="F304" s="111"/>
      <c r="G304" s="112"/>
      <c r="H304" s="112"/>
      <c r="I304" s="112"/>
      <c r="J304" s="113"/>
      <c r="K304" s="113"/>
      <c r="AQ304" s="62"/>
      <c r="AR304" s="62"/>
      <c r="AS304" s="62"/>
      <c r="AT304" s="62"/>
      <c r="AZ304" s="262"/>
    </row>
    <row r="305" ht="15.75" customHeight="1">
      <c r="F305" s="111"/>
      <c r="G305" s="112"/>
      <c r="H305" s="112"/>
      <c r="I305" s="112"/>
      <c r="J305" s="113"/>
      <c r="K305" s="113"/>
      <c r="AQ305" s="62"/>
      <c r="AR305" s="62"/>
      <c r="AS305" s="62"/>
      <c r="AT305" s="62"/>
      <c r="AZ305" s="262"/>
    </row>
    <row r="306" ht="15.75" customHeight="1">
      <c r="F306" s="111"/>
      <c r="G306" s="112"/>
      <c r="H306" s="112"/>
      <c r="I306" s="112"/>
      <c r="J306" s="113"/>
      <c r="K306" s="113"/>
      <c r="AQ306" s="62"/>
      <c r="AR306" s="62"/>
      <c r="AS306" s="62"/>
      <c r="AT306" s="62"/>
      <c r="AZ306" s="262"/>
    </row>
    <row r="307" ht="15.75" customHeight="1">
      <c r="F307" s="111"/>
      <c r="G307" s="112"/>
      <c r="H307" s="112"/>
      <c r="I307" s="112"/>
      <c r="J307" s="113"/>
      <c r="K307" s="113"/>
      <c r="AQ307" s="62"/>
      <c r="AR307" s="62"/>
      <c r="AS307" s="62"/>
      <c r="AT307" s="62"/>
      <c r="AZ307" s="262"/>
    </row>
    <row r="308" ht="15.75" customHeight="1">
      <c r="F308" s="111"/>
      <c r="G308" s="112"/>
      <c r="H308" s="112"/>
      <c r="I308" s="112"/>
      <c r="J308" s="113"/>
      <c r="K308" s="113"/>
      <c r="AQ308" s="62"/>
      <c r="AR308" s="62"/>
      <c r="AS308" s="62"/>
      <c r="AT308" s="62"/>
      <c r="AZ308" s="262"/>
    </row>
    <row r="309" ht="15.75" customHeight="1">
      <c r="F309" s="111"/>
      <c r="G309" s="112"/>
      <c r="H309" s="112"/>
      <c r="I309" s="112"/>
      <c r="J309" s="113"/>
      <c r="K309" s="113"/>
      <c r="AQ309" s="62"/>
      <c r="AR309" s="62"/>
      <c r="AS309" s="62"/>
      <c r="AT309" s="62"/>
      <c r="AZ309" s="262"/>
    </row>
    <row r="310" ht="15.75" customHeight="1">
      <c r="F310" s="111"/>
      <c r="G310" s="112"/>
      <c r="H310" s="112"/>
      <c r="I310" s="112"/>
      <c r="J310" s="113"/>
      <c r="K310" s="113"/>
      <c r="AQ310" s="62"/>
      <c r="AR310" s="62"/>
      <c r="AS310" s="62"/>
      <c r="AT310" s="62"/>
      <c r="AZ310" s="262"/>
    </row>
    <row r="311" ht="15.75" customHeight="1">
      <c r="F311" s="111"/>
      <c r="G311" s="112"/>
      <c r="H311" s="112"/>
      <c r="I311" s="112"/>
      <c r="J311" s="113"/>
      <c r="K311" s="113"/>
      <c r="AQ311" s="62"/>
      <c r="AR311" s="62"/>
      <c r="AS311" s="62"/>
      <c r="AT311" s="62"/>
      <c r="AZ311" s="262"/>
    </row>
    <row r="312" ht="15.75" customHeight="1">
      <c r="F312" s="111"/>
      <c r="G312" s="112"/>
      <c r="H312" s="112"/>
      <c r="I312" s="112"/>
      <c r="J312" s="113"/>
      <c r="K312" s="113"/>
      <c r="AQ312" s="62"/>
      <c r="AR312" s="62"/>
      <c r="AS312" s="62"/>
      <c r="AT312" s="62"/>
      <c r="AZ312" s="262"/>
    </row>
    <row r="313" ht="15.75" customHeight="1">
      <c r="F313" s="111"/>
      <c r="G313" s="112"/>
      <c r="H313" s="112"/>
      <c r="I313" s="112"/>
      <c r="J313" s="113"/>
      <c r="K313" s="113"/>
      <c r="AQ313" s="62"/>
      <c r="AR313" s="62"/>
      <c r="AS313" s="62"/>
      <c r="AT313" s="62"/>
      <c r="AZ313" s="262"/>
    </row>
    <row r="314" ht="15.75" customHeight="1">
      <c r="F314" s="111"/>
      <c r="G314" s="112"/>
      <c r="H314" s="112"/>
      <c r="I314" s="112"/>
      <c r="J314" s="113"/>
      <c r="K314" s="113"/>
      <c r="AQ314" s="62"/>
      <c r="AR314" s="62"/>
      <c r="AS314" s="62"/>
      <c r="AT314" s="62"/>
      <c r="AZ314" s="262"/>
    </row>
    <row r="315" ht="15.75" customHeight="1">
      <c r="F315" s="111"/>
      <c r="G315" s="112"/>
      <c r="H315" s="112"/>
      <c r="I315" s="112"/>
      <c r="J315" s="113"/>
      <c r="K315" s="113"/>
      <c r="AQ315" s="62"/>
      <c r="AR315" s="62"/>
      <c r="AS315" s="62"/>
      <c r="AT315" s="62"/>
      <c r="AZ315" s="262"/>
    </row>
    <row r="316" ht="15.75" customHeight="1">
      <c r="F316" s="111"/>
      <c r="G316" s="112"/>
      <c r="H316" s="112"/>
      <c r="I316" s="112"/>
      <c r="J316" s="113"/>
      <c r="K316" s="113"/>
      <c r="AQ316" s="62"/>
      <c r="AR316" s="62"/>
      <c r="AS316" s="62"/>
      <c r="AT316" s="62"/>
      <c r="AZ316" s="262"/>
    </row>
    <row r="317" ht="15.75" customHeight="1">
      <c r="F317" s="111"/>
      <c r="G317" s="112"/>
      <c r="H317" s="112"/>
      <c r="I317" s="112"/>
      <c r="J317" s="113"/>
      <c r="K317" s="113"/>
      <c r="AQ317" s="62"/>
      <c r="AR317" s="62"/>
      <c r="AS317" s="62"/>
      <c r="AT317" s="62"/>
      <c r="AZ317" s="262"/>
    </row>
    <row r="318" ht="15.75" customHeight="1">
      <c r="F318" s="111"/>
      <c r="G318" s="112"/>
      <c r="H318" s="112"/>
      <c r="I318" s="112"/>
      <c r="J318" s="113"/>
      <c r="K318" s="113"/>
      <c r="AQ318" s="62"/>
      <c r="AR318" s="62"/>
      <c r="AS318" s="62"/>
      <c r="AT318" s="62"/>
      <c r="AZ318" s="262"/>
    </row>
    <row r="319" ht="15.75" customHeight="1">
      <c r="F319" s="111"/>
      <c r="G319" s="112"/>
      <c r="H319" s="112"/>
      <c r="I319" s="112"/>
      <c r="J319" s="113"/>
      <c r="K319" s="113"/>
      <c r="AQ319" s="62"/>
      <c r="AR319" s="62"/>
      <c r="AS319" s="62"/>
      <c r="AT319" s="62"/>
      <c r="AZ319" s="262"/>
    </row>
    <row r="320" ht="15.75" customHeight="1">
      <c r="F320" s="111"/>
      <c r="G320" s="112"/>
      <c r="H320" s="112"/>
      <c r="I320" s="112"/>
      <c r="J320" s="113"/>
      <c r="K320" s="113"/>
      <c r="AQ320" s="62"/>
      <c r="AR320" s="62"/>
      <c r="AS320" s="62"/>
      <c r="AT320" s="62"/>
      <c r="AZ320" s="262"/>
    </row>
    <row r="321" ht="15.75" customHeight="1">
      <c r="F321" s="111"/>
      <c r="G321" s="112"/>
      <c r="H321" s="112"/>
      <c r="I321" s="112"/>
      <c r="J321" s="113"/>
      <c r="K321" s="113"/>
      <c r="AQ321" s="62"/>
      <c r="AR321" s="62"/>
      <c r="AS321" s="62"/>
      <c r="AT321" s="62"/>
      <c r="AZ321" s="262"/>
    </row>
    <row r="322" ht="15.75" customHeight="1">
      <c r="F322" s="111"/>
      <c r="G322" s="112"/>
      <c r="H322" s="112"/>
      <c r="I322" s="112"/>
      <c r="J322" s="113"/>
      <c r="K322" s="113"/>
      <c r="AQ322" s="62"/>
      <c r="AR322" s="62"/>
      <c r="AS322" s="62"/>
      <c r="AT322" s="62"/>
      <c r="AZ322" s="262"/>
    </row>
    <row r="323" ht="15.75" customHeight="1">
      <c r="F323" s="111"/>
      <c r="G323" s="112"/>
      <c r="H323" s="112"/>
      <c r="I323" s="112"/>
      <c r="J323" s="113"/>
      <c r="K323" s="113"/>
      <c r="AQ323" s="62"/>
      <c r="AR323" s="62"/>
      <c r="AS323" s="62"/>
      <c r="AT323" s="62"/>
      <c r="AZ323" s="262"/>
    </row>
    <row r="324" ht="15.75" customHeight="1">
      <c r="F324" s="111"/>
      <c r="G324" s="112"/>
      <c r="H324" s="112"/>
      <c r="I324" s="112"/>
      <c r="J324" s="113"/>
      <c r="K324" s="113"/>
      <c r="AQ324" s="62"/>
      <c r="AR324" s="62"/>
      <c r="AS324" s="62"/>
      <c r="AT324" s="62"/>
      <c r="AZ324" s="262"/>
    </row>
    <row r="325" ht="15.75" customHeight="1">
      <c r="F325" s="111"/>
      <c r="G325" s="112"/>
      <c r="H325" s="112"/>
      <c r="I325" s="112"/>
      <c r="J325" s="113"/>
      <c r="K325" s="113"/>
      <c r="AQ325" s="62"/>
      <c r="AR325" s="62"/>
      <c r="AS325" s="62"/>
      <c r="AT325" s="62"/>
      <c r="AZ325" s="262"/>
    </row>
    <row r="326" ht="15.75" customHeight="1">
      <c r="F326" s="111"/>
      <c r="G326" s="112"/>
      <c r="H326" s="112"/>
      <c r="I326" s="112"/>
      <c r="J326" s="113"/>
      <c r="K326" s="113"/>
      <c r="AQ326" s="62"/>
      <c r="AR326" s="62"/>
      <c r="AS326" s="62"/>
      <c r="AT326" s="62"/>
      <c r="AZ326" s="262"/>
    </row>
    <row r="327" ht="15.75" customHeight="1">
      <c r="F327" s="111"/>
      <c r="G327" s="112"/>
      <c r="H327" s="112"/>
      <c r="I327" s="112"/>
      <c r="J327" s="113"/>
      <c r="K327" s="113"/>
      <c r="AQ327" s="62"/>
      <c r="AR327" s="62"/>
      <c r="AS327" s="62"/>
      <c r="AT327" s="62"/>
      <c r="AZ327" s="262"/>
    </row>
    <row r="328" ht="15.75" customHeight="1">
      <c r="F328" s="111"/>
      <c r="G328" s="112"/>
      <c r="H328" s="112"/>
      <c r="I328" s="112"/>
      <c r="J328" s="113"/>
      <c r="K328" s="113"/>
      <c r="AQ328" s="62"/>
      <c r="AR328" s="62"/>
      <c r="AS328" s="62"/>
      <c r="AT328" s="62"/>
      <c r="AZ328" s="262"/>
    </row>
    <row r="329" ht="15.75" customHeight="1">
      <c r="F329" s="111"/>
      <c r="G329" s="112"/>
      <c r="H329" s="112"/>
      <c r="I329" s="112"/>
      <c r="J329" s="113"/>
      <c r="K329" s="113"/>
      <c r="AQ329" s="62"/>
      <c r="AR329" s="62"/>
      <c r="AS329" s="62"/>
      <c r="AT329" s="62"/>
      <c r="AZ329" s="262"/>
    </row>
    <row r="330" ht="15.75" customHeight="1">
      <c r="F330" s="111"/>
      <c r="G330" s="112"/>
      <c r="H330" s="112"/>
      <c r="I330" s="112"/>
      <c r="J330" s="113"/>
      <c r="K330" s="113"/>
      <c r="AQ330" s="62"/>
      <c r="AR330" s="62"/>
      <c r="AS330" s="62"/>
      <c r="AT330" s="62"/>
      <c r="AZ330" s="262"/>
    </row>
    <row r="331" ht="15.75" customHeight="1">
      <c r="F331" s="111"/>
      <c r="G331" s="112"/>
      <c r="H331" s="112"/>
      <c r="I331" s="112"/>
      <c r="J331" s="113"/>
      <c r="K331" s="113"/>
      <c r="AQ331" s="62"/>
      <c r="AR331" s="62"/>
      <c r="AS331" s="62"/>
      <c r="AT331" s="62"/>
      <c r="AZ331" s="262"/>
    </row>
    <row r="332" ht="15.75" customHeight="1">
      <c r="F332" s="111"/>
      <c r="G332" s="112"/>
      <c r="H332" s="112"/>
      <c r="I332" s="112"/>
      <c r="J332" s="113"/>
      <c r="K332" s="113"/>
      <c r="AQ332" s="62"/>
      <c r="AR332" s="62"/>
      <c r="AS332" s="62"/>
      <c r="AT332" s="62"/>
      <c r="AZ332" s="262"/>
    </row>
    <row r="333" ht="15.75" customHeight="1">
      <c r="F333" s="111"/>
      <c r="G333" s="112"/>
      <c r="H333" s="112"/>
      <c r="I333" s="112"/>
      <c r="J333" s="113"/>
      <c r="K333" s="113"/>
      <c r="AQ333" s="62"/>
      <c r="AR333" s="62"/>
      <c r="AS333" s="62"/>
      <c r="AT333" s="62"/>
      <c r="AZ333" s="262"/>
    </row>
    <row r="334" ht="15.75" customHeight="1">
      <c r="F334" s="111"/>
      <c r="G334" s="112"/>
      <c r="H334" s="112"/>
      <c r="I334" s="112"/>
      <c r="J334" s="113"/>
      <c r="K334" s="113"/>
      <c r="AQ334" s="62"/>
      <c r="AR334" s="62"/>
      <c r="AS334" s="62"/>
      <c r="AT334" s="62"/>
      <c r="AZ334" s="262"/>
    </row>
    <row r="335" ht="15.75" customHeight="1">
      <c r="F335" s="111"/>
      <c r="G335" s="112"/>
      <c r="H335" s="112"/>
      <c r="I335" s="112"/>
      <c r="J335" s="113"/>
      <c r="K335" s="113"/>
      <c r="AQ335" s="62"/>
      <c r="AR335" s="62"/>
      <c r="AS335" s="62"/>
      <c r="AT335" s="62"/>
      <c r="AZ335" s="262"/>
    </row>
    <row r="336" ht="15.75" customHeight="1">
      <c r="F336" s="111"/>
      <c r="G336" s="112"/>
      <c r="H336" s="112"/>
      <c r="I336" s="112"/>
      <c r="J336" s="113"/>
      <c r="K336" s="113"/>
      <c r="AQ336" s="62"/>
      <c r="AR336" s="62"/>
      <c r="AS336" s="62"/>
      <c r="AT336" s="62"/>
      <c r="AZ336" s="262"/>
    </row>
    <row r="337" ht="15.75" customHeight="1">
      <c r="F337" s="111"/>
      <c r="G337" s="112"/>
      <c r="H337" s="112"/>
      <c r="I337" s="112"/>
      <c r="J337" s="113"/>
      <c r="K337" s="113"/>
      <c r="AQ337" s="62"/>
      <c r="AR337" s="62"/>
      <c r="AS337" s="62"/>
      <c r="AT337" s="62"/>
      <c r="AZ337" s="262"/>
    </row>
    <row r="338" ht="15.75" customHeight="1">
      <c r="F338" s="111"/>
      <c r="G338" s="112"/>
      <c r="H338" s="112"/>
      <c r="I338" s="112"/>
      <c r="J338" s="113"/>
      <c r="K338" s="113"/>
      <c r="AQ338" s="62"/>
      <c r="AR338" s="62"/>
      <c r="AS338" s="62"/>
      <c r="AT338" s="62"/>
      <c r="AZ338" s="262"/>
    </row>
    <row r="339" ht="15.75" customHeight="1">
      <c r="F339" s="111"/>
      <c r="G339" s="112"/>
      <c r="H339" s="112"/>
      <c r="I339" s="112"/>
      <c r="J339" s="113"/>
      <c r="K339" s="113"/>
      <c r="AQ339" s="62"/>
      <c r="AR339" s="62"/>
      <c r="AS339" s="62"/>
      <c r="AT339" s="62"/>
      <c r="AZ339" s="262"/>
    </row>
    <row r="340" ht="15.75" customHeight="1">
      <c r="F340" s="111"/>
      <c r="G340" s="112"/>
      <c r="H340" s="112"/>
      <c r="I340" s="112"/>
      <c r="J340" s="113"/>
      <c r="K340" s="113"/>
      <c r="AQ340" s="62"/>
      <c r="AR340" s="62"/>
      <c r="AS340" s="62"/>
      <c r="AT340" s="62"/>
      <c r="AZ340" s="262"/>
    </row>
    <row r="341" ht="15.75" customHeight="1">
      <c r="F341" s="111"/>
      <c r="G341" s="112"/>
      <c r="H341" s="112"/>
      <c r="I341" s="112"/>
      <c r="J341" s="113"/>
      <c r="K341" s="113"/>
      <c r="AQ341" s="62"/>
      <c r="AR341" s="62"/>
      <c r="AS341" s="62"/>
      <c r="AT341" s="62"/>
      <c r="AZ341" s="262"/>
    </row>
    <row r="342" ht="15.75" customHeight="1">
      <c r="F342" s="111"/>
      <c r="G342" s="112"/>
      <c r="H342" s="112"/>
      <c r="I342" s="112"/>
      <c r="J342" s="113"/>
      <c r="K342" s="113"/>
      <c r="AQ342" s="62"/>
      <c r="AR342" s="62"/>
      <c r="AS342" s="62"/>
      <c r="AT342" s="62"/>
      <c r="AZ342" s="262"/>
    </row>
    <row r="343" ht="15.75" customHeight="1">
      <c r="F343" s="111"/>
      <c r="G343" s="112"/>
      <c r="H343" s="112"/>
      <c r="I343" s="112"/>
      <c r="J343" s="113"/>
      <c r="K343" s="113"/>
      <c r="AQ343" s="62"/>
      <c r="AR343" s="62"/>
      <c r="AS343" s="62"/>
      <c r="AT343" s="62"/>
      <c r="AZ343" s="262"/>
    </row>
    <row r="344" ht="15.75" customHeight="1">
      <c r="F344" s="111"/>
      <c r="G344" s="112"/>
      <c r="H344" s="112"/>
      <c r="I344" s="112"/>
      <c r="J344" s="113"/>
      <c r="K344" s="113"/>
      <c r="AQ344" s="62"/>
      <c r="AR344" s="62"/>
      <c r="AS344" s="62"/>
      <c r="AT344" s="62"/>
      <c r="AZ344" s="262"/>
    </row>
    <row r="345" ht="15.75" customHeight="1">
      <c r="F345" s="111"/>
      <c r="G345" s="112"/>
      <c r="H345" s="112"/>
      <c r="I345" s="112"/>
      <c r="J345" s="113"/>
      <c r="K345" s="113"/>
      <c r="AQ345" s="62"/>
      <c r="AR345" s="62"/>
      <c r="AS345" s="62"/>
      <c r="AT345" s="62"/>
      <c r="AZ345" s="262"/>
    </row>
    <row r="346" ht="15.75" customHeight="1">
      <c r="F346" s="111"/>
      <c r="G346" s="112"/>
      <c r="H346" s="112"/>
      <c r="I346" s="112"/>
      <c r="J346" s="113"/>
      <c r="K346" s="113"/>
      <c r="AQ346" s="62"/>
      <c r="AR346" s="62"/>
      <c r="AS346" s="62"/>
      <c r="AT346" s="62"/>
      <c r="AZ346" s="262"/>
    </row>
    <row r="347" ht="15.75" customHeight="1">
      <c r="F347" s="111"/>
      <c r="G347" s="112"/>
      <c r="H347" s="112"/>
      <c r="I347" s="112"/>
      <c r="J347" s="113"/>
      <c r="K347" s="113"/>
      <c r="AQ347" s="62"/>
      <c r="AR347" s="62"/>
      <c r="AS347" s="62"/>
      <c r="AT347" s="62"/>
      <c r="AZ347" s="262"/>
    </row>
    <row r="348" ht="15.75" customHeight="1">
      <c r="F348" s="111"/>
      <c r="G348" s="112"/>
      <c r="H348" s="112"/>
      <c r="I348" s="112"/>
      <c r="J348" s="113"/>
      <c r="K348" s="113"/>
      <c r="AQ348" s="62"/>
      <c r="AR348" s="62"/>
      <c r="AS348" s="62"/>
      <c r="AT348" s="62"/>
      <c r="AZ348" s="262"/>
    </row>
    <row r="349" ht="15.75" customHeight="1">
      <c r="F349" s="111"/>
      <c r="G349" s="112"/>
      <c r="H349" s="112"/>
      <c r="I349" s="112"/>
      <c r="J349" s="113"/>
      <c r="K349" s="113"/>
      <c r="AQ349" s="62"/>
      <c r="AR349" s="62"/>
      <c r="AS349" s="62"/>
      <c r="AT349" s="62"/>
      <c r="AZ349" s="262"/>
    </row>
    <row r="350" ht="15.75" customHeight="1">
      <c r="F350" s="111"/>
      <c r="G350" s="112"/>
      <c r="H350" s="112"/>
      <c r="I350" s="112"/>
      <c r="J350" s="113"/>
      <c r="K350" s="113"/>
      <c r="AQ350" s="62"/>
      <c r="AR350" s="62"/>
      <c r="AS350" s="62"/>
      <c r="AT350" s="62"/>
      <c r="AZ350" s="262"/>
    </row>
    <row r="351" ht="15.75" customHeight="1">
      <c r="F351" s="111"/>
      <c r="G351" s="112"/>
      <c r="H351" s="112"/>
      <c r="I351" s="112"/>
      <c r="J351" s="113"/>
      <c r="K351" s="113"/>
      <c r="AQ351" s="62"/>
      <c r="AR351" s="62"/>
      <c r="AS351" s="62"/>
      <c r="AT351" s="62"/>
      <c r="AZ351" s="262"/>
    </row>
    <row r="352" ht="15.75" customHeight="1">
      <c r="F352" s="111"/>
      <c r="G352" s="112"/>
      <c r="H352" s="112"/>
      <c r="I352" s="112"/>
      <c r="J352" s="113"/>
      <c r="K352" s="113"/>
      <c r="AQ352" s="62"/>
      <c r="AR352" s="62"/>
      <c r="AS352" s="62"/>
      <c r="AT352" s="62"/>
      <c r="AZ352" s="262"/>
    </row>
    <row r="353" ht="15.75" customHeight="1">
      <c r="F353" s="111"/>
      <c r="G353" s="112"/>
      <c r="H353" s="112"/>
      <c r="I353" s="112"/>
      <c r="J353" s="113"/>
      <c r="K353" s="113"/>
      <c r="AQ353" s="62"/>
      <c r="AR353" s="62"/>
      <c r="AS353" s="62"/>
      <c r="AT353" s="62"/>
      <c r="AZ353" s="262"/>
    </row>
    <row r="354" ht="15.75" customHeight="1">
      <c r="F354" s="111"/>
      <c r="G354" s="112"/>
      <c r="H354" s="112"/>
      <c r="I354" s="112"/>
      <c r="J354" s="113"/>
      <c r="K354" s="113"/>
      <c r="AQ354" s="62"/>
      <c r="AR354" s="62"/>
      <c r="AS354" s="62"/>
      <c r="AT354" s="62"/>
      <c r="AZ354" s="262"/>
    </row>
    <row r="355" ht="15.75" customHeight="1">
      <c r="F355" s="111"/>
      <c r="G355" s="112"/>
      <c r="H355" s="112"/>
      <c r="I355" s="112"/>
      <c r="J355" s="113"/>
      <c r="K355" s="113"/>
      <c r="AQ355" s="62"/>
      <c r="AR355" s="62"/>
      <c r="AS355" s="62"/>
      <c r="AT355" s="62"/>
      <c r="AZ355" s="262"/>
    </row>
    <row r="356" ht="15.75" customHeight="1">
      <c r="F356" s="111"/>
      <c r="G356" s="112"/>
      <c r="H356" s="112"/>
      <c r="I356" s="112"/>
      <c r="J356" s="113"/>
      <c r="K356" s="113"/>
      <c r="AQ356" s="62"/>
      <c r="AR356" s="62"/>
      <c r="AS356" s="62"/>
      <c r="AT356" s="62"/>
      <c r="AZ356" s="262"/>
    </row>
    <row r="357" ht="15.75" customHeight="1">
      <c r="F357" s="111"/>
      <c r="G357" s="112"/>
      <c r="H357" s="112"/>
      <c r="I357" s="112"/>
      <c r="J357" s="113"/>
      <c r="K357" s="113"/>
      <c r="AQ357" s="62"/>
      <c r="AR357" s="62"/>
      <c r="AS357" s="62"/>
      <c r="AT357" s="62"/>
      <c r="AZ357" s="262"/>
    </row>
    <row r="358" ht="15.75" customHeight="1">
      <c r="F358" s="111"/>
      <c r="G358" s="112"/>
      <c r="H358" s="112"/>
      <c r="I358" s="112"/>
      <c r="J358" s="113"/>
      <c r="K358" s="113"/>
      <c r="AQ358" s="62"/>
      <c r="AR358" s="62"/>
      <c r="AS358" s="62"/>
      <c r="AT358" s="62"/>
      <c r="AZ358" s="262"/>
    </row>
    <row r="359" ht="15.75" customHeight="1">
      <c r="F359" s="111"/>
      <c r="G359" s="112"/>
      <c r="H359" s="112"/>
      <c r="I359" s="112"/>
      <c r="J359" s="113"/>
      <c r="K359" s="113"/>
      <c r="AQ359" s="62"/>
      <c r="AR359" s="62"/>
      <c r="AS359" s="62"/>
      <c r="AT359" s="62"/>
      <c r="AZ359" s="262"/>
    </row>
    <row r="360" ht="15.75" customHeight="1">
      <c r="F360" s="111"/>
      <c r="G360" s="112"/>
      <c r="H360" s="112"/>
      <c r="I360" s="112"/>
      <c r="J360" s="113"/>
      <c r="K360" s="113"/>
      <c r="AQ360" s="62"/>
      <c r="AR360" s="62"/>
      <c r="AS360" s="62"/>
      <c r="AT360" s="62"/>
      <c r="AZ360" s="262"/>
    </row>
    <row r="361" ht="15.75" customHeight="1">
      <c r="F361" s="111"/>
      <c r="G361" s="112"/>
      <c r="H361" s="112"/>
      <c r="I361" s="112"/>
      <c r="J361" s="113"/>
      <c r="K361" s="113"/>
      <c r="AQ361" s="62"/>
      <c r="AR361" s="62"/>
      <c r="AS361" s="62"/>
      <c r="AT361" s="62"/>
      <c r="AZ361" s="262"/>
    </row>
    <row r="362" ht="15.75" customHeight="1">
      <c r="F362" s="111"/>
      <c r="G362" s="112"/>
      <c r="H362" s="112"/>
      <c r="I362" s="112"/>
      <c r="J362" s="113"/>
      <c r="K362" s="113"/>
      <c r="AQ362" s="62"/>
      <c r="AR362" s="62"/>
      <c r="AS362" s="62"/>
      <c r="AT362" s="62"/>
      <c r="AZ362" s="262"/>
    </row>
    <row r="363" ht="15.75" customHeight="1">
      <c r="F363" s="111"/>
      <c r="G363" s="112"/>
      <c r="H363" s="112"/>
      <c r="I363" s="112"/>
      <c r="J363" s="113"/>
      <c r="K363" s="113"/>
      <c r="AQ363" s="62"/>
      <c r="AR363" s="62"/>
      <c r="AS363" s="62"/>
      <c r="AT363" s="62"/>
      <c r="AZ363" s="262"/>
    </row>
    <row r="364" ht="15.75" customHeight="1">
      <c r="F364" s="111"/>
      <c r="G364" s="112"/>
      <c r="H364" s="112"/>
      <c r="I364" s="112"/>
      <c r="J364" s="113"/>
      <c r="K364" s="113"/>
      <c r="AQ364" s="62"/>
      <c r="AR364" s="62"/>
      <c r="AS364" s="62"/>
      <c r="AT364" s="62"/>
      <c r="AZ364" s="262"/>
    </row>
    <row r="365" ht="15.75" customHeight="1">
      <c r="F365" s="111"/>
      <c r="G365" s="112"/>
      <c r="H365" s="112"/>
      <c r="I365" s="112"/>
      <c r="J365" s="113"/>
      <c r="K365" s="113"/>
      <c r="AQ365" s="62"/>
      <c r="AR365" s="62"/>
      <c r="AS365" s="62"/>
      <c r="AT365" s="62"/>
      <c r="AZ365" s="262"/>
    </row>
    <row r="366" ht="15.75" customHeight="1">
      <c r="F366" s="111"/>
      <c r="G366" s="112"/>
      <c r="H366" s="112"/>
      <c r="I366" s="112"/>
      <c r="J366" s="113"/>
      <c r="K366" s="113"/>
      <c r="AQ366" s="62"/>
      <c r="AR366" s="62"/>
      <c r="AS366" s="62"/>
      <c r="AT366" s="62"/>
      <c r="AZ366" s="262"/>
    </row>
    <row r="367" ht="15.75" customHeight="1">
      <c r="F367" s="111"/>
      <c r="G367" s="112"/>
      <c r="H367" s="112"/>
      <c r="I367" s="112"/>
      <c r="J367" s="113"/>
      <c r="K367" s="113"/>
      <c r="AQ367" s="62"/>
      <c r="AR367" s="62"/>
      <c r="AS367" s="62"/>
      <c r="AT367" s="62"/>
      <c r="AZ367" s="262"/>
    </row>
    <row r="368" ht="15.75" customHeight="1">
      <c r="F368" s="111"/>
      <c r="G368" s="112"/>
      <c r="H368" s="112"/>
      <c r="I368" s="112"/>
      <c r="J368" s="113"/>
      <c r="K368" s="113"/>
      <c r="AQ368" s="62"/>
      <c r="AR368" s="62"/>
      <c r="AS368" s="62"/>
      <c r="AT368" s="62"/>
      <c r="AZ368" s="262"/>
    </row>
    <row r="369" ht="15.75" customHeight="1">
      <c r="F369" s="111"/>
      <c r="G369" s="112"/>
      <c r="H369" s="112"/>
      <c r="I369" s="112"/>
      <c r="J369" s="113"/>
      <c r="K369" s="113"/>
      <c r="AQ369" s="62"/>
      <c r="AR369" s="62"/>
      <c r="AS369" s="62"/>
      <c r="AT369" s="62"/>
      <c r="AZ369" s="262"/>
    </row>
    <row r="370" ht="15.75" customHeight="1">
      <c r="F370" s="111"/>
      <c r="G370" s="112"/>
      <c r="H370" s="112"/>
      <c r="I370" s="112"/>
      <c r="J370" s="113"/>
      <c r="K370" s="113"/>
      <c r="AQ370" s="62"/>
      <c r="AR370" s="62"/>
      <c r="AS370" s="62"/>
      <c r="AT370" s="62"/>
      <c r="AZ370" s="262"/>
    </row>
    <row r="371" ht="15.75" customHeight="1">
      <c r="F371" s="111"/>
      <c r="G371" s="112"/>
      <c r="H371" s="112"/>
      <c r="I371" s="112"/>
      <c r="J371" s="113"/>
      <c r="K371" s="113"/>
      <c r="AQ371" s="62"/>
      <c r="AR371" s="62"/>
      <c r="AS371" s="62"/>
      <c r="AT371" s="62"/>
      <c r="AZ371" s="262"/>
    </row>
    <row r="372" ht="15.75" customHeight="1">
      <c r="F372" s="111"/>
      <c r="G372" s="112"/>
      <c r="H372" s="112"/>
      <c r="I372" s="112"/>
      <c r="J372" s="113"/>
      <c r="K372" s="113"/>
      <c r="AQ372" s="62"/>
      <c r="AR372" s="62"/>
      <c r="AS372" s="62"/>
      <c r="AT372" s="62"/>
      <c r="AZ372" s="262"/>
    </row>
    <row r="373" ht="15.75" customHeight="1">
      <c r="F373" s="111"/>
      <c r="G373" s="112"/>
      <c r="H373" s="112"/>
      <c r="I373" s="112"/>
      <c r="J373" s="113"/>
      <c r="K373" s="113"/>
      <c r="AQ373" s="62"/>
      <c r="AR373" s="62"/>
      <c r="AS373" s="62"/>
      <c r="AT373" s="62"/>
      <c r="AZ373" s="262"/>
    </row>
    <row r="374" ht="15.75" customHeight="1">
      <c r="F374" s="111"/>
      <c r="G374" s="112"/>
      <c r="H374" s="112"/>
      <c r="I374" s="112"/>
      <c r="J374" s="113"/>
      <c r="K374" s="113"/>
      <c r="AQ374" s="62"/>
      <c r="AR374" s="62"/>
      <c r="AS374" s="62"/>
      <c r="AT374" s="62"/>
      <c r="AZ374" s="262"/>
    </row>
    <row r="375" ht="15.75" customHeight="1">
      <c r="F375" s="111"/>
      <c r="G375" s="112"/>
      <c r="H375" s="112"/>
      <c r="I375" s="112"/>
      <c r="J375" s="113"/>
      <c r="K375" s="113"/>
      <c r="AQ375" s="62"/>
      <c r="AR375" s="62"/>
      <c r="AS375" s="62"/>
      <c r="AT375" s="62"/>
      <c r="AZ375" s="262"/>
    </row>
    <row r="376" ht="15.75" customHeight="1">
      <c r="F376" s="111"/>
      <c r="G376" s="112"/>
      <c r="H376" s="112"/>
      <c r="I376" s="112"/>
      <c r="J376" s="113"/>
      <c r="K376" s="113"/>
      <c r="AQ376" s="62"/>
      <c r="AR376" s="62"/>
      <c r="AS376" s="62"/>
      <c r="AT376" s="62"/>
      <c r="AZ376" s="262"/>
    </row>
    <row r="377" ht="15.75" customHeight="1">
      <c r="F377" s="111"/>
      <c r="G377" s="112"/>
      <c r="H377" s="112"/>
      <c r="I377" s="112"/>
      <c r="J377" s="113"/>
      <c r="K377" s="113"/>
      <c r="AQ377" s="62"/>
      <c r="AR377" s="62"/>
      <c r="AS377" s="62"/>
      <c r="AT377" s="62"/>
      <c r="AZ377" s="262"/>
    </row>
    <row r="378" ht="15.75" customHeight="1">
      <c r="F378" s="111"/>
      <c r="G378" s="112"/>
      <c r="H378" s="112"/>
      <c r="I378" s="112"/>
      <c r="J378" s="113"/>
      <c r="K378" s="113"/>
      <c r="AQ378" s="62"/>
      <c r="AR378" s="62"/>
      <c r="AS378" s="62"/>
      <c r="AT378" s="62"/>
      <c r="AZ378" s="262"/>
    </row>
    <row r="379" ht="15.75" customHeight="1">
      <c r="F379" s="111"/>
      <c r="G379" s="112"/>
      <c r="H379" s="112"/>
      <c r="I379" s="112"/>
      <c r="J379" s="113"/>
      <c r="K379" s="113"/>
      <c r="AQ379" s="62"/>
      <c r="AR379" s="62"/>
      <c r="AS379" s="62"/>
      <c r="AT379" s="62"/>
      <c r="AZ379" s="262"/>
    </row>
    <row r="380" ht="15.75" customHeight="1">
      <c r="F380" s="111"/>
      <c r="G380" s="112"/>
      <c r="H380" s="112"/>
      <c r="I380" s="112"/>
      <c r="J380" s="113"/>
      <c r="K380" s="113"/>
      <c r="AQ380" s="62"/>
      <c r="AR380" s="62"/>
      <c r="AS380" s="62"/>
      <c r="AT380" s="62"/>
      <c r="AZ380" s="262"/>
    </row>
    <row r="381" ht="15.75" customHeight="1">
      <c r="F381" s="111"/>
      <c r="G381" s="112"/>
      <c r="H381" s="112"/>
      <c r="I381" s="112"/>
      <c r="J381" s="113"/>
      <c r="K381" s="113"/>
      <c r="AQ381" s="62"/>
      <c r="AR381" s="62"/>
      <c r="AS381" s="62"/>
      <c r="AT381" s="62"/>
      <c r="AZ381" s="262"/>
    </row>
    <row r="382" ht="15.75" customHeight="1">
      <c r="F382" s="111"/>
      <c r="G382" s="112"/>
      <c r="H382" s="112"/>
      <c r="I382" s="112"/>
      <c r="J382" s="113"/>
      <c r="K382" s="113"/>
      <c r="AQ382" s="62"/>
      <c r="AR382" s="62"/>
      <c r="AS382" s="62"/>
      <c r="AT382" s="62"/>
      <c r="AZ382" s="262"/>
    </row>
    <row r="383" ht="15.75" customHeight="1">
      <c r="F383" s="111"/>
      <c r="G383" s="112"/>
      <c r="H383" s="112"/>
      <c r="I383" s="112"/>
      <c r="J383" s="113"/>
      <c r="K383" s="113"/>
      <c r="AQ383" s="62"/>
      <c r="AR383" s="62"/>
      <c r="AS383" s="62"/>
      <c r="AT383" s="62"/>
      <c r="AZ383" s="262"/>
    </row>
    <row r="384" ht="15.75" customHeight="1">
      <c r="F384" s="111"/>
      <c r="G384" s="112"/>
      <c r="H384" s="112"/>
      <c r="I384" s="112"/>
      <c r="J384" s="113"/>
      <c r="K384" s="113"/>
      <c r="AQ384" s="62"/>
      <c r="AR384" s="62"/>
      <c r="AS384" s="62"/>
      <c r="AT384" s="62"/>
      <c r="AZ384" s="262"/>
    </row>
    <row r="385" ht="15.75" customHeight="1">
      <c r="F385" s="111"/>
      <c r="G385" s="112"/>
      <c r="H385" s="112"/>
      <c r="I385" s="112"/>
      <c r="J385" s="113"/>
      <c r="K385" s="113"/>
      <c r="AQ385" s="62"/>
      <c r="AR385" s="62"/>
      <c r="AS385" s="62"/>
      <c r="AT385" s="62"/>
      <c r="AZ385" s="262"/>
    </row>
    <row r="386" ht="15.75" customHeight="1">
      <c r="F386" s="111"/>
      <c r="G386" s="112"/>
      <c r="H386" s="112"/>
      <c r="I386" s="112"/>
      <c r="J386" s="113"/>
      <c r="K386" s="113"/>
      <c r="AQ386" s="62"/>
      <c r="AR386" s="62"/>
      <c r="AS386" s="62"/>
      <c r="AT386" s="62"/>
      <c r="AZ386" s="262"/>
    </row>
    <row r="387" ht="15.75" customHeight="1">
      <c r="F387" s="111"/>
      <c r="G387" s="112"/>
      <c r="H387" s="112"/>
      <c r="I387" s="112"/>
      <c r="J387" s="113"/>
      <c r="K387" s="113"/>
      <c r="AQ387" s="62"/>
      <c r="AR387" s="62"/>
      <c r="AS387" s="62"/>
      <c r="AT387" s="62"/>
      <c r="AZ387" s="262"/>
    </row>
    <row r="388" ht="15.75" customHeight="1">
      <c r="F388" s="111"/>
      <c r="G388" s="112"/>
      <c r="H388" s="112"/>
      <c r="I388" s="112"/>
      <c r="J388" s="113"/>
      <c r="K388" s="113"/>
      <c r="AQ388" s="62"/>
      <c r="AR388" s="62"/>
      <c r="AS388" s="62"/>
      <c r="AT388" s="62"/>
      <c r="AZ388" s="262"/>
    </row>
    <row r="389" ht="15.75" customHeight="1">
      <c r="F389" s="111"/>
      <c r="G389" s="112"/>
      <c r="H389" s="112"/>
      <c r="I389" s="112"/>
      <c r="J389" s="113"/>
      <c r="K389" s="113"/>
      <c r="AQ389" s="62"/>
      <c r="AR389" s="62"/>
      <c r="AS389" s="62"/>
      <c r="AT389" s="62"/>
      <c r="AZ389" s="262"/>
    </row>
    <row r="390" ht="15.75" customHeight="1">
      <c r="F390" s="111"/>
      <c r="G390" s="112"/>
      <c r="H390" s="112"/>
      <c r="I390" s="112"/>
      <c r="J390" s="113"/>
      <c r="K390" s="113"/>
      <c r="AQ390" s="62"/>
      <c r="AR390" s="62"/>
      <c r="AS390" s="62"/>
      <c r="AT390" s="62"/>
      <c r="AZ390" s="262"/>
    </row>
    <row r="391" ht="15.75" customHeight="1">
      <c r="F391" s="111"/>
      <c r="G391" s="112"/>
      <c r="H391" s="112"/>
      <c r="I391" s="112"/>
      <c r="J391" s="113"/>
      <c r="K391" s="113"/>
      <c r="AQ391" s="62"/>
      <c r="AR391" s="62"/>
      <c r="AS391" s="62"/>
      <c r="AT391" s="62"/>
      <c r="AZ391" s="262"/>
    </row>
    <row r="392" ht="15.75" customHeight="1">
      <c r="F392" s="111"/>
      <c r="G392" s="112"/>
      <c r="H392" s="112"/>
      <c r="I392" s="112"/>
      <c r="J392" s="113"/>
      <c r="K392" s="113"/>
      <c r="AQ392" s="62"/>
      <c r="AR392" s="62"/>
      <c r="AS392" s="62"/>
      <c r="AT392" s="62"/>
      <c r="AZ392" s="262"/>
    </row>
    <row r="393" ht="15.75" customHeight="1">
      <c r="F393" s="111"/>
      <c r="G393" s="112"/>
      <c r="H393" s="112"/>
      <c r="I393" s="112"/>
      <c r="J393" s="113"/>
      <c r="K393" s="113"/>
      <c r="AQ393" s="62"/>
      <c r="AR393" s="62"/>
      <c r="AS393" s="62"/>
      <c r="AT393" s="62"/>
      <c r="AZ393" s="262"/>
    </row>
    <row r="394" ht="15.75" customHeight="1">
      <c r="F394" s="111"/>
      <c r="G394" s="112"/>
      <c r="H394" s="112"/>
      <c r="I394" s="112"/>
      <c r="J394" s="113"/>
      <c r="K394" s="113"/>
      <c r="AQ394" s="62"/>
      <c r="AR394" s="62"/>
      <c r="AS394" s="62"/>
      <c r="AT394" s="62"/>
      <c r="AZ394" s="262"/>
    </row>
    <row r="395" ht="15.75" customHeight="1">
      <c r="F395" s="111"/>
      <c r="G395" s="112"/>
      <c r="H395" s="112"/>
      <c r="I395" s="112"/>
      <c r="J395" s="113"/>
      <c r="K395" s="113"/>
      <c r="AQ395" s="62"/>
      <c r="AR395" s="62"/>
      <c r="AS395" s="62"/>
      <c r="AT395" s="62"/>
      <c r="AZ395" s="262"/>
    </row>
    <row r="396" ht="15.75" customHeight="1">
      <c r="F396" s="111"/>
      <c r="G396" s="112"/>
      <c r="H396" s="112"/>
      <c r="I396" s="112"/>
      <c r="J396" s="113"/>
      <c r="K396" s="113"/>
      <c r="AQ396" s="62"/>
      <c r="AR396" s="62"/>
      <c r="AS396" s="62"/>
      <c r="AT396" s="62"/>
      <c r="AZ396" s="262"/>
    </row>
    <row r="397" ht="15.75" customHeight="1">
      <c r="F397" s="111"/>
      <c r="G397" s="112"/>
      <c r="H397" s="112"/>
      <c r="I397" s="112"/>
      <c r="J397" s="113"/>
      <c r="K397" s="113"/>
      <c r="AQ397" s="62"/>
      <c r="AR397" s="62"/>
      <c r="AS397" s="62"/>
      <c r="AT397" s="62"/>
      <c r="AZ397" s="262"/>
    </row>
    <row r="398" ht="15.75" customHeight="1">
      <c r="F398" s="111"/>
      <c r="G398" s="112"/>
      <c r="H398" s="112"/>
      <c r="I398" s="112"/>
      <c r="J398" s="113"/>
      <c r="K398" s="113"/>
      <c r="AQ398" s="62"/>
      <c r="AR398" s="62"/>
      <c r="AS398" s="62"/>
      <c r="AT398" s="62"/>
      <c r="AZ398" s="262"/>
    </row>
    <row r="399" ht="15.75" customHeight="1">
      <c r="F399" s="111"/>
      <c r="G399" s="112"/>
      <c r="H399" s="112"/>
      <c r="I399" s="112"/>
      <c r="J399" s="113"/>
      <c r="K399" s="113"/>
      <c r="AQ399" s="62"/>
      <c r="AR399" s="62"/>
      <c r="AS399" s="62"/>
      <c r="AT399" s="62"/>
      <c r="AZ399" s="262"/>
    </row>
    <row r="400" ht="15.75" customHeight="1">
      <c r="F400" s="111"/>
      <c r="G400" s="112"/>
      <c r="H400" s="112"/>
      <c r="I400" s="112"/>
      <c r="J400" s="113"/>
      <c r="K400" s="113"/>
      <c r="AQ400" s="62"/>
      <c r="AR400" s="62"/>
      <c r="AS400" s="62"/>
      <c r="AT400" s="62"/>
      <c r="AZ400" s="262"/>
    </row>
    <row r="401" ht="15.75" customHeight="1">
      <c r="F401" s="111"/>
      <c r="G401" s="112"/>
      <c r="H401" s="112"/>
      <c r="I401" s="112"/>
      <c r="J401" s="113"/>
      <c r="K401" s="113"/>
      <c r="AQ401" s="62"/>
      <c r="AR401" s="62"/>
      <c r="AS401" s="62"/>
      <c r="AT401" s="62"/>
      <c r="AZ401" s="262"/>
    </row>
    <row r="402" ht="15.75" customHeight="1">
      <c r="F402" s="111"/>
      <c r="G402" s="112"/>
      <c r="H402" s="112"/>
      <c r="I402" s="112"/>
      <c r="J402" s="113"/>
      <c r="K402" s="113"/>
      <c r="AQ402" s="62"/>
      <c r="AR402" s="62"/>
      <c r="AS402" s="62"/>
      <c r="AT402" s="62"/>
      <c r="AZ402" s="262"/>
    </row>
    <row r="403" ht="15.75" customHeight="1">
      <c r="F403" s="111"/>
      <c r="G403" s="112"/>
      <c r="H403" s="112"/>
      <c r="I403" s="112"/>
      <c r="J403" s="113"/>
      <c r="K403" s="113"/>
      <c r="AQ403" s="62"/>
      <c r="AR403" s="62"/>
      <c r="AS403" s="62"/>
      <c r="AT403" s="62"/>
      <c r="AZ403" s="262"/>
    </row>
    <row r="404" ht="15.75" customHeight="1">
      <c r="F404" s="111"/>
      <c r="G404" s="112"/>
      <c r="H404" s="112"/>
      <c r="I404" s="112"/>
      <c r="J404" s="113"/>
      <c r="K404" s="113"/>
      <c r="AQ404" s="62"/>
      <c r="AR404" s="62"/>
      <c r="AS404" s="62"/>
      <c r="AT404" s="62"/>
      <c r="AZ404" s="262"/>
    </row>
    <row r="405" ht="15.75" customHeight="1">
      <c r="F405" s="111"/>
      <c r="G405" s="112"/>
      <c r="H405" s="112"/>
      <c r="I405" s="112"/>
      <c r="J405" s="113"/>
      <c r="K405" s="113"/>
      <c r="AQ405" s="62"/>
      <c r="AR405" s="62"/>
      <c r="AS405" s="62"/>
      <c r="AT405" s="62"/>
      <c r="AZ405" s="262"/>
    </row>
    <row r="406" ht="15.75" customHeight="1">
      <c r="F406" s="111"/>
      <c r="G406" s="112"/>
      <c r="H406" s="112"/>
      <c r="I406" s="112"/>
      <c r="J406" s="113"/>
      <c r="K406" s="113"/>
      <c r="AQ406" s="62"/>
      <c r="AR406" s="62"/>
      <c r="AS406" s="62"/>
      <c r="AT406" s="62"/>
      <c r="AZ406" s="262"/>
    </row>
    <row r="407" ht="15.75" customHeight="1">
      <c r="F407" s="111"/>
      <c r="G407" s="112"/>
      <c r="H407" s="112"/>
      <c r="I407" s="112"/>
      <c r="J407" s="113"/>
      <c r="K407" s="113"/>
      <c r="AQ407" s="62"/>
      <c r="AR407" s="62"/>
      <c r="AS407" s="62"/>
      <c r="AT407" s="62"/>
      <c r="AZ407" s="262"/>
    </row>
    <row r="408" ht="15.75" customHeight="1">
      <c r="F408" s="111"/>
      <c r="G408" s="112"/>
      <c r="H408" s="112"/>
      <c r="I408" s="112"/>
      <c r="J408" s="113"/>
      <c r="K408" s="113"/>
      <c r="AQ408" s="62"/>
      <c r="AR408" s="62"/>
      <c r="AS408" s="62"/>
      <c r="AT408" s="62"/>
      <c r="AZ408" s="262"/>
    </row>
    <row r="409" ht="15.75" customHeight="1">
      <c r="F409" s="111"/>
      <c r="G409" s="112"/>
      <c r="H409" s="112"/>
      <c r="I409" s="112"/>
      <c r="J409" s="113"/>
      <c r="K409" s="113"/>
      <c r="AQ409" s="62"/>
      <c r="AR409" s="62"/>
      <c r="AS409" s="62"/>
      <c r="AT409" s="62"/>
      <c r="AZ409" s="262"/>
    </row>
    <row r="410" ht="15.75" customHeight="1">
      <c r="F410" s="111"/>
      <c r="G410" s="112"/>
      <c r="H410" s="112"/>
      <c r="I410" s="112"/>
      <c r="J410" s="113"/>
      <c r="K410" s="113"/>
      <c r="AQ410" s="62"/>
      <c r="AR410" s="62"/>
      <c r="AS410" s="62"/>
      <c r="AT410" s="62"/>
      <c r="AZ410" s="262"/>
    </row>
    <row r="411" ht="15.75" customHeight="1">
      <c r="F411" s="111"/>
      <c r="G411" s="112"/>
      <c r="H411" s="112"/>
      <c r="I411" s="112"/>
      <c r="J411" s="113"/>
      <c r="K411" s="113"/>
      <c r="AQ411" s="62"/>
      <c r="AR411" s="62"/>
      <c r="AS411" s="62"/>
      <c r="AT411" s="62"/>
      <c r="AZ411" s="262"/>
    </row>
    <row r="412" ht="15.75" customHeight="1">
      <c r="F412" s="111"/>
      <c r="G412" s="112"/>
      <c r="H412" s="112"/>
      <c r="I412" s="112"/>
      <c r="J412" s="113"/>
      <c r="K412" s="113"/>
      <c r="AQ412" s="62"/>
      <c r="AR412" s="62"/>
      <c r="AS412" s="62"/>
      <c r="AT412" s="62"/>
      <c r="AZ412" s="262"/>
    </row>
    <row r="413" ht="15.75" customHeight="1">
      <c r="F413" s="111"/>
      <c r="G413" s="112"/>
      <c r="H413" s="112"/>
      <c r="I413" s="112"/>
      <c r="J413" s="113"/>
      <c r="K413" s="113"/>
      <c r="AQ413" s="62"/>
      <c r="AR413" s="62"/>
      <c r="AS413" s="62"/>
      <c r="AT413" s="62"/>
      <c r="AZ413" s="262"/>
    </row>
    <row r="414" ht="15.75" customHeight="1">
      <c r="F414" s="111"/>
      <c r="G414" s="112"/>
      <c r="H414" s="112"/>
      <c r="I414" s="112"/>
      <c r="J414" s="113"/>
      <c r="K414" s="113"/>
      <c r="AQ414" s="62"/>
      <c r="AR414" s="62"/>
      <c r="AS414" s="62"/>
      <c r="AT414" s="62"/>
      <c r="AZ414" s="262"/>
    </row>
    <row r="415" ht="15.75" customHeight="1">
      <c r="F415" s="111"/>
      <c r="G415" s="112"/>
      <c r="H415" s="112"/>
      <c r="I415" s="112"/>
      <c r="J415" s="113"/>
      <c r="K415" s="113"/>
      <c r="AQ415" s="62"/>
      <c r="AR415" s="62"/>
      <c r="AS415" s="62"/>
      <c r="AT415" s="62"/>
      <c r="AZ415" s="262"/>
    </row>
    <row r="416" ht="15.75" customHeight="1">
      <c r="F416" s="111"/>
      <c r="G416" s="112"/>
      <c r="H416" s="112"/>
      <c r="I416" s="112"/>
      <c r="J416" s="113"/>
      <c r="K416" s="113"/>
      <c r="AQ416" s="62"/>
      <c r="AR416" s="62"/>
      <c r="AS416" s="62"/>
      <c r="AT416" s="62"/>
      <c r="AZ416" s="262"/>
    </row>
    <row r="417" ht="15.75" customHeight="1">
      <c r="F417" s="111"/>
      <c r="G417" s="112"/>
      <c r="H417" s="112"/>
      <c r="I417" s="112"/>
      <c r="J417" s="113"/>
      <c r="K417" s="113"/>
      <c r="AQ417" s="62"/>
      <c r="AR417" s="62"/>
      <c r="AS417" s="62"/>
      <c r="AT417" s="62"/>
      <c r="AZ417" s="262"/>
    </row>
    <row r="418" ht="15.75" customHeight="1">
      <c r="F418" s="111"/>
      <c r="G418" s="112"/>
      <c r="H418" s="112"/>
      <c r="I418" s="112"/>
      <c r="J418" s="113"/>
      <c r="K418" s="113"/>
      <c r="AQ418" s="62"/>
      <c r="AR418" s="62"/>
      <c r="AS418" s="62"/>
      <c r="AT418" s="62"/>
      <c r="AZ418" s="262"/>
    </row>
    <row r="419" ht="15.75" customHeight="1">
      <c r="F419" s="111"/>
      <c r="G419" s="112"/>
      <c r="H419" s="112"/>
      <c r="I419" s="112"/>
      <c r="J419" s="113"/>
      <c r="K419" s="113"/>
      <c r="AQ419" s="62"/>
      <c r="AR419" s="62"/>
      <c r="AS419" s="62"/>
      <c r="AT419" s="62"/>
      <c r="AZ419" s="262"/>
    </row>
    <row r="420" ht="15.75" customHeight="1">
      <c r="F420" s="111"/>
      <c r="G420" s="112"/>
      <c r="H420" s="112"/>
      <c r="I420" s="112"/>
      <c r="J420" s="113"/>
      <c r="K420" s="113"/>
      <c r="AQ420" s="62"/>
      <c r="AR420" s="62"/>
      <c r="AS420" s="62"/>
      <c r="AT420" s="62"/>
      <c r="AZ420" s="262"/>
    </row>
    <row r="421" ht="15.75" customHeight="1">
      <c r="F421" s="111"/>
      <c r="G421" s="112"/>
      <c r="H421" s="112"/>
      <c r="I421" s="112"/>
      <c r="J421" s="113"/>
      <c r="K421" s="113"/>
      <c r="AQ421" s="62"/>
      <c r="AR421" s="62"/>
      <c r="AS421" s="62"/>
      <c r="AT421" s="62"/>
      <c r="AZ421" s="262"/>
    </row>
    <row r="422" ht="15.75" customHeight="1">
      <c r="F422" s="111"/>
      <c r="G422" s="112"/>
      <c r="H422" s="112"/>
      <c r="I422" s="112"/>
      <c r="J422" s="113"/>
      <c r="K422" s="113"/>
      <c r="AQ422" s="62"/>
      <c r="AR422" s="62"/>
      <c r="AS422" s="62"/>
      <c r="AT422" s="62"/>
      <c r="AZ422" s="262"/>
    </row>
    <row r="423" ht="15.75" customHeight="1">
      <c r="F423" s="111"/>
      <c r="G423" s="112"/>
      <c r="H423" s="112"/>
      <c r="I423" s="112"/>
      <c r="J423" s="113"/>
      <c r="K423" s="113"/>
      <c r="AQ423" s="62"/>
      <c r="AR423" s="62"/>
      <c r="AS423" s="62"/>
      <c r="AT423" s="62"/>
      <c r="AZ423" s="262"/>
    </row>
    <row r="424" ht="15.75" customHeight="1">
      <c r="F424" s="111"/>
      <c r="G424" s="112"/>
      <c r="H424" s="112"/>
      <c r="I424" s="112"/>
      <c r="J424" s="113"/>
      <c r="K424" s="113"/>
      <c r="AQ424" s="62"/>
      <c r="AR424" s="62"/>
      <c r="AS424" s="62"/>
      <c r="AT424" s="62"/>
      <c r="AZ424" s="262"/>
    </row>
    <row r="425" ht="15.75" customHeight="1">
      <c r="F425" s="111"/>
      <c r="G425" s="112"/>
      <c r="H425" s="112"/>
      <c r="I425" s="112"/>
      <c r="J425" s="113"/>
      <c r="K425" s="113"/>
      <c r="AQ425" s="62"/>
      <c r="AR425" s="62"/>
      <c r="AS425" s="62"/>
      <c r="AT425" s="62"/>
      <c r="AZ425" s="262"/>
    </row>
    <row r="426" ht="15.75" customHeight="1">
      <c r="F426" s="111"/>
      <c r="G426" s="112"/>
      <c r="H426" s="112"/>
      <c r="I426" s="112"/>
      <c r="J426" s="113"/>
      <c r="K426" s="113"/>
      <c r="AQ426" s="62"/>
      <c r="AR426" s="62"/>
      <c r="AS426" s="62"/>
      <c r="AT426" s="62"/>
      <c r="AZ426" s="262"/>
    </row>
    <row r="427" ht="15.75" customHeight="1">
      <c r="F427" s="111"/>
      <c r="G427" s="112"/>
      <c r="H427" s="112"/>
      <c r="I427" s="112"/>
      <c r="J427" s="113"/>
      <c r="K427" s="113"/>
      <c r="AQ427" s="62"/>
      <c r="AR427" s="62"/>
      <c r="AS427" s="62"/>
      <c r="AT427" s="62"/>
      <c r="AZ427" s="262"/>
    </row>
    <row r="428" ht="15.75" customHeight="1">
      <c r="F428" s="111"/>
      <c r="G428" s="112"/>
      <c r="H428" s="112"/>
      <c r="I428" s="112"/>
      <c r="J428" s="113"/>
      <c r="K428" s="113"/>
      <c r="AQ428" s="62"/>
      <c r="AR428" s="62"/>
      <c r="AS428" s="62"/>
      <c r="AT428" s="62"/>
      <c r="AZ428" s="262"/>
    </row>
    <row r="429" ht="15.75" customHeight="1">
      <c r="F429" s="111"/>
      <c r="G429" s="112"/>
      <c r="H429" s="112"/>
      <c r="I429" s="112"/>
      <c r="J429" s="113"/>
      <c r="K429" s="113"/>
      <c r="AQ429" s="62"/>
      <c r="AR429" s="62"/>
      <c r="AS429" s="62"/>
      <c r="AT429" s="62"/>
      <c r="AZ429" s="262"/>
    </row>
    <row r="430" ht="15.75" customHeight="1">
      <c r="F430" s="111"/>
      <c r="G430" s="112"/>
      <c r="H430" s="112"/>
      <c r="I430" s="112"/>
      <c r="J430" s="113"/>
      <c r="K430" s="113"/>
      <c r="AQ430" s="62"/>
      <c r="AR430" s="62"/>
      <c r="AS430" s="62"/>
      <c r="AT430" s="62"/>
      <c r="AZ430" s="262"/>
    </row>
    <row r="431" ht="15.75" customHeight="1">
      <c r="F431" s="111"/>
      <c r="G431" s="112"/>
      <c r="H431" s="112"/>
      <c r="I431" s="112"/>
      <c r="J431" s="113"/>
      <c r="K431" s="113"/>
      <c r="AQ431" s="62"/>
      <c r="AR431" s="62"/>
      <c r="AS431" s="62"/>
      <c r="AT431" s="62"/>
      <c r="AZ431" s="262"/>
    </row>
    <row r="432" ht="15.75" customHeight="1">
      <c r="F432" s="111"/>
      <c r="G432" s="112"/>
      <c r="H432" s="112"/>
      <c r="I432" s="112"/>
      <c r="J432" s="113"/>
      <c r="K432" s="113"/>
      <c r="AQ432" s="62"/>
      <c r="AR432" s="62"/>
      <c r="AS432" s="62"/>
      <c r="AT432" s="62"/>
      <c r="AZ432" s="262"/>
    </row>
    <row r="433" ht="15.75" customHeight="1">
      <c r="F433" s="111"/>
      <c r="G433" s="112"/>
      <c r="H433" s="112"/>
      <c r="I433" s="112"/>
      <c r="J433" s="113"/>
      <c r="K433" s="113"/>
      <c r="AQ433" s="62"/>
      <c r="AR433" s="62"/>
      <c r="AS433" s="62"/>
      <c r="AT433" s="62"/>
      <c r="AZ433" s="262"/>
    </row>
    <row r="434" ht="15.75" customHeight="1">
      <c r="F434" s="111"/>
      <c r="G434" s="112"/>
      <c r="H434" s="112"/>
      <c r="I434" s="112"/>
      <c r="J434" s="113"/>
      <c r="K434" s="113"/>
      <c r="AQ434" s="62"/>
      <c r="AR434" s="62"/>
      <c r="AS434" s="62"/>
      <c r="AT434" s="62"/>
      <c r="AZ434" s="262"/>
    </row>
    <row r="435" ht="15.75" customHeight="1">
      <c r="F435" s="111"/>
      <c r="G435" s="112"/>
      <c r="H435" s="112"/>
      <c r="I435" s="112"/>
      <c r="J435" s="113"/>
      <c r="K435" s="113"/>
      <c r="AQ435" s="62"/>
      <c r="AR435" s="62"/>
      <c r="AS435" s="62"/>
      <c r="AT435" s="62"/>
      <c r="AZ435" s="262"/>
    </row>
    <row r="436" ht="15.75" customHeight="1">
      <c r="F436" s="111"/>
      <c r="G436" s="112"/>
      <c r="H436" s="112"/>
      <c r="I436" s="112"/>
      <c r="J436" s="113"/>
      <c r="K436" s="113"/>
      <c r="AQ436" s="62"/>
      <c r="AR436" s="62"/>
      <c r="AS436" s="62"/>
      <c r="AT436" s="62"/>
      <c r="AZ436" s="262"/>
    </row>
    <row r="437" ht="15.75" customHeight="1">
      <c r="F437" s="111"/>
      <c r="G437" s="112"/>
      <c r="H437" s="112"/>
      <c r="I437" s="112"/>
      <c r="J437" s="113"/>
      <c r="K437" s="113"/>
      <c r="AQ437" s="62"/>
      <c r="AR437" s="62"/>
      <c r="AS437" s="62"/>
      <c r="AT437" s="62"/>
      <c r="AZ437" s="262"/>
    </row>
    <row r="438" ht="15.75" customHeight="1">
      <c r="F438" s="111"/>
      <c r="G438" s="112"/>
      <c r="H438" s="112"/>
      <c r="I438" s="112"/>
      <c r="J438" s="113"/>
      <c r="K438" s="113"/>
      <c r="AQ438" s="62"/>
      <c r="AR438" s="62"/>
      <c r="AS438" s="62"/>
      <c r="AT438" s="62"/>
      <c r="AZ438" s="262"/>
    </row>
    <row r="439" ht="15.75" customHeight="1">
      <c r="F439" s="111"/>
      <c r="G439" s="112"/>
      <c r="H439" s="112"/>
      <c r="I439" s="112"/>
      <c r="J439" s="113"/>
      <c r="K439" s="113"/>
      <c r="AQ439" s="62"/>
      <c r="AR439" s="62"/>
      <c r="AS439" s="62"/>
      <c r="AT439" s="62"/>
      <c r="AZ439" s="262"/>
    </row>
    <row r="440" ht="15.75" customHeight="1">
      <c r="F440" s="111"/>
      <c r="G440" s="112"/>
      <c r="H440" s="112"/>
      <c r="I440" s="112"/>
      <c r="J440" s="113"/>
      <c r="K440" s="113"/>
      <c r="AQ440" s="62"/>
      <c r="AR440" s="62"/>
      <c r="AS440" s="62"/>
      <c r="AT440" s="62"/>
      <c r="AZ440" s="262"/>
    </row>
    <row r="441" ht="15.75" customHeight="1">
      <c r="F441" s="111"/>
      <c r="G441" s="112"/>
      <c r="H441" s="112"/>
      <c r="I441" s="112"/>
      <c r="J441" s="113"/>
      <c r="K441" s="113"/>
      <c r="AQ441" s="62"/>
      <c r="AR441" s="62"/>
      <c r="AS441" s="62"/>
      <c r="AT441" s="62"/>
      <c r="AZ441" s="262"/>
    </row>
    <row r="442" ht="15.75" customHeight="1">
      <c r="F442" s="111"/>
      <c r="G442" s="112"/>
      <c r="H442" s="112"/>
      <c r="I442" s="112"/>
      <c r="J442" s="113"/>
      <c r="K442" s="113"/>
      <c r="AQ442" s="62"/>
      <c r="AR442" s="62"/>
      <c r="AS442" s="62"/>
      <c r="AT442" s="62"/>
      <c r="AZ442" s="262"/>
    </row>
    <row r="443" ht="15.75" customHeight="1">
      <c r="F443" s="111"/>
      <c r="G443" s="112"/>
      <c r="H443" s="112"/>
      <c r="I443" s="112"/>
      <c r="J443" s="113"/>
      <c r="K443" s="113"/>
      <c r="AQ443" s="62"/>
      <c r="AR443" s="62"/>
      <c r="AS443" s="62"/>
      <c r="AT443" s="62"/>
      <c r="AZ443" s="262"/>
    </row>
    <row r="444" ht="15.75" customHeight="1">
      <c r="F444" s="111"/>
      <c r="G444" s="112"/>
      <c r="H444" s="112"/>
      <c r="I444" s="112"/>
      <c r="J444" s="113"/>
      <c r="K444" s="113"/>
      <c r="AQ444" s="62"/>
      <c r="AR444" s="62"/>
      <c r="AS444" s="62"/>
      <c r="AT444" s="62"/>
      <c r="AZ444" s="262"/>
    </row>
    <row r="445" ht="15.75" customHeight="1">
      <c r="F445" s="111"/>
      <c r="G445" s="112"/>
      <c r="H445" s="112"/>
      <c r="I445" s="112"/>
      <c r="J445" s="113"/>
      <c r="K445" s="113"/>
      <c r="AQ445" s="62"/>
      <c r="AR445" s="62"/>
      <c r="AS445" s="62"/>
      <c r="AT445" s="62"/>
      <c r="AZ445" s="262"/>
    </row>
    <row r="446" ht="15.75" customHeight="1">
      <c r="F446" s="111"/>
      <c r="G446" s="112"/>
      <c r="H446" s="112"/>
      <c r="I446" s="112"/>
      <c r="J446" s="113"/>
      <c r="K446" s="113"/>
      <c r="AQ446" s="62"/>
      <c r="AR446" s="62"/>
      <c r="AS446" s="62"/>
      <c r="AT446" s="62"/>
      <c r="AZ446" s="262"/>
    </row>
    <row r="447" ht="15.75" customHeight="1">
      <c r="F447" s="111"/>
      <c r="G447" s="112"/>
      <c r="H447" s="112"/>
      <c r="I447" s="112"/>
      <c r="J447" s="113"/>
      <c r="K447" s="113"/>
      <c r="AQ447" s="62"/>
      <c r="AR447" s="62"/>
      <c r="AS447" s="62"/>
      <c r="AT447" s="62"/>
      <c r="AZ447" s="262"/>
    </row>
    <row r="448" ht="15.75" customHeight="1">
      <c r="F448" s="111"/>
      <c r="G448" s="112"/>
      <c r="H448" s="112"/>
      <c r="I448" s="112"/>
      <c r="J448" s="113"/>
      <c r="K448" s="113"/>
      <c r="AQ448" s="62"/>
      <c r="AR448" s="62"/>
      <c r="AS448" s="62"/>
      <c r="AT448" s="62"/>
      <c r="AZ448" s="262"/>
    </row>
    <row r="449" ht="15.75" customHeight="1">
      <c r="F449" s="111"/>
      <c r="G449" s="112"/>
      <c r="H449" s="112"/>
      <c r="I449" s="112"/>
      <c r="J449" s="113"/>
      <c r="K449" s="113"/>
      <c r="AQ449" s="62"/>
      <c r="AR449" s="62"/>
      <c r="AS449" s="62"/>
      <c r="AT449" s="62"/>
      <c r="AZ449" s="262"/>
    </row>
    <row r="450" ht="15.75" customHeight="1">
      <c r="F450" s="111"/>
      <c r="G450" s="112"/>
      <c r="H450" s="112"/>
      <c r="I450" s="112"/>
      <c r="J450" s="113"/>
      <c r="K450" s="113"/>
      <c r="AQ450" s="62"/>
      <c r="AR450" s="62"/>
      <c r="AS450" s="62"/>
      <c r="AT450" s="62"/>
      <c r="AZ450" s="262"/>
    </row>
    <row r="451" ht="15.75" customHeight="1">
      <c r="F451" s="111"/>
      <c r="G451" s="112"/>
      <c r="H451" s="112"/>
      <c r="I451" s="112"/>
      <c r="J451" s="113"/>
      <c r="K451" s="113"/>
      <c r="AQ451" s="62"/>
      <c r="AR451" s="62"/>
      <c r="AS451" s="62"/>
      <c r="AT451" s="62"/>
      <c r="AZ451" s="262"/>
    </row>
    <row r="452" ht="15.75" customHeight="1">
      <c r="F452" s="111"/>
      <c r="G452" s="112"/>
      <c r="H452" s="112"/>
      <c r="I452" s="112"/>
      <c r="J452" s="113"/>
      <c r="K452" s="113"/>
      <c r="AQ452" s="62"/>
      <c r="AR452" s="62"/>
      <c r="AS452" s="62"/>
      <c r="AT452" s="62"/>
      <c r="AZ452" s="262"/>
    </row>
    <row r="453" ht="15.75" customHeight="1">
      <c r="F453" s="111"/>
      <c r="G453" s="112"/>
      <c r="H453" s="112"/>
      <c r="I453" s="112"/>
      <c r="J453" s="113"/>
      <c r="K453" s="113"/>
      <c r="AQ453" s="62"/>
      <c r="AR453" s="62"/>
      <c r="AS453" s="62"/>
      <c r="AT453" s="62"/>
      <c r="AZ453" s="262"/>
    </row>
    <row r="454" ht="15.75" customHeight="1">
      <c r="F454" s="111"/>
      <c r="G454" s="112"/>
      <c r="H454" s="112"/>
      <c r="I454" s="112"/>
      <c r="J454" s="113"/>
      <c r="K454" s="113"/>
      <c r="AQ454" s="62"/>
      <c r="AR454" s="62"/>
      <c r="AS454" s="62"/>
      <c r="AT454" s="62"/>
      <c r="AZ454" s="262"/>
    </row>
    <row r="455" ht="15.75" customHeight="1">
      <c r="F455" s="111"/>
      <c r="G455" s="112"/>
      <c r="H455" s="112"/>
      <c r="I455" s="112"/>
      <c r="J455" s="113"/>
      <c r="K455" s="113"/>
      <c r="AQ455" s="62"/>
      <c r="AR455" s="62"/>
      <c r="AS455" s="62"/>
      <c r="AT455" s="62"/>
      <c r="AZ455" s="262"/>
    </row>
    <row r="456" ht="15.75" customHeight="1">
      <c r="F456" s="111"/>
      <c r="G456" s="112"/>
      <c r="H456" s="112"/>
      <c r="I456" s="112"/>
      <c r="J456" s="113"/>
      <c r="K456" s="113"/>
      <c r="AQ456" s="62"/>
      <c r="AR456" s="62"/>
      <c r="AS456" s="62"/>
      <c r="AT456" s="62"/>
      <c r="AZ456" s="262"/>
    </row>
    <row r="457" ht="15.75" customHeight="1">
      <c r="F457" s="111"/>
      <c r="G457" s="112"/>
      <c r="H457" s="112"/>
      <c r="I457" s="112"/>
      <c r="J457" s="113"/>
      <c r="K457" s="113"/>
      <c r="AQ457" s="62"/>
      <c r="AR457" s="62"/>
      <c r="AS457" s="62"/>
      <c r="AT457" s="62"/>
      <c r="AZ457" s="262"/>
    </row>
    <row r="458" ht="15.75" customHeight="1">
      <c r="F458" s="111"/>
      <c r="G458" s="112"/>
      <c r="H458" s="112"/>
      <c r="I458" s="112"/>
      <c r="J458" s="113"/>
      <c r="K458" s="113"/>
      <c r="AQ458" s="62"/>
      <c r="AR458" s="62"/>
      <c r="AS458" s="62"/>
      <c r="AT458" s="62"/>
      <c r="AZ458" s="262"/>
    </row>
    <row r="459" ht="15.75" customHeight="1">
      <c r="F459" s="111"/>
      <c r="G459" s="112"/>
      <c r="H459" s="112"/>
      <c r="I459" s="112"/>
      <c r="J459" s="113"/>
      <c r="K459" s="113"/>
      <c r="AQ459" s="62"/>
      <c r="AR459" s="62"/>
      <c r="AS459" s="62"/>
      <c r="AT459" s="62"/>
      <c r="AZ459" s="262"/>
    </row>
    <row r="460" ht="15.75" customHeight="1">
      <c r="F460" s="111"/>
      <c r="G460" s="112"/>
      <c r="H460" s="112"/>
      <c r="I460" s="112"/>
      <c r="J460" s="113"/>
      <c r="K460" s="113"/>
      <c r="AQ460" s="62"/>
      <c r="AR460" s="62"/>
      <c r="AS460" s="62"/>
      <c r="AT460" s="62"/>
      <c r="AZ460" s="262"/>
    </row>
    <row r="461" ht="15.75" customHeight="1">
      <c r="F461" s="111"/>
      <c r="G461" s="112"/>
      <c r="H461" s="112"/>
      <c r="I461" s="112"/>
      <c r="J461" s="113"/>
      <c r="K461" s="113"/>
      <c r="AQ461" s="62"/>
      <c r="AR461" s="62"/>
      <c r="AS461" s="62"/>
      <c r="AT461" s="62"/>
      <c r="AZ461" s="262"/>
    </row>
    <row r="462" ht="15.75" customHeight="1">
      <c r="F462" s="111"/>
      <c r="G462" s="112"/>
      <c r="H462" s="112"/>
      <c r="I462" s="112"/>
      <c r="J462" s="113"/>
      <c r="K462" s="113"/>
      <c r="AQ462" s="62"/>
      <c r="AR462" s="62"/>
      <c r="AS462" s="62"/>
      <c r="AT462" s="62"/>
      <c r="AZ462" s="262"/>
    </row>
    <row r="463" ht="15.75" customHeight="1">
      <c r="F463" s="111"/>
      <c r="G463" s="112"/>
      <c r="H463" s="112"/>
      <c r="I463" s="112"/>
      <c r="J463" s="113"/>
      <c r="K463" s="113"/>
      <c r="AQ463" s="62"/>
      <c r="AR463" s="62"/>
      <c r="AS463" s="62"/>
      <c r="AT463" s="62"/>
      <c r="AZ463" s="262"/>
    </row>
    <row r="464" ht="15.75" customHeight="1">
      <c r="F464" s="111"/>
      <c r="G464" s="112"/>
      <c r="H464" s="112"/>
      <c r="I464" s="112"/>
      <c r="J464" s="113"/>
      <c r="K464" s="113"/>
      <c r="AQ464" s="62"/>
      <c r="AR464" s="62"/>
      <c r="AS464" s="62"/>
      <c r="AT464" s="62"/>
      <c r="AZ464" s="262"/>
    </row>
    <row r="465" ht="15.75" customHeight="1">
      <c r="F465" s="111"/>
      <c r="G465" s="112"/>
      <c r="H465" s="112"/>
      <c r="I465" s="112"/>
      <c r="J465" s="113"/>
      <c r="K465" s="113"/>
      <c r="AQ465" s="62"/>
      <c r="AR465" s="62"/>
      <c r="AS465" s="62"/>
      <c r="AT465" s="62"/>
      <c r="AZ465" s="262"/>
    </row>
    <row r="466" ht="15.75" customHeight="1">
      <c r="F466" s="111"/>
      <c r="G466" s="112"/>
      <c r="H466" s="112"/>
      <c r="I466" s="112"/>
      <c r="J466" s="113"/>
      <c r="K466" s="113"/>
      <c r="AQ466" s="62"/>
      <c r="AR466" s="62"/>
      <c r="AS466" s="62"/>
      <c r="AT466" s="62"/>
      <c r="AZ466" s="262"/>
    </row>
    <row r="467" ht="15.75" customHeight="1">
      <c r="F467" s="111"/>
      <c r="G467" s="112"/>
      <c r="H467" s="112"/>
      <c r="I467" s="112"/>
      <c r="J467" s="113"/>
      <c r="K467" s="113"/>
      <c r="AQ467" s="62"/>
      <c r="AR467" s="62"/>
      <c r="AS467" s="62"/>
      <c r="AT467" s="62"/>
      <c r="AZ467" s="262"/>
    </row>
    <row r="468" ht="15.75" customHeight="1">
      <c r="F468" s="111"/>
      <c r="G468" s="112"/>
      <c r="H468" s="112"/>
      <c r="I468" s="112"/>
      <c r="J468" s="113"/>
      <c r="K468" s="113"/>
      <c r="AQ468" s="62"/>
      <c r="AR468" s="62"/>
      <c r="AS468" s="62"/>
      <c r="AT468" s="62"/>
      <c r="AZ468" s="262"/>
    </row>
    <row r="469" ht="15.75" customHeight="1">
      <c r="F469" s="111"/>
      <c r="G469" s="112"/>
      <c r="H469" s="112"/>
      <c r="I469" s="112"/>
      <c r="J469" s="113"/>
      <c r="K469" s="113"/>
      <c r="AQ469" s="62"/>
      <c r="AR469" s="62"/>
      <c r="AS469" s="62"/>
      <c r="AT469" s="62"/>
      <c r="AZ469" s="262"/>
    </row>
    <row r="470" ht="15.75" customHeight="1">
      <c r="F470" s="111"/>
      <c r="G470" s="112"/>
      <c r="H470" s="112"/>
      <c r="I470" s="112"/>
      <c r="J470" s="113"/>
      <c r="K470" s="113"/>
      <c r="AQ470" s="62"/>
      <c r="AR470" s="62"/>
      <c r="AS470" s="62"/>
      <c r="AT470" s="62"/>
      <c r="AZ470" s="262"/>
    </row>
    <row r="471" ht="15.75" customHeight="1">
      <c r="F471" s="111"/>
      <c r="G471" s="112"/>
      <c r="H471" s="112"/>
      <c r="I471" s="112"/>
      <c r="J471" s="113"/>
      <c r="K471" s="113"/>
      <c r="AQ471" s="62"/>
      <c r="AR471" s="62"/>
      <c r="AS471" s="62"/>
      <c r="AT471" s="62"/>
      <c r="AZ471" s="262"/>
    </row>
    <row r="472" ht="15.75" customHeight="1">
      <c r="F472" s="111"/>
      <c r="G472" s="112"/>
      <c r="H472" s="112"/>
      <c r="I472" s="112"/>
      <c r="J472" s="113"/>
      <c r="K472" s="113"/>
      <c r="AQ472" s="62"/>
      <c r="AR472" s="62"/>
      <c r="AS472" s="62"/>
      <c r="AT472" s="62"/>
      <c r="AZ472" s="262"/>
    </row>
    <row r="473" ht="15.75" customHeight="1">
      <c r="F473" s="111"/>
      <c r="G473" s="112"/>
      <c r="H473" s="112"/>
      <c r="I473" s="112"/>
      <c r="J473" s="113"/>
      <c r="K473" s="113"/>
      <c r="AQ473" s="62"/>
      <c r="AR473" s="62"/>
      <c r="AS473" s="62"/>
      <c r="AT473" s="62"/>
      <c r="AZ473" s="262"/>
    </row>
    <row r="474" ht="15.75" customHeight="1">
      <c r="F474" s="111"/>
      <c r="G474" s="112"/>
      <c r="H474" s="112"/>
      <c r="I474" s="112"/>
      <c r="J474" s="113"/>
      <c r="K474" s="113"/>
      <c r="AQ474" s="62"/>
      <c r="AR474" s="62"/>
      <c r="AS474" s="62"/>
      <c r="AT474" s="62"/>
      <c r="AZ474" s="262"/>
    </row>
    <row r="475" ht="15.75" customHeight="1">
      <c r="F475" s="111"/>
      <c r="G475" s="112"/>
      <c r="H475" s="112"/>
      <c r="I475" s="112"/>
      <c r="J475" s="113"/>
      <c r="K475" s="113"/>
      <c r="AQ475" s="62"/>
      <c r="AR475" s="62"/>
      <c r="AS475" s="62"/>
      <c r="AT475" s="62"/>
      <c r="AZ475" s="262"/>
    </row>
    <row r="476" ht="15.75" customHeight="1">
      <c r="F476" s="111"/>
      <c r="G476" s="112"/>
      <c r="H476" s="112"/>
      <c r="I476" s="112"/>
      <c r="J476" s="113"/>
      <c r="K476" s="113"/>
      <c r="AQ476" s="62"/>
      <c r="AR476" s="62"/>
      <c r="AS476" s="62"/>
      <c r="AT476" s="62"/>
      <c r="AZ476" s="262"/>
    </row>
    <row r="477" ht="15.75" customHeight="1">
      <c r="F477" s="111"/>
      <c r="G477" s="112"/>
      <c r="H477" s="112"/>
      <c r="I477" s="112"/>
      <c r="J477" s="113"/>
      <c r="K477" s="113"/>
      <c r="AQ477" s="62"/>
      <c r="AR477" s="62"/>
      <c r="AS477" s="62"/>
      <c r="AT477" s="62"/>
      <c r="AZ477" s="262"/>
    </row>
    <row r="478" ht="15.75" customHeight="1">
      <c r="F478" s="111"/>
      <c r="G478" s="112"/>
      <c r="H478" s="112"/>
      <c r="I478" s="112"/>
      <c r="J478" s="113"/>
      <c r="K478" s="113"/>
      <c r="AQ478" s="62"/>
      <c r="AR478" s="62"/>
      <c r="AS478" s="62"/>
      <c r="AT478" s="62"/>
      <c r="AZ478" s="262"/>
    </row>
    <row r="479" ht="15.75" customHeight="1">
      <c r="F479" s="111"/>
      <c r="G479" s="112"/>
      <c r="H479" s="112"/>
      <c r="I479" s="112"/>
      <c r="J479" s="113"/>
      <c r="K479" s="113"/>
      <c r="AQ479" s="62"/>
      <c r="AR479" s="62"/>
      <c r="AS479" s="62"/>
      <c r="AT479" s="62"/>
      <c r="AZ479" s="262"/>
    </row>
    <row r="480" ht="15.75" customHeight="1">
      <c r="F480" s="111"/>
      <c r="G480" s="112"/>
      <c r="H480" s="112"/>
      <c r="I480" s="112"/>
      <c r="J480" s="113"/>
      <c r="K480" s="113"/>
      <c r="AQ480" s="62"/>
      <c r="AR480" s="62"/>
      <c r="AS480" s="62"/>
      <c r="AT480" s="62"/>
      <c r="AZ480" s="262"/>
    </row>
    <row r="481" ht="15.75" customHeight="1">
      <c r="F481" s="111"/>
      <c r="G481" s="112"/>
      <c r="H481" s="112"/>
      <c r="I481" s="112"/>
      <c r="J481" s="113"/>
      <c r="K481" s="113"/>
      <c r="AQ481" s="62"/>
      <c r="AR481" s="62"/>
      <c r="AS481" s="62"/>
      <c r="AT481" s="62"/>
      <c r="AZ481" s="262"/>
    </row>
    <row r="482" ht="15.75" customHeight="1">
      <c r="F482" s="111"/>
      <c r="G482" s="112"/>
      <c r="H482" s="112"/>
      <c r="I482" s="112"/>
      <c r="J482" s="113"/>
      <c r="K482" s="113"/>
      <c r="AQ482" s="62"/>
      <c r="AR482" s="62"/>
      <c r="AS482" s="62"/>
      <c r="AT482" s="62"/>
      <c r="AZ482" s="262"/>
    </row>
    <row r="483" ht="15.75" customHeight="1">
      <c r="F483" s="111"/>
      <c r="G483" s="112"/>
      <c r="H483" s="112"/>
      <c r="I483" s="112"/>
      <c r="J483" s="113"/>
      <c r="K483" s="113"/>
      <c r="AQ483" s="62"/>
      <c r="AR483" s="62"/>
      <c r="AS483" s="62"/>
      <c r="AT483" s="62"/>
      <c r="AZ483" s="262"/>
    </row>
    <row r="484" ht="15.75" customHeight="1">
      <c r="F484" s="111"/>
      <c r="G484" s="112"/>
      <c r="H484" s="112"/>
      <c r="I484" s="112"/>
      <c r="J484" s="113"/>
      <c r="K484" s="113"/>
      <c r="AQ484" s="62"/>
      <c r="AR484" s="62"/>
      <c r="AS484" s="62"/>
      <c r="AT484" s="62"/>
      <c r="AZ484" s="262"/>
    </row>
    <row r="485" ht="15.75" customHeight="1">
      <c r="F485" s="111"/>
      <c r="G485" s="112"/>
      <c r="H485" s="112"/>
      <c r="I485" s="112"/>
      <c r="J485" s="113"/>
      <c r="K485" s="113"/>
      <c r="AQ485" s="62"/>
      <c r="AR485" s="62"/>
      <c r="AS485" s="62"/>
      <c r="AT485" s="62"/>
      <c r="AZ485" s="262"/>
    </row>
    <row r="486" ht="15.75" customHeight="1">
      <c r="F486" s="111"/>
      <c r="G486" s="112"/>
      <c r="H486" s="112"/>
      <c r="I486" s="112"/>
      <c r="J486" s="113"/>
      <c r="K486" s="113"/>
      <c r="AQ486" s="62"/>
      <c r="AR486" s="62"/>
      <c r="AS486" s="62"/>
      <c r="AT486" s="62"/>
      <c r="AZ486" s="262"/>
    </row>
    <row r="487" ht="15.75" customHeight="1">
      <c r="F487" s="111"/>
      <c r="G487" s="112"/>
      <c r="H487" s="112"/>
      <c r="I487" s="112"/>
      <c r="J487" s="113"/>
      <c r="K487" s="113"/>
      <c r="AQ487" s="62"/>
      <c r="AR487" s="62"/>
      <c r="AS487" s="62"/>
      <c r="AT487" s="62"/>
      <c r="AZ487" s="262"/>
    </row>
    <row r="488" ht="15.75" customHeight="1">
      <c r="F488" s="111"/>
      <c r="G488" s="112"/>
      <c r="H488" s="112"/>
      <c r="I488" s="112"/>
      <c r="J488" s="113"/>
      <c r="K488" s="113"/>
      <c r="AQ488" s="62"/>
      <c r="AR488" s="62"/>
      <c r="AS488" s="62"/>
      <c r="AT488" s="62"/>
      <c r="AZ488" s="262"/>
    </row>
    <row r="489" ht="15.75" customHeight="1">
      <c r="F489" s="111"/>
      <c r="G489" s="112"/>
      <c r="H489" s="112"/>
      <c r="I489" s="112"/>
      <c r="J489" s="113"/>
      <c r="K489" s="113"/>
      <c r="AQ489" s="62"/>
      <c r="AR489" s="62"/>
      <c r="AS489" s="62"/>
      <c r="AT489" s="62"/>
      <c r="AZ489" s="262"/>
    </row>
    <row r="490" ht="15.75" customHeight="1">
      <c r="F490" s="111"/>
      <c r="G490" s="112"/>
      <c r="H490" s="112"/>
      <c r="I490" s="112"/>
      <c r="J490" s="113"/>
      <c r="K490" s="113"/>
      <c r="AQ490" s="62"/>
      <c r="AR490" s="62"/>
      <c r="AS490" s="62"/>
      <c r="AT490" s="62"/>
      <c r="AZ490" s="262"/>
    </row>
    <row r="491" ht="15.75" customHeight="1">
      <c r="F491" s="111"/>
      <c r="G491" s="112"/>
      <c r="H491" s="112"/>
      <c r="I491" s="112"/>
      <c r="J491" s="113"/>
      <c r="K491" s="113"/>
      <c r="AQ491" s="62"/>
      <c r="AR491" s="62"/>
      <c r="AS491" s="62"/>
      <c r="AT491" s="62"/>
      <c r="AZ491" s="262"/>
    </row>
    <row r="492" ht="15.75" customHeight="1">
      <c r="F492" s="111"/>
      <c r="G492" s="112"/>
      <c r="H492" s="112"/>
      <c r="I492" s="112"/>
      <c r="J492" s="113"/>
      <c r="K492" s="113"/>
      <c r="AQ492" s="62"/>
      <c r="AR492" s="62"/>
      <c r="AS492" s="62"/>
      <c r="AT492" s="62"/>
      <c r="AZ492" s="262"/>
    </row>
    <row r="493" ht="15.75" customHeight="1">
      <c r="F493" s="111"/>
      <c r="G493" s="112"/>
      <c r="H493" s="112"/>
      <c r="I493" s="112"/>
      <c r="J493" s="113"/>
      <c r="K493" s="113"/>
      <c r="AQ493" s="62"/>
      <c r="AR493" s="62"/>
      <c r="AS493" s="62"/>
      <c r="AT493" s="62"/>
      <c r="AZ493" s="262"/>
    </row>
    <row r="494" ht="15.75" customHeight="1">
      <c r="F494" s="111"/>
      <c r="G494" s="112"/>
      <c r="H494" s="112"/>
      <c r="I494" s="112"/>
      <c r="J494" s="113"/>
      <c r="K494" s="113"/>
      <c r="AQ494" s="62"/>
      <c r="AR494" s="62"/>
      <c r="AS494" s="62"/>
      <c r="AT494" s="62"/>
      <c r="AZ494" s="262"/>
    </row>
    <row r="495" ht="15.75" customHeight="1">
      <c r="F495" s="111"/>
      <c r="G495" s="112"/>
      <c r="H495" s="112"/>
      <c r="I495" s="112"/>
      <c r="J495" s="113"/>
      <c r="K495" s="113"/>
      <c r="AQ495" s="62"/>
      <c r="AR495" s="62"/>
      <c r="AS495" s="62"/>
      <c r="AT495" s="62"/>
      <c r="AZ495" s="262"/>
    </row>
    <row r="496" ht="15.75" customHeight="1">
      <c r="F496" s="111"/>
      <c r="G496" s="112"/>
      <c r="H496" s="112"/>
      <c r="I496" s="112"/>
      <c r="J496" s="113"/>
      <c r="K496" s="113"/>
      <c r="AQ496" s="62"/>
      <c r="AR496" s="62"/>
      <c r="AS496" s="62"/>
      <c r="AT496" s="62"/>
      <c r="AZ496" s="262"/>
    </row>
    <row r="497" ht="15.75" customHeight="1">
      <c r="F497" s="111"/>
      <c r="G497" s="112"/>
      <c r="H497" s="112"/>
      <c r="I497" s="112"/>
      <c r="J497" s="113"/>
      <c r="K497" s="113"/>
      <c r="AQ497" s="62"/>
      <c r="AR497" s="62"/>
      <c r="AS497" s="62"/>
      <c r="AT497" s="62"/>
      <c r="AZ497" s="262"/>
    </row>
    <row r="498" ht="15.75" customHeight="1">
      <c r="F498" s="111"/>
      <c r="G498" s="112"/>
      <c r="H498" s="112"/>
      <c r="I498" s="112"/>
      <c r="J498" s="113"/>
      <c r="K498" s="113"/>
      <c r="AQ498" s="62"/>
      <c r="AR498" s="62"/>
      <c r="AS498" s="62"/>
      <c r="AT498" s="62"/>
      <c r="AZ498" s="262"/>
    </row>
    <row r="499" ht="15.75" customHeight="1">
      <c r="F499" s="111"/>
      <c r="G499" s="112"/>
      <c r="H499" s="112"/>
      <c r="I499" s="112"/>
      <c r="J499" s="113"/>
      <c r="K499" s="113"/>
      <c r="AQ499" s="62"/>
      <c r="AR499" s="62"/>
      <c r="AS499" s="62"/>
      <c r="AT499" s="62"/>
      <c r="AZ499" s="262"/>
    </row>
    <row r="500" ht="15.75" customHeight="1">
      <c r="F500" s="111"/>
      <c r="G500" s="112"/>
      <c r="H500" s="112"/>
      <c r="I500" s="112"/>
      <c r="J500" s="113"/>
      <c r="K500" s="113"/>
      <c r="AQ500" s="62"/>
      <c r="AR500" s="62"/>
      <c r="AS500" s="62"/>
      <c r="AT500" s="62"/>
      <c r="AZ500" s="262"/>
    </row>
    <row r="501" ht="15.75" customHeight="1">
      <c r="F501" s="111"/>
      <c r="G501" s="112"/>
      <c r="H501" s="112"/>
      <c r="I501" s="112"/>
      <c r="J501" s="113"/>
      <c r="K501" s="113"/>
      <c r="AQ501" s="62"/>
      <c r="AR501" s="62"/>
      <c r="AS501" s="62"/>
      <c r="AT501" s="62"/>
      <c r="AZ501" s="262"/>
    </row>
    <row r="502" ht="15.75" customHeight="1">
      <c r="F502" s="111"/>
      <c r="G502" s="112"/>
      <c r="H502" s="112"/>
      <c r="I502" s="112"/>
      <c r="J502" s="113"/>
      <c r="K502" s="113"/>
      <c r="AQ502" s="62"/>
      <c r="AR502" s="62"/>
      <c r="AS502" s="62"/>
      <c r="AT502" s="62"/>
      <c r="AZ502" s="262"/>
    </row>
    <row r="503" ht="15.75" customHeight="1">
      <c r="F503" s="111"/>
      <c r="G503" s="112"/>
      <c r="H503" s="112"/>
      <c r="I503" s="112"/>
      <c r="J503" s="113"/>
      <c r="K503" s="113"/>
      <c r="AQ503" s="62"/>
      <c r="AR503" s="62"/>
      <c r="AS503" s="62"/>
      <c r="AT503" s="62"/>
      <c r="AZ503" s="262"/>
    </row>
    <row r="504" ht="15.75" customHeight="1">
      <c r="F504" s="111"/>
      <c r="G504" s="112"/>
      <c r="H504" s="112"/>
      <c r="I504" s="112"/>
      <c r="J504" s="113"/>
      <c r="K504" s="113"/>
      <c r="AQ504" s="62"/>
      <c r="AR504" s="62"/>
      <c r="AS504" s="62"/>
      <c r="AT504" s="62"/>
      <c r="AZ504" s="262"/>
    </row>
    <row r="505" ht="15.75" customHeight="1">
      <c r="F505" s="111"/>
      <c r="G505" s="112"/>
      <c r="H505" s="112"/>
      <c r="I505" s="112"/>
      <c r="J505" s="113"/>
      <c r="K505" s="113"/>
      <c r="AQ505" s="62"/>
      <c r="AR505" s="62"/>
      <c r="AS505" s="62"/>
      <c r="AT505" s="62"/>
      <c r="AZ505" s="262"/>
    </row>
    <row r="506" ht="15.75" customHeight="1">
      <c r="F506" s="111"/>
      <c r="G506" s="112"/>
      <c r="H506" s="112"/>
      <c r="I506" s="112"/>
      <c r="J506" s="113"/>
      <c r="K506" s="113"/>
      <c r="AQ506" s="62"/>
      <c r="AR506" s="62"/>
      <c r="AS506" s="62"/>
      <c r="AT506" s="62"/>
      <c r="AZ506" s="262"/>
    </row>
    <row r="507" ht="15.75" customHeight="1">
      <c r="F507" s="111"/>
      <c r="G507" s="112"/>
      <c r="H507" s="112"/>
      <c r="I507" s="112"/>
      <c r="J507" s="113"/>
      <c r="K507" s="113"/>
      <c r="AQ507" s="62"/>
      <c r="AR507" s="62"/>
      <c r="AS507" s="62"/>
      <c r="AT507" s="62"/>
      <c r="AZ507" s="262"/>
    </row>
    <row r="508" ht="15.75" customHeight="1">
      <c r="F508" s="111"/>
      <c r="G508" s="112"/>
      <c r="H508" s="112"/>
      <c r="I508" s="112"/>
      <c r="J508" s="113"/>
      <c r="K508" s="113"/>
      <c r="AQ508" s="62"/>
      <c r="AR508" s="62"/>
      <c r="AS508" s="62"/>
      <c r="AT508" s="62"/>
      <c r="AZ508" s="262"/>
    </row>
    <row r="509" ht="15.75" customHeight="1">
      <c r="F509" s="111"/>
      <c r="G509" s="112"/>
      <c r="H509" s="112"/>
      <c r="I509" s="112"/>
      <c r="J509" s="113"/>
      <c r="K509" s="113"/>
      <c r="AQ509" s="62"/>
      <c r="AR509" s="62"/>
      <c r="AS509" s="62"/>
      <c r="AT509" s="62"/>
      <c r="AZ509" s="262"/>
    </row>
    <row r="510" ht="15.75" customHeight="1">
      <c r="F510" s="111"/>
      <c r="G510" s="112"/>
      <c r="H510" s="112"/>
      <c r="I510" s="112"/>
      <c r="J510" s="113"/>
      <c r="K510" s="113"/>
      <c r="AQ510" s="62"/>
      <c r="AR510" s="62"/>
      <c r="AS510" s="62"/>
      <c r="AT510" s="62"/>
      <c r="AZ510" s="262"/>
    </row>
    <row r="511" ht="15.75" customHeight="1">
      <c r="F511" s="111"/>
      <c r="G511" s="112"/>
      <c r="H511" s="112"/>
      <c r="I511" s="112"/>
      <c r="J511" s="113"/>
      <c r="K511" s="113"/>
      <c r="AQ511" s="62"/>
      <c r="AR511" s="62"/>
      <c r="AS511" s="62"/>
      <c r="AT511" s="62"/>
      <c r="AZ511" s="262"/>
    </row>
    <row r="512" ht="15.75" customHeight="1">
      <c r="F512" s="111"/>
      <c r="G512" s="112"/>
      <c r="H512" s="112"/>
      <c r="I512" s="112"/>
      <c r="J512" s="113"/>
      <c r="K512" s="113"/>
      <c r="AQ512" s="62"/>
      <c r="AR512" s="62"/>
      <c r="AS512" s="62"/>
      <c r="AT512" s="62"/>
      <c r="AZ512" s="262"/>
    </row>
    <row r="513" ht="15.75" customHeight="1">
      <c r="F513" s="111"/>
      <c r="G513" s="112"/>
      <c r="H513" s="112"/>
      <c r="I513" s="112"/>
      <c r="J513" s="113"/>
      <c r="K513" s="113"/>
      <c r="AQ513" s="62"/>
      <c r="AR513" s="62"/>
      <c r="AS513" s="62"/>
      <c r="AT513" s="62"/>
      <c r="AZ513" s="262"/>
    </row>
    <row r="514" ht="15.75" customHeight="1">
      <c r="F514" s="111"/>
      <c r="G514" s="112"/>
      <c r="H514" s="112"/>
      <c r="I514" s="112"/>
      <c r="J514" s="113"/>
      <c r="K514" s="113"/>
      <c r="AQ514" s="62"/>
      <c r="AR514" s="62"/>
      <c r="AS514" s="62"/>
      <c r="AT514" s="62"/>
      <c r="AZ514" s="262"/>
    </row>
    <row r="515" ht="15.75" customHeight="1">
      <c r="F515" s="111"/>
      <c r="G515" s="112"/>
      <c r="H515" s="112"/>
      <c r="I515" s="112"/>
      <c r="J515" s="113"/>
      <c r="K515" s="113"/>
      <c r="AQ515" s="62"/>
      <c r="AR515" s="62"/>
      <c r="AS515" s="62"/>
      <c r="AT515" s="62"/>
      <c r="AZ515" s="262"/>
    </row>
    <row r="516" ht="15.75" customHeight="1">
      <c r="F516" s="111"/>
      <c r="G516" s="112"/>
      <c r="H516" s="112"/>
      <c r="I516" s="112"/>
      <c r="J516" s="113"/>
      <c r="K516" s="113"/>
      <c r="AQ516" s="62"/>
      <c r="AR516" s="62"/>
      <c r="AS516" s="62"/>
      <c r="AT516" s="62"/>
      <c r="AZ516" s="262"/>
    </row>
    <row r="517" ht="15.75" customHeight="1">
      <c r="F517" s="111"/>
      <c r="G517" s="112"/>
      <c r="H517" s="112"/>
      <c r="I517" s="112"/>
      <c r="J517" s="113"/>
      <c r="K517" s="113"/>
      <c r="AQ517" s="62"/>
      <c r="AR517" s="62"/>
      <c r="AS517" s="62"/>
      <c r="AT517" s="62"/>
      <c r="AZ517" s="262"/>
    </row>
    <row r="518" ht="15.75" customHeight="1">
      <c r="F518" s="111"/>
      <c r="G518" s="112"/>
      <c r="H518" s="112"/>
      <c r="I518" s="112"/>
      <c r="J518" s="113"/>
      <c r="K518" s="113"/>
      <c r="AQ518" s="62"/>
      <c r="AR518" s="62"/>
      <c r="AS518" s="62"/>
      <c r="AT518" s="62"/>
      <c r="AZ518" s="262"/>
    </row>
    <row r="519" ht="15.75" customHeight="1">
      <c r="F519" s="111"/>
      <c r="G519" s="112"/>
      <c r="H519" s="112"/>
      <c r="I519" s="112"/>
      <c r="J519" s="113"/>
      <c r="K519" s="113"/>
      <c r="AQ519" s="62"/>
      <c r="AR519" s="62"/>
      <c r="AS519" s="62"/>
      <c r="AT519" s="62"/>
      <c r="AZ519" s="262"/>
    </row>
    <row r="520" ht="15.75" customHeight="1">
      <c r="F520" s="111"/>
      <c r="G520" s="112"/>
      <c r="H520" s="112"/>
      <c r="I520" s="112"/>
      <c r="J520" s="113"/>
      <c r="K520" s="113"/>
      <c r="AQ520" s="62"/>
      <c r="AR520" s="62"/>
      <c r="AS520" s="62"/>
      <c r="AT520" s="62"/>
      <c r="AZ520" s="262"/>
    </row>
    <row r="521" ht="15.75" customHeight="1">
      <c r="F521" s="111"/>
      <c r="G521" s="112"/>
      <c r="H521" s="112"/>
      <c r="I521" s="112"/>
      <c r="J521" s="113"/>
      <c r="K521" s="113"/>
      <c r="AQ521" s="62"/>
      <c r="AR521" s="62"/>
      <c r="AS521" s="62"/>
      <c r="AT521" s="62"/>
      <c r="AZ521" s="262"/>
    </row>
    <row r="522" ht="15.75" customHeight="1">
      <c r="F522" s="111"/>
      <c r="G522" s="112"/>
      <c r="H522" s="112"/>
      <c r="I522" s="112"/>
      <c r="J522" s="113"/>
      <c r="K522" s="113"/>
      <c r="AQ522" s="62"/>
      <c r="AR522" s="62"/>
      <c r="AS522" s="62"/>
      <c r="AT522" s="62"/>
      <c r="AZ522" s="262"/>
    </row>
    <row r="523" ht="15.75" customHeight="1">
      <c r="F523" s="111"/>
      <c r="G523" s="112"/>
      <c r="H523" s="112"/>
      <c r="I523" s="112"/>
      <c r="J523" s="113"/>
      <c r="K523" s="113"/>
      <c r="AQ523" s="62"/>
      <c r="AR523" s="62"/>
      <c r="AS523" s="62"/>
      <c r="AT523" s="62"/>
      <c r="AZ523" s="262"/>
    </row>
    <row r="524" ht="15.75" customHeight="1">
      <c r="F524" s="111"/>
      <c r="G524" s="112"/>
      <c r="H524" s="112"/>
      <c r="I524" s="112"/>
      <c r="J524" s="113"/>
      <c r="K524" s="113"/>
      <c r="AQ524" s="62"/>
      <c r="AR524" s="62"/>
      <c r="AS524" s="62"/>
      <c r="AT524" s="62"/>
      <c r="AZ524" s="262"/>
    </row>
    <row r="525" ht="15.75" customHeight="1">
      <c r="F525" s="111"/>
      <c r="G525" s="112"/>
      <c r="H525" s="112"/>
      <c r="I525" s="112"/>
      <c r="J525" s="113"/>
      <c r="K525" s="113"/>
      <c r="AQ525" s="62"/>
      <c r="AR525" s="62"/>
      <c r="AS525" s="62"/>
      <c r="AT525" s="62"/>
      <c r="AZ525" s="262"/>
    </row>
    <row r="526" ht="15.75" customHeight="1">
      <c r="F526" s="111"/>
      <c r="G526" s="112"/>
      <c r="H526" s="112"/>
      <c r="I526" s="112"/>
      <c r="J526" s="113"/>
      <c r="K526" s="113"/>
      <c r="AQ526" s="62"/>
      <c r="AR526" s="62"/>
      <c r="AS526" s="62"/>
      <c r="AT526" s="62"/>
      <c r="AZ526" s="262"/>
    </row>
    <row r="527" ht="15.75" customHeight="1">
      <c r="F527" s="111"/>
      <c r="G527" s="112"/>
      <c r="H527" s="112"/>
      <c r="I527" s="112"/>
      <c r="J527" s="113"/>
      <c r="K527" s="113"/>
      <c r="AQ527" s="62"/>
      <c r="AR527" s="62"/>
      <c r="AS527" s="62"/>
      <c r="AT527" s="62"/>
      <c r="AZ527" s="262"/>
    </row>
    <row r="528" ht="15.75" customHeight="1">
      <c r="F528" s="111"/>
      <c r="G528" s="112"/>
      <c r="H528" s="112"/>
      <c r="I528" s="112"/>
      <c r="J528" s="113"/>
      <c r="K528" s="113"/>
      <c r="AQ528" s="62"/>
      <c r="AR528" s="62"/>
      <c r="AS528" s="62"/>
      <c r="AT528" s="62"/>
      <c r="AZ528" s="262"/>
    </row>
    <row r="529" ht="15.75" customHeight="1">
      <c r="F529" s="111"/>
      <c r="G529" s="112"/>
      <c r="H529" s="112"/>
      <c r="I529" s="112"/>
      <c r="J529" s="113"/>
      <c r="K529" s="113"/>
      <c r="AQ529" s="62"/>
      <c r="AR529" s="62"/>
      <c r="AS529" s="62"/>
      <c r="AT529" s="62"/>
      <c r="AZ529" s="262"/>
    </row>
    <row r="530" ht="15.75" customHeight="1">
      <c r="F530" s="111"/>
      <c r="G530" s="112"/>
      <c r="H530" s="112"/>
      <c r="I530" s="112"/>
      <c r="J530" s="113"/>
      <c r="K530" s="113"/>
      <c r="AQ530" s="62"/>
      <c r="AR530" s="62"/>
      <c r="AS530" s="62"/>
      <c r="AT530" s="62"/>
      <c r="AZ530" s="262"/>
    </row>
    <row r="531" ht="15.75" customHeight="1">
      <c r="F531" s="111"/>
      <c r="G531" s="112"/>
      <c r="H531" s="112"/>
      <c r="I531" s="112"/>
      <c r="J531" s="113"/>
      <c r="K531" s="113"/>
      <c r="AQ531" s="62"/>
      <c r="AR531" s="62"/>
      <c r="AS531" s="62"/>
      <c r="AT531" s="62"/>
      <c r="AZ531" s="262"/>
    </row>
    <row r="532" ht="15.75" customHeight="1">
      <c r="F532" s="111"/>
      <c r="G532" s="112"/>
      <c r="H532" s="112"/>
      <c r="I532" s="112"/>
      <c r="J532" s="113"/>
      <c r="K532" s="113"/>
      <c r="AQ532" s="62"/>
      <c r="AR532" s="62"/>
      <c r="AS532" s="62"/>
      <c r="AT532" s="62"/>
      <c r="AZ532" s="262"/>
    </row>
    <row r="533" ht="15.75" customHeight="1">
      <c r="F533" s="111"/>
      <c r="G533" s="112"/>
      <c r="H533" s="112"/>
      <c r="I533" s="112"/>
      <c r="J533" s="113"/>
      <c r="K533" s="113"/>
      <c r="AQ533" s="62"/>
      <c r="AR533" s="62"/>
      <c r="AS533" s="62"/>
      <c r="AT533" s="62"/>
      <c r="AZ533" s="262"/>
    </row>
    <row r="534" ht="15.75" customHeight="1">
      <c r="F534" s="111"/>
      <c r="G534" s="112"/>
      <c r="H534" s="112"/>
      <c r="I534" s="112"/>
      <c r="J534" s="113"/>
      <c r="K534" s="113"/>
      <c r="AQ534" s="62"/>
      <c r="AR534" s="62"/>
      <c r="AS534" s="62"/>
      <c r="AT534" s="62"/>
      <c r="AZ534" s="262"/>
    </row>
    <row r="535" ht="15.75" customHeight="1">
      <c r="F535" s="111"/>
      <c r="G535" s="112"/>
      <c r="H535" s="112"/>
      <c r="I535" s="112"/>
      <c r="J535" s="113"/>
      <c r="K535" s="113"/>
      <c r="AQ535" s="62"/>
      <c r="AR535" s="62"/>
      <c r="AS535" s="62"/>
      <c r="AT535" s="62"/>
      <c r="AZ535" s="262"/>
    </row>
    <row r="536" ht="15.75" customHeight="1">
      <c r="F536" s="111"/>
      <c r="G536" s="112"/>
      <c r="H536" s="112"/>
      <c r="I536" s="112"/>
      <c r="J536" s="113"/>
      <c r="K536" s="113"/>
      <c r="AQ536" s="62"/>
      <c r="AR536" s="62"/>
      <c r="AS536" s="62"/>
      <c r="AT536" s="62"/>
      <c r="AZ536" s="262"/>
    </row>
    <row r="537" ht="15.75" customHeight="1">
      <c r="F537" s="111"/>
      <c r="G537" s="112"/>
      <c r="H537" s="112"/>
      <c r="I537" s="112"/>
      <c r="J537" s="113"/>
      <c r="K537" s="113"/>
      <c r="AQ537" s="62"/>
      <c r="AR537" s="62"/>
      <c r="AS537" s="62"/>
      <c r="AT537" s="62"/>
      <c r="AZ537" s="262"/>
    </row>
    <row r="538" ht="15.75" customHeight="1">
      <c r="F538" s="111"/>
      <c r="G538" s="112"/>
      <c r="H538" s="112"/>
      <c r="I538" s="112"/>
      <c r="J538" s="113"/>
      <c r="K538" s="113"/>
      <c r="AQ538" s="62"/>
      <c r="AR538" s="62"/>
      <c r="AS538" s="62"/>
      <c r="AT538" s="62"/>
      <c r="AZ538" s="262"/>
    </row>
    <row r="539" ht="15.75" customHeight="1">
      <c r="F539" s="111"/>
      <c r="G539" s="112"/>
      <c r="H539" s="112"/>
      <c r="I539" s="112"/>
      <c r="J539" s="113"/>
      <c r="K539" s="113"/>
      <c r="AQ539" s="62"/>
      <c r="AR539" s="62"/>
      <c r="AS539" s="62"/>
      <c r="AT539" s="62"/>
      <c r="AZ539" s="262"/>
    </row>
    <row r="540" ht="15.75" customHeight="1">
      <c r="F540" s="111"/>
      <c r="G540" s="112"/>
      <c r="H540" s="112"/>
      <c r="I540" s="112"/>
      <c r="J540" s="113"/>
      <c r="K540" s="113"/>
      <c r="AQ540" s="62"/>
      <c r="AR540" s="62"/>
      <c r="AS540" s="62"/>
      <c r="AT540" s="62"/>
      <c r="AZ540" s="262"/>
    </row>
    <row r="541" ht="15.75" customHeight="1">
      <c r="F541" s="111"/>
      <c r="G541" s="112"/>
      <c r="H541" s="112"/>
      <c r="I541" s="112"/>
      <c r="J541" s="113"/>
      <c r="K541" s="113"/>
      <c r="AQ541" s="62"/>
      <c r="AR541" s="62"/>
      <c r="AS541" s="62"/>
      <c r="AT541" s="62"/>
      <c r="AZ541" s="262"/>
    </row>
    <row r="542" ht="15.75" customHeight="1">
      <c r="F542" s="111"/>
      <c r="G542" s="112"/>
      <c r="H542" s="112"/>
      <c r="I542" s="112"/>
      <c r="J542" s="113"/>
      <c r="K542" s="113"/>
      <c r="AQ542" s="62"/>
      <c r="AR542" s="62"/>
      <c r="AS542" s="62"/>
      <c r="AT542" s="62"/>
      <c r="AZ542" s="262"/>
    </row>
    <row r="543" ht="15.75" customHeight="1">
      <c r="F543" s="111"/>
      <c r="G543" s="112"/>
      <c r="H543" s="112"/>
      <c r="I543" s="112"/>
      <c r="J543" s="113"/>
      <c r="K543" s="113"/>
      <c r="AQ543" s="62"/>
      <c r="AR543" s="62"/>
      <c r="AS543" s="62"/>
      <c r="AT543" s="62"/>
      <c r="AZ543" s="262"/>
    </row>
    <row r="544" ht="15.75" customHeight="1">
      <c r="F544" s="111"/>
      <c r="G544" s="112"/>
      <c r="H544" s="112"/>
      <c r="I544" s="112"/>
      <c r="J544" s="113"/>
      <c r="K544" s="113"/>
      <c r="AQ544" s="62"/>
      <c r="AR544" s="62"/>
      <c r="AS544" s="62"/>
      <c r="AT544" s="62"/>
      <c r="AZ544" s="262"/>
    </row>
    <row r="545" ht="15.75" customHeight="1">
      <c r="F545" s="111"/>
      <c r="G545" s="112"/>
      <c r="H545" s="112"/>
      <c r="I545" s="112"/>
      <c r="J545" s="113"/>
      <c r="K545" s="113"/>
      <c r="AQ545" s="62"/>
      <c r="AR545" s="62"/>
      <c r="AS545" s="62"/>
      <c r="AT545" s="62"/>
      <c r="AZ545" s="262"/>
    </row>
    <row r="546" ht="15.75" customHeight="1">
      <c r="F546" s="111"/>
      <c r="G546" s="112"/>
      <c r="H546" s="112"/>
      <c r="I546" s="112"/>
      <c r="J546" s="113"/>
      <c r="K546" s="113"/>
      <c r="AQ546" s="62"/>
      <c r="AR546" s="62"/>
      <c r="AS546" s="62"/>
      <c r="AT546" s="62"/>
      <c r="AZ546" s="262"/>
    </row>
    <row r="547" ht="15.75" customHeight="1">
      <c r="F547" s="111"/>
      <c r="G547" s="112"/>
      <c r="H547" s="112"/>
      <c r="I547" s="112"/>
      <c r="J547" s="113"/>
      <c r="K547" s="113"/>
      <c r="AQ547" s="62"/>
      <c r="AR547" s="62"/>
      <c r="AS547" s="62"/>
      <c r="AT547" s="62"/>
      <c r="AZ547" s="262"/>
    </row>
    <row r="548" ht="15.75" customHeight="1">
      <c r="F548" s="111"/>
      <c r="G548" s="112"/>
      <c r="H548" s="112"/>
      <c r="I548" s="112"/>
      <c r="J548" s="113"/>
      <c r="K548" s="113"/>
      <c r="AQ548" s="62"/>
      <c r="AR548" s="62"/>
      <c r="AS548" s="62"/>
      <c r="AT548" s="62"/>
      <c r="AZ548" s="262"/>
    </row>
    <row r="549" ht="15.75" customHeight="1">
      <c r="F549" s="111"/>
      <c r="G549" s="112"/>
      <c r="H549" s="112"/>
      <c r="I549" s="112"/>
      <c r="J549" s="113"/>
      <c r="K549" s="113"/>
      <c r="AQ549" s="62"/>
      <c r="AR549" s="62"/>
      <c r="AS549" s="62"/>
      <c r="AT549" s="62"/>
      <c r="AZ549" s="262"/>
    </row>
    <row r="550" ht="15.75" customHeight="1">
      <c r="F550" s="111"/>
      <c r="G550" s="112"/>
      <c r="H550" s="112"/>
      <c r="I550" s="112"/>
      <c r="J550" s="113"/>
      <c r="K550" s="113"/>
      <c r="AQ550" s="62"/>
      <c r="AR550" s="62"/>
      <c r="AS550" s="62"/>
      <c r="AT550" s="62"/>
      <c r="AZ550" s="262"/>
    </row>
    <row r="551" ht="15.75" customHeight="1">
      <c r="F551" s="111"/>
      <c r="G551" s="112"/>
      <c r="H551" s="112"/>
      <c r="I551" s="112"/>
      <c r="J551" s="113"/>
      <c r="K551" s="113"/>
      <c r="AQ551" s="62"/>
      <c r="AR551" s="62"/>
      <c r="AS551" s="62"/>
      <c r="AT551" s="62"/>
      <c r="AZ551" s="262"/>
    </row>
    <row r="552" ht="15.75" customHeight="1">
      <c r="F552" s="111"/>
      <c r="G552" s="112"/>
      <c r="H552" s="112"/>
      <c r="I552" s="112"/>
      <c r="J552" s="113"/>
      <c r="K552" s="113"/>
      <c r="AQ552" s="62"/>
      <c r="AR552" s="62"/>
      <c r="AS552" s="62"/>
      <c r="AT552" s="62"/>
      <c r="AZ552" s="262"/>
    </row>
    <row r="553" ht="15.75" customHeight="1">
      <c r="F553" s="111"/>
      <c r="G553" s="112"/>
      <c r="H553" s="112"/>
      <c r="I553" s="112"/>
      <c r="J553" s="113"/>
      <c r="K553" s="113"/>
      <c r="AQ553" s="62"/>
      <c r="AR553" s="62"/>
      <c r="AS553" s="62"/>
      <c r="AT553" s="62"/>
      <c r="AZ553" s="262"/>
    </row>
    <row r="554" ht="15.75" customHeight="1">
      <c r="F554" s="111"/>
      <c r="G554" s="112"/>
      <c r="H554" s="112"/>
      <c r="I554" s="112"/>
      <c r="J554" s="113"/>
      <c r="K554" s="113"/>
      <c r="AQ554" s="62"/>
      <c r="AR554" s="62"/>
      <c r="AS554" s="62"/>
      <c r="AT554" s="62"/>
      <c r="AZ554" s="262"/>
    </row>
    <row r="555" ht="15.75" customHeight="1">
      <c r="F555" s="111"/>
      <c r="G555" s="112"/>
      <c r="H555" s="112"/>
      <c r="I555" s="112"/>
      <c r="J555" s="113"/>
      <c r="K555" s="113"/>
      <c r="AQ555" s="62"/>
      <c r="AR555" s="62"/>
      <c r="AS555" s="62"/>
      <c r="AT555" s="62"/>
      <c r="AZ555" s="262"/>
    </row>
    <row r="556" ht="15.75" customHeight="1">
      <c r="F556" s="111"/>
      <c r="G556" s="112"/>
      <c r="H556" s="112"/>
      <c r="I556" s="112"/>
      <c r="J556" s="113"/>
      <c r="K556" s="113"/>
      <c r="AQ556" s="62"/>
      <c r="AR556" s="62"/>
      <c r="AS556" s="62"/>
      <c r="AT556" s="62"/>
      <c r="AZ556" s="262"/>
    </row>
    <row r="557" ht="15.75" customHeight="1">
      <c r="F557" s="111"/>
      <c r="G557" s="112"/>
      <c r="H557" s="112"/>
      <c r="I557" s="112"/>
      <c r="J557" s="113"/>
      <c r="K557" s="113"/>
      <c r="AQ557" s="62"/>
      <c r="AR557" s="62"/>
      <c r="AS557" s="62"/>
      <c r="AT557" s="62"/>
      <c r="AZ557" s="262"/>
    </row>
    <row r="558" ht="15.75" customHeight="1">
      <c r="F558" s="111"/>
      <c r="G558" s="112"/>
      <c r="H558" s="112"/>
      <c r="I558" s="112"/>
      <c r="J558" s="113"/>
      <c r="K558" s="113"/>
      <c r="AQ558" s="62"/>
      <c r="AR558" s="62"/>
      <c r="AS558" s="62"/>
      <c r="AT558" s="62"/>
      <c r="AZ558" s="262"/>
    </row>
    <row r="559" ht="15.75" customHeight="1">
      <c r="F559" s="111"/>
      <c r="G559" s="112"/>
      <c r="H559" s="112"/>
      <c r="I559" s="112"/>
      <c r="J559" s="113"/>
      <c r="K559" s="113"/>
      <c r="AQ559" s="62"/>
      <c r="AR559" s="62"/>
      <c r="AS559" s="62"/>
      <c r="AT559" s="62"/>
      <c r="AZ559" s="262"/>
    </row>
    <row r="560" ht="15.75" customHeight="1">
      <c r="F560" s="111"/>
      <c r="G560" s="112"/>
      <c r="H560" s="112"/>
      <c r="I560" s="112"/>
      <c r="J560" s="113"/>
      <c r="K560" s="113"/>
      <c r="AQ560" s="62"/>
      <c r="AR560" s="62"/>
      <c r="AS560" s="62"/>
      <c r="AT560" s="62"/>
      <c r="AZ560" s="262"/>
    </row>
    <row r="561" ht="15.75" customHeight="1">
      <c r="F561" s="111"/>
      <c r="G561" s="112"/>
      <c r="H561" s="112"/>
      <c r="I561" s="112"/>
      <c r="J561" s="113"/>
      <c r="K561" s="113"/>
      <c r="AQ561" s="62"/>
      <c r="AR561" s="62"/>
      <c r="AS561" s="62"/>
      <c r="AT561" s="62"/>
      <c r="AZ561" s="262"/>
    </row>
    <row r="562" ht="15.75" customHeight="1">
      <c r="F562" s="111"/>
      <c r="G562" s="112"/>
      <c r="H562" s="112"/>
      <c r="I562" s="112"/>
      <c r="J562" s="113"/>
      <c r="K562" s="113"/>
      <c r="AQ562" s="62"/>
      <c r="AR562" s="62"/>
      <c r="AS562" s="62"/>
      <c r="AT562" s="62"/>
      <c r="AZ562" s="262"/>
    </row>
    <row r="563" ht="15.75" customHeight="1">
      <c r="F563" s="111"/>
      <c r="G563" s="112"/>
      <c r="H563" s="112"/>
      <c r="I563" s="112"/>
      <c r="J563" s="113"/>
      <c r="K563" s="113"/>
      <c r="AQ563" s="62"/>
      <c r="AR563" s="62"/>
      <c r="AS563" s="62"/>
      <c r="AT563" s="62"/>
      <c r="AZ563" s="262"/>
    </row>
    <row r="564" ht="15.75" customHeight="1">
      <c r="F564" s="111"/>
      <c r="G564" s="112"/>
      <c r="H564" s="112"/>
      <c r="I564" s="112"/>
      <c r="J564" s="113"/>
      <c r="K564" s="113"/>
      <c r="AQ564" s="62"/>
      <c r="AR564" s="62"/>
      <c r="AS564" s="62"/>
      <c r="AT564" s="62"/>
      <c r="AZ564" s="262"/>
    </row>
    <row r="565" ht="15.75" customHeight="1">
      <c r="F565" s="111"/>
      <c r="G565" s="112"/>
      <c r="H565" s="112"/>
      <c r="I565" s="112"/>
      <c r="J565" s="113"/>
      <c r="K565" s="113"/>
      <c r="AQ565" s="62"/>
      <c r="AR565" s="62"/>
      <c r="AS565" s="62"/>
      <c r="AT565" s="62"/>
      <c r="AZ565" s="262"/>
    </row>
    <row r="566" ht="15.75" customHeight="1">
      <c r="F566" s="111"/>
      <c r="G566" s="112"/>
      <c r="H566" s="112"/>
      <c r="I566" s="112"/>
      <c r="J566" s="113"/>
      <c r="K566" s="113"/>
      <c r="AQ566" s="62"/>
      <c r="AR566" s="62"/>
      <c r="AS566" s="62"/>
      <c r="AT566" s="62"/>
      <c r="AZ566" s="262"/>
    </row>
    <row r="567" ht="15.75" customHeight="1">
      <c r="F567" s="111"/>
      <c r="G567" s="112"/>
      <c r="H567" s="112"/>
      <c r="I567" s="112"/>
      <c r="J567" s="113"/>
      <c r="K567" s="113"/>
      <c r="AQ567" s="62"/>
      <c r="AR567" s="62"/>
      <c r="AS567" s="62"/>
      <c r="AT567" s="62"/>
      <c r="AZ567" s="262"/>
    </row>
    <row r="568" ht="15.75" customHeight="1">
      <c r="F568" s="111"/>
      <c r="G568" s="112"/>
      <c r="H568" s="112"/>
      <c r="I568" s="112"/>
      <c r="J568" s="113"/>
      <c r="K568" s="113"/>
      <c r="AQ568" s="62"/>
      <c r="AR568" s="62"/>
      <c r="AS568" s="62"/>
      <c r="AT568" s="62"/>
      <c r="AZ568" s="262"/>
    </row>
    <row r="569" ht="15.75" customHeight="1">
      <c r="F569" s="111"/>
      <c r="G569" s="112"/>
      <c r="H569" s="112"/>
      <c r="I569" s="112"/>
      <c r="J569" s="113"/>
      <c r="K569" s="113"/>
      <c r="AQ569" s="62"/>
      <c r="AR569" s="62"/>
      <c r="AS569" s="62"/>
      <c r="AT569" s="62"/>
      <c r="AZ569" s="262"/>
    </row>
    <row r="570" ht="15.75" customHeight="1">
      <c r="F570" s="111"/>
      <c r="G570" s="112"/>
      <c r="H570" s="112"/>
      <c r="I570" s="112"/>
      <c r="J570" s="113"/>
      <c r="K570" s="113"/>
      <c r="AQ570" s="62"/>
      <c r="AR570" s="62"/>
      <c r="AS570" s="62"/>
      <c r="AT570" s="62"/>
      <c r="AZ570" s="262"/>
    </row>
    <row r="571" ht="15.75" customHeight="1">
      <c r="F571" s="111"/>
      <c r="G571" s="112"/>
      <c r="H571" s="112"/>
      <c r="I571" s="112"/>
      <c r="J571" s="113"/>
      <c r="K571" s="113"/>
      <c r="AQ571" s="62"/>
      <c r="AR571" s="62"/>
      <c r="AS571" s="62"/>
      <c r="AT571" s="62"/>
      <c r="AZ571" s="262"/>
    </row>
    <row r="572" ht="15.75" customHeight="1">
      <c r="F572" s="111"/>
      <c r="G572" s="112"/>
      <c r="H572" s="112"/>
      <c r="I572" s="112"/>
      <c r="J572" s="113"/>
      <c r="K572" s="113"/>
      <c r="AQ572" s="62"/>
      <c r="AR572" s="62"/>
      <c r="AS572" s="62"/>
      <c r="AT572" s="62"/>
      <c r="AZ572" s="262"/>
    </row>
    <row r="573" ht="15.75" customHeight="1">
      <c r="F573" s="111"/>
      <c r="G573" s="112"/>
      <c r="H573" s="112"/>
      <c r="I573" s="112"/>
      <c r="J573" s="113"/>
      <c r="K573" s="113"/>
      <c r="AQ573" s="62"/>
      <c r="AR573" s="62"/>
      <c r="AS573" s="62"/>
      <c r="AT573" s="62"/>
      <c r="AZ573" s="262"/>
    </row>
    <row r="574" ht="15.75" customHeight="1">
      <c r="F574" s="111"/>
      <c r="G574" s="112"/>
      <c r="H574" s="112"/>
      <c r="I574" s="112"/>
      <c r="J574" s="113"/>
      <c r="K574" s="113"/>
      <c r="AQ574" s="62"/>
      <c r="AR574" s="62"/>
      <c r="AS574" s="62"/>
      <c r="AT574" s="62"/>
      <c r="AZ574" s="262"/>
    </row>
    <row r="575" ht="15.75" customHeight="1">
      <c r="F575" s="111"/>
      <c r="G575" s="112"/>
      <c r="H575" s="112"/>
      <c r="I575" s="112"/>
      <c r="J575" s="113"/>
      <c r="K575" s="113"/>
      <c r="AQ575" s="62"/>
      <c r="AR575" s="62"/>
      <c r="AS575" s="62"/>
      <c r="AT575" s="62"/>
      <c r="AZ575" s="262"/>
    </row>
    <row r="576" ht="15.75" customHeight="1">
      <c r="F576" s="111"/>
      <c r="G576" s="112"/>
      <c r="H576" s="112"/>
      <c r="I576" s="112"/>
      <c r="J576" s="113"/>
      <c r="K576" s="113"/>
      <c r="AQ576" s="62"/>
      <c r="AR576" s="62"/>
      <c r="AS576" s="62"/>
      <c r="AT576" s="62"/>
      <c r="AZ576" s="262"/>
    </row>
    <row r="577" ht="15.75" customHeight="1">
      <c r="F577" s="111"/>
      <c r="G577" s="112"/>
      <c r="H577" s="112"/>
      <c r="I577" s="112"/>
      <c r="J577" s="113"/>
      <c r="K577" s="113"/>
      <c r="AQ577" s="62"/>
      <c r="AR577" s="62"/>
      <c r="AS577" s="62"/>
      <c r="AT577" s="62"/>
      <c r="AZ577" s="262"/>
    </row>
    <row r="578" ht="15.75" customHeight="1">
      <c r="F578" s="111"/>
      <c r="G578" s="112"/>
      <c r="H578" s="112"/>
      <c r="I578" s="112"/>
      <c r="J578" s="113"/>
      <c r="K578" s="113"/>
      <c r="AQ578" s="62"/>
      <c r="AR578" s="62"/>
      <c r="AS578" s="62"/>
      <c r="AT578" s="62"/>
      <c r="AZ578" s="262"/>
    </row>
    <row r="579" ht="15.75" customHeight="1">
      <c r="F579" s="111"/>
      <c r="G579" s="112"/>
      <c r="H579" s="112"/>
      <c r="I579" s="112"/>
      <c r="J579" s="113"/>
      <c r="K579" s="113"/>
      <c r="AQ579" s="62"/>
      <c r="AR579" s="62"/>
      <c r="AS579" s="62"/>
      <c r="AT579" s="62"/>
      <c r="AZ579" s="262"/>
    </row>
    <row r="580" ht="15.75" customHeight="1">
      <c r="F580" s="111"/>
      <c r="G580" s="112"/>
      <c r="H580" s="112"/>
      <c r="I580" s="112"/>
      <c r="J580" s="113"/>
      <c r="K580" s="113"/>
      <c r="AQ580" s="62"/>
      <c r="AR580" s="62"/>
      <c r="AS580" s="62"/>
      <c r="AT580" s="62"/>
      <c r="AZ580" s="262"/>
    </row>
    <row r="581" ht="15.75" customHeight="1">
      <c r="F581" s="111"/>
      <c r="G581" s="112"/>
      <c r="H581" s="112"/>
      <c r="I581" s="112"/>
      <c r="J581" s="113"/>
      <c r="K581" s="113"/>
      <c r="AQ581" s="62"/>
      <c r="AR581" s="62"/>
      <c r="AS581" s="62"/>
      <c r="AT581" s="62"/>
      <c r="AZ581" s="262"/>
    </row>
    <row r="582" ht="15.75" customHeight="1">
      <c r="F582" s="111"/>
      <c r="G582" s="112"/>
      <c r="H582" s="112"/>
      <c r="I582" s="112"/>
      <c r="J582" s="113"/>
      <c r="K582" s="113"/>
      <c r="AQ582" s="62"/>
      <c r="AR582" s="62"/>
      <c r="AS582" s="62"/>
      <c r="AT582" s="62"/>
      <c r="AZ582" s="262"/>
    </row>
    <row r="583" ht="15.75" customHeight="1">
      <c r="F583" s="111"/>
      <c r="G583" s="112"/>
      <c r="H583" s="112"/>
      <c r="I583" s="112"/>
      <c r="J583" s="113"/>
      <c r="K583" s="113"/>
      <c r="AQ583" s="62"/>
      <c r="AR583" s="62"/>
      <c r="AS583" s="62"/>
      <c r="AT583" s="62"/>
      <c r="AZ583" s="262"/>
    </row>
    <row r="584" ht="15.75" customHeight="1">
      <c r="F584" s="111"/>
      <c r="G584" s="112"/>
      <c r="H584" s="112"/>
      <c r="I584" s="112"/>
      <c r="J584" s="113"/>
      <c r="K584" s="113"/>
      <c r="AQ584" s="62"/>
      <c r="AR584" s="62"/>
      <c r="AS584" s="62"/>
      <c r="AT584" s="62"/>
      <c r="AZ584" s="262"/>
    </row>
    <row r="585" ht="15.75" customHeight="1">
      <c r="F585" s="111"/>
      <c r="G585" s="112"/>
      <c r="H585" s="112"/>
      <c r="I585" s="112"/>
      <c r="J585" s="113"/>
      <c r="K585" s="113"/>
      <c r="AQ585" s="62"/>
      <c r="AR585" s="62"/>
      <c r="AS585" s="62"/>
      <c r="AT585" s="62"/>
      <c r="AZ585" s="262"/>
    </row>
    <row r="586" ht="15.75" customHeight="1">
      <c r="F586" s="111"/>
      <c r="G586" s="112"/>
      <c r="H586" s="112"/>
      <c r="I586" s="112"/>
      <c r="J586" s="113"/>
      <c r="K586" s="113"/>
      <c r="AQ586" s="62"/>
      <c r="AR586" s="62"/>
      <c r="AS586" s="62"/>
      <c r="AT586" s="62"/>
      <c r="AZ586" s="262"/>
    </row>
    <row r="587" ht="15.75" customHeight="1">
      <c r="F587" s="111"/>
      <c r="G587" s="112"/>
      <c r="H587" s="112"/>
      <c r="I587" s="112"/>
      <c r="J587" s="113"/>
      <c r="K587" s="113"/>
      <c r="AQ587" s="62"/>
      <c r="AR587" s="62"/>
      <c r="AS587" s="62"/>
      <c r="AT587" s="62"/>
      <c r="AZ587" s="262"/>
    </row>
    <row r="588" ht="15.75" customHeight="1">
      <c r="F588" s="111"/>
      <c r="G588" s="112"/>
      <c r="H588" s="112"/>
      <c r="I588" s="112"/>
      <c r="J588" s="113"/>
      <c r="K588" s="113"/>
      <c r="AQ588" s="62"/>
      <c r="AR588" s="62"/>
      <c r="AS588" s="62"/>
      <c r="AT588" s="62"/>
      <c r="AZ588" s="262"/>
    </row>
    <row r="589" ht="15.75" customHeight="1">
      <c r="F589" s="111"/>
      <c r="G589" s="112"/>
      <c r="H589" s="112"/>
      <c r="I589" s="112"/>
      <c r="J589" s="113"/>
      <c r="K589" s="113"/>
      <c r="AQ589" s="62"/>
      <c r="AR589" s="62"/>
      <c r="AS589" s="62"/>
      <c r="AT589" s="62"/>
      <c r="AZ589" s="262"/>
    </row>
    <row r="590" ht="15.75" customHeight="1">
      <c r="F590" s="111"/>
      <c r="G590" s="112"/>
      <c r="H590" s="112"/>
      <c r="I590" s="112"/>
      <c r="J590" s="113"/>
      <c r="K590" s="113"/>
      <c r="AQ590" s="62"/>
      <c r="AR590" s="62"/>
      <c r="AS590" s="62"/>
      <c r="AT590" s="62"/>
      <c r="AZ590" s="262"/>
    </row>
    <row r="591" ht="15.75" customHeight="1">
      <c r="F591" s="111"/>
      <c r="G591" s="112"/>
      <c r="H591" s="112"/>
      <c r="I591" s="112"/>
      <c r="J591" s="113"/>
      <c r="K591" s="113"/>
      <c r="AQ591" s="62"/>
      <c r="AR591" s="62"/>
      <c r="AS591" s="62"/>
      <c r="AT591" s="62"/>
      <c r="AZ591" s="262"/>
    </row>
    <row r="592" ht="15.75" customHeight="1">
      <c r="F592" s="111"/>
      <c r="G592" s="112"/>
      <c r="H592" s="112"/>
      <c r="I592" s="112"/>
      <c r="J592" s="113"/>
      <c r="K592" s="113"/>
      <c r="AQ592" s="62"/>
      <c r="AR592" s="62"/>
      <c r="AS592" s="62"/>
      <c r="AT592" s="62"/>
      <c r="AZ592" s="262"/>
    </row>
    <row r="593" ht="15.75" customHeight="1">
      <c r="F593" s="111"/>
      <c r="G593" s="112"/>
      <c r="H593" s="112"/>
      <c r="I593" s="112"/>
      <c r="J593" s="113"/>
      <c r="K593" s="113"/>
      <c r="AQ593" s="62"/>
      <c r="AR593" s="62"/>
      <c r="AS593" s="62"/>
      <c r="AT593" s="62"/>
      <c r="AZ593" s="262"/>
    </row>
    <row r="594" ht="15.75" customHeight="1">
      <c r="F594" s="111"/>
      <c r="G594" s="112"/>
      <c r="H594" s="112"/>
      <c r="I594" s="112"/>
      <c r="J594" s="113"/>
      <c r="K594" s="113"/>
      <c r="AQ594" s="62"/>
      <c r="AR594" s="62"/>
      <c r="AS594" s="62"/>
      <c r="AT594" s="62"/>
      <c r="AZ594" s="262"/>
    </row>
    <row r="595" ht="15.75" customHeight="1">
      <c r="F595" s="111"/>
      <c r="G595" s="112"/>
      <c r="H595" s="112"/>
      <c r="I595" s="112"/>
      <c r="J595" s="113"/>
      <c r="K595" s="113"/>
      <c r="AQ595" s="62"/>
      <c r="AR595" s="62"/>
      <c r="AS595" s="62"/>
      <c r="AT595" s="62"/>
      <c r="AZ595" s="262"/>
    </row>
    <row r="596" ht="15.75" customHeight="1">
      <c r="F596" s="111"/>
      <c r="G596" s="112"/>
      <c r="H596" s="112"/>
      <c r="I596" s="112"/>
      <c r="J596" s="113"/>
      <c r="K596" s="113"/>
      <c r="AQ596" s="62"/>
      <c r="AR596" s="62"/>
      <c r="AS596" s="62"/>
      <c r="AT596" s="62"/>
      <c r="AZ596" s="262"/>
    </row>
    <row r="597" ht="15.75" customHeight="1">
      <c r="F597" s="111"/>
      <c r="G597" s="112"/>
      <c r="H597" s="112"/>
      <c r="I597" s="112"/>
      <c r="J597" s="113"/>
      <c r="K597" s="113"/>
      <c r="AQ597" s="62"/>
      <c r="AR597" s="62"/>
      <c r="AS597" s="62"/>
      <c r="AT597" s="62"/>
      <c r="AZ597" s="262"/>
    </row>
    <row r="598" ht="15.75" customHeight="1">
      <c r="F598" s="111"/>
      <c r="G598" s="112"/>
      <c r="H598" s="112"/>
      <c r="I598" s="112"/>
      <c r="J598" s="113"/>
      <c r="K598" s="113"/>
      <c r="AQ598" s="62"/>
      <c r="AR598" s="62"/>
      <c r="AS598" s="62"/>
      <c r="AT598" s="62"/>
      <c r="AZ598" s="262"/>
    </row>
    <row r="599" ht="15.75" customHeight="1">
      <c r="F599" s="111"/>
      <c r="G599" s="112"/>
      <c r="H599" s="112"/>
      <c r="I599" s="112"/>
      <c r="J599" s="113"/>
      <c r="K599" s="113"/>
      <c r="AQ599" s="62"/>
      <c r="AR599" s="62"/>
      <c r="AS599" s="62"/>
      <c r="AT599" s="62"/>
      <c r="AZ599" s="262"/>
    </row>
    <row r="600" ht="15.75" customHeight="1">
      <c r="F600" s="111"/>
      <c r="G600" s="112"/>
      <c r="H600" s="112"/>
      <c r="I600" s="112"/>
      <c r="J600" s="113"/>
      <c r="K600" s="113"/>
      <c r="AQ600" s="62"/>
      <c r="AR600" s="62"/>
      <c r="AS600" s="62"/>
      <c r="AT600" s="62"/>
      <c r="AZ600" s="262"/>
    </row>
    <row r="601" ht="15.75" customHeight="1">
      <c r="F601" s="111"/>
      <c r="G601" s="112"/>
      <c r="H601" s="112"/>
      <c r="I601" s="112"/>
      <c r="J601" s="113"/>
      <c r="K601" s="113"/>
      <c r="AQ601" s="62"/>
      <c r="AR601" s="62"/>
      <c r="AS601" s="62"/>
      <c r="AT601" s="62"/>
      <c r="AZ601" s="262"/>
    </row>
    <row r="602" ht="15.75" customHeight="1">
      <c r="F602" s="111"/>
      <c r="G602" s="112"/>
      <c r="H602" s="112"/>
      <c r="I602" s="112"/>
      <c r="J602" s="113"/>
      <c r="K602" s="113"/>
      <c r="AQ602" s="62"/>
      <c r="AR602" s="62"/>
      <c r="AS602" s="62"/>
      <c r="AT602" s="62"/>
      <c r="AZ602" s="262"/>
    </row>
    <row r="603" ht="15.75" customHeight="1">
      <c r="F603" s="111"/>
      <c r="G603" s="112"/>
      <c r="H603" s="112"/>
      <c r="I603" s="112"/>
      <c r="J603" s="113"/>
      <c r="K603" s="113"/>
      <c r="AQ603" s="62"/>
      <c r="AR603" s="62"/>
      <c r="AS603" s="62"/>
      <c r="AT603" s="62"/>
      <c r="AZ603" s="262"/>
    </row>
    <row r="604" ht="15.75" customHeight="1">
      <c r="F604" s="111"/>
      <c r="G604" s="112"/>
      <c r="H604" s="112"/>
      <c r="I604" s="112"/>
      <c r="J604" s="113"/>
      <c r="K604" s="113"/>
      <c r="AQ604" s="62"/>
      <c r="AR604" s="62"/>
      <c r="AS604" s="62"/>
      <c r="AT604" s="62"/>
      <c r="AZ604" s="262"/>
    </row>
    <row r="605" ht="15.75" customHeight="1">
      <c r="F605" s="111"/>
      <c r="G605" s="112"/>
      <c r="H605" s="112"/>
      <c r="I605" s="112"/>
      <c r="J605" s="113"/>
      <c r="K605" s="113"/>
      <c r="AQ605" s="62"/>
      <c r="AR605" s="62"/>
      <c r="AS605" s="62"/>
      <c r="AT605" s="62"/>
      <c r="AZ605" s="262"/>
    </row>
    <row r="606" ht="15.75" customHeight="1">
      <c r="F606" s="111"/>
      <c r="G606" s="112"/>
      <c r="H606" s="112"/>
      <c r="I606" s="112"/>
      <c r="J606" s="113"/>
      <c r="K606" s="113"/>
      <c r="AQ606" s="62"/>
      <c r="AR606" s="62"/>
      <c r="AS606" s="62"/>
      <c r="AT606" s="62"/>
      <c r="AZ606" s="262"/>
    </row>
    <row r="607" ht="15.75" customHeight="1">
      <c r="F607" s="111"/>
      <c r="G607" s="112"/>
      <c r="H607" s="112"/>
      <c r="I607" s="112"/>
      <c r="J607" s="113"/>
      <c r="K607" s="113"/>
      <c r="AQ607" s="62"/>
      <c r="AR607" s="62"/>
      <c r="AS607" s="62"/>
      <c r="AT607" s="62"/>
      <c r="AZ607" s="262"/>
    </row>
    <row r="608" ht="15.75" customHeight="1">
      <c r="F608" s="111"/>
      <c r="G608" s="112"/>
      <c r="H608" s="112"/>
      <c r="I608" s="112"/>
      <c r="J608" s="113"/>
      <c r="K608" s="113"/>
      <c r="AQ608" s="62"/>
      <c r="AR608" s="62"/>
      <c r="AS608" s="62"/>
      <c r="AT608" s="62"/>
      <c r="AZ608" s="262"/>
    </row>
    <row r="609" ht="15.75" customHeight="1">
      <c r="F609" s="111"/>
      <c r="G609" s="112"/>
      <c r="H609" s="112"/>
      <c r="I609" s="112"/>
      <c r="J609" s="113"/>
      <c r="K609" s="113"/>
      <c r="AQ609" s="62"/>
      <c r="AR609" s="62"/>
      <c r="AS609" s="62"/>
      <c r="AT609" s="62"/>
      <c r="AZ609" s="262"/>
    </row>
    <row r="610" ht="15.75" customHeight="1">
      <c r="F610" s="111"/>
      <c r="G610" s="112"/>
      <c r="H610" s="112"/>
      <c r="I610" s="112"/>
      <c r="J610" s="113"/>
      <c r="K610" s="113"/>
      <c r="AQ610" s="62"/>
      <c r="AR610" s="62"/>
      <c r="AS610" s="62"/>
      <c r="AT610" s="62"/>
      <c r="AZ610" s="262"/>
    </row>
    <row r="611" ht="15.75" customHeight="1">
      <c r="F611" s="111"/>
      <c r="G611" s="112"/>
      <c r="H611" s="112"/>
      <c r="I611" s="112"/>
      <c r="J611" s="113"/>
      <c r="K611" s="113"/>
      <c r="AQ611" s="62"/>
      <c r="AR611" s="62"/>
      <c r="AS611" s="62"/>
      <c r="AT611" s="62"/>
      <c r="AZ611" s="262"/>
    </row>
    <row r="612" ht="15.75" customHeight="1">
      <c r="F612" s="111"/>
      <c r="G612" s="112"/>
      <c r="H612" s="112"/>
      <c r="I612" s="112"/>
      <c r="J612" s="113"/>
      <c r="K612" s="113"/>
      <c r="AQ612" s="62"/>
      <c r="AR612" s="62"/>
      <c r="AS612" s="62"/>
      <c r="AT612" s="62"/>
      <c r="AZ612" s="262"/>
    </row>
    <row r="613" ht="15.75" customHeight="1">
      <c r="F613" s="111"/>
      <c r="G613" s="112"/>
      <c r="H613" s="112"/>
      <c r="I613" s="112"/>
      <c r="J613" s="113"/>
      <c r="K613" s="113"/>
      <c r="AQ613" s="62"/>
      <c r="AR613" s="62"/>
      <c r="AS613" s="62"/>
      <c r="AT613" s="62"/>
      <c r="AZ613" s="262"/>
    </row>
    <row r="614" ht="15.75" customHeight="1">
      <c r="F614" s="111"/>
      <c r="G614" s="112"/>
      <c r="H614" s="112"/>
      <c r="I614" s="112"/>
      <c r="J614" s="113"/>
      <c r="K614" s="113"/>
      <c r="AQ614" s="62"/>
      <c r="AR614" s="62"/>
      <c r="AS614" s="62"/>
      <c r="AT614" s="62"/>
      <c r="AZ614" s="262"/>
    </row>
    <row r="615" ht="15.75" customHeight="1">
      <c r="F615" s="111"/>
      <c r="G615" s="112"/>
      <c r="H615" s="112"/>
      <c r="I615" s="112"/>
      <c r="J615" s="113"/>
      <c r="K615" s="113"/>
      <c r="AQ615" s="62"/>
      <c r="AR615" s="62"/>
      <c r="AS615" s="62"/>
      <c r="AT615" s="62"/>
      <c r="AZ615" s="262"/>
    </row>
    <row r="616" ht="15.75" customHeight="1">
      <c r="F616" s="111"/>
      <c r="G616" s="112"/>
      <c r="H616" s="112"/>
      <c r="I616" s="112"/>
      <c r="J616" s="113"/>
      <c r="K616" s="113"/>
      <c r="AQ616" s="62"/>
      <c r="AR616" s="62"/>
      <c r="AS616" s="62"/>
      <c r="AT616" s="62"/>
      <c r="AZ616" s="262"/>
    </row>
    <row r="617" ht="15.75" customHeight="1">
      <c r="F617" s="111"/>
      <c r="G617" s="112"/>
      <c r="H617" s="112"/>
      <c r="I617" s="112"/>
      <c r="J617" s="113"/>
      <c r="K617" s="113"/>
      <c r="AQ617" s="62"/>
      <c r="AR617" s="62"/>
      <c r="AS617" s="62"/>
      <c r="AT617" s="62"/>
      <c r="AZ617" s="262"/>
    </row>
    <row r="618" ht="15.75" customHeight="1">
      <c r="F618" s="111"/>
      <c r="G618" s="112"/>
      <c r="H618" s="112"/>
      <c r="I618" s="112"/>
      <c r="J618" s="113"/>
      <c r="K618" s="113"/>
      <c r="AQ618" s="62"/>
      <c r="AR618" s="62"/>
      <c r="AS618" s="62"/>
      <c r="AT618" s="62"/>
      <c r="AZ618" s="262"/>
    </row>
    <row r="619" ht="15.75" customHeight="1">
      <c r="F619" s="111"/>
      <c r="G619" s="112"/>
      <c r="H619" s="112"/>
      <c r="I619" s="112"/>
      <c r="J619" s="113"/>
      <c r="K619" s="113"/>
      <c r="AQ619" s="62"/>
      <c r="AR619" s="62"/>
      <c r="AS619" s="62"/>
      <c r="AT619" s="62"/>
      <c r="AZ619" s="262"/>
    </row>
    <row r="620" ht="15.75" customHeight="1">
      <c r="F620" s="111"/>
      <c r="G620" s="112"/>
      <c r="H620" s="112"/>
      <c r="I620" s="112"/>
      <c r="J620" s="113"/>
      <c r="K620" s="113"/>
      <c r="AQ620" s="62"/>
      <c r="AR620" s="62"/>
      <c r="AS620" s="62"/>
      <c r="AT620" s="62"/>
      <c r="AZ620" s="262"/>
    </row>
    <row r="621" ht="15.75" customHeight="1">
      <c r="F621" s="111"/>
      <c r="G621" s="112"/>
      <c r="H621" s="112"/>
      <c r="I621" s="112"/>
      <c r="J621" s="113"/>
      <c r="K621" s="113"/>
      <c r="AQ621" s="62"/>
      <c r="AR621" s="62"/>
      <c r="AS621" s="62"/>
      <c r="AT621" s="62"/>
      <c r="AZ621" s="262"/>
    </row>
    <row r="622" ht="15.75" customHeight="1">
      <c r="F622" s="111"/>
      <c r="G622" s="112"/>
      <c r="H622" s="112"/>
      <c r="I622" s="112"/>
      <c r="J622" s="113"/>
      <c r="K622" s="113"/>
      <c r="AQ622" s="62"/>
      <c r="AR622" s="62"/>
      <c r="AS622" s="62"/>
      <c r="AT622" s="62"/>
      <c r="AZ622" s="262"/>
    </row>
    <row r="623" ht="15.75" customHeight="1">
      <c r="F623" s="111"/>
      <c r="G623" s="112"/>
      <c r="H623" s="112"/>
      <c r="I623" s="112"/>
      <c r="J623" s="113"/>
      <c r="K623" s="113"/>
      <c r="AQ623" s="62"/>
      <c r="AR623" s="62"/>
      <c r="AS623" s="62"/>
      <c r="AT623" s="62"/>
      <c r="AZ623" s="262"/>
    </row>
    <row r="624" ht="15.75" customHeight="1">
      <c r="F624" s="111"/>
      <c r="G624" s="112"/>
      <c r="H624" s="112"/>
      <c r="I624" s="112"/>
      <c r="J624" s="113"/>
      <c r="K624" s="113"/>
      <c r="AQ624" s="62"/>
      <c r="AR624" s="62"/>
      <c r="AS624" s="62"/>
      <c r="AT624" s="62"/>
      <c r="AZ624" s="262"/>
    </row>
    <row r="625" ht="15.75" customHeight="1">
      <c r="F625" s="111"/>
      <c r="G625" s="112"/>
      <c r="H625" s="112"/>
      <c r="I625" s="112"/>
      <c r="J625" s="113"/>
      <c r="K625" s="113"/>
      <c r="AQ625" s="62"/>
      <c r="AR625" s="62"/>
      <c r="AS625" s="62"/>
      <c r="AT625" s="62"/>
      <c r="AZ625" s="262"/>
    </row>
    <row r="626" ht="15.75" customHeight="1">
      <c r="F626" s="111"/>
      <c r="G626" s="112"/>
      <c r="H626" s="112"/>
      <c r="I626" s="112"/>
      <c r="J626" s="113"/>
      <c r="K626" s="113"/>
      <c r="AQ626" s="62"/>
      <c r="AR626" s="62"/>
      <c r="AS626" s="62"/>
      <c r="AT626" s="62"/>
      <c r="AZ626" s="262"/>
    </row>
    <row r="627" ht="15.75" customHeight="1">
      <c r="F627" s="111"/>
      <c r="G627" s="112"/>
      <c r="H627" s="112"/>
      <c r="I627" s="112"/>
      <c r="J627" s="113"/>
      <c r="K627" s="113"/>
      <c r="AQ627" s="62"/>
      <c r="AR627" s="62"/>
      <c r="AS627" s="62"/>
      <c r="AT627" s="62"/>
      <c r="AZ627" s="262"/>
    </row>
    <row r="628" ht="15.75" customHeight="1">
      <c r="F628" s="111"/>
      <c r="G628" s="112"/>
      <c r="H628" s="112"/>
      <c r="I628" s="112"/>
      <c r="J628" s="113"/>
      <c r="K628" s="113"/>
      <c r="AQ628" s="62"/>
      <c r="AR628" s="62"/>
      <c r="AS628" s="62"/>
      <c r="AT628" s="62"/>
      <c r="AZ628" s="262"/>
    </row>
    <row r="629" ht="15.75" customHeight="1">
      <c r="F629" s="111"/>
      <c r="G629" s="112"/>
      <c r="H629" s="112"/>
      <c r="I629" s="112"/>
      <c r="J629" s="113"/>
      <c r="K629" s="113"/>
      <c r="AQ629" s="62"/>
      <c r="AR629" s="62"/>
      <c r="AS629" s="62"/>
      <c r="AT629" s="62"/>
      <c r="AZ629" s="262"/>
    </row>
    <row r="630" ht="15.75" customHeight="1">
      <c r="F630" s="111"/>
      <c r="G630" s="112"/>
      <c r="H630" s="112"/>
      <c r="I630" s="112"/>
      <c r="J630" s="113"/>
      <c r="K630" s="113"/>
      <c r="AQ630" s="62"/>
      <c r="AR630" s="62"/>
      <c r="AS630" s="62"/>
      <c r="AT630" s="62"/>
      <c r="AZ630" s="262"/>
    </row>
    <row r="631" ht="15.75" customHeight="1">
      <c r="F631" s="111"/>
      <c r="G631" s="112"/>
      <c r="H631" s="112"/>
      <c r="I631" s="112"/>
      <c r="J631" s="113"/>
      <c r="K631" s="113"/>
      <c r="AQ631" s="62"/>
      <c r="AR631" s="62"/>
      <c r="AS631" s="62"/>
      <c r="AT631" s="62"/>
      <c r="AZ631" s="262"/>
    </row>
    <row r="632" ht="15.75" customHeight="1">
      <c r="F632" s="111"/>
      <c r="G632" s="112"/>
      <c r="H632" s="112"/>
      <c r="I632" s="112"/>
      <c r="J632" s="113"/>
      <c r="K632" s="113"/>
      <c r="AQ632" s="62"/>
      <c r="AR632" s="62"/>
      <c r="AS632" s="62"/>
      <c r="AT632" s="62"/>
      <c r="AZ632" s="262"/>
    </row>
    <row r="633" ht="15.75" customHeight="1">
      <c r="F633" s="111"/>
      <c r="G633" s="112"/>
      <c r="H633" s="112"/>
      <c r="I633" s="112"/>
      <c r="J633" s="113"/>
      <c r="K633" s="113"/>
      <c r="AQ633" s="62"/>
      <c r="AR633" s="62"/>
      <c r="AS633" s="62"/>
      <c r="AT633" s="62"/>
      <c r="AZ633" s="262"/>
    </row>
    <row r="634" ht="15.75" customHeight="1">
      <c r="F634" s="111"/>
      <c r="G634" s="112"/>
      <c r="H634" s="112"/>
      <c r="I634" s="112"/>
      <c r="J634" s="113"/>
      <c r="K634" s="113"/>
      <c r="AQ634" s="62"/>
      <c r="AR634" s="62"/>
      <c r="AS634" s="62"/>
      <c r="AT634" s="62"/>
      <c r="AZ634" s="262"/>
    </row>
    <row r="635" ht="15.75" customHeight="1">
      <c r="F635" s="111"/>
      <c r="G635" s="112"/>
      <c r="H635" s="112"/>
      <c r="I635" s="112"/>
      <c r="J635" s="113"/>
      <c r="K635" s="113"/>
      <c r="AQ635" s="62"/>
      <c r="AR635" s="62"/>
      <c r="AS635" s="62"/>
      <c r="AT635" s="62"/>
      <c r="AZ635" s="262"/>
    </row>
    <row r="636" ht="15.75" customHeight="1">
      <c r="F636" s="111"/>
      <c r="G636" s="112"/>
      <c r="H636" s="112"/>
      <c r="I636" s="112"/>
      <c r="J636" s="113"/>
      <c r="K636" s="113"/>
      <c r="AQ636" s="62"/>
      <c r="AR636" s="62"/>
      <c r="AS636" s="62"/>
      <c r="AT636" s="62"/>
      <c r="AZ636" s="262"/>
    </row>
    <row r="637" ht="15.75" customHeight="1">
      <c r="F637" s="111"/>
      <c r="G637" s="112"/>
      <c r="H637" s="112"/>
      <c r="I637" s="112"/>
      <c r="J637" s="113"/>
      <c r="K637" s="113"/>
      <c r="AQ637" s="62"/>
      <c r="AR637" s="62"/>
      <c r="AS637" s="62"/>
      <c r="AT637" s="62"/>
      <c r="AZ637" s="262"/>
    </row>
    <row r="638" ht="15.75" customHeight="1">
      <c r="F638" s="111"/>
      <c r="G638" s="112"/>
      <c r="H638" s="112"/>
      <c r="I638" s="112"/>
      <c r="J638" s="113"/>
      <c r="K638" s="113"/>
      <c r="AQ638" s="62"/>
      <c r="AR638" s="62"/>
      <c r="AS638" s="62"/>
      <c r="AT638" s="62"/>
      <c r="AZ638" s="262"/>
    </row>
    <row r="639" ht="15.75" customHeight="1">
      <c r="F639" s="111"/>
      <c r="G639" s="112"/>
      <c r="H639" s="112"/>
      <c r="I639" s="112"/>
      <c r="J639" s="113"/>
      <c r="K639" s="113"/>
      <c r="AQ639" s="62"/>
      <c r="AR639" s="62"/>
      <c r="AS639" s="62"/>
      <c r="AT639" s="62"/>
      <c r="AZ639" s="262"/>
    </row>
    <row r="640" ht="15.75" customHeight="1">
      <c r="F640" s="111"/>
      <c r="G640" s="112"/>
      <c r="H640" s="112"/>
      <c r="I640" s="112"/>
      <c r="J640" s="113"/>
      <c r="K640" s="113"/>
      <c r="AQ640" s="62"/>
      <c r="AR640" s="62"/>
      <c r="AS640" s="62"/>
      <c r="AT640" s="62"/>
      <c r="AZ640" s="262"/>
    </row>
    <row r="641" ht="15.75" customHeight="1">
      <c r="F641" s="111"/>
      <c r="G641" s="112"/>
      <c r="H641" s="112"/>
      <c r="I641" s="112"/>
      <c r="J641" s="113"/>
      <c r="K641" s="113"/>
      <c r="AQ641" s="62"/>
      <c r="AR641" s="62"/>
      <c r="AS641" s="62"/>
      <c r="AT641" s="62"/>
      <c r="AZ641" s="262"/>
    </row>
    <row r="642" ht="15.75" customHeight="1">
      <c r="F642" s="111"/>
      <c r="G642" s="112"/>
      <c r="H642" s="112"/>
      <c r="I642" s="112"/>
      <c r="J642" s="113"/>
      <c r="K642" s="113"/>
      <c r="AQ642" s="62"/>
      <c r="AR642" s="62"/>
      <c r="AS642" s="62"/>
      <c r="AT642" s="62"/>
      <c r="AZ642" s="262"/>
    </row>
    <row r="643" ht="15.75" customHeight="1">
      <c r="F643" s="111"/>
      <c r="G643" s="112"/>
      <c r="H643" s="112"/>
      <c r="I643" s="112"/>
      <c r="J643" s="113"/>
      <c r="K643" s="113"/>
      <c r="AQ643" s="62"/>
      <c r="AR643" s="62"/>
      <c r="AS643" s="62"/>
      <c r="AT643" s="62"/>
      <c r="AZ643" s="262"/>
    </row>
    <row r="644" ht="15.75" customHeight="1">
      <c r="F644" s="111"/>
      <c r="G644" s="112"/>
      <c r="H644" s="112"/>
      <c r="I644" s="112"/>
      <c r="J644" s="113"/>
      <c r="K644" s="113"/>
      <c r="AQ644" s="62"/>
      <c r="AR644" s="62"/>
      <c r="AS644" s="62"/>
      <c r="AT644" s="62"/>
      <c r="AZ644" s="262"/>
    </row>
    <row r="645" ht="15.75" customHeight="1">
      <c r="F645" s="111"/>
      <c r="G645" s="112"/>
      <c r="H645" s="112"/>
      <c r="I645" s="112"/>
      <c r="J645" s="113"/>
      <c r="K645" s="113"/>
      <c r="AQ645" s="62"/>
      <c r="AR645" s="62"/>
      <c r="AS645" s="62"/>
      <c r="AT645" s="62"/>
      <c r="AZ645" s="262"/>
    </row>
    <row r="646" ht="15.75" customHeight="1">
      <c r="F646" s="111"/>
      <c r="G646" s="112"/>
      <c r="H646" s="112"/>
      <c r="I646" s="112"/>
      <c r="J646" s="113"/>
      <c r="K646" s="113"/>
      <c r="AQ646" s="62"/>
      <c r="AR646" s="62"/>
      <c r="AS646" s="62"/>
      <c r="AT646" s="62"/>
      <c r="AZ646" s="262"/>
    </row>
    <row r="647" ht="15.75" customHeight="1">
      <c r="F647" s="111"/>
      <c r="G647" s="112"/>
      <c r="H647" s="112"/>
      <c r="I647" s="112"/>
      <c r="J647" s="113"/>
      <c r="K647" s="113"/>
      <c r="AQ647" s="62"/>
      <c r="AR647" s="62"/>
      <c r="AS647" s="62"/>
      <c r="AT647" s="62"/>
      <c r="AZ647" s="262"/>
    </row>
    <row r="648" ht="15.75" customHeight="1">
      <c r="F648" s="111"/>
      <c r="G648" s="112"/>
      <c r="H648" s="112"/>
      <c r="I648" s="112"/>
      <c r="J648" s="113"/>
      <c r="K648" s="113"/>
      <c r="AQ648" s="62"/>
      <c r="AR648" s="62"/>
      <c r="AS648" s="62"/>
      <c r="AT648" s="62"/>
      <c r="AZ648" s="262"/>
    </row>
    <row r="649" ht="15.75" customHeight="1">
      <c r="F649" s="111"/>
      <c r="G649" s="112"/>
      <c r="H649" s="112"/>
      <c r="I649" s="112"/>
      <c r="J649" s="113"/>
      <c r="K649" s="113"/>
      <c r="AQ649" s="62"/>
      <c r="AR649" s="62"/>
      <c r="AS649" s="62"/>
      <c r="AT649" s="62"/>
      <c r="AZ649" s="262"/>
    </row>
    <row r="650" ht="15.75" customHeight="1">
      <c r="F650" s="111"/>
      <c r="G650" s="112"/>
      <c r="H650" s="112"/>
      <c r="I650" s="112"/>
      <c r="J650" s="113"/>
      <c r="K650" s="113"/>
      <c r="AQ650" s="62"/>
      <c r="AR650" s="62"/>
      <c r="AS650" s="62"/>
      <c r="AT650" s="62"/>
      <c r="AZ650" s="262"/>
    </row>
    <row r="651" ht="15.75" customHeight="1">
      <c r="F651" s="111"/>
      <c r="G651" s="112"/>
      <c r="H651" s="112"/>
      <c r="I651" s="112"/>
      <c r="J651" s="113"/>
      <c r="K651" s="113"/>
      <c r="AQ651" s="62"/>
      <c r="AR651" s="62"/>
      <c r="AS651" s="62"/>
      <c r="AT651" s="62"/>
      <c r="AZ651" s="262"/>
    </row>
    <row r="652" ht="15.75" customHeight="1">
      <c r="F652" s="111"/>
      <c r="G652" s="112"/>
      <c r="H652" s="112"/>
      <c r="I652" s="112"/>
      <c r="J652" s="113"/>
      <c r="K652" s="113"/>
      <c r="AQ652" s="62"/>
      <c r="AR652" s="62"/>
      <c r="AS652" s="62"/>
      <c r="AT652" s="62"/>
      <c r="AZ652" s="262"/>
    </row>
    <row r="653" ht="15.75" customHeight="1">
      <c r="F653" s="111"/>
      <c r="G653" s="112"/>
      <c r="H653" s="112"/>
      <c r="I653" s="112"/>
      <c r="J653" s="113"/>
      <c r="K653" s="113"/>
      <c r="AQ653" s="62"/>
      <c r="AR653" s="62"/>
      <c r="AS653" s="62"/>
      <c r="AT653" s="62"/>
      <c r="AZ653" s="262"/>
    </row>
    <row r="654" ht="15.75" customHeight="1">
      <c r="F654" s="111"/>
      <c r="G654" s="112"/>
      <c r="H654" s="112"/>
      <c r="I654" s="112"/>
      <c r="J654" s="113"/>
      <c r="K654" s="113"/>
      <c r="AQ654" s="62"/>
      <c r="AR654" s="62"/>
      <c r="AS654" s="62"/>
      <c r="AT654" s="62"/>
      <c r="AZ654" s="262"/>
    </row>
    <row r="655" ht="15.75" customHeight="1">
      <c r="F655" s="111"/>
      <c r="G655" s="112"/>
      <c r="H655" s="112"/>
      <c r="I655" s="112"/>
      <c r="J655" s="113"/>
      <c r="K655" s="113"/>
      <c r="AQ655" s="62"/>
      <c r="AR655" s="62"/>
      <c r="AS655" s="62"/>
      <c r="AT655" s="62"/>
      <c r="AZ655" s="262"/>
    </row>
    <row r="656" ht="15.75" customHeight="1">
      <c r="F656" s="111"/>
      <c r="G656" s="112"/>
      <c r="H656" s="112"/>
      <c r="I656" s="112"/>
      <c r="J656" s="113"/>
      <c r="K656" s="113"/>
      <c r="AQ656" s="62"/>
      <c r="AR656" s="62"/>
      <c r="AS656" s="62"/>
      <c r="AT656" s="62"/>
      <c r="AZ656" s="262"/>
    </row>
    <row r="657" ht="15.75" customHeight="1">
      <c r="F657" s="111"/>
      <c r="G657" s="112"/>
      <c r="H657" s="112"/>
      <c r="I657" s="112"/>
      <c r="J657" s="113"/>
      <c r="K657" s="113"/>
      <c r="AQ657" s="62"/>
      <c r="AR657" s="62"/>
      <c r="AS657" s="62"/>
      <c r="AT657" s="62"/>
      <c r="AZ657" s="262"/>
    </row>
    <row r="658" ht="15.75" customHeight="1">
      <c r="F658" s="111"/>
      <c r="G658" s="112"/>
      <c r="H658" s="112"/>
      <c r="I658" s="112"/>
      <c r="J658" s="113"/>
      <c r="K658" s="113"/>
      <c r="AQ658" s="62"/>
      <c r="AR658" s="62"/>
      <c r="AS658" s="62"/>
      <c r="AT658" s="62"/>
      <c r="AZ658" s="262"/>
    </row>
    <row r="659" ht="15.75" customHeight="1">
      <c r="F659" s="111"/>
      <c r="G659" s="112"/>
      <c r="H659" s="112"/>
      <c r="I659" s="112"/>
      <c r="J659" s="113"/>
      <c r="K659" s="113"/>
      <c r="AQ659" s="62"/>
      <c r="AR659" s="62"/>
      <c r="AS659" s="62"/>
      <c r="AT659" s="62"/>
      <c r="AZ659" s="262"/>
    </row>
    <row r="660" ht="15.75" customHeight="1">
      <c r="F660" s="111"/>
      <c r="G660" s="112"/>
      <c r="H660" s="112"/>
      <c r="I660" s="112"/>
      <c r="J660" s="113"/>
      <c r="K660" s="113"/>
      <c r="AQ660" s="62"/>
      <c r="AR660" s="62"/>
      <c r="AS660" s="62"/>
      <c r="AT660" s="62"/>
      <c r="AZ660" s="262"/>
    </row>
    <row r="661" ht="15.75" customHeight="1">
      <c r="F661" s="111"/>
      <c r="G661" s="112"/>
      <c r="H661" s="112"/>
      <c r="I661" s="112"/>
      <c r="J661" s="113"/>
      <c r="K661" s="113"/>
      <c r="AQ661" s="62"/>
      <c r="AR661" s="62"/>
      <c r="AS661" s="62"/>
      <c r="AT661" s="62"/>
      <c r="AZ661" s="262"/>
    </row>
    <row r="662" ht="15.75" customHeight="1">
      <c r="F662" s="111"/>
      <c r="G662" s="112"/>
      <c r="H662" s="112"/>
      <c r="I662" s="112"/>
      <c r="J662" s="113"/>
      <c r="K662" s="113"/>
      <c r="AQ662" s="62"/>
      <c r="AR662" s="62"/>
      <c r="AS662" s="62"/>
      <c r="AT662" s="62"/>
      <c r="AZ662" s="262"/>
    </row>
    <row r="663" ht="15.75" customHeight="1">
      <c r="F663" s="111"/>
      <c r="G663" s="112"/>
      <c r="H663" s="112"/>
      <c r="I663" s="112"/>
      <c r="J663" s="113"/>
      <c r="K663" s="113"/>
      <c r="AQ663" s="62"/>
      <c r="AR663" s="62"/>
      <c r="AS663" s="62"/>
      <c r="AT663" s="62"/>
      <c r="AZ663" s="262"/>
    </row>
    <row r="664" ht="15.75" customHeight="1">
      <c r="F664" s="111"/>
      <c r="G664" s="112"/>
      <c r="H664" s="112"/>
      <c r="I664" s="112"/>
      <c r="J664" s="113"/>
      <c r="K664" s="113"/>
      <c r="AQ664" s="62"/>
      <c r="AR664" s="62"/>
      <c r="AS664" s="62"/>
      <c r="AT664" s="62"/>
      <c r="AZ664" s="262"/>
    </row>
    <row r="665" ht="15.75" customHeight="1">
      <c r="F665" s="111"/>
      <c r="G665" s="112"/>
      <c r="H665" s="112"/>
      <c r="I665" s="112"/>
      <c r="J665" s="113"/>
      <c r="K665" s="113"/>
      <c r="AQ665" s="62"/>
      <c r="AR665" s="62"/>
      <c r="AS665" s="62"/>
      <c r="AT665" s="62"/>
      <c r="AZ665" s="262"/>
    </row>
    <row r="666" ht="15.75" customHeight="1">
      <c r="F666" s="111"/>
      <c r="G666" s="112"/>
      <c r="H666" s="112"/>
      <c r="I666" s="112"/>
      <c r="J666" s="113"/>
      <c r="K666" s="113"/>
      <c r="AQ666" s="62"/>
      <c r="AR666" s="62"/>
      <c r="AS666" s="62"/>
      <c r="AT666" s="62"/>
      <c r="AZ666" s="262"/>
    </row>
    <row r="667" ht="15.75" customHeight="1">
      <c r="F667" s="111"/>
      <c r="G667" s="112"/>
      <c r="H667" s="112"/>
      <c r="I667" s="112"/>
      <c r="J667" s="113"/>
      <c r="K667" s="113"/>
      <c r="AQ667" s="62"/>
      <c r="AR667" s="62"/>
      <c r="AS667" s="62"/>
      <c r="AT667" s="62"/>
      <c r="AZ667" s="262"/>
    </row>
    <row r="668" ht="15.75" customHeight="1">
      <c r="F668" s="111"/>
      <c r="G668" s="112"/>
      <c r="H668" s="112"/>
      <c r="I668" s="112"/>
      <c r="J668" s="113"/>
      <c r="K668" s="113"/>
      <c r="AQ668" s="62"/>
      <c r="AR668" s="62"/>
      <c r="AS668" s="62"/>
      <c r="AT668" s="62"/>
      <c r="AZ668" s="262"/>
    </row>
    <row r="669" ht="15.75" customHeight="1">
      <c r="F669" s="111"/>
      <c r="G669" s="112"/>
      <c r="H669" s="112"/>
      <c r="I669" s="112"/>
      <c r="J669" s="113"/>
      <c r="K669" s="113"/>
      <c r="AQ669" s="62"/>
      <c r="AR669" s="62"/>
      <c r="AS669" s="62"/>
      <c r="AT669" s="62"/>
      <c r="AZ669" s="262"/>
    </row>
    <row r="670" ht="15.75" customHeight="1">
      <c r="F670" s="111"/>
      <c r="G670" s="112"/>
      <c r="H670" s="112"/>
      <c r="I670" s="112"/>
      <c r="J670" s="113"/>
      <c r="K670" s="113"/>
      <c r="AQ670" s="62"/>
      <c r="AR670" s="62"/>
      <c r="AS670" s="62"/>
      <c r="AT670" s="62"/>
      <c r="AZ670" s="262"/>
    </row>
    <row r="671" ht="15.75" customHeight="1">
      <c r="F671" s="111"/>
      <c r="G671" s="112"/>
      <c r="H671" s="112"/>
      <c r="I671" s="112"/>
      <c r="J671" s="113"/>
      <c r="K671" s="113"/>
      <c r="AQ671" s="62"/>
      <c r="AR671" s="62"/>
      <c r="AS671" s="62"/>
      <c r="AT671" s="62"/>
      <c r="AZ671" s="262"/>
    </row>
    <row r="672" ht="15.75" customHeight="1">
      <c r="F672" s="111"/>
      <c r="G672" s="112"/>
      <c r="H672" s="112"/>
      <c r="I672" s="112"/>
      <c r="J672" s="113"/>
      <c r="K672" s="113"/>
      <c r="AQ672" s="62"/>
      <c r="AR672" s="62"/>
      <c r="AS672" s="62"/>
      <c r="AT672" s="62"/>
      <c r="AZ672" s="262"/>
    </row>
    <row r="673" ht="15.75" customHeight="1">
      <c r="F673" s="111"/>
      <c r="G673" s="112"/>
      <c r="H673" s="112"/>
      <c r="I673" s="112"/>
      <c r="J673" s="113"/>
      <c r="K673" s="113"/>
      <c r="AQ673" s="62"/>
      <c r="AR673" s="62"/>
      <c r="AS673" s="62"/>
      <c r="AT673" s="62"/>
      <c r="AZ673" s="262"/>
    </row>
    <row r="674" ht="15.75" customHeight="1">
      <c r="F674" s="111"/>
      <c r="G674" s="112"/>
      <c r="H674" s="112"/>
      <c r="I674" s="112"/>
      <c r="J674" s="113"/>
      <c r="K674" s="113"/>
      <c r="AQ674" s="62"/>
      <c r="AR674" s="62"/>
      <c r="AS674" s="62"/>
      <c r="AT674" s="62"/>
      <c r="AZ674" s="262"/>
    </row>
    <row r="675" ht="15.75" customHeight="1">
      <c r="F675" s="111"/>
      <c r="G675" s="112"/>
      <c r="H675" s="112"/>
      <c r="I675" s="112"/>
      <c r="J675" s="113"/>
      <c r="K675" s="113"/>
      <c r="AQ675" s="62"/>
      <c r="AR675" s="62"/>
      <c r="AS675" s="62"/>
      <c r="AT675" s="62"/>
      <c r="AZ675" s="262"/>
    </row>
    <row r="676" ht="15.75" customHeight="1">
      <c r="F676" s="111"/>
      <c r="G676" s="112"/>
      <c r="H676" s="112"/>
      <c r="I676" s="112"/>
      <c r="J676" s="113"/>
      <c r="K676" s="113"/>
      <c r="AQ676" s="62"/>
      <c r="AR676" s="62"/>
      <c r="AS676" s="62"/>
      <c r="AT676" s="62"/>
      <c r="AZ676" s="262"/>
    </row>
    <row r="677" ht="15.75" customHeight="1">
      <c r="F677" s="111"/>
      <c r="G677" s="112"/>
      <c r="H677" s="112"/>
      <c r="I677" s="112"/>
      <c r="J677" s="113"/>
      <c r="K677" s="113"/>
      <c r="AQ677" s="62"/>
      <c r="AR677" s="62"/>
      <c r="AS677" s="62"/>
      <c r="AT677" s="62"/>
      <c r="AZ677" s="262"/>
    </row>
    <row r="678" ht="15.75" customHeight="1">
      <c r="F678" s="111"/>
      <c r="G678" s="112"/>
      <c r="H678" s="112"/>
      <c r="I678" s="112"/>
      <c r="J678" s="113"/>
      <c r="K678" s="113"/>
      <c r="AQ678" s="62"/>
      <c r="AR678" s="62"/>
      <c r="AS678" s="62"/>
      <c r="AT678" s="62"/>
      <c r="AZ678" s="262"/>
    </row>
    <row r="679" ht="15.75" customHeight="1">
      <c r="F679" s="111"/>
      <c r="G679" s="112"/>
      <c r="H679" s="112"/>
      <c r="I679" s="112"/>
      <c r="J679" s="113"/>
      <c r="K679" s="113"/>
      <c r="AQ679" s="62"/>
      <c r="AR679" s="62"/>
      <c r="AS679" s="62"/>
      <c r="AT679" s="62"/>
      <c r="AZ679" s="262"/>
    </row>
    <row r="680" ht="15.75" customHeight="1">
      <c r="F680" s="111"/>
      <c r="G680" s="112"/>
      <c r="H680" s="112"/>
      <c r="I680" s="112"/>
      <c r="J680" s="113"/>
      <c r="K680" s="113"/>
      <c r="AQ680" s="62"/>
      <c r="AR680" s="62"/>
      <c r="AS680" s="62"/>
      <c r="AT680" s="62"/>
      <c r="AZ680" s="262"/>
    </row>
    <row r="681" ht="15.75" customHeight="1">
      <c r="F681" s="111"/>
      <c r="G681" s="112"/>
      <c r="H681" s="112"/>
      <c r="I681" s="112"/>
      <c r="J681" s="113"/>
      <c r="K681" s="113"/>
      <c r="AQ681" s="62"/>
      <c r="AR681" s="62"/>
      <c r="AS681" s="62"/>
      <c r="AT681" s="62"/>
      <c r="AZ681" s="262"/>
    </row>
    <row r="682" ht="15.75" customHeight="1">
      <c r="F682" s="111"/>
      <c r="G682" s="112"/>
      <c r="H682" s="112"/>
      <c r="I682" s="112"/>
      <c r="J682" s="113"/>
      <c r="K682" s="113"/>
      <c r="AQ682" s="62"/>
      <c r="AR682" s="62"/>
      <c r="AS682" s="62"/>
      <c r="AT682" s="62"/>
      <c r="AZ682" s="262"/>
    </row>
    <row r="683" ht="15.75" customHeight="1">
      <c r="F683" s="111"/>
      <c r="G683" s="112"/>
      <c r="H683" s="112"/>
      <c r="I683" s="112"/>
      <c r="J683" s="113"/>
      <c r="K683" s="113"/>
      <c r="AQ683" s="62"/>
      <c r="AR683" s="62"/>
      <c r="AS683" s="62"/>
      <c r="AT683" s="62"/>
      <c r="AZ683" s="262"/>
    </row>
    <row r="684" ht="15.75" customHeight="1">
      <c r="F684" s="111"/>
      <c r="G684" s="112"/>
      <c r="H684" s="112"/>
      <c r="I684" s="112"/>
      <c r="J684" s="113"/>
      <c r="K684" s="113"/>
      <c r="AQ684" s="62"/>
      <c r="AR684" s="62"/>
      <c r="AS684" s="62"/>
      <c r="AT684" s="62"/>
      <c r="AZ684" s="262"/>
    </row>
    <row r="685" ht="15.75" customHeight="1">
      <c r="F685" s="111"/>
      <c r="G685" s="112"/>
      <c r="H685" s="112"/>
      <c r="I685" s="112"/>
      <c r="J685" s="113"/>
      <c r="K685" s="113"/>
      <c r="AQ685" s="62"/>
      <c r="AR685" s="62"/>
      <c r="AS685" s="62"/>
      <c r="AT685" s="62"/>
      <c r="AZ685" s="262"/>
    </row>
    <row r="686" ht="15.75" customHeight="1">
      <c r="F686" s="111"/>
      <c r="G686" s="112"/>
      <c r="H686" s="112"/>
      <c r="I686" s="112"/>
      <c r="J686" s="113"/>
      <c r="K686" s="113"/>
      <c r="AQ686" s="62"/>
      <c r="AR686" s="62"/>
      <c r="AS686" s="62"/>
      <c r="AT686" s="62"/>
      <c r="AZ686" s="262"/>
    </row>
    <row r="687" ht="15.75" customHeight="1">
      <c r="F687" s="111"/>
      <c r="G687" s="112"/>
      <c r="H687" s="112"/>
      <c r="I687" s="112"/>
      <c r="J687" s="113"/>
      <c r="K687" s="113"/>
      <c r="AQ687" s="62"/>
      <c r="AR687" s="62"/>
      <c r="AS687" s="62"/>
      <c r="AT687" s="62"/>
      <c r="AZ687" s="262"/>
    </row>
    <row r="688" ht="15.75" customHeight="1">
      <c r="F688" s="111"/>
      <c r="G688" s="112"/>
      <c r="H688" s="112"/>
      <c r="I688" s="112"/>
      <c r="J688" s="113"/>
      <c r="K688" s="113"/>
      <c r="AQ688" s="62"/>
      <c r="AR688" s="62"/>
      <c r="AS688" s="62"/>
      <c r="AT688" s="62"/>
      <c r="AZ688" s="262"/>
    </row>
    <row r="689" ht="15.75" customHeight="1">
      <c r="F689" s="111"/>
      <c r="G689" s="112"/>
      <c r="H689" s="112"/>
      <c r="I689" s="112"/>
      <c r="J689" s="113"/>
      <c r="K689" s="113"/>
      <c r="AQ689" s="62"/>
      <c r="AR689" s="62"/>
      <c r="AS689" s="62"/>
      <c r="AT689" s="62"/>
      <c r="AZ689" s="262"/>
    </row>
    <row r="690" ht="15.75" customHeight="1">
      <c r="F690" s="111"/>
      <c r="G690" s="112"/>
      <c r="H690" s="112"/>
      <c r="I690" s="112"/>
      <c r="J690" s="113"/>
      <c r="K690" s="113"/>
      <c r="AQ690" s="62"/>
      <c r="AR690" s="62"/>
      <c r="AS690" s="62"/>
      <c r="AT690" s="62"/>
      <c r="AZ690" s="262"/>
    </row>
    <row r="691" ht="15.75" customHeight="1">
      <c r="F691" s="111"/>
      <c r="G691" s="112"/>
      <c r="H691" s="112"/>
      <c r="I691" s="112"/>
      <c r="J691" s="113"/>
      <c r="K691" s="113"/>
      <c r="AQ691" s="62"/>
      <c r="AR691" s="62"/>
      <c r="AS691" s="62"/>
      <c r="AT691" s="62"/>
      <c r="AZ691" s="262"/>
    </row>
    <row r="692" ht="15.75" customHeight="1">
      <c r="F692" s="111"/>
      <c r="G692" s="112"/>
      <c r="H692" s="112"/>
      <c r="I692" s="112"/>
      <c r="J692" s="113"/>
      <c r="K692" s="113"/>
      <c r="AQ692" s="62"/>
      <c r="AR692" s="62"/>
      <c r="AS692" s="62"/>
      <c r="AT692" s="62"/>
      <c r="AZ692" s="262"/>
    </row>
    <row r="693" ht="15.75" customHeight="1">
      <c r="F693" s="111"/>
      <c r="G693" s="112"/>
      <c r="H693" s="112"/>
      <c r="I693" s="112"/>
      <c r="J693" s="113"/>
      <c r="K693" s="113"/>
      <c r="AQ693" s="62"/>
      <c r="AR693" s="62"/>
      <c r="AS693" s="62"/>
      <c r="AT693" s="62"/>
      <c r="AZ693" s="262"/>
    </row>
    <row r="694" ht="15.75" customHeight="1">
      <c r="F694" s="111"/>
      <c r="G694" s="112"/>
      <c r="H694" s="112"/>
      <c r="I694" s="112"/>
      <c r="J694" s="113"/>
      <c r="K694" s="113"/>
      <c r="AQ694" s="62"/>
      <c r="AR694" s="62"/>
      <c r="AS694" s="62"/>
      <c r="AT694" s="62"/>
      <c r="AZ694" s="262"/>
    </row>
    <row r="695" ht="15.75" customHeight="1">
      <c r="F695" s="111"/>
      <c r="G695" s="112"/>
      <c r="H695" s="112"/>
      <c r="I695" s="112"/>
      <c r="J695" s="113"/>
      <c r="K695" s="113"/>
      <c r="AQ695" s="62"/>
      <c r="AR695" s="62"/>
      <c r="AS695" s="62"/>
      <c r="AT695" s="62"/>
      <c r="AZ695" s="262"/>
    </row>
    <row r="696" ht="15.75" customHeight="1">
      <c r="F696" s="111"/>
      <c r="G696" s="112"/>
      <c r="H696" s="112"/>
      <c r="I696" s="112"/>
      <c r="J696" s="113"/>
      <c r="K696" s="113"/>
      <c r="AQ696" s="62"/>
      <c r="AR696" s="62"/>
      <c r="AS696" s="62"/>
      <c r="AT696" s="62"/>
      <c r="AZ696" s="262"/>
    </row>
    <row r="697" ht="15.75" customHeight="1">
      <c r="F697" s="111"/>
      <c r="G697" s="112"/>
      <c r="H697" s="112"/>
      <c r="I697" s="112"/>
      <c r="J697" s="113"/>
      <c r="K697" s="113"/>
      <c r="AQ697" s="62"/>
      <c r="AR697" s="62"/>
      <c r="AS697" s="62"/>
      <c r="AT697" s="62"/>
      <c r="AZ697" s="262"/>
    </row>
    <row r="698" ht="15.75" customHeight="1">
      <c r="F698" s="111"/>
      <c r="G698" s="112"/>
      <c r="H698" s="112"/>
      <c r="I698" s="112"/>
      <c r="J698" s="113"/>
      <c r="K698" s="113"/>
      <c r="AQ698" s="62"/>
      <c r="AR698" s="62"/>
      <c r="AS698" s="62"/>
      <c r="AT698" s="62"/>
      <c r="AZ698" s="262"/>
    </row>
    <row r="699" ht="15.75" customHeight="1">
      <c r="F699" s="111"/>
      <c r="G699" s="112"/>
      <c r="H699" s="112"/>
      <c r="I699" s="112"/>
      <c r="J699" s="113"/>
      <c r="K699" s="113"/>
      <c r="AQ699" s="62"/>
      <c r="AR699" s="62"/>
      <c r="AS699" s="62"/>
      <c r="AT699" s="62"/>
      <c r="AZ699" s="262"/>
    </row>
    <row r="700" ht="15.75" customHeight="1">
      <c r="F700" s="111"/>
      <c r="G700" s="112"/>
      <c r="H700" s="112"/>
      <c r="I700" s="112"/>
      <c r="J700" s="113"/>
      <c r="K700" s="113"/>
      <c r="AQ700" s="62"/>
      <c r="AR700" s="62"/>
      <c r="AS700" s="62"/>
      <c r="AT700" s="62"/>
      <c r="AZ700" s="262"/>
    </row>
    <row r="701" ht="15.75" customHeight="1">
      <c r="F701" s="111"/>
      <c r="G701" s="112"/>
      <c r="H701" s="112"/>
      <c r="I701" s="112"/>
      <c r="J701" s="113"/>
      <c r="K701" s="113"/>
      <c r="AQ701" s="62"/>
      <c r="AR701" s="62"/>
      <c r="AS701" s="62"/>
      <c r="AT701" s="62"/>
      <c r="AZ701" s="262"/>
    </row>
    <row r="702" ht="15.75" customHeight="1">
      <c r="F702" s="111"/>
      <c r="G702" s="112"/>
      <c r="H702" s="112"/>
      <c r="I702" s="112"/>
      <c r="J702" s="113"/>
      <c r="K702" s="113"/>
      <c r="AQ702" s="62"/>
      <c r="AR702" s="62"/>
      <c r="AS702" s="62"/>
      <c r="AT702" s="62"/>
      <c r="AZ702" s="262"/>
    </row>
    <row r="703" ht="15.75" customHeight="1">
      <c r="F703" s="111"/>
      <c r="G703" s="112"/>
      <c r="H703" s="112"/>
      <c r="I703" s="112"/>
      <c r="J703" s="113"/>
      <c r="K703" s="113"/>
      <c r="AQ703" s="62"/>
      <c r="AR703" s="62"/>
      <c r="AS703" s="62"/>
      <c r="AT703" s="62"/>
      <c r="AZ703" s="262"/>
    </row>
    <row r="704" ht="15.75" customHeight="1">
      <c r="F704" s="111"/>
      <c r="G704" s="112"/>
      <c r="H704" s="112"/>
      <c r="I704" s="112"/>
      <c r="J704" s="113"/>
      <c r="K704" s="113"/>
      <c r="AQ704" s="62"/>
      <c r="AR704" s="62"/>
      <c r="AS704" s="62"/>
      <c r="AT704" s="62"/>
      <c r="AZ704" s="262"/>
    </row>
    <row r="705" ht="15.75" customHeight="1">
      <c r="F705" s="111"/>
      <c r="G705" s="112"/>
      <c r="H705" s="112"/>
      <c r="I705" s="112"/>
      <c r="J705" s="113"/>
      <c r="K705" s="113"/>
      <c r="AQ705" s="62"/>
      <c r="AR705" s="62"/>
      <c r="AS705" s="62"/>
      <c r="AT705" s="62"/>
      <c r="AZ705" s="262"/>
    </row>
    <row r="706" ht="15.75" customHeight="1">
      <c r="F706" s="111"/>
      <c r="G706" s="112"/>
      <c r="H706" s="112"/>
      <c r="I706" s="112"/>
      <c r="J706" s="113"/>
      <c r="K706" s="113"/>
      <c r="AQ706" s="62"/>
      <c r="AR706" s="62"/>
      <c r="AS706" s="62"/>
      <c r="AT706" s="62"/>
      <c r="AZ706" s="262"/>
    </row>
    <row r="707" ht="15.75" customHeight="1">
      <c r="F707" s="111"/>
      <c r="G707" s="112"/>
      <c r="H707" s="112"/>
      <c r="I707" s="112"/>
      <c r="J707" s="113"/>
      <c r="K707" s="113"/>
      <c r="AQ707" s="62"/>
      <c r="AR707" s="62"/>
      <c r="AS707" s="62"/>
      <c r="AT707" s="62"/>
      <c r="AZ707" s="262"/>
    </row>
    <row r="708" ht="15.75" customHeight="1">
      <c r="F708" s="111"/>
      <c r="G708" s="112"/>
      <c r="H708" s="112"/>
      <c r="I708" s="112"/>
      <c r="J708" s="113"/>
      <c r="K708" s="113"/>
      <c r="AQ708" s="62"/>
      <c r="AR708" s="62"/>
      <c r="AS708" s="62"/>
      <c r="AT708" s="62"/>
      <c r="AZ708" s="262"/>
    </row>
    <row r="709" ht="15.75" customHeight="1">
      <c r="F709" s="111"/>
      <c r="G709" s="112"/>
      <c r="H709" s="112"/>
      <c r="I709" s="112"/>
      <c r="J709" s="113"/>
      <c r="K709" s="113"/>
      <c r="AQ709" s="62"/>
      <c r="AR709" s="62"/>
      <c r="AS709" s="62"/>
      <c r="AT709" s="62"/>
      <c r="AZ709" s="262"/>
    </row>
    <row r="710" ht="15.75" customHeight="1">
      <c r="F710" s="111"/>
      <c r="G710" s="112"/>
      <c r="H710" s="112"/>
      <c r="I710" s="112"/>
      <c r="J710" s="113"/>
      <c r="K710" s="113"/>
      <c r="AQ710" s="62"/>
      <c r="AR710" s="62"/>
      <c r="AS710" s="62"/>
      <c r="AT710" s="62"/>
      <c r="AZ710" s="262"/>
    </row>
    <row r="711" ht="15.75" customHeight="1">
      <c r="F711" s="111"/>
      <c r="G711" s="112"/>
      <c r="H711" s="112"/>
      <c r="I711" s="112"/>
      <c r="J711" s="113"/>
      <c r="K711" s="113"/>
      <c r="AQ711" s="62"/>
      <c r="AR711" s="62"/>
      <c r="AS711" s="62"/>
      <c r="AT711" s="62"/>
      <c r="AZ711" s="262"/>
    </row>
    <row r="712" ht="15.75" customHeight="1">
      <c r="F712" s="111"/>
      <c r="G712" s="112"/>
      <c r="H712" s="112"/>
      <c r="I712" s="112"/>
      <c r="J712" s="113"/>
      <c r="K712" s="113"/>
      <c r="AQ712" s="62"/>
      <c r="AR712" s="62"/>
      <c r="AS712" s="62"/>
      <c r="AT712" s="62"/>
      <c r="AZ712" s="262"/>
    </row>
    <row r="713" ht="15.75" customHeight="1">
      <c r="F713" s="111"/>
      <c r="G713" s="112"/>
      <c r="H713" s="112"/>
      <c r="I713" s="112"/>
      <c r="J713" s="113"/>
      <c r="K713" s="113"/>
      <c r="AQ713" s="62"/>
      <c r="AR713" s="62"/>
      <c r="AS713" s="62"/>
      <c r="AT713" s="62"/>
      <c r="AZ713" s="262"/>
    </row>
    <row r="714" ht="15.75" customHeight="1">
      <c r="F714" s="111"/>
      <c r="G714" s="112"/>
      <c r="H714" s="112"/>
      <c r="I714" s="112"/>
      <c r="J714" s="113"/>
      <c r="K714" s="113"/>
      <c r="AQ714" s="62"/>
      <c r="AR714" s="62"/>
      <c r="AS714" s="62"/>
      <c r="AT714" s="62"/>
      <c r="AZ714" s="262"/>
    </row>
    <row r="715" ht="15.75" customHeight="1">
      <c r="F715" s="111"/>
      <c r="G715" s="112"/>
      <c r="H715" s="112"/>
      <c r="I715" s="112"/>
      <c r="J715" s="113"/>
      <c r="K715" s="113"/>
      <c r="AQ715" s="62"/>
      <c r="AR715" s="62"/>
      <c r="AS715" s="62"/>
      <c r="AT715" s="62"/>
      <c r="AZ715" s="262"/>
    </row>
    <row r="716" ht="15.75" customHeight="1">
      <c r="F716" s="111"/>
      <c r="G716" s="112"/>
      <c r="H716" s="112"/>
      <c r="I716" s="112"/>
      <c r="J716" s="113"/>
      <c r="K716" s="113"/>
      <c r="AQ716" s="62"/>
      <c r="AR716" s="62"/>
      <c r="AS716" s="62"/>
      <c r="AT716" s="62"/>
      <c r="AZ716" s="262"/>
    </row>
    <row r="717" ht="15.75" customHeight="1">
      <c r="F717" s="111"/>
      <c r="G717" s="112"/>
      <c r="H717" s="112"/>
      <c r="I717" s="112"/>
      <c r="J717" s="113"/>
      <c r="K717" s="113"/>
      <c r="AQ717" s="62"/>
      <c r="AR717" s="62"/>
      <c r="AS717" s="62"/>
      <c r="AT717" s="62"/>
      <c r="AZ717" s="262"/>
    </row>
    <row r="718" ht="15.75" customHeight="1">
      <c r="F718" s="111"/>
      <c r="G718" s="112"/>
      <c r="H718" s="112"/>
      <c r="I718" s="112"/>
      <c r="J718" s="113"/>
      <c r="K718" s="113"/>
      <c r="AQ718" s="62"/>
      <c r="AR718" s="62"/>
      <c r="AS718" s="62"/>
      <c r="AT718" s="62"/>
      <c r="AZ718" s="262"/>
    </row>
    <row r="719" ht="15.75" customHeight="1">
      <c r="F719" s="111"/>
      <c r="G719" s="112"/>
      <c r="H719" s="112"/>
      <c r="I719" s="112"/>
      <c r="J719" s="113"/>
      <c r="K719" s="113"/>
      <c r="AQ719" s="62"/>
      <c r="AR719" s="62"/>
      <c r="AS719" s="62"/>
      <c r="AT719" s="62"/>
      <c r="AZ719" s="262"/>
    </row>
    <row r="720" ht="15.75" customHeight="1">
      <c r="F720" s="111"/>
      <c r="G720" s="112"/>
      <c r="H720" s="112"/>
      <c r="I720" s="112"/>
      <c r="J720" s="113"/>
      <c r="K720" s="113"/>
      <c r="AQ720" s="62"/>
      <c r="AR720" s="62"/>
      <c r="AS720" s="62"/>
      <c r="AT720" s="62"/>
      <c r="AZ720" s="262"/>
    </row>
    <row r="721" ht="15.75" customHeight="1">
      <c r="F721" s="111"/>
      <c r="G721" s="112"/>
      <c r="H721" s="112"/>
      <c r="I721" s="112"/>
      <c r="J721" s="113"/>
      <c r="K721" s="113"/>
      <c r="AQ721" s="62"/>
      <c r="AR721" s="62"/>
      <c r="AS721" s="62"/>
      <c r="AT721" s="62"/>
      <c r="AZ721" s="262"/>
    </row>
    <row r="722" ht="15.75" customHeight="1">
      <c r="F722" s="111"/>
      <c r="G722" s="112"/>
      <c r="H722" s="112"/>
      <c r="I722" s="112"/>
      <c r="J722" s="113"/>
      <c r="K722" s="113"/>
      <c r="AQ722" s="62"/>
      <c r="AR722" s="62"/>
      <c r="AS722" s="62"/>
      <c r="AT722" s="62"/>
      <c r="AZ722" s="262"/>
    </row>
    <row r="723" ht="15.75" customHeight="1">
      <c r="F723" s="111"/>
      <c r="G723" s="112"/>
      <c r="H723" s="112"/>
      <c r="I723" s="112"/>
      <c r="J723" s="113"/>
      <c r="K723" s="113"/>
      <c r="AQ723" s="62"/>
      <c r="AR723" s="62"/>
      <c r="AS723" s="62"/>
      <c r="AT723" s="62"/>
      <c r="AZ723" s="262"/>
    </row>
    <row r="724" ht="15.75" customHeight="1">
      <c r="F724" s="111"/>
      <c r="G724" s="112"/>
      <c r="H724" s="112"/>
      <c r="I724" s="112"/>
      <c r="J724" s="113"/>
      <c r="K724" s="113"/>
      <c r="AQ724" s="62"/>
      <c r="AR724" s="62"/>
      <c r="AS724" s="62"/>
      <c r="AT724" s="62"/>
      <c r="AZ724" s="262"/>
    </row>
    <row r="725" ht="15.75" customHeight="1">
      <c r="F725" s="111"/>
      <c r="G725" s="112"/>
      <c r="H725" s="112"/>
      <c r="I725" s="112"/>
      <c r="J725" s="113"/>
      <c r="K725" s="113"/>
      <c r="AQ725" s="62"/>
      <c r="AR725" s="62"/>
      <c r="AS725" s="62"/>
      <c r="AT725" s="62"/>
      <c r="AZ725" s="262"/>
    </row>
    <row r="726" ht="15.75" customHeight="1">
      <c r="F726" s="111"/>
      <c r="G726" s="112"/>
      <c r="H726" s="112"/>
      <c r="I726" s="112"/>
      <c r="J726" s="113"/>
      <c r="K726" s="113"/>
      <c r="AQ726" s="62"/>
      <c r="AR726" s="62"/>
      <c r="AS726" s="62"/>
      <c r="AT726" s="62"/>
      <c r="AZ726" s="262"/>
    </row>
    <row r="727" ht="15.75" customHeight="1">
      <c r="F727" s="111"/>
      <c r="G727" s="112"/>
      <c r="H727" s="112"/>
      <c r="I727" s="112"/>
      <c r="J727" s="113"/>
      <c r="K727" s="113"/>
      <c r="AQ727" s="62"/>
      <c r="AR727" s="62"/>
      <c r="AS727" s="62"/>
      <c r="AT727" s="62"/>
      <c r="AZ727" s="262"/>
    </row>
    <row r="728" ht="15.75" customHeight="1">
      <c r="F728" s="111"/>
      <c r="G728" s="112"/>
      <c r="H728" s="112"/>
      <c r="I728" s="112"/>
      <c r="J728" s="113"/>
      <c r="K728" s="113"/>
      <c r="AQ728" s="62"/>
      <c r="AR728" s="62"/>
      <c r="AS728" s="62"/>
      <c r="AT728" s="62"/>
      <c r="AZ728" s="262"/>
    </row>
    <row r="729" ht="15.75" customHeight="1">
      <c r="F729" s="111"/>
      <c r="G729" s="112"/>
      <c r="H729" s="112"/>
      <c r="I729" s="112"/>
      <c r="J729" s="113"/>
      <c r="K729" s="113"/>
      <c r="AQ729" s="62"/>
      <c r="AR729" s="62"/>
      <c r="AS729" s="62"/>
      <c r="AT729" s="62"/>
      <c r="AZ729" s="262"/>
    </row>
    <row r="730" ht="15.75" customHeight="1">
      <c r="F730" s="111"/>
      <c r="G730" s="112"/>
      <c r="H730" s="112"/>
      <c r="I730" s="112"/>
      <c r="J730" s="113"/>
      <c r="K730" s="113"/>
      <c r="AQ730" s="62"/>
      <c r="AR730" s="62"/>
      <c r="AS730" s="62"/>
      <c r="AT730" s="62"/>
      <c r="AZ730" s="262"/>
    </row>
    <row r="731" ht="15.75" customHeight="1">
      <c r="F731" s="111"/>
      <c r="G731" s="112"/>
      <c r="H731" s="112"/>
      <c r="I731" s="112"/>
      <c r="J731" s="113"/>
      <c r="K731" s="113"/>
      <c r="AQ731" s="62"/>
      <c r="AR731" s="62"/>
      <c r="AS731" s="62"/>
      <c r="AT731" s="62"/>
      <c r="AZ731" s="262"/>
    </row>
    <row r="732" ht="15.75" customHeight="1">
      <c r="F732" s="111"/>
      <c r="G732" s="112"/>
      <c r="H732" s="112"/>
      <c r="I732" s="112"/>
      <c r="J732" s="113"/>
      <c r="K732" s="113"/>
      <c r="AQ732" s="62"/>
      <c r="AR732" s="62"/>
      <c r="AS732" s="62"/>
      <c r="AT732" s="62"/>
      <c r="AZ732" s="262"/>
    </row>
    <row r="733" ht="15.75" customHeight="1">
      <c r="F733" s="111"/>
      <c r="G733" s="112"/>
      <c r="H733" s="112"/>
      <c r="I733" s="112"/>
      <c r="J733" s="113"/>
      <c r="K733" s="113"/>
      <c r="AQ733" s="62"/>
      <c r="AR733" s="62"/>
      <c r="AS733" s="62"/>
      <c r="AT733" s="62"/>
      <c r="AZ733" s="262"/>
    </row>
    <row r="734" ht="15.75" customHeight="1">
      <c r="F734" s="111"/>
      <c r="G734" s="112"/>
      <c r="H734" s="112"/>
      <c r="I734" s="112"/>
      <c r="J734" s="113"/>
      <c r="K734" s="113"/>
      <c r="AQ734" s="62"/>
      <c r="AR734" s="62"/>
      <c r="AS734" s="62"/>
      <c r="AT734" s="62"/>
      <c r="AZ734" s="262"/>
    </row>
    <row r="735" ht="15.75" customHeight="1">
      <c r="F735" s="111"/>
      <c r="G735" s="112"/>
      <c r="H735" s="112"/>
      <c r="I735" s="112"/>
      <c r="J735" s="113"/>
      <c r="K735" s="113"/>
      <c r="AQ735" s="62"/>
      <c r="AR735" s="62"/>
      <c r="AS735" s="62"/>
      <c r="AT735" s="62"/>
      <c r="AZ735" s="262"/>
    </row>
    <row r="736" ht="15.75" customHeight="1">
      <c r="F736" s="111"/>
      <c r="G736" s="112"/>
      <c r="H736" s="112"/>
      <c r="I736" s="112"/>
      <c r="J736" s="113"/>
      <c r="K736" s="113"/>
      <c r="AQ736" s="62"/>
      <c r="AR736" s="62"/>
      <c r="AS736" s="62"/>
      <c r="AT736" s="62"/>
      <c r="AZ736" s="262"/>
    </row>
    <row r="737" ht="15.75" customHeight="1">
      <c r="F737" s="111"/>
      <c r="G737" s="112"/>
      <c r="H737" s="112"/>
      <c r="I737" s="112"/>
      <c r="J737" s="113"/>
      <c r="K737" s="113"/>
      <c r="AQ737" s="62"/>
      <c r="AR737" s="62"/>
      <c r="AS737" s="62"/>
      <c r="AT737" s="62"/>
      <c r="AZ737" s="262"/>
    </row>
    <row r="738" ht="15.75" customHeight="1">
      <c r="F738" s="111"/>
      <c r="G738" s="112"/>
      <c r="H738" s="112"/>
      <c r="I738" s="112"/>
      <c r="J738" s="113"/>
      <c r="K738" s="113"/>
      <c r="AQ738" s="62"/>
      <c r="AR738" s="62"/>
      <c r="AS738" s="62"/>
      <c r="AT738" s="62"/>
      <c r="AZ738" s="262"/>
    </row>
    <row r="739" ht="15.75" customHeight="1">
      <c r="F739" s="111"/>
      <c r="G739" s="112"/>
      <c r="H739" s="112"/>
      <c r="I739" s="112"/>
      <c r="J739" s="113"/>
      <c r="K739" s="113"/>
      <c r="AQ739" s="62"/>
      <c r="AR739" s="62"/>
      <c r="AS739" s="62"/>
      <c r="AT739" s="62"/>
      <c r="AZ739" s="262"/>
    </row>
    <row r="740" ht="15.75" customHeight="1">
      <c r="F740" s="111"/>
      <c r="G740" s="112"/>
      <c r="H740" s="112"/>
      <c r="I740" s="112"/>
      <c r="J740" s="113"/>
      <c r="K740" s="113"/>
      <c r="AQ740" s="62"/>
      <c r="AR740" s="62"/>
      <c r="AS740" s="62"/>
      <c r="AT740" s="62"/>
      <c r="AZ740" s="262"/>
    </row>
    <row r="741" ht="15.75" customHeight="1">
      <c r="F741" s="111"/>
      <c r="G741" s="112"/>
      <c r="H741" s="112"/>
      <c r="I741" s="112"/>
      <c r="J741" s="113"/>
      <c r="K741" s="113"/>
      <c r="AQ741" s="62"/>
      <c r="AR741" s="62"/>
      <c r="AS741" s="62"/>
      <c r="AT741" s="62"/>
      <c r="AZ741" s="262"/>
    </row>
    <row r="742" ht="15.75" customHeight="1">
      <c r="F742" s="111"/>
      <c r="G742" s="112"/>
      <c r="H742" s="112"/>
      <c r="I742" s="112"/>
      <c r="J742" s="113"/>
      <c r="K742" s="113"/>
      <c r="AQ742" s="62"/>
      <c r="AR742" s="62"/>
      <c r="AS742" s="62"/>
      <c r="AT742" s="62"/>
      <c r="AZ742" s="262"/>
    </row>
    <row r="743" ht="15.75" customHeight="1">
      <c r="F743" s="111"/>
      <c r="G743" s="112"/>
      <c r="H743" s="112"/>
      <c r="I743" s="112"/>
      <c r="J743" s="113"/>
      <c r="K743" s="113"/>
      <c r="AQ743" s="62"/>
      <c r="AR743" s="62"/>
      <c r="AS743" s="62"/>
      <c r="AT743" s="62"/>
      <c r="AZ743" s="262"/>
    </row>
    <row r="744" ht="15.75" customHeight="1">
      <c r="F744" s="111"/>
      <c r="G744" s="112"/>
      <c r="H744" s="112"/>
      <c r="I744" s="112"/>
      <c r="J744" s="113"/>
      <c r="K744" s="113"/>
      <c r="AQ744" s="62"/>
      <c r="AR744" s="62"/>
      <c r="AS744" s="62"/>
      <c r="AT744" s="62"/>
      <c r="AZ744" s="262"/>
    </row>
    <row r="745" ht="15.75" customHeight="1">
      <c r="F745" s="111"/>
      <c r="G745" s="112"/>
      <c r="H745" s="112"/>
      <c r="I745" s="112"/>
      <c r="J745" s="113"/>
      <c r="K745" s="113"/>
      <c r="AQ745" s="62"/>
      <c r="AR745" s="62"/>
      <c r="AS745" s="62"/>
      <c r="AT745" s="62"/>
      <c r="AZ745" s="262"/>
    </row>
    <row r="746" ht="15.75" customHeight="1">
      <c r="F746" s="111"/>
      <c r="G746" s="112"/>
      <c r="H746" s="112"/>
      <c r="I746" s="112"/>
      <c r="J746" s="113"/>
      <c r="K746" s="113"/>
      <c r="AQ746" s="62"/>
      <c r="AR746" s="62"/>
      <c r="AS746" s="62"/>
      <c r="AT746" s="62"/>
      <c r="AZ746" s="262"/>
    </row>
    <row r="747" ht="15.75" customHeight="1">
      <c r="F747" s="111"/>
      <c r="G747" s="112"/>
      <c r="H747" s="112"/>
      <c r="I747" s="112"/>
      <c r="J747" s="113"/>
      <c r="K747" s="113"/>
      <c r="AQ747" s="62"/>
      <c r="AR747" s="62"/>
      <c r="AS747" s="62"/>
      <c r="AT747" s="62"/>
      <c r="AZ747" s="262"/>
    </row>
    <row r="748" ht="15.75" customHeight="1">
      <c r="F748" s="111"/>
      <c r="G748" s="112"/>
      <c r="H748" s="112"/>
      <c r="I748" s="112"/>
      <c r="J748" s="113"/>
      <c r="K748" s="113"/>
      <c r="AQ748" s="62"/>
      <c r="AR748" s="62"/>
      <c r="AS748" s="62"/>
      <c r="AT748" s="62"/>
      <c r="AZ748" s="262"/>
    </row>
    <row r="749" ht="15.75" customHeight="1">
      <c r="F749" s="111"/>
      <c r="G749" s="112"/>
      <c r="H749" s="112"/>
      <c r="I749" s="112"/>
      <c r="J749" s="113"/>
      <c r="K749" s="113"/>
      <c r="AQ749" s="62"/>
      <c r="AR749" s="62"/>
      <c r="AS749" s="62"/>
      <c r="AT749" s="62"/>
      <c r="AZ749" s="262"/>
    </row>
    <row r="750" ht="15.75" customHeight="1">
      <c r="F750" s="111"/>
      <c r="G750" s="112"/>
      <c r="H750" s="112"/>
      <c r="I750" s="112"/>
      <c r="J750" s="113"/>
      <c r="K750" s="113"/>
      <c r="AQ750" s="62"/>
      <c r="AR750" s="62"/>
      <c r="AS750" s="62"/>
      <c r="AT750" s="62"/>
      <c r="AZ750" s="262"/>
    </row>
    <row r="751" ht="15.75" customHeight="1">
      <c r="F751" s="111"/>
      <c r="G751" s="112"/>
      <c r="H751" s="112"/>
      <c r="I751" s="112"/>
      <c r="J751" s="113"/>
      <c r="K751" s="113"/>
      <c r="AQ751" s="62"/>
      <c r="AR751" s="62"/>
      <c r="AS751" s="62"/>
      <c r="AT751" s="62"/>
      <c r="AZ751" s="262"/>
    </row>
    <row r="752" ht="15.75" customHeight="1">
      <c r="F752" s="111"/>
      <c r="G752" s="112"/>
      <c r="H752" s="112"/>
      <c r="I752" s="112"/>
      <c r="J752" s="113"/>
      <c r="K752" s="113"/>
      <c r="AQ752" s="62"/>
      <c r="AR752" s="62"/>
      <c r="AS752" s="62"/>
      <c r="AT752" s="62"/>
      <c r="AZ752" s="262"/>
    </row>
    <row r="753" ht="15.75" customHeight="1">
      <c r="F753" s="111"/>
      <c r="G753" s="112"/>
      <c r="H753" s="112"/>
      <c r="I753" s="112"/>
      <c r="J753" s="113"/>
      <c r="K753" s="113"/>
      <c r="AQ753" s="62"/>
      <c r="AR753" s="62"/>
      <c r="AS753" s="62"/>
      <c r="AT753" s="62"/>
      <c r="AZ753" s="262"/>
    </row>
    <row r="754" ht="15.75" customHeight="1">
      <c r="F754" s="111"/>
      <c r="G754" s="112"/>
      <c r="H754" s="112"/>
      <c r="I754" s="112"/>
      <c r="J754" s="113"/>
      <c r="K754" s="113"/>
      <c r="AQ754" s="62"/>
      <c r="AR754" s="62"/>
      <c r="AS754" s="62"/>
      <c r="AT754" s="62"/>
      <c r="AZ754" s="262"/>
    </row>
    <row r="755" ht="15.75" customHeight="1">
      <c r="F755" s="111"/>
      <c r="G755" s="112"/>
      <c r="H755" s="112"/>
      <c r="I755" s="112"/>
      <c r="J755" s="113"/>
      <c r="K755" s="113"/>
      <c r="AQ755" s="62"/>
      <c r="AR755" s="62"/>
      <c r="AS755" s="62"/>
      <c r="AT755" s="62"/>
      <c r="AZ755" s="262"/>
    </row>
    <row r="756" ht="15.75" customHeight="1">
      <c r="F756" s="111"/>
      <c r="G756" s="112"/>
      <c r="H756" s="112"/>
      <c r="I756" s="112"/>
      <c r="J756" s="113"/>
      <c r="K756" s="113"/>
      <c r="AQ756" s="62"/>
      <c r="AR756" s="62"/>
      <c r="AS756" s="62"/>
      <c r="AT756" s="62"/>
      <c r="AZ756" s="262"/>
    </row>
    <row r="757" ht="15.75" customHeight="1">
      <c r="F757" s="111"/>
      <c r="G757" s="112"/>
      <c r="H757" s="112"/>
      <c r="I757" s="112"/>
      <c r="J757" s="113"/>
      <c r="K757" s="113"/>
      <c r="AQ757" s="62"/>
      <c r="AR757" s="62"/>
      <c r="AS757" s="62"/>
      <c r="AT757" s="62"/>
      <c r="AZ757" s="262"/>
    </row>
    <row r="758" ht="15.75" customHeight="1">
      <c r="F758" s="111"/>
      <c r="G758" s="112"/>
      <c r="H758" s="112"/>
      <c r="I758" s="112"/>
      <c r="J758" s="113"/>
      <c r="K758" s="113"/>
      <c r="AQ758" s="62"/>
      <c r="AR758" s="62"/>
      <c r="AS758" s="62"/>
      <c r="AT758" s="62"/>
      <c r="AZ758" s="262"/>
    </row>
    <row r="759" ht="15.75" customHeight="1">
      <c r="F759" s="111"/>
      <c r="G759" s="112"/>
      <c r="H759" s="112"/>
      <c r="I759" s="112"/>
      <c r="J759" s="113"/>
      <c r="K759" s="113"/>
      <c r="AQ759" s="62"/>
      <c r="AR759" s="62"/>
      <c r="AS759" s="62"/>
      <c r="AT759" s="62"/>
      <c r="AZ759" s="262"/>
    </row>
    <row r="760" ht="15.75" customHeight="1">
      <c r="F760" s="111"/>
      <c r="G760" s="112"/>
      <c r="H760" s="112"/>
      <c r="I760" s="112"/>
      <c r="J760" s="113"/>
      <c r="K760" s="113"/>
      <c r="AQ760" s="62"/>
      <c r="AR760" s="62"/>
      <c r="AS760" s="62"/>
      <c r="AT760" s="62"/>
      <c r="AZ760" s="262"/>
    </row>
    <row r="761" ht="15.75" customHeight="1">
      <c r="F761" s="111"/>
      <c r="G761" s="112"/>
      <c r="H761" s="112"/>
      <c r="I761" s="112"/>
      <c r="J761" s="113"/>
      <c r="K761" s="113"/>
      <c r="AQ761" s="62"/>
      <c r="AR761" s="62"/>
      <c r="AS761" s="62"/>
      <c r="AT761" s="62"/>
      <c r="AZ761" s="262"/>
    </row>
    <row r="762" ht="15.75" customHeight="1">
      <c r="F762" s="111"/>
      <c r="G762" s="112"/>
      <c r="H762" s="112"/>
      <c r="I762" s="112"/>
      <c r="J762" s="113"/>
      <c r="K762" s="113"/>
      <c r="AQ762" s="62"/>
      <c r="AR762" s="62"/>
      <c r="AS762" s="62"/>
      <c r="AT762" s="62"/>
      <c r="AZ762" s="262"/>
    </row>
    <row r="763" ht="15.75" customHeight="1">
      <c r="F763" s="111"/>
      <c r="G763" s="112"/>
      <c r="H763" s="112"/>
      <c r="I763" s="112"/>
      <c r="J763" s="113"/>
      <c r="K763" s="113"/>
      <c r="AQ763" s="62"/>
      <c r="AR763" s="62"/>
      <c r="AS763" s="62"/>
      <c r="AT763" s="62"/>
      <c r="AZ763" s="262"/>
    </row>
    <row r="764" ht="15.75" customHeight="1">
      <c r="F764" s="111"/>
      <c r="G764" s="112"/>
      <c r="H764" s="112"/>
      <c r="I764" s="112"/>
      <c r="J764" s="113"/>
      <c r="K764" s="113"/>
      <c r="AQ764" s="62"/>
      <c r="AR764" s="62"/>
      <c r="AS764" s="62"/>
      <c r="AT764" s="62"/>
      <c r="AZ764" s="262"/>
    </row>
    <row r="765" ht="15.75" customHeight="1">
      <c r="F765" s="111"/>
      <c r="G765" s="112"/>
      <c r="H765" s="112"/>
      <c r="I765" s="112"/>
      <c r="J765" s="113"/>
      <c r="K765" s="113"/>
      <c r="AQ765" s="62"/>
      <c r="AR765" s="62"/>
      <c r="AS765" s="62"/>
      <c r="AT765" s="62"/>
      <c r="AZ765" s="262"/>
    </row>
    <row r="766" ht="15.75" customHeight="1">
      <c r="F766" s="111"/>
      <c r="G766" s="112"/>
      <c r="H766" s="112"/>
      <c r="I766" s="112"/>
      <c r="J766" s="113"/>
      <c r="K766" s="113"/>
      <c r="AQ766" s="62"/>
      <c r="AR766" s="62"/>
      <c r="AS766" s="62"/>
      <c r="AT766" s="62"/>
      <c r="AZ766" s="262"/>
    </row>
    <row r="767" ht="15.75" customHeight="1">
      <c r="F767" s="111"/>
      <c r="G767" s="112"/>
      <c r="H767" s="112"/>
      <c r="I767" s="112"/>
      <c r="J767" s="113"/>
      <c r="K767" s="113"/>
      <c r="AQ767" s="62"/>
      <c r="AR767" s="62"/>
      <c r="AS767" s="62"/>
      <c r="AT767" s="62"/>
      <c r="AZ767" s="262"/>
    </row>
    <row r="768" ht="15.75" customHeight="1">
      <c r="F768" s="111"/>
      <c r="G768" s="112"/>
      <c r="H768" s="112"/>
      <c r="I768" s="112"/>
      <c r="J768" s="113"/>
      <c r="K768" s="113"/>
      <c r="AQ768" s="62"/>
      <c r="AR768" s="62"/>
      <c r="AS768" s="62"/>
      <c r="AT768" s="62"/>
      <c r="AZ768" s="262"/>
    </row>
    <row r="769" ht="15.75" customHeight="1">
      <c r="F769" s="111"/>
      <c r="G769" s="112"/>
      <c r="H769" s="112"/>
      <c r="I769" s="112"/>
      <c r="J769" s="113"/>
      <c r="K769" s="113"/>
      <c r="AQ769" s="62"/>
      <c r="AR769" s="62"/>
      <c r="AS769" s="62"/>
      <c r="AT769" s="62"/>
      <c r="AZ769" s="262"/>
    </row>
    <row r="770" ht="15.75" customHeight="1">
      <c r="F770" s="111"/>
      <c r="G770" s="112"/>
      <c r="H770" s="112"/>
      <c r="I770" s="112"/>
      <c r="J770" s="113"/>
      <c r="K770" s="113"/>
      <c r="AQ770" s="62"/>
      <c r="AR770" s="62"/>
      <c r="AS770" s="62"/>
      <c r="AT770" s="62"/>
      <c r="AZ770" s="262"/>
    </row>
    <row r="771" ht="15.75" customHeight="1">
      <c r="F771" s="111"/>
      <c r="G771" s="112"/>
      <c r="H771" s="112"/>
      <c r="I771" s="112"/>
      <c r="J771" s="113"/>
      <c r="K771" s="113"/>
      <c r="AQ771" s="62"/>
      <c r="AR771" s="62"/>
      <c r="AS771" s="62"/>
      <c r="AT771" s="62"/>
      <c r="AZ771" s="262"/>
    </row>
    <row r="772" ht="15.75" customHeight="1">
      <c r="F772" s="111"/>
      <c r="G772" s="112"/>
      <c r="H772" s="112"/>
      <c r="I772" s="112"/>
      <c r="J772" s="113"/>
      <c r="K772" s="113"/>
      <c r="AQ772" s="62"/>
      <c r="AR772" s="62"/>
      <c r="AS772" s="62"/>
      <c r="AT772" s="62"/>
      <c r="AZ772" s="262"/>
    </row>
    <row r="773" ht="15.75" customHeight="1">
      <c r="F773" s="111"/>
      <c r="G773" s="112"/>
      <c r="H773" s="112"/>
      <c r="I773" s="112"/>
      <c r="J773" s="113"/>
      <c r="K773" s="113"/>
      <c r="AQ773" s="62"/>
      <c r="AR773" s="62"/>
      <c r="AS773" s="62"/>
      <c r="AT773" s="62"/>
      <c r="AZ773" s="262"/>
    </row>
    <row r="774" ht="15.75" customHeight="1">
      <c r="F774" s="111"/>
      <c r="G774" s="112"/>
      <c r="H774" s="112"/>
      <c r="I774" s="112"/>
      <c r="J774" s="113"/>
      <c r="K774" s="113"/>
      <c r="AQ774" s="62"/>
      <c r="AR774" s="62"/>
      <c r="AS774" s="62"/>
      <c r="AT774" s="62"/>
      <c r="AZ774" s="262"/>
    </row>
    <row r="775" ht="15.75" customHeight="1">
      <c r="F775" s="111"/>
      <c r="G775" s="112"/>
      <c r="H775" s="112"/>
      <c r="I775" s="112"/>
      <c r="J775" s="113"/>
      <c r="K775" s="113"/>
      <c r="AQ775" s="62"/>
      <c r="AR775" s="62"/>
      <c r="AS775" s="62"/>
      <c r="AT775" s="62"/>
      <c r="AZ775" s="262"/>
    </row>
    <row r="776" ht="15.75" customHeight="1">
      <c r="F776" s="111"/>
      <c r="G776" s="112"/>
      <c r="H776" s="112"/>
      <c r="I776" s="112"/>
      <c r="J776" s="113"/>
      <c r="K776" s="113"/>
      <c r="AQ776" s="62"/>
      <c r="AR776" s="62"/>
      <c r="AS776" s="62"/>
      <c r="AT776" s="62"/>
      <c r="AZ776" s="262"/>
    </row>
    <row r="777" ht="15.75" customHeight="1">
      <c r="F777" s="111"/>
      <c r="G777" s="112"/>
      <c r="H777" s="112"/>
      <c r="I777" s="112"/>
      <c r="J777" s="113"/>
      <c r="K777" s="113"/>
      <c r="AQ777" s="62"/>
      <c r="AR777" s="62"/>
      <c r="AS777" s="62"/>
      <c r="AT777" s="62"/>
      <c r="AZ777" s="262"/>
    </row>
    <row r="778" ht="15.75" customHeight="1">
      <c r="F778" s="111"/>
      <c r="G778" s="112"/>
      <c r="H778" s="112"/>
      <c r="I778" s="112"/>
      <c r="J778" s="113"/>
      <c r="K778" s="113"/>
      <c r="AQ778" s="62"/>
      <c r="AR778" s="62"/>
      <c r="AS778" s="62"/>
      <c r="AT778" s="62"/>
      <c r="AZ778" s="262"/>
    </row>
    <row r="779" ht="15.75" customHeight="1">
      <c r="F779" s="111"/>
      <c r="G779" s="112"/>
      <c r="H779" s="112"/>
      <c r="I779" s="112"/>
      <c r="J779" s="113"/>
      <c r="K779" s="113"/>
      <c r="AQ779" s="62"/>
      <c r="AR779" s="62"/>
      <c r="AS779" s="62"/>
      <c r="AT779" s="62"/>
      <c r="AZ779" s="262"/>
    </row>
    <row r="780" ht="15.75" customHeight="1">
      <c r="F780" s="111"/>
      <c r="G780" s="112"/>
      <c r="H780" s="112"/>
      <c r="I780" s="112"/>
      <c r="J780" s="113"/>
      <c r="K780" s="113"/>
      <c r="AQ780" s="62"/>
      <c r="AR780" s="62"/>
      <c r="AS780" s="62"/>
      <c r="AT780" s="62"/>
      <c r="AZ780" s="262"/>
    </row>
    <row r="781" ht="15.75" customHeight="1">
      <c r="F781" s="111"/>
      <c r="G781" s="112"/>
      <c r="H781" s="112"/>
      <c r="I781" s="112"/>
      <c r="J781" s="113"/>
      <c r="K781" s="113"/>
      <c r="AQ781" s="62"/>
      <c r="AR781" s="62"/>
      <c r="AS781" s="62"/>
      <c r="AT781" s="62"/>
      <c r="AZ781" s="262"/>
    </row>
    <row r="782" ht="15.75" customHeight="1">
      <c r="F782" s="111"/>
      <c r="G782" s="112"/>
      <c r="H782" s="112"/>
      <c r="I782" s="112"/>
      <c r="J782" s="113"/>
      <c r="K782" s="113"/>
      <c r="AQ782" s="62"/>
      <c r="AR782" s="62"/>
      <c r="AS782" s="62"/>
      <c r="AT782" s="62"/>
      <c r="AZ782" s="262"/>
    </row>
    <row r="783" ht="15.75" customHeight="1">
      <c r="F783" s="111"/>
      <c r="G783" s="112"/>
      <c r="H783" s="112"/>
      <c r="I783" s="112"/>
      <c r="J783" s="113"/>
      <c r="K783" s="113"/>
      <c r="AQ783" s="62"/>
      <c r="AR783" s="62"/>
      <c r="AS783" s="62"/>
      <c r="AT783" s="62"/>
      <c r="AZ783" s="262"/>
    </row>
    <row r="784" ht="15.75" customHeight="1">
      <c r="F784" s="111"/>
      <c r="G784" s="112"/>
      <c r="H784" s="112"/>
      <c r="I784" s="112"/>
      <c r="J784" s="113"/>
      <c r="K784" s="113"/>
      <c r="AQ784" s="62"/>
      <c r="AR784" s="62"/>
      <c r="AS784" s="62"/>
      <c r="AT784" s="62"/>
      <c r="AZ784" s="262"/>
    </row>
    <row r="785" ht="15.75" customHeight="1">
      <c r="F785" s="111"/>
      <c r="G785" s="112"/>
      <c r="H785" s="112"/>
      <c r="I785" s="112"/>
      <c r="J785" s="113"/>
      <c r="K785" s="113"/>
      <c r="AQ785" s="62"/>
      <c r="AR785" s="62"/>
      <c r="AS785" s="62"/>
      <c r="AT785" s="62"/>
      <c r="AZ785" s="262"/>
    </row>
    <row r="786" ht="15.75" customHeight="1">
      <c r="F786" s="111"/>
      <c r="G786" s="112"/>
      <c r="H786" s="112"/>
      <c r="I786" s="112"/>
      <c r="J786" s="113"/>
      <c r="K786" s="113"/>
      <c r="AQ786" s="62"/>
      <c r="AR786" s="62"/>
      <c r="AS786" s="62"/>
      <c r="AT786" s="62"/>
      <c r="AZ786" s="262"/>
    </row>
    <row r="787" ht="15.75" customHeight="1">
      <c r="F787" s="111"/>
      <c r="G787" s="112"/>
      <c r="H787" s="112"/>
      <c r="I787" s="112"/>
      <c r="J787" s="113"/>
      <c r="K787" s="113"/>
      <c r="AQ787" s="62"/>
      <c r="AR787" s="62"/>
      <c r="AS787" s="62"/>
      <c r="AT787" s="62"/>
      <c r="AZ787" s="262"/>
    </row>
    <row r="788" ht="15.75" customHeight="1">
      <c r="F788" s="111"/>
      <c r="G788" s="112"/>
      <c r="H788" s="112"/>
      <c r="I788" s="112"/>
      <c r="J788" s="113"/>
      <c r="K788" s="113"/>
      <c r="AQ788" s="62"/>
      <c r="AR788" s="62"/>
      <c r="AS788" s="62"/>
      <c r="AT788" s="62"/>
      <c r="AZ788" s="262"/>
    </row>
    <row r="789" ht="15.75" customHeight="1">
      <c r="F789" s="111"/>
      <c r="G789" s="112"/>
      <c r="H789" s="112"/>
      <c r="I789" s="112"/>
      <c r="J789" s="113"/>
      <c r="K789" s="113"/>
      <c r="AQ789" s="62"/>
      <c r="AR789" s="62"/>
      <c r="AS789" s="62"/>
      <c r="AT789" s="62"/>
      <c r="AZ789" s="262"/>
    </row>
    <row r="790" ht="15.75" customHeight="1">
      <c r="F790" s="111"/>
      <c r="G790" s="112"/>
      <c r="H790" s="112"/>
      <c r="I790" s="112"/>
      <c r="J790" s="113"/>
      <c r="K790" s="113"/>
      <c r="AQ790" s="62"/>
      <c r="AR790" s="62"/>
      <c r="AS790" s="62"/>
      <c r="AT790" s="62"/>
      <c r="AZ790" s="262"/>
    </row>
    <row r="791" ht="15.75" customHeight="1">
      <c r="F791" s="111"/>
      <c r="G791" s="112"/>
      <c r="H791" s="112"/>
      <c r="I791" s="112"/>
      <c r="J791" s="113"/>
      <c r="K791" s="113"/>
      <c r="AQ791" s="62"/>
      <c r="AR791" s="62"/>
      <c r="AS791" s="62"/>
      <c r="AT791" s="62"/>
      <c r="AZ791" s="262"/>
    </row>
    <row r="792" ht="15.75" customHeight="1">
      <c r="F792" s="111"/>
      <c r="G792" s="112"/>
      <c r="H792" s="112"/>
      <c r="I792" s="112"/>
      <c r="J792" s="113"/>
      <c r="K792" s="113"/>
      <c r="AQ792" s="62"/>
      <c r="AR792" s="62"/>
      <c r="AS792" s="62"/>
      <c r="AT792" s="62"/>
      <c r="AZ792" s="262"/>
    </row>
    <row r="793" ht="15.75" customHeight="1">
      <c r="F793" s="111"/>
      <c r="G793" s="112"/>
      <c r="H793" s="112"/>
      <c r="I793" s="112"/>
      <c r="J793" s="113"/>
      <c r="K793" s="113"/>
      <c r="AQ793" s="62"/>
      <c r="AR793" s="62"/>
      <c r="AS793" s="62"/>
      <c r="AT793" s="62"/>
      <c r="AZ793" s="262"/>
    </row>
    <row r="794" ht="15.75" customHeight="1">
      <c r="F794" s="111"/>
      <c r="G794" s="112"/>
      <c r="H794" s="112"/>
      <c r="I794" s="112"/>
      <c r="J794" s="113"/>
      <c r="K794" s="113"/>
      <c r="AQ794" s="62"/>
      <c r="AR794" s="62"/>
      <c r="AS794" s="62"/>
      <c r="AT794" s="62"/>
      <c r="AZ794" s="262"/>
    </row>
    <row r="795" ht="15.75" customHeight="1">
      <c r="F795" s="111"/>
      <c r="G795" s="112"/>
      <c r="H795" s="112"/>
      <c r="I795" s="112"/>
      <c r="J795" s="113"/>
      <c r="K795" s="113"/>
      <c r="AQ795" s="62"/>
      <c r="AR795" s="62"/>
      <c r="AS795" s="62"/>
      <c r="AT795" s="62"/>
      <c r="AZ795" s="262"/>
    </row>
    <row r="796" ht="15.75" customHeight="1">
      <c r="F796" s="111"/>
      <c r="G796" s="112"/>
      <c r="H796" s="112"/>
      <c r="I796" s="112"/>
      <c r="J796" s="113"/>
      <c r="K796" s="113"/>
      <c r="AQ796" s="62"/>
      <c r="AR796" s="62"/>
      <c r="AS796" s="62"/>
      <c r="AT796" s="62"/>
      <c r="AZ796" s="262"/>
    </row>
    <row r="797" ht="15.75" customHeight="1">
      <c r="F797" s="111"/>
      <c r="G797" s="112"/>
      <c r="H797" s="112"/>
      <c r="I797" s="112"/>
      <c r="J797" s="113"/>
      <c r="K797" s="113"/>
      <c r="AQ797" s="62"/>
      <c r="AR797" s="62"/>
      <c r="AS797" s="62"/>
      <c r="AT797" s="62"/>
      <c r="AZ797" s="262"/>
    </row>
    <row r="798" ht="15.75" customHeight="1">
      <c r="F798" s="111"/>
      <c r="G798" s="112"/>
      <c r="H798" s="112"/>
      <c r="I798" s="112"/>
      <c r="J798" s="113"/>
      <c r="K798" s="113"/>
      <c r="AQ798" s="62"/>
      <c r="AR798" s="62"/>
      <c r="AS798" s="62"/>
      <c r="AT798" s="62"/>
      <c r="AZ798" s="262"/>
    </row>
    <row r="799" ht="15.75" customHeight="1">
      <c r="F799" s="111"/>
      <c r="G799" s="112"/>
      <c r="H799" s="112"/>
      <c r="I799" s="112"/>
      <c r="J799" s="113"/>
      <c r="K799" s="113"/>
      <c r="AQ799" s="62"/>
      <c r="AR799" s="62"/>
      <c r="AS799" s="62"/>
      <c r="AT799" s="62"/>
      <c r="AZ799" s="262"/>
    </row>
    <row r="800" ht="15.75" customHeight="1">
      <c r="F800" s="111"/>
      <c r="G800" s="112"/>
      <c r="H800" s="112"/>
      <c r="I800" s="112"/>
      <c r="J800" s="113"/>
      <c r="K800" s="113"/>
      <c r="AQ800" s="62"/>
      <c r="AR800" s="62"/>
      <c r="AS800" s="62"/>
      <c r="AT800" s="62"/>
      <c r="AZ800" s="262"/>
    </row>
    <row r="801" ht="15.75" customHeight="1">
      <c r="F801" s="111"/>
      <c r="G801" s="112"/>
      <c r="H801" s="112"/>
      <c r="I801" s="112"/>
      <c r="J801" s="113"/>
      <c r="K801" s="113"/>
      <c r="AQ801" s="62"/>
      <c r="AR801" s="62"/>
      <c r="AS801" s="62"/>
      <c r="AT801" s="62"/>
      <c r="AZ801" s="262"/>
    </row>
    <row r="802" ht="15.75" customHeight="1">
      <c r="F802" s="111"/>
      <c r="G802" s="112"/>
      <c r="H802" s="112"/>
      <c r="I802" s="112"/>
      <c r="J802" s="113"/>
      <c r="K802" s="113"/>
      <c r="AQ802" s="62"/>
      <c r="AR802" s="62"/>
      <c r="AS802" s="62"/>
      <c r="AT802" s="62"/>
      <c r="AZ802" s="262"/>
    </row>
    <row r="803" ht="15.75" customHeight="1">
      <c r="F803" s="111"/>
      <c r="G803" s="112"/>
      <c r="H803" s="112"/>
      <c r="I803" s="112"/>
      <c r="J803" s="113"/>
      <c r="K803" s="113"/>
      <c r="AQ803" s="62"/>
      <c r="AR803" s="62"/>
      <c r="AS803" s="62"/>
      <c r="AT803" s="62"/>
      <c r="AZ803" s="262"/>
    </row>
    <row r="804" ht="15.75" customHeight="1">
      <c r="F804" s="111"/>
      <c r="G804" s="112"/>
      <c r="H804" s="112"/>
      <c r="I804" s="112"/>
      <c r="J804" s="113"/>
      <c r="K804" s="113"/>
      <c r="AQ804" s="62"/>
      <c r="AR804" s="62"/>
      <c r="AS804" s="62"/>
      <c r="AT804" s="62"/>
      <c r="AZ804" s="262"/>
    </row>
    <row r="805" ht="15.75" customHeight="1">
      <c r="F805" s="111"/>
      <c r="G805" s="112"/>
      <c r="H805" s="112"/>
      <c r="I805" s="112"/>
      <c r="J805" s="113"/>
      <c r="K805" s="113"/>
      <c r="AQ805" s="62"/>
      <c r="AR805" s="62"/>
      <c r="AS805" s="62"/>
      <c r="AT805" s="62"/>
      <c r="AZ805" s="262"/>
    </row>
    <row r="806" ht="15.75" customHeight="1">
      <c r="F806" s="111"/>
      <c r="G806" s="112"/>
      <c r="H806" s="112"/>
      <c r="I806" s="112"/>
      <c r="J806" s="113"/>
      <c r="K806" s="113"/>
      <c r="AQ806" s="62"/>
      <c r="AR806" s="62"/>
      <c r="AS806" s="62"/>
      <c r="AT806" s="62"/>
      <c r="AZ806" s="262"/>
    </row>
    <row r="807" ht="15.75" customHeight="1">
      <c r="F807" s="111"/>
      <c r="G807" s="112"/>
      <c r="H807" s="112"/>
      <c r="I807" s="112"/>
      <c r="J807" s="113"/>
      <c r="K807" s="113"/>
      <c r="AQ807" s="62"/>
      <c r="AR807" s="62"/>
      <c r="AS807" s="62"/>
      <c r="AT807" s="62"/>
      <c r="AZ807" s="262"/>
    </row>
    <row r="808" ht="15.75" customHeight="1">
      <c r="F808" s="111"/>
      <c r="G808" s="112"/>
      <c r="H808" s="112"/>
      <c r="I808" s="112"/>
      <c r="J808" s="113"/>
      <c r="K808" s="113"/>
      <c r="AQ808" s="62"/>
      <c r="AR808" s="62"/>
      <c r="AS808" s="62"/>
      <c r="AT808" s="62"/>
      <c r="AZ808" s="262"/>
    </row>
    <row r="809" ht="15.75" customHeight="1">
      <c r="F809" s="111"/>
      <c r="G809" s="112"/>
      <c r="H809" s="112"/>
      <c r="I809" s="112"/>
      <c r="J809" s="113"/>
      <c r="K809" s="113"/>
      <c r="AQ809" s="62"/>
      <c r="AR809" s="62"/>
      <c r="AS809" s="62"/>
      <c r="AT809" s="62"/>
      <c r="AZ809" s="262"/>
    </row>
    <row r="810" ht="15.75" customHeight="1">
      <c r="F810" s="111"/>
      <c r="G810" s="112"/>
      <c r="H810" s="112"/>
      <c r="I810" s="112"/>
      <c r="J810" s="113"/>
      <c r="K810" s="113"/>
      <c r="AQ810" s="62"/>
      <c r="AR810" s="62"/>
      <c r="AS810" s="62"/>
      <c r="AT810" s="62"/>
      <c r="AZ810" s="262"/>
    </row>
    <row r="811" ht="15.75" customHeight="1">
      <c r="F811" s="111"/>
      <c r="G811" s="112"/>
      <c r="H811" s="112"/>
      <c r="I811" s="112"/>
      <c r="J811" s="113"/>
      <c r="K811" s="113"/>
      <c r="AQ811" s="62"/>
      <c r="AR811" s="62"/>
      <c r="AS811" s="62"/>
      <c r="AT811" s="62"/>
      <c r="AZ811" s="262"/>
    </row>
    <row r="812" ht="15.75" customHeight="1">
      <c r="F812" s="111"/>
      <c r="G812" s="112"/>
      <c r="H812" s="112"/>
      <c r="I812" s="112"/>
      <c r="J812" s="113"/>
      <c r="K812" s="113"/>
      <c r="AQ812" s="62"/>
      <c r="AR812" s="62"/>
      <c r="AS812" s="62"/>
      <c r="AT812" s="62"/>
      <c r="AZ812" s="262"/>
    </row>
    <row r="813" ht="15.75" customHeight="1">
      <c r="F813" s="111"/>
      <c r="G813" s="112"/>
      <c r="H813" s="112"/>
      <c r="I813" s="112"/>
      <c r="J813" s="113"/>
      <c r="K813" s="113"/>
      <c r="AQ813" s="62"/>
      <c r="AR813" s="62"/>
      <c r="AS813" s="62"/>
      <c r="AT813" s="62"/>
      <c r="AZ813" s="262"/>
    </row>
    <row r="814" ht="15.75" customHeight="1">
      <c r="F814" s="111"/>
      <c r="G814" s="112"/>
      <c r="H814" s="112"/>
      <c r="I814" s="112"/>
      <c r="J814" s="113"/>
      <c r="K814" s="113"/>
      <c r="AQ814" s="62"/>
      <c r="AR814" s="62"/>
      <c r="AS814" s="62"/>
      <c r="AT814" s="62"/>
      <c r="AZ814" s="262"/>
    </row>
    <row r="815" ht="15.75" customHeight="1">
      <c r="F815" s="111"/>
      <c r="G815" s="112"/>
      <c r="H815" s="112"/>
      <c r="I815" s="112"/>
      <c r="J815" s="113"/>
      <c r="K815" s="113"/>
      <c r="AQ815" s="62"/>
      <c r="AR815" s="62"/>
      <c r="AS815" s="62"/>
      <c r="AT815" s="62"/>
      <c r="AZ815" s="262"/>
    </row>
    <row r="816" ht="15.75" customHeight="1">
      <c r="F816" s="111"/>
      <c r="G816" s="112"/>
      <c r="H816" s="112"/>
      <c r="I816" s="112"/>
      <c r="J816" s="113"/>
      <c r="K816" s="113"/>
      <c r="AQ816" s="62"/>
      <c r="AR816" s="62"/>
      <c r="AS816" s="62"/>
      <c r="AT816" s="62"/>
      <c r="AZ816" s="262"/>
    </row>
    <row r="817" ht="15.75" customHeight="1">
      <c r="F817" s="111"/>
      <c r="G817" s="112"/>
      <c r="H817" s="112"/>
      <c r="I817" s="112"/>
      <c r="J817" s="113"/>
      <c r="K817" s="113"/>
      <c r="AQ817" s="62"/>
      <c r="AR817" s="62"/>
      <c r="AS817" s="62"/>
      <c r="AT817" s="62"/>
      <c r="AZ817" s="262"/>
    </row>
    <row r="818" ht="15.75" customHeight="1">
      <c r="F818" s="111"/>
      <c r="G818" s="112"/>
      <c r="H818" s="112"/>
      <c r="I818" s="112"/>
      <c r="J818" s="113"/>
      <c r="K818" s="113"/>
      <c r="AQ818" s="62"/>
      <c r="AR818" s="62"/>
      <c r="AS818" s="62"/>
      <c r="AT818" s="62"/>
      <c r="AZ818" s="262"/>
    </row>
    <row r="819" ht="15.75" customHeight="1">
      <c r="F819" s="111"/>
      <c r="G819" s="112"/>
      <c r="H819" s="112"/>
      <c r="I819" s="112"/>
      <c r="J819" s="113"/>
      <c r="K819" s="113"/>
      <c r="AQ819" s="62"/>
      <c r="AR819" s="62"/>
      <c r="AS819" s="62"/>
      <c r="AT819" s="62"/>
      <c r="AZ819" s="262"/>
    </row>
    <row r="820" ht="15.75" customHeight="1">
      <c r="F820" s="111"/>
      <c r="G820" s="112"/>
      <c r="H820" s="112"/>
      <c r="I820" s="112"/>
      <c r="J820" s="113"/>
      <c r="K820" s="113"/>
      <c r="AQ820" s="62"/>
      <c r="AR820" s="62"/>
      <c r="AS820" s="62"/>
      <c r="AT820" s="62"/>
      <c r="AZ820" s="262"/>
    </row>
    <row r="821" ht="15.75" customHeight="1">
      <c r="F821" s="111"/>
      <c r="G821" s="112"/>
      <c r="H821" s="112"/>
      <c r="I821" s="112"/>
      <c r="J821" s="113"/>
      <c r="K821" s="113"/>
      <c r="AQ821" s="62"/>
      <c r="AR821" s="62"/>
      <c r="AS821" s="62"/>
      <c r="AT821" s="62"/>
      <c r="AZ821" s="262"/>
    </row>
    <row r="822" ht="15.75" customHeight="1">
      <c r="F822" s="111"/>
      <c r="G822" s="112"/>
      <c r="H822" s="112"/>
      <c r="I822" s="112"/>
      <c r="J822" s="113"/>
      <c r="K822" s="113"/>
      <c r="AQ822" s="62"/>
      <c r="AR822" s="62"/>
      <c r="AS822" s="62"/>
      <c r="AT822" s="62"/>
      <c r="AZ822" s="262"/>
    </row>
    <row r="823" ht="15.75" customHeight="1">
      <c r="F823" s="111"/>
      <c r="G823" s="112"/>
      <c r="H823" s="112"/>
      <c r="I823" s="112"/>
      <c r="J823" s="113"/>
      <c r="K823" s="113"/>
      <c r="AQ823" s="62"/>
      <c r="AR823" s="62"/>
      <c r="AS823" s="62"/>
      <c r="AT823" s="62"/>
      <c r="AZ823" s="262"/>
    </row>
    <row r="824" ht="15.75" customHeight="1">
      <c r="F824" s="111"/>
      <c r="G824" s="112"/>
      <c r="H824" s="112"/>
      <c r="I824" s="112"/>
      <c r="J824" s="113"/>
      <c r="K824" s="113"/>
      <c r="AQ824" s="62"/>
      <c r="AR824" s="62"/>
      <c r="AS824" s="62"/>
      <c r="AT824" s="62"/>
      <c r="AZ824" s="262"/>
    </row>
    <row r="825" ht="15.75" customHeight="1">
      <c r="F825" s="111"/>
      <c r="G825" s="112"/>
      <c r="H825" s="112"/>
      <c r="I825" s="112"/>
      <c r="J825" s="113"/>
      <c r="K825" s="113"/>
      <c r="AQ825" s="62"/>
      <c r="AR825" s="62"/>
      <c r="AS825" s="62"/>
      <c r="AT825" s="62"/>
      <c r="AZ825" s="262"/>
    </row>
    <row r="826" ht="15.75" customHeight="1">
      <c r="F826" s="111"/>
      <c r="G826" s="112"/>
      <c r="H826" s="112"/>
      <c r="I826" s="112"/>
      <c r="J826" s="113"/>
      <c r="K826" s="113"/>
      <c r="AQ826" s="62"/>
      <c r="AR826" s="62"/>
      <c r="AS826" s="62"/>
      <c r="AT826" s="62"/>
      <c r="AZ826" s="262"/>
    </row>
    <row r="827" ht="15.75" customHeight="1">
      <c r="F827" s="111"/>
      <c r="G827" s="112"/>
      <c r="H827" s="112"/>
      <c r="I827" s="112"/>
      <c r="J827" s="113"/>
      <c r="K827" s="113"/>
      <c r="AQ827" s="62"/>
      <c r="AR827" s="62"/>
      <c r="AS827" s="62"/>
      <c r="AT827" s="62"/>
      <c r="AZ827" s="262"/>
    </row>
    <row r="828" ht="15.75" customHeight="1">
      <c r="F828" s="111"/>
      <c r="G828" s="112"/>
      <c r="H828" s="112"/>
      <c r="I828" s="112"/>
      <c r="J828" s="113"/>
      <c r="K828" s="113"/>
      <c r="AQ828" s="62"/>
      <c r="AR828" s="62"/>
      <c r="AS828" s="62"/>
      <c r="AT828" s="62"/>
      <c r="AZ828" s="262"/>
    </row>
    <row r="829" ht="15.75" customHeight="1">
      <c r="F829" s="111"/>
      <c r="G829" s="112"/>
      <c r="H829" s="112"/>
      <c r="I829" s="112"/>
      <c r="J829" s="113"/>
      <c r="K829" s="113"/>
      <c r="AQ829" s="62"/>
      <c r="AR829" s="62"/>
      <c r="AS829" s="62"/>
      <c r="AT829" s="62"/>
      <c r="AZ829" s="262"/>
    </row>
    <row r="830" ht="15.75" customHeight="1">
      <c r="F830" s="111"/>
      <c r="G830" s="112"/>
      <c r="H830" s="112"/>
      <c r="I830" s="112"/>
      <c r="J830" s="113"/>
      <c r="K830" s="113"/>
      <c r="AQ830" s="62"/>
      <c r="AR830" s="62"/>
      <c r="AS830" s="62"/>
      <c r="AT830" s="62"/>
      <c r="AZ830" s="262"/>
    </row>
    <row r="831" ht="15.75" customHeight="1">
      <c r="F831" s="111"/>
      <c r="G831" s="112"/>
      <c r="H831" s="112"/>
      <c r="I831" s="112"/>
      <c r="J831" s="113"/>
      <c r="K831" s="113"/>
      <c r="AQ831" s="62"/>
      <c r="AR831" s="62"/>
      <c r="AS831" s="62"/>
      <c r="AT831" s="62"/>
      <c r="AZ831" s="262"/>
    </row>
    <row r="832" ht="15.75" customHeight="1">
      <c r="F832" s="111"/>
      <c r="G832" s="112"/>
      <c r="H832" s="112"/>
      <c r="I832" s="112"/>
      <c r="J832" s="113"/>
      <c r="K832" s="113"/>
      <c r="AQ832" s="62"/>
      <c r="AR832" s="62"/>
      <c r="AS832" s="62"/>
      <c r="AT832" s="62"/>
      <c r="AZ832" s="262"/>
    </row>
    <row r="833" ht="15.75" customHeight="1">
      <c r="F833" s="111"/>
      <c r="G833" s="112"/>
      <c r="H833" s="112"/>
      <c r="I833" s="112"/>
      <c r="J833" s="113"/>
      <c r="K833" s="113"/>
      <c r="AQ833" s="62"/>
      <c r="AR833" s="62"/>
      <c r="AS833" s="62"/>
      <c r="AT833" s="62"/>
      <c r="AZ833" s="262"/>
    </row>
    <row r="834" ht="15.75" customHeight="1">
      <c r="F834" s="111"/>
      <c r="G834" s="112"/>
      <c r="H834" s="112"/>
      <c r="I834" s="112"/>
      <c r="J834" s="113"/>
      <c r="K834" s="113"/>
      <c r="AQ834" s="62"/>
      <c r="AR834" s="62"/>
      <c r="AS834" s="62"/>
      <c r="AT834" s="62"/>
      <c r="AZ834" s="262"/>
    </row>
    <row r="835" ht="15.75" customHeight="1">
      <c r="F835" s="111"/>
      <c r="G835" s="112"/>
      <c r="H835" s="112"/>
      <c r="I835" s="112"/>
      <c r="J835" s="113"/>
      <c r="K835" s="113"/>
      <c r="AQ835" s="62"/>
      <c r="AR835" s="62"/>
      <c r="AS835" s="62"/>
      <c r="AT835" s="62"/>
      <c r="AZ835" s="262"/>
    </row>
    <row r="836" ht="15.75" customHeight="1">
      <c r="F836" s="111"/>
      <c r="G836" s="112"/>
      <c r="H836" s="112"/>
      <c r="I836" s="112"/>
      <c r="J836" s="113"/>
      <c r="K836" s="113"/>
      <c r="AQ836" s="62"/>
      <c r="AR836" s="62"/>
      <c r="AS836" s="62"/>
      <c r="AT836" s="62"/>
      <c r="AZ836" s="262"/>
    </row>
    <row r="837" ht="15.75" customHeight="1">
      <c r="F837" s="111"/>
      <c r="G837" s="112"/>
      <c r="H837" s="112"/>
      <c r="I837" s="112"/>
      <c r="J837" s="113"/>
      <c r="K837" s="113"/>
      <c r="AQ837" s="62"/>
      <c r="AR837" s="62"/>
      <c r="AS837" s="62"/>
      <c r="AT837" s="62"/>
      <c r="AZ837" s="262"/>
    </row>
    <row r="838" ht="15.75" customHeight="1">
      <c r="F838" s="111"/>
      <c r="G838" s="112"/>
      <c r="H838" s="112"/>
      <c r="I838" s="112"/>
      <c r="J838" s="113"/>
      <c r="K838" s="113"/>
      <c r="AQ838" s="62"/>
      <c r="AR838" s="62"/>
      <c r="AS838" s="62"/>
      <c r="AT838" s="62"/>
      <c r="AZ838" s="262"/>
    </row>
    <row r="839" ht="15.75" customHeight="1">
      <c r="F839" s="111"/>
      <c r="G839" s="112"/>
      <c r="H839" s="112"/>
      <c r="I839" s="112"/>
      <c r="J839" s="113"/>
      <c r="K839" s="113"/>
      <c r="AQ839" s="62"/>
      <c r="AR839" s="62"/>
      <c r="AS839" s="62"/>
      <c r="AT839" s="62"/>
      <c r="AZ839" s="262"/>
    </row>
    <row r="840" ht="15.75" customHeight="1">
      <c r="F840" s="111"/>
      <c r="G840" s="112"/>
      <c r="H840" s="112"/>
      <c r="I840" s="112"/>
      <c r="J840" s="113"/>
      <c r="K840" s="113"/>
      <c r="AQ840" s="62"/>
      <c r="AR840" s="62"/>
      <c r="AS840" s="62"/>
      <c r="AT840" s="62"/>
      <c r="AZ840" s="262"/>
    </row>
    <row r="841" ht="15.75" customHeight="1">
      <c r="F841" s="111"/>
      <c r="G841" s="112"/>
      <c r="H841" s="112"/>
      <c r="I841" s="112"/>
      <c r="J841" s="113"/>
      <c r="K841" s="113"/>
      <c r="AQ841" s="62"/>
      <c r="AR841" s="62"/>
      <c r="AS841" s="62"/>
      <c r="AT841" s="62"/>
      <c r="AZ841" s="262"/>
    </row>
    <row r="842" ht="15.75" customHeight="1">
      <c r="F842" s="111"/>
      <c r="G842" s="112"/>
      <c r="H842" s="112"/>
      <c r="I842" s="112"/>
      <c r="J842" s="113"/>
      <c r="K842" s="113"/>
      <c r="AQ842" s="62"/>
      <c r="AR842" s="62"/>
      <c r="AS842" s="62"/>
      <c r="AT842" s="62"/>
      <c r="AZ842" s="262"/>
    </row>
    <row r="843" ht="15.75" customHeight="1">
      <c r="F843" s="111"/>
      <c r="G843" s="112"/>
      <c r="H843" s="112"/>
      <c r="I843" s="112"/>
      <c r="J843" s="113"/>
      <c r="K843" s="113"/>
      <c r="AQ843" s="62"/>
      <c r="AR843" s="62"/>
      <c r="AS843" s="62"/>
      <c r="AT843" s="62"/>
      <c r="AZ843" s="262"/>
    </row>
    <row r="844" ht="15.75" customHeight="1">
      <c r="F844" s="111"/>
      <c r="G844" s="112"/>
      <c r="H844" s="112"/>
      <c r="I844" s="112"/>
      <c r="J844" s="113"/>
      <c r="K844" s="113"/>
      <c r="AQ844" s="62"/>
      <c r="AR844" s="62"/>
      <c r="AS844" s="62"/>
      <c r="AT844" s="62"/>
      <c r="AZ844" s="262"/>
    </row>
    <row r="845" ht="15.75" customHeight="1">
      <c r="F845" s="111"/>
      <c r="G845" s="112"/>
      <c r="H845" s="112"/>
      <c r="I845" s="112"/>
      <c r="J845" s="113"/>
      <c r="K845" s="113"/>
      <c r="AQ845" s="62"/>
      <c r="AR845" s="62"/>
      <c r="AS845" s="62"/>
      <c r="AT845" s="62"/>
      <c r="AZ845" s="262"/>
    </row>
    <row r="846" ht="15.75" customHeight="1">
      <c r="F846" s="111"/>
      <c r="G846" s="112"/>
      <c r="H846" s="112"/>
      <c r="I846" s="112"/>
      <c r="J846" s="113"/>
      <c r="K846" s="113"/>
      <c r="AQ846" s="62"/>
      <c r="AR846" s="62"/>
      <c r="AS846" s="62"/>
      <c r="AT846" s="62"/>
      <c r="AZ846" s="262"/>
    </row>
    <row r="847" ht="15.75" customHeight="1">
      <c r="F847" s="111"/>
      <c r="G847" s="112"/>
      <c r="H847" s="112"/>
      <c r="I847" s="112"/>
      <c r="J847" s="113"/>
      <c r="K847" s="113"/>
      <c r="AQ847" s="62"/>
      <c r="AR847" s="62"/>
      <c r="AS847" s="62"/>
      <c r="AT847" s="62"/>
      <c r="AZ847" s="262"/>
    </row>
    <row r="848" ht="15.75" customHeight="1">
      <c r="F848" s="111"/>
      <c r="G848" s="112"/>
      <c r="H848" s="112"/>
      <c r="I848" s="112"/>
      <c r="J848" s="113"/>
      <c r="K848" s="113"/>
      <c r="AQ848" s="62"/>
      <c r="AR848" s="62"/>
      <c r="AS848" s="62"/>
      <c r="AT848" s="62"/>
      <c r="AZ848" s="262"/>
    </row>
    <row r="849" ht="15.75" customHeight="1">
      <c r="F849" s="111"/>
      <c r="G849" s="112"/>
      <c r="H849" s="112"/>
      <c r="I849" s="112"/>
      <c r="J849" s="113"/>
      <c r="K849" s="113"/>
      <c r="AQ849" s="62"/>
      <c r="AR849" s="62"/>
      <c r="AS849" s="62"/>
      <c r="AT849" s="62"/>
      <c r="AZ849" s="262"/>
    </row>
    <row r="850" ht="15.75" customHeight="1">
      <c r="F850" s="111"/>
      <c r="G850" s="112"/>
      <c r="H850" s="112"/>
      <c r="I850" s="112"/>
      <c r="J850" s="113"/>
      <c r="K850" s="113"/>
      <c r="AQ850" s="62"/>
      <c r="AR850" s="62"/>
      <c r="AS850" s="62"/>
      <c r="AT850" s="62"/>
      <c r="AZ850" s="262"/>
    </row>
    <row r="851" ht="15.75" customHeight="1">
      <c r="F851" s="111"/>
      <c r="G851" s="112"/>
      <c r="H851" s="112"/>
      <c r="I851" s="112"/>
      <c r="J851" s="113"/>
      <c r="K851" s="113"/>
      <c r="AQ851" s="62"/>
      <c r="AR851" s="62"/>
      <c r="AS851" s="62"/>
      <c r="AT851" s="62"/>
      <c r="AZ851" s="262"/>
    </row>
    <row r="852" ht="15.75" customHeight="1">
      <c r="F852" s="111"/>
      <c r="G852" s="112"/>
      <c r="H852" s="112"/>
      <c r="I852" s="112"/>
      <c r="J852" s="113"/>
      <c r="K852" s="113"/>
      <c r="AQ852" s="62"/>
      <c r="AR852" s="62"/>
      <c r="AS852" s="62"/>
      <c r="AT852" s="62"/>
      <c r="AZ852" s="262"/>
    </row>
    <row r="853" ht="15.75" customHeight="1">
      <c r="F853" s="111"/>
      <c r="G853" s="112"/>
      <c r="H853" s="112"/>
      <c r="I853" s="112"/>
      <c r="J853" s="113"/>
      <c r="K853" s="113"/>
      <c r="AQ853" s="62"/>
      <c r="AR853" s="62"/>
      <c r="AS853" s="62"/>
      <c r="AT853" s="62"/>
      <c r="AZ853" s="262"/>
    </row>
    <row r="854" ht="15.75" customHeight="1">
      <c r="F854" s="111"/>
      <c r="G854" s="112"/>
      <c r="H854" s="112"/>
      <c r="I854" s="112"/>
      <c r="J854" s="113"/>
      <c r="K854" s="113"/>
      <c r="AQ854" s="62"/>
      <c r="AR854" s="62"/>
      <c r="AS854" s="62"/>
      <c r="AT854" s="62"/>
      <c r="AZ854" s="262"/>
    </row>
    <row r="855" ht="15.75" customHeight="1">
      <c r="F855" s="111"/>
      <c r="G855" s="112"/>
      <c r="H855" s="112"/>
      <c r="I855" s="112"/>
      <c r="J855" s="113"/>
      <c r="K855" s="113"/>
      <c r="AQ855" s="62"/>
      <c r="AR855" s="62"/>
      <c r="AS855" s="62"/>
      <c r="AT855" s="62"/>
      <c r="AZ855" s="262"/>
    </row>
    <row r="856" ht="15.75" customHeight="1">
      <c r="F856" s="111"/>
      <c r="G856" s="112"/>
      <c r="H856" s="112"/>
      <c r="I856" s="112"/>
      <c r="J856" s="113"/>
      <c r="K856" s="113"/>
      <c r="AQ856" s="62"/>
      <c r="AR856" s="62"/>
      <c r="AS856" s="62"/>
      <c r="AT856" s="62"/>
      <c r="AZ856" s="262"/>
    </row>
    <row r="857" ht="15.75" customHeight="1">
      <c r="F857" s="111"/>
      <c r="G857" s="112"/>
      <c r="H857" s="112"/>
      <c r="I857" s="112"/>
      <c r="J857" s="113"/>
      <c r="K857" s="113"/>
      <c r="AQ857" s="62"/>
      <c r="AR857" s="62"/>
      <c r="AS857" s="62"/>
      <c r="AT857" s="62"/>
      <c r="AZ857" s="262"/>
    </row>
    <row r="858" ht="15.75" customHeight="1">
      <c r="F858" s="111"/>
      <c r="G858" s="112"/>
      <c r="H858" s="112"/>
      <c r="I858" s="112"/>
      <c r="J858" s="113"/>
      <c r="K858" s="113"/>
      <c r="AQ858" s="62"/>
      <c r="AR858" s="62"/>
      <c r="AS858" s="62"/>
      <c r="AT858" s="62"/>
      <c r="AZ858" s="262"/>
    </row>
    <row r="859" ht="15.75" customHeight="1">
      <c r="F859" s="111"/>
      <c r="G859" s="112"/>
      <c r="H859" s="112"/>
      <c r="I859" s="112"/>
      <c r="J859" s="113"/>
      <c r="K859" s="113"/>
      <c r="AQ859" s="62"/>
      <c r="AR859" s="62"/>
      <c r="AS859" s="62"/>
      <c r="AT859" s="62"/>
      <c r="AZ859" s="262"/>
    </row>
    <row r="860" ht="15.75" customHeight="1">
      <c r="F860" s="111"/>
      <c r="G860" s="112"/>
      <c r="H860" s="112"/>
      <c r="I860" s="112"/>
      <c r="J860" s="113"/>
      <c r="K860" s="113"/>
      <c r="AQ860" s="62"/>
      <c r="AR860" s="62"/>
      <c r="AS860" s="62"/>
      <c r="AT860" s="62"/>
      <c r="AZ860" s="262"/>
    </row>
    <row r="861" ht="15.75" customHeight="1">
      <c r="F861" s="111"/>
      <c r="G861" s="112"/>
      <c r="H861" s="112"/>
      <c r="I861" s="112"/>
      <c r="J861" s="113"/>
      <c r="K861" s="113"/>
      <c r="AQ861" s="62"/>
      <c r="AR861" s="62"/>
      <c r="AS861" s="62"/>
      <c r="AT861" s="62"/>
      <c r="AZ861" s="262"/>
    </row>
    <row r="862" ht="15.75" customHeight="1">
      <c r="F862" s="111"/>
      <c r="G862" s="112"/>
      <c r="H862" s="112"/>
      <c r="I862" s="112"/>
      <c r="J862" s="113"/>
      <c r="K862" s="113"/>
      <c r="AQ862" s="62"/>
      <c r="AR862" s="62"/>
      <c r="AS862" s="62"/>
      <c r="AT862" s="62"/>
      <c r="AZ862" s="262"/>
    </row>
    <row r="863" ht="15.75" customHeight="1">
      <c r="F863" s="111"/>
      <c r="G863" s="112"/>
      <c r="H863" s="112"/>
      <c r="I863" s="112"/>
      <c r="J863" s="113"/>
      <c r="K863" s="113"/>
      <c r="AQ863" s="62"/>
      <c r="AR863" s="62"/>
      <c r="AS863" s="62"/>
      <c r="AT863" s="62"/>
      <c r="AZ863" s="262"/>
    </row>
    <row r="864" ht="15.75" customHeight="1">
      <c r="F864" s="111"/>
      <c r="G864" s="112"/>
      <c r="H864" s="112"/>
      <c r="I864" s="112"/>
      <c r="J864" s="113"/>
      <c r="K864" s="113"/>
      <c r="AQ864" s="62"/>
      <c r="AR864" s="62"/>
      <c r="AS864" s="62"/>
      <c r="AT864" s="62"/>
      <c r="AZ864" s="262"/>
    </row>
    <row r="865" ht="15.75" customHeight="1">
      <c r="F865" s="111"/>
      <c r="G865" s="112"/>
      <c r="H865" s="112"/>
      <c r="I865" s="112"/>
      <c r="J865" s="113"/>
      <c r="K865" s="113"/>
      <c r="AQ865" s="62"/>
      <c r="AR865" s="62"/>
      <c r="AS865" s="62"/>
      <c r="AT865" s="62"/>
      <c r="AZ865" s="262"/>
    </row>
    <row r="866" ht="15.75" customHeight="1">
      <c r="F866" s="111"/>
      <c r="G866" s="112"/>
      <c r="H866" s="112"/>
      <c r="I866" s="112"/>
      <c r="J866" s="113"/>
      <c r="K866" s="113"/>
      <c r="AQ866" s="62"/>
      <c r="AR866" s="62"/>
      <c r="AS866" s="62"/>
      <c r="AT866" s="62"/>
      <c r="AZ866" s="262"/>
    </row>
    <row r="867" ht="15.75" customHeight="1">
      <c r="F867" s="111"/>
      <c r="G867" s="112"/>
      <c r="H867" s="112"/>
      <c r="I867" s="112"/>
      <c r="J867" s="113"/>
      <c r="K867" s="113"/>
      <c r="AQ867" s="62"/>
      <c r="AR867" s="62"/>
      <c r="AS867" s="62"/>
      <c r="AT867" s="62"/>
      <c r="AZ867" s="262"/>
    </row>
    <row r="868" ht="15.75" customHeight="1">
      <c r="F868" s="111"/>
      <c r="G868" s="112"/>
      <c r="H868" s="112"/>
      <c r="I868" s="112"/>
      <c r="J868" s="113"/>
      <c r="K868" s="113"/>
      <c r="AQ868" s="62"/>
      <c r="AR868" s="62"/>
      <c r="AS868" s="62"/>
      <c r="AT868" s="62"/>
      <c r="AZ868" s="262"/>
    </row>
    <row r="869" ht="15.75" customHeight="1">
      <c r="F869" s="111"/>
      <c r="G869" s="112"/>
      <c r="H869" s="112"/>
      <c r="I869" s="112"/>
      <c r="J869" s="113"/>
      <c r="K869" s="113"/>
      <c r="AQ869" s="62"/>
      <c r="AR869" s="62"/>
      <c r="AS869" s="62"/>
      <c r="AT869" s="62"/>
      <c r="AZ869" s="262"/>
    </row>
    <row r="870" ht="15.75" customHeight="1">
      <c r="F870" s="111"/>
      <c r="G870" s="112"/>
      <c r="H870" s="112"/>
      <c r="I870" s="112"/>
      <c r="J870" s="113"/>
      <c r="K870" s="113"/>
      <c r="AQ870" s="62"/>
      <c r="AR870" s="62"/>
      <c r="AS870" s="62"/>
      <c r="AT870" s="62"/>
      <c r="AZ870" s="262"/>
    </row>
    <row r="871" ht="15.75" customHeight="1">
      <c r="F871" s="111"/>
      <c r="G871" s="112"/>
      <c r="H871" s="112"/>
      <c r="I871" s="112"/>
      <c r="J871" s="113"/>
      <c r="K871" s="113"/>
      <c r="AQ871" s="62"/>
      <c r="AR871" s="62"/>
      <c r="AS871" s="62"/>
      <c r="AT871" s="62"/>
      <c r="AZ871" s="262"/>
    </row>
    <row r="872" ht="15.75" customHeight="1">
      <c r="F872" s="111"/>
      <c r="G872" s="112"/>
      <c r="H872" s="112"/>
      <c r="I872" s="112"/>
      <c r="J872" s="113"/>
      <c r="K872" s="113"/>
      <c r="AQ872" s="62"/>
      <c r="AR872" s="62"/>
      <c r="AS872" s="62"/>
      <c r="AT872" s="62"/>
      <c r="AZ872" s="262"/>
    </row>
    <row r="873" ht="15.75" customHeight="1">
      <c r="F873" s="111"/>
      <c r="G873" s="112"/>
      <c r="H873" s="112"/>
      <c r="I873" s="112"/>
      <c r="J873" s="113"/>
      <c r="K873" s="113"/>
      <c r="AQ873" s="62"/>
      <c r="AR873" s="62"/>
      <c r="AS873" s="62"/>
      <c r="AT873" s="62"/>
      <c r="AZ873" s="262"/>
    </row>
    <row r="874" ht="15.75" customHeight="1">
      <c r="F874" s="111"/>
      <c r="G874" s="112"/>
      <c r="H874" s="112"/>
      <c r="I874" s="112"/>
      <c r="J874" s="113"/>
      <c r="K874" s="113"/>
      <c r="AQ874" s="62"/>
      <c r="AR874" s="62"/>
      <c r="AS874" s="62"/>
      <c r="AT874" s="62"/>
      <c r="AZ874" s="262"/>
    </row>
    <row r="875" ht="15.75" customHeight="1">
      <c r="F875" s="111"/>
      <c r="G875" s="112"/>
      <c r="H875" s="112"/>
      <c r="I875" s="112"/>
      <c r="J875" s="113"/>
      <c r="K875" s="113"/>
      <c r="AQ875" s="62"/>
      <c r="AR875" s="62"/>
      <c r="AS875" s="62"/>
      <c r="AT875" s="62"/>
      <c r="AZ875" s="262"/>
    </row>
    <row r="876" ht="15.75" customHeight="1">
      <c r="F876" s="111"/>
      <c r="G876" s="112"/>
      <c r="H876" s="112"/>
      <c r="I876" s="112"/>
      <c r="J876" s="113"/>
      <c r="K876" s="113"/>
      <c r="AQ876" s="62"/>
      <c r="AR876" s="62"/>
      <c r="AS876" s="62"/>
      <c r="AT876" s="62"/>
      <c r="AZ876" s="262"/>
    </row>
    <row r="877" ht="15.75" customHeight="1">
      <c r="F877" s="111"/>
      <c r="G877" s="112"/>
      <c r="H877" s="112"/>
      <c r="I877" s="112"/>
      <c r="J877" s="113"/>
      <c r="K877" s="113"/>
      <c r="AQ877" s="62"/>
      <c r="AR877" s="62"/>
      <c r="AS877" s="62"/>
      <c r="AT877" s="62"/>
      <c r="AZ877" s="262"/>
    </row>
    <row r="878" ht="15.75" customHeight="1">
      <c r="F878" s="111"/>
      <c r="G878" s="112"/>
      <c r="H878" s="112"/>
      <c r="I878" s="112"/>
      <c r="J878" s="113"/>
      <c r="K878" s="113"/>
      <c r="AQ878" s="62"/>
      <c r="AR878" s="62"/>
      <c r="AS878" s="62"/>
      <c r="AT878" s="62"/>
      <c r="AZ878" s="262"/>
    </row>
    <row r="879" ht="15.75" customHeight="1">
      <c r="F879" s="111"/>
      <c r="G879" s="112"/>
      <c r="H879" s="112"/>
      <c r="I879" s="112"/>
      <c r="J879" s="113"/>
      <c r="K879" s="113"/>
      <c r="AQ879" s="62"/>
      <c r="AR879" s="62"/>
      <c r="AS879" s="62"/>
      <c r="AT879" s="62"/>
      <c r="AZ879" s="262"/>
    </row>
    <row r="880" ht="15.75" customHeight="1">
      <c r="F880" s="111"/>
      <c r="G880" s="112"/>
      <c r="H880" s="112"/>
      <c r="I880" s="112"/>
      <c r="J880" s="113"/>
      <c r="K880" s="113"/>
      <c r="AQ880" s="62"/>
      <c r="AR880" s="62"/>
      <c r="AS880" s="62"/>
      <c r="AT880" s="62"/>
      <c r="AZ880" s="262"/>
    </row>
    <row r="881" ht="15.75" customHeight="1">
      <c r="F881" s="111"/>
      <c r="G881" s="112"/>
      <c r="H881" s="112"/>
      <c r="I881" s="112"/>
      <c r="J881" s="113"/>
      <c r="K881" s="113"/>
      <c r="AQ881" s="62"/>
      <c r="AR881" s="62"/>
      <c r="AS881" s="62"/>
      <c r="AT881" s="62"/>
      <c r="AZ881" s="262"/>
    </row>
    <row r="882" ht="15.75" customHeight="1">
      <c r="F882" s="111"/>
      <c r="G882" s="112"/>
      <c r="H882" s="112"/>
      <c r="I882" s="112"/>
      <c r="J882" s="113"/>
      <c r="K882" s="113"/>
      <c r="AQ882" s="62"/>
      <c r="AR882" s="62"/>
      <c r="AS882" s="62"/>
      <c r="AT882" s="62"/>
      <c r="AZ882" s="262"/>
    </row>
    <row r="883" ht="15.75" customHeight="1">
      <c r="F883" s="111"/>
      <c r="G883" s="112"/>
      <c r="H883" s="112"/>
      <c r="I883" s="112"/>
      <c r="J883" s="113"/>
      <c r="K883" s="113"/>
      <c r="AQ883" s="62"/>
      <c r="AR883" s="62"/>
      <c r="AS883" s="62"/>
      <c r="AT883" s="62"/>
      <c r="AZ883" s="262"/>
    </row>
    <row r="884" ht="15.75" customHeight="1">
      <c r="F884" s="111"/>
      <c r="G884" s="112"/>
      <c r="H884" s="112"/>
      <c r="I884" s="112"/>
      <c r="J884" s="113"/>
      <c r="K884" s="113"/>
      <c r="AQ884" s="62"/>
      <c r="AR884" s="62"/>
      <c r="AS884" s="62"/>
      <c r="AT884" s="62"/>
      <c r="AZ884" s="262"/>
    </row>
    <row r="885" ht="15.75" customHeight="1">
      <c r="F885" s="111"/>
      <c r="G885" s="112"/>
      <c r="H885" s="112"/>
      <c r="I885" s="112"/>
      <c r="J885" s="113"/>
      <c r="K885" s="113"/>
      <c r="AQ885" s="62"/>
      <c r="AR885" s="62"/>
      <c r="AS885" s="62"/>
      <c r="AT885" s="62"/>
      <c r="AZ885" s="262"/>
    </row>
    <row r="886" ht="15.75" customHeight="1">
      <c r="F886" s="111"/>
      <c r="G886" s="112"/>
      <c r="H886" s="112"/>
      <c r="I886" s="112"/>
      <c r="J886" s="113"/>
      <c r="K886" s="113"/>
      <c r="AQ886" s="62"/>
      <c r="AR886" s="62"/>
      <c r="AS886" s="62"/>
      <c r="AT886" s="62"/>
      <c r="AZ886" s="262"/>
    </row>
    <row r="887" ht="15.75" customHeight="1">
      <c r="F887" s="111"/>
      <c r="G887" s="112"/>
      <c r="H887" s="112"/>
      <c r="I887" s="112"/>
      <c r="J887" s="113"/>
      <c r="K887" s="113"/>
      <c r="AQ887" s="62"/>
      <c r="AR887" s="62"/>
      <c r="AS887" s="62"/>
      <c r="AT887" s="62"/>
      <c r="AZ887" s="262"/>
    </row>
    <row r="888" ht="15.75" customHeight="1">
      <c r="F888" s="111"/>
      <c r="G888" s="112"/>
      <c r="H888" s="112"/>
      <c r="I888" s="112"/>
      <c r="J888" s="113"/>
      <c r="K888" s="113"/>
      <c r="AQ888" s="62"/>
      <c r="AR888" s="62"/>
      <c r="AS888" s="62"/>
      <c r="AT888" s="62"/>
      <c r="AZ888" s="262"/>
    </row>
    <row r="889" ht="15.75" customHeight="1">
      <c r="F889" s="111"/>
      <c r="G889" s="112"/>
      <c r="H889" s="112"/>
      <c r="I889" s="112"/>
      <c r="J889" s="113"/>
      <c r="K889" s="113"/>
      <c r="AQ889" s="62"/>
      <c r="AR889" s="62"/>
      <c r="AS889" s="62"/>
      <c r="AT889" s="62"/>
      <c r="AZ889" s="262"/>
    </row>
    <row r="890" ht="15.75" customHeight="1">
      <c r="F890" s="111"/>
      <c r="G890" s="112"/>
      <c r="H890" s="112"/>
      <c r="I890" s="112"/>
      <c r="J890" s="113"/>
      <c r="K890" s="113"/>
      <c r="AQ890" s="62"/>
      <c r="AR890" s="62"/>
      <c r="AS890" s="62"/>
      <c r="AT890" s="62"/>
      <c r="AZ890" s="262"/>
    </row>
    <row r="891" ht="15.75" customHeight="1">
      <c r="F891" s="111"/>
      <c r="G891" s="112"/>
      <c r="H891" s="112"/>
      <c r="I891" s="112"/>
      <c r="J891" s="113"/>
      <c r="K891" s="113"/>
      <c r="AQ891" s="62"/>
      <c r="AR891" s="62"/>
      <c r="AS891" s="62"/>
      <c r="AT891" s="62"/>
      <c r="AZ891" s="262"/>
    </row>
    <row r="892" ht="15.75" customHeight="1">
      <c r="F892" s="111"/>
      <c r="G892" s="112"/>
      <c r="H892" s="112"/>
      <c r="I892" s="112"/>
      <c r="J892" s="113"/>
      <c r="K892" s="113"/>
      <c r="AQ892" s="62"/>
      <c r="AR892" s="62"/>
      <c r="AS892" s="62"/>
      <c r="AT892" s="62"/>
      <c r="AZ892" s="262"/>
    </row>
    <row r="893" ht="15.75" customHeight="1">
      <c r="F893" s="111"/>
      <c r="G893" s="112"/>
      <c r="H893" s="112"/>
      <c r="I893" s="112"/>
      <c r="J893" s="113"/>
      <c r="K893" s="113"/>
      <c r="AQ893" s="62"/>
      <c r="AR893" s="62"/>
      <c r="AS893" s="62"/>
      <c r="AT893" s="62"/>
      <c r="AZ893" s="262"/>
    </row>
    <row r="894" ht="15.75" customHeight="1">
      <c r="F894" s="111"/>
      <c r="G894" s="112"/>
      <c r="H894" s="112"/>
      <c r="I894" s="112"/>
      <c r="J894" s="113"/>
      <c r="K894" s="113"/>
      <c r="AQ894" s="62"/>
      <c r="AR894" s="62"/>
      <c r="AS894" s="62"/>
      <c r="AT894" s="62"/>
      <c r="AZ894" s="262"/>
    </row>
    <row r="895" ht="15.75" customHeight="1">
      <c r="F895" s="111"/>
      <c r="G895" s="112"/>
      <c r="H895" s="112"/>
      <c r="I895" s="112"/>
      <c r="J895" s="113"/>
      <c r="K895" s="113"/>
      <c r="AQ895" s="62"/>
      <c r="AR895" s="62"/>
      <c r="AS895" s="62"/>
      <c r="AT895" s="62"/>
      <c r="AZ895" s="262"/>
    </row>
    <row r="896" ht="15.75" customHeight="1">
      <c r="F896" s="111"/>
      <c r="G896" s="112"/>
      <c r="H896" s="112"/>
      <c r="I896" s="112"/>
      <c r="J896" s="113"/>
      <c r="K896" s="113"/>
      <c r="AQ896" s="62"/>
      <c r="AR896" s="62"/>
      <c r="AS896" s="62"/>
      <c r="AT896" s="62"/>
      <c r="AZ896" s="262"/>
    </row>
    <row r="897" ht="15.75" customHeight="1">
      <c r="F897" s="111"/>
      <c r="G897" s="112"/>
      <c r="H897" s="112"/>
      <c r="I897" s="112"/>
      <c r="J897" s="113"/>
      <c r="K897" s="113"/>
      <c r="AQ897" s="62"/>
      <c r="AR897" s="62"/>
      <c r="AS897" s="62"/>
      <c r="AT897" s="62"/>
      <c r="AZ897" s="262"/>
    </row>
    <row r="898" ht="15.75" customHeight="1">
      <c r="F898" s="111"/>
      <c r="G898" s="112"/>
      <c r="H898" s="112"/>
      <c r="I898" s="112"/>
      <c r="J898" s="113"/>
      <c r="K898" s="113"/>
      <c r="AQ898" s="62"/>
      <c r="AR898" s="62"/>
      <c r="AS898" s="62"/>
      <c r="AT898" s="62"/>
      <c r="AZ898" s="262"/>
    </row>
    <row r="899" ht="15.75" customHeight="1">
      <c r="F899" s="111"/>
      <c r="G899" s="112"/>
      <c r="H899" s="112"/>
      <c r="I899" s="112"/>
      <c r="J899" s="113"/>
      <c r="K899" s="113"/>
      <c r="AQ899" s="62"/>
      <c r="AR899" s="62"/>
      <c r="AS899" s="62"/>
      <c r="AT899" s="62"/>
      <c r="AZ899" s="262"/>
    </row>
    <row r="900" ht="15.75" customHeight="1">
      <c r="F900" s="111"/>
      <c r="G900" s="112"/>
      <c r="H900" s="112"/>
      <c r="I900" s="112"/>
      <c r="J900" s="113"/>
      <c r="K900" s="113"/>
      <c r="AQ900" s="62"/>
      <c r="AR900" s="62"/>
      <c r="AS900" s="62"/>
      <c r="AT900" s="62"/>
      <c r="AZ900" s="262"/>
    </row>
    <row r="901" ht="15.75" customHeight="1">
      <c r="F901" s="111"/>
      <c r="G901" s="112"/>
      <c r="H901" s="112"/>
      <c r="I901" s="112"/>
      <c r="J901" s="113"/>
      <c r="K901" s="113"/>
      <c r="AQ901" s="62"/>
      <c r="AR901" s="62"/>
      <c r="AS901" s="62"/>
      <c r="AT901" s="62"/>
      <c r="AZ901" s="262"/>
    </row>
    <row r="902" ht="15.75" customHeight="1">
      <c r="F902" s="111"/>
      <c r="G902" s="112"/>
      <c r="H902" s="112"/>
      <c r="I902" s="112"/>
      <c r="J902" s="113"/>
      <c r="K902" s="113"/>
      <c r="AQ902" s="62"/>
      <c r="AR902" s="62"/>
      <c r="AS902" s="62"/>
      <c r="AT902" s="62"/>
      <c r="AZ902" s="262"/>
    </row>
    <row r="903" ht="15.75" customHeight="1">
      <c r="F903" s="111"/>
      <c r="G903" s="112"/>
      <c r="H903" s="112"/>
      <c r="I903" s="112"/>
      <c r="J903" s="113"/>
      <c r="K903" s="113"/>
      <c r="AQ903" s="62"/>
      <c r="AR903" s="62"/>
      <c r="AS903" s="62"/>
      <c r="AT903" s="62"/>
      <c r="AZ903" s="262"/>
    </row>
    <row r="904" ht="15.75" customHeight="1">
      <c r="F904" s="111"/>
      <c r="G904" s="112"/>
      <c r="H904" s="112"/>
      <c r="I904" s="112"/>
      <c r="J904" s="113"/>
      <c r="K904" s="113"/>
      <c r="AQ904" s="62"/>
      <c r="AR904" s="62"/>
      <c r="AS904" s="62"/>
      <c r="AT904" s="62"/>
      <c r="AZ904" s="262"/>
    </row>
    <row r="905" ht="15.75" customHeight="1">
      <c r="F905" s="111"/>
      <c r="G905" s="112"/>
      <c r="H905" s="112"/>
      <c r="I905" s="112"/>
      <c r="J905" s="113"/>
      <c r="K905" s="113"/>
      <c r="AQ905" s="62"/>
      <c r="AR905" s="62"/>
      <c r="AS905" s="62"/>
      <c r="AT905" s="62"/>
      <c r="AZ905" s="262"/>
    </row>
    <row r="906" ht="15.75" customHeight="1">
      <c r="F906" s="111"/>
      <c r="G906" s="112"/>
      <c r="H906" s="112"/>
      <c r="I906" s="112"/>
      <c r="J906" s="113"/>
      <c r="K906" s="113"/>
      <c r="AQ906" s="62"/>
      <c r="AR906" s="62"/>
      <c r="AS906" s="62"/>
      <c r="AT906" s="62"/>
      <c r="AZ906" s="262"/>
    </row>
    <row r="907" ht="15.75" customHeight="1">
      <c r="F907" s="111"/>
      <c r="G907" s="112"/>
      <c r="H907" s="112"/>
      <c r="I907" s="112"/>
      <c r="J907" s="113"/>
      <c r="K907" s="113"/>
      <c r="AQ907" s="62"/>
      <c r="AR907" s="62"/>
      <c r="AS907" s="62"/>
      <c r="AT907" s="62"/>
      <c r="AZ907" s="262"/>
    </row>
    <row r="908" ht="15.75" customHeight="1">
      <c r="F908" s="111"/>
      <c r="G908" s="112"/>
      <c r="H908" s="112"/>
      <c r="I908" s="112"/>
      <c r="J908" s="113"/>
      <c r="K908" s="113"/>
      <c r="AQ908" s="62"/>
      <c r="AR908" s="62"/>
      <c r="AS908" s="62"/>
      <c r="AT908" s="62"/>
      <c r="AZ908" s="262"/>
    </row>
    <row r="909" ht="15.75" customHeight="1">
      <c r="F909" s="111"/>
      <c r="G909" s="112"/>
      <c r="H909" s="112"/>
      <c r="I909" s="112"/>
      <c r="J909" s="113"/>
      <c r="K909" s="113"/>
      <c r="AQ909" s="62"/>
      <c r="AR909" s="62"/>
      <c r="AS909" s="62"/>
      <c r="AT909" s="62"/>
      <c r="AZ909" s="262"/>
    </row>
    <row r="910" ht="15.75" customHeight="1">
      <c r="F910" s="111"/>
      <c r="G910" s="112"/>
      <c r="H910" s="112"/>
      <c r="I910" s="112"/>
      <c r="J910" s="113"/>
      <c r="K910" s="113"/>
      <c r="AQ910" s="62"/>
      <c r="AR910" s="62"/>
      <c r="AS910" s="62"/>
      <c r="AT910" s="62"/>
      <c r="AZ910" s="262"/>
    </row>
    <row r="911" ht="15.75" customHeight="1">
      <c r="F911" s="111"/>
      <c r="G911" s="112"/>
      <c r="H911" s="112"/>
      <c r="I911" s="112"/>
      <c r="J911" s="113"/>
      <c r="K911" s="113"/>
      <c r="AQ911" s="62"/>
      <c r="AR911" s="62"/>
      <c r="AS911" s="62"/>
      <c r="AT911" s="62"/>
      <c r="AZ911" s="262"/>
    </row>
    <row r="912" ht="15.75" customHeight="1">
      <c r="F912" s="111"/>
      <c r="G912" s="112"/>
      <c r="H912" s="112"/>
      <c r="I912" s="112"/>
      <c r="J912" s="113"/>
      <c r="K912" s="113"/>
      <c r="AQ912" s="62"/>
      <c r="AR912" s="62"/>
      <c r="AS912" s="62"/>
      <c r="AT912" s="62"/>
      <c r="AZ912" s="262"/>
    </row>
    <row r="913" ht="15.75" customHeight="1">
      <c r="F913" s="111"/>
      <c r="G913" s="112"/>
      <c r="H913" s="112"/>
      <c r="I913" s="112"/>
      <c r="J913" s="113"/>
      <c r="K913" s="113"/>
      <c r="AQ913" s="62"/>
      <c r="AR913" s="62"/>
      <c r="AS913" s="62"/>
      <c r="AT913" s="62"/>
      <c r="AZ913" s="262"/>
    </row>
    <row r="914" ht="15.75" customHeight="1">
      <c r="F914" s="111"/>
      <c r="G914" s="112"/>
      <c r="H914" s="112"/>
      <c r="I914" s="112"/>
      <c r="J914" s="113"/>
      <c r="K914" s="113"/>
      <c r="AQ914" s="62"/>
      <c r="AR914" s="62"/>
      <c r="AS914" s="62"/>
      <c r="AT914" s="62"/>
      <c r="AZ914" s="262"/>
    </row>
    <row r="915" ht="15.75" customHeight="1">
      <c r="F915" s="111"/>
      <c r="G915" s="112"/>
      <c r="H915" s="112"/>
      <c r="I915" s="112"/>
      <c r="J915" s="113"/>
      <c r="K915" s="113"/>
      <c r="AQ915" s="62"/>
      <c r="AR915" s="62"/>
      <c r="AS915" s="62"/>
      <c r="AT915" s="62"/>
      <c r="AZ915" s="262"/>
    </row>
    <row r="916" ht="15.75" customHeight="1">
      <c r="F916" s="111"/>
      <c r="G916" s="112"/>
      <c r="H916" s="112"/>
      <c r="I916" s="112"/>
      <c r="J916" s="113"/>
      <c r="K916" s="113"/>
      <c r="AQ916" s="62"/>
      <c r="AR916" s="62"/>
      <c r="AS916" s="62"/>
      <c r="AT916" s="62"/>
      <c r="AZ916" s="262"/>
    </row>
    <row r="917" ht="15.75" customHeight="1">
      <c r="F917" s="111"/>
      <c r="G917" s="112"/>
      <c r="H917" s="112"/>
      <c r="I917" s="112"/>
      <c r="J917" s="113"/>
      <c r="K917" s="113"/>
      <c r="AQ917" s="62"/>
      <c r="AR917" s="62"/>
      <c r="AS917" s="62"/>
      <c r="AT917" s="62"/>
      <c r="AZ917" s="262"/>
    </row>
    <row r="918" ht="15.75" customHeight="1">
      <c r="F918" s="111"/>
      <c r="G918" s="112"/>
      <c r="H918" s="112"/>
      <c r="I918" s="112"/>
      <c r="J918" s="113"/>
      <c r="K918" s="113"/>
      <c r="AQ918" s="62"/>
      <c r="AR918" s="62"/>
      <c r="AS918" s="62"/>
      <c r="AT918" s="62"/>
      <c r="AZ918" s="262"/>
    </row>
    <row r="919" ht="15.75" customHeight="1">
      <c r="F919" s="111"/>
      <c r="G919" s="112"/>
      <c r="H919" s="112"/>
      <c r="I919" s="112"/>
      <c r="J919" s="113"/>
      <c r="K919" s="113"/>
      <c r="AQ919" s="62"/>
      <c r="AR919" s="62"/>
      <c r="AS919" s="62"/>
      <c r="AT919" s="62"/>
      <c r="AZ919" s="262"/>
    </row>
    <row r="920" ht="15.75" customHeight="1">
      <c r="F920" s="111"/>
      <c r="G920" s="112"/>
      <c r="H920" s="112"/>
      <c r="I920" s="112"/>
      <c r="J920" s="113"/>
      <c r="K920" s="113"/>
      <c r="AQ920" s="62"/>
      <c r="AR920" s="62"/>
      <c r="AS920" s="62"/>
      <c r="AT920" s="62"/>
      <c r="AZ920" s="262"/>
    </row>
    <row r="921" ht="15.75" customHeight="1">
      <c r="F921" s="111"/>
      <c r="G921" s="112"/>
      <c r="H921" s="112"/>
      <c r="I921" s="112"/>
      <c r="J921" s="113"/>
      <c r="K921" s="113"/>
      <c r="AQ921" s="62"/>
      <c r="AR921" s="62"/>
      <c r="AS921" s="62"/>
      <c r="AT921" s="62"/>
      <c r="AZ921" s="262"/>
    </row>
    <row r="922" ht="15.75" customHeight="1">
      <c r="F922" s="111"/>
      <c r="G922" s="112"/>
      <c r="H922" s="112"/>
      <c r="I922" s="112"/>
      <c r="J922" s="113"/>
      <c r="K922" s="113"/>
      <c r="AQ922" s="62"/>
      <c r="AR922" s="62"/>
      <c r="AS922" s="62"/>
      <c r="AT922" s="62"/>
      <c r="AZ922" s="262"/>
    </row>
    <row r="923" ht="15.75" customHeight="1">
      <c r="F923" s="111"/>
      <c r="G923" s="112"/>
      <c r="H923" s="112"/>
      <c r="I923" s="112"/>
      <c r="J923" s="113"/>
      <c r="K923" s="113"/>
      <c r="AQ923" s="62"/>
      <c r="AR923" s="62"/>
      <c r="AS923" s="62"/>
      <c r="AT923" s="62"/>
      <c r="AZ923" s="262"/>
    </row>
    <row r="924" ht="15.75" customHeight="1">
      <c r="F924" s="111"/>
      <c r="G924" s="112"/>
      <c r="H924" s="112"/>
      <c r="I924" s="112"/>
      <c r="J924" s="113"/>
      <c r="K924" s="113"/>
      <c r="AQ924" s="62"/>
      <c r="AR924" s="62"/>
      <c r="AS924" s="62"/>
      <c r="AT924" s="62"/>
      <c r="AZ924" s="262"/>
    </row>
    <row r="925" ht="15.75" customHeight="1">
      <c r="F925" s="111"/>
      <c r="G925" s="112"/>
      <c r="H925" s="112"/>
      <c r="I925" s="112"/>
      <c r="J925" s="113"/>
      <c r="K925" s="113"/>
      <c r="AQ925" s="62"/>
      <c r="AR925" s="62"/>
      <c r="AS925" s="62"/>
      <c r="AT925" s="62"/>
      <c r="AZ925" s="262"/>
    </row>
    <row r="926" ht="15.75" customHeight="1">
      <c r="F926" s="111"/>
      <c r="G926" s="112"/>
      <c r="H926" s="112"/>
      <c r="I926" s="112"/>
      <c r="J926" s="113"/>
      <c r="K926" s="113"/>
      <c r="AQ926" s="62"/>
      <c r="AR926" s="62"/>
      <c r="AS926" s="62"/>
      <c r="AT926" s="62"/>
      <c r="AZ926" s="262"/>
    </row>
    <row r="927" ht="15.75" customHeight="1">
      <c r="F927" s="111"/>
      <c r="G927" s="112"/>
      <c r="H927" s="112"/>
      <c r="I927" s="112"/>
      <c r="J927" s="113"/>
      <c r="K927" s="113"/>
      <c r="AQ927" s="62"/>
      <c r="AR927" s="62"/>
      <c r="AS927" s="62"/>
      <c r="AT927" s="62"/>
      <c r="AZ927" s="262"/>
    </row>
    <row r="928" ht="15.75" customHeight="1">
      <c r="F928" s="111"/>
      <c r="G928" s="112"/>
      <c r="H928" s="112"/>
      <c r="I928" s="112"/>
      <c r="J928" s="113"/>
      <c r="K928" s="113"/>
      <c r="AQ928" s="62"/>
      <c r="AR928" s="62"/>
      <c r="AS928" s="62"/>
      <c r="AT928" s="62"/>
      <c r="AZ928" s="262"/>
    </row>
    <row r="929" ht="15.75" customHeight="1">
      <c r="F929" s="111"/>
      <c r="G929" s="112"/>
      <c r="H929" s="112"/>
      <c r="I929" s="112"/>
      <c r="J929" s="113"/>
      <c r="K929" s="113"/>
      <c r="AQ929" s="62"/>
      <c r="AR929" s="62"/>
      <c r="AS929" s="62"/>
      <c r="AT929" s="62"/>
      <c r="AZ929" s="262"/>
    </row>
    <row r="930" ht="15.75" customHeight="1">
      <c r="F930" s="111"/>
      <c r="G930" s="112"/>
      <c r="H930" s="112"/>
      <c r="I930" s="112"/>
      <c r="J930" s="113"/>
      <c r="K930" s="113"/>
      <c r="AQ930" s="62"/>
      <c r="AR930" s="62"/>
      <c r="AS930" s="62"/>
      <c r="AT930" s="62"/>
      <c r="AZ930" s="262"/>
    </row>
    <row r="931" ht="15.75" customHeight="1">
      <c r="F931" s="111"/>
      <c r="G931" s="112"/>
      <c r="H931" s="112"/>
      <c r="I931" s="112"/>
      <c r="J931" s="113"/>
      <c r="K931" s="113"/>
      <c r="AQ931" s="62"/>
      <c r="AR931" s="62"/>
      <c r="AS931" s="62"/>
      <c r="AT931" s="62"/>
      <c r="AZ931" s="262"/>
    </row>
    <row r="932" ht="15.75" customHeight="1">
      <c r="F932" s="111"/>
      <c r="G932" s="112"/>
      <c r="H932" s="112"/>
      <c r="I932" s="112"/>
      <c r="J932" s="113"/>
      <c r="K932" s="113"/>
      <c r="AQ932" s="62"/>
      <c r="AR932" s="62"/>
      <c r="AS932" s="62"/>
      <c r="AT932" s="62"/>
      <c r="AZ932" s="262"/>
    </row>
    <row r="933" ht="15.75" customHeight="1">
      <c r="F933" s="111"/>
      <c r="G933" s="112"/>
      <c r="H933" s="112"/>
      <c r="I933" s="112"/>
      <c r="J933" s="113"/>
      <c r="K933" s="113"/>
      <c r="AQ933" s="62"/>
      <c r="AR933" s="62"/>
      <c r="AS933" s="62"/>
      <c r="AT933" s="62"/>
      <c r="AZ933" s="262"/>
    </row>
    <row r="934" ht="15.75" customHeight="1">
      <c r="F934" s="111"/>
      <c r="G934" s="112"/>
      <c r="H934" s="112"/>
      <c r="I934" s="112"/>
      <c r="J934" s="113"/>
      <c r="K934" s="113"/>
      <c r="AQ934" s="62"/>
      <c r="AR934" s="62"/>
      <c r="AS934" s="62"/>
      <c r="AT934" s="62"/>
      <c r="AZ934" s="262"/>
    </row>
    <row r="935" ht="15.75" customHeight="1">
      <c r="F935" s="111"/>
      <c r="G935" s="112"/>
      <c r="H935" s="112"/>
      <c r="I935" s="112"/>
      <c r="J935" s="113"/>
      <c r="K935" s="113"/>
      <c r="AQ935" s="62"/>
      <c r="AR935" s="62"/>
      <c r="AS935" s="62"/>
      <c r="AT935" s="62"/>
      <c r="AZ935" s="262"/>
    </row>
    <row r="936" ht="15.75" customHeight="1">
      <c r="F936" s="111"/>
      <c r="G936" s="112"/>
      <c r="H936" s="112"/>
      <c r="I936" s="112"/>
      <c r="J936" s="113"/>
      <c r="K936" s="113"/>
      <c r="AQ936" s="62"/>
      <c r="AR936" s="62"/>
      <c r="AS936" s="62"/>
      <c r="AT936" s="62"/>
      <c r="AZ936" s="262"/>
    </row>
    <row r="937" ht="15.75" customHeight="1">
      <c r="F937" s="111"/>
      <c r="G937" s="112"/>
      <c r="H937" s="112"/>
      <c r="I937" s="112"/>
      <c r="J937" s="113"/>
      <c r="K937" s="113"/>
      <c r="AQ937" s="62"/>
      <c r="AR937" s="62"/>
      <c r="AS937" s="62"/>
      <c r="AT937" s="62"/>
      <c r="AZ937" s="262"/>
    </row>
    <row r="938" ht="15.75" customHeight="1">
      <c r="F938" s="111"/>
      <c r="G938" s="112"/>
      <c r="H938" s="112"/>
      <c r="I938" s="112"/>
      <c r="J938" s="113"/>
      <c r="K938" s="113"/>
      <c r="AQ938" s="62"/>
      <c r="AR938" s="62"/>
      <c r="AS938" s="62"/>
      <c r="AT938" s="62"/>
      <c r="AZ938" s="262"/>
    </row>
    <row r="939" ht="15.75" customHeight="1">
      <c r="F939" s="111"/>
      <c r="G939" s="112"/>
      <c r="H939" s="112"/>
      <c r="I939" s="112"/>
      <c r="J939" s="113"/>
      <c r="K939" s="113"/>
      <c r="AQ939" s="62"/>
      <c r="AR939" s="62"/>
      <c r="AS939" s="62"/>
      <c r="AT939" s="62"/>
      <c r="AZ939" s="262"/>
    </row>
    <row r="940" ht="15.75" customHeight="1">
      <c r="F940" s="111"/>
      <c r="G940" s="112"/>
      <c r="H940" s="112"/>
      <c r="I940" s="112"/>
      <c r="J940" s="113"/>
      <c r="K940" s="113"/>
      <c r="AQ940" s="62"/>
      <c r="AR940" s="62"/>
      <c r="AS940" s="62"/>
      <c r="AT940" s="62"/>
      <c r="AZ940" s="262"/>
    </row>
    <row r="941" ht="15.75" customHeight="1">
      <c r="F941" s="111"/>
      <c r="G941" s="112"/>
      <c r="H941" s="112"/>
      <c r="I941" s="112"/>
      <c r="J941" s="113"/>
      <c r="K941" s="113"/>
      <c r="AQ941" s="62"/>
      <c r="AR941" s="62"/>
      <c r="AS941" s="62"/>
      <c r="AT941" s="62"/>
      <c r="AZ941" s="262"/>
    </row>
    <row r="942" ht="15.75" customHeight="1">
      <c r="F942" s="111"/>
      <c r="G942" s="112"/>
      <c r="H942" s="112"/>
      <c r="I942" s="112"/>
      <c r="J942" s="113"/>
      <c r="K942" s="113"/>
      <c r="AQ942" s="62"/>
      <c r="AR942" s="62"/>
      <c r="AS942" s="62"/>
      <c r="AT942" s="62"/>
      <c r="AZ942" s="262"/>
    </row>
    <row r="943" ht="15.75" customHeight="1">
      <c r="F943" s="111"/>
      <c r="G943" s="112"/>
      <c r="H943" s="112"/>
      <c r="I943" s="112"/>
      <c r="J943" s="113"/>
      <c r="K943" s="113"/>
      <c r="AQ943" s="62"/>
      <c r="AR943" s="62"/>
      <c r="AS943" s="62"/>
      <c r="AT943" s="62"/>
      <c r="AZ943" s="262"/>
    </row>
    <row r="944" ht="15.75" customHeight="1">
      <c r="F944" s="111"/>
      <c r="G944" s="112"/>
      <c r="H944" s="112"/>
      <c r="I944" s="112"/>
      <c r="J944" s="113"/>
      <c r="K944" s="113"/>
      <c r="AQ944" s="62"/>
      <c r="AR944" s="62"/>
      <c r="AS944" s="62"/>
      <c r="AT944" s="62"/>
      <c r="AZ944" s="262"/>
    </row>
    <row r="945" ht="15.75" customHeight="1">
      <c r="F945" s="111"/>
      <c r="G945" s="112"/>
      <c r="H945" s="112"/>
      <c r="I945" s="112"/>
      <c r="J945" s="113"/>
      <c r="K945" s="113"/>
      <c r="AQ945" s="62"/>
      <c r="AR945" s="62"/>
      <c r="AS945" s="62"/>
      <c r="AT945" s="62"/>
      <c r="AZ945" s="262"/>
    </row>
    <row r="946" ht="15.75" customHeight="1">
      <c r="F946" s="111"/>
      <c r="G946" s="112"/>
      <c r="H946" s="112"/>
      <c r="I946" s="112"/>
      <c r="J946" s="113"/>
      <c r="K946" s="113"/>
      <c r="AQ946" s="62"/>
      <c r="AR946" s="62"/>
      <c r="AS946" s="62"/>
      <c r="AT946" s="62"/>
      <c r="AZ946" s="262"/>
    </row>
    <row r="947" ht="15.75" customHeight="1">
      <c r="F947" s="111"/>
      <c r="G947" s="112"/>
      <c r="H947" s="112"/>
      <c r="I947" s="112"/>
      <c r="J947" s="113"/>
      <c r="K947" s="113"/>
      <c r="AQ947" s="62"/>
      <c r="AR947" s="62"/>
      <c r="AS947" s="62"/>
      <c r="AT947" s="62"/>
      <c r="AZ947" s="262"/>
    </row>
    <row r="948" ht="15.75" customHeight="1">
      <c r="F948" s="111"/>
      <c r="G948" s="112"/>
      <c r="H948" s="112"/>
      <c r="I948" s="112"/>
      <c r="J948" s="113"/>
      <c r="K948" s="113"/>
      <c r="AQ948" s="62"/>
      <c r="AR948" s="62"/>
      <c r="AS948" s="62"/>
      <c r="AT948" s="62"/>
      <c r="AZ948" s="262"/>
    </row>
    <row r="949" ht="15.75" customHeight="1">
      <c r="F949" s="111"/>
      <c r="G949" s="112"/>
      <c r="H949" s="112"/>
      <c r="I949" s="112"/>
      <c r="J949" s="113"/>
      <c r="K949" s="113"/>
      <c r="AQ949" s="62"/>
      <c r="AR949" s="62"/>
      <c r="AS949" s="62"/>
      <c r="AT949" s="62"/>
      <c r="AZ949" s="262"/>
    </row>
    <row r="950" ht="15.75" customHeight="1">
      <c r="F950" s="111"/>
      <c r="G950" s="112"/>
      <c r="H950" s="112"/>
      <c r="I950" s="112"/>
      <c r="J950" s="113"/>
      <c r="K950" s="113"/>
      <c r="AQ950" s="62"/>
      <c r="AR950" s="62"/>
      <c r="AS950" s="62"/>
      <c r="AT950" s="62"/>
      <c r="AZ950" s="262"/>
    </row>
    <row r="951" ht="15.75" customHeight="1">
      <c r="F951" s="111"/>
      <c r="G951" s="112"/>
      <c r="H951" s="112"/>
      <c r="I951" s="112"/>
      <c r="J951" s="113"/>
      <c r="K951" s="113"/>
      <c r="AQ951" s="62"/>
      <c r="AR951" s="62"/>
      <c r="AS951" s="62"/>
      <c r="AT951" s="62"/>
      <c r="AZ951" s="262"/>
    </row>
    <row r="952" ht="15.75" customHeight="1">
      <c r="F952" s="111"/>
      <c r="G952" s="112"/>
      <c r="H952" s="112"/>
      <c r="I952" s="112"/>
      <c r="J952" s="113"/>
      <c r="K952" s="113"/>
      <c r="AQ952" s="62"/>
      <c r="AR952" s="62"/>
      <c r="AS952" s="62"/>
      <c r="AT952" s="62"/>
      <c r="AZ952" s="262"/>
    </row>
    <row r="953" ht="15.75" customHeight="1">
      <c r="F953" s="111"/>
      <c r="G953" s="112"/>
      <c r="H953" s="112"/>
      <c r="I953" s="112"/>
      <c r="J953" s="113"/>
      <c r="K953" s="113"/>
      <c r="AQ953" s="62"/>
      <c r="AR953" s="62"/>
      <c r="AS953" s="62"/>
      <c r="AT953" s="62"/>
      <c r="AZ953" s="262"/>
    </row>
    <row r="954" ht="15.75" customHeight="1">
      <c r="F954" s="111"/>
      <c r="G954" s="112"/>
      <c r="H954" s="112"/>
      <c r="I954" s="112"/>
      <c r="J954" s="113"/>
      <c r="K954" s="113"/>
      <c r="AQ954" s="62"/>
      <c r="AR954" s="62"/>
      <c r="AS954" s="62"/>
      <c r="AT954" s="62"/>
      <c r="AZ954" s="262"/>
    </row>
    <row r="955" ht="15.75" customHeight="1">
      <c r="F955" s="111"/>
      <c r="G955" s="112"/>
      <c r="H955" s="112"/>
      <c r="I955" s="112"/>
      <c r="J955" s="113"/>
      <c r="K955" s="113"/>
      <c r="AQ955" s="62"/>
      <c r="AR955" s="62"/>
      <c r="AS955" s="62"/>
      <c r="AT955" s="62"/>
      <c r="AZ955" s="262"/>
    </row>
    <row r="956" ht="15.75" customHeight="1">
      <c r="F956" s="111"/>
      <c r="G956" s="112"/>
      <c r="H956" s="112"/>
      <c r="I956" s="112"/>
      <c r="J956" s="113"/>
      <c r="K956" s="113"/>
      <c r="AQ956" s="62"/>
      <c r="AR956" s="62"/>
      <c r="AS956" s="62"/>
      <c r="AT956" s="62"/>
      <c r="AZ956" s="262"/>
    </row>
    <row r="957" ht="15.75" customHeight="1">
      <c r="F957" s="111"/>
      <c r="G957" s="112"/>
      <c r="H957" s="112"/>
      <c r="I957" s="112"/>
      <c r="J957" s="113"/>
      <c r="K957" s="113"/>
      <c r="AQ957" s="62"/>
      <c r="AR957" s="62"/>
      <c r="AS957" s="62"/>
      <c r="AT957" s="62"/>
      <c r="AZ957" s="262"/>
    </row>
    <row r="958" ht="15.75" customHeight="1">
      <c r="F958" s="111"/>
      <c r="G958" s="112"/>
      <c r="H958" s="112"/>
      <c r="I958" s="112"/>
      <c r="J958" s="113"/>
      <c r="K958" s="113"/>
      <c r="AQ958" s="62"/>
      <c r="AR958" s="62"/>
      <c r="AS958" s="62"/>
      <c r="AT958" s="62"/>
      <c r="AZ958" s="262"/>
    </row>
    <row r="959" ht="15.75" customHeight="1">
      <c r="F959" s="111"/>
      <c r="G959" s="112"/>
      <c r="H959" s="112"/>
      <c r="I959" s="112"/>
      <c r="J959" s="113"/>
      <c r="K959" s="113"/>
      <c r="AQ959" s="62"/>
      <c r="AR959" s="62"/>
      <c r="AS959" s="62"/>
      <c r="AT959" s="62"/>
      <c r="AZ959" s="262"/>
    </row>
    <row r="960" ht="15.75" customHeight="1">
      <c r="F960" s="111"/>
      <c r="G960" s="112"/>
      <c r="H960" s="112"/>
      <c r="I960" s="112"/>
      <c r="J960" s="113"/>
      <c r="K960" s="113"/>
      <c r="AQ960" s="62"/>
      <c r="AR960" s="62"/>
      <c r="AS960" s="62"/>
      <c r="AT960" s="62"/>
      <c r="AZ960" s="262"/>
    </row>
    <row r="961" ht="15.75" customHeight="1">
      <c r="F961" s="111"/>
      <c r="G961" s="112"/>
      <c r="H961" s="112"/>
      <c r="I961" s="112"/>
      <c r="J961" s="113"/>
      <c r="K961" s="113"/>
      <c r="AQ961" s="62"/>
      <c r="AR961" s="62"/>
      <c r="AS961" s="62"/>
      <c r="AT961" s="62"/>
      <c r="AZ961" s="262"/>
    </row>
    <row r="962" ht="15.75" customHeight="1">
      <c r="F962" s="111"/>
      <c r="G962" s="112"/>
      <c r="H962" s="112"/>
      <c r="I962" s="112"/>
      <c r="J962" s="113"/>
      <c r="K962" s="113"/>
      <c r="AQ962" s="62"/>
      <c r="AR962" s="62"/>
      <c r="AS962" s="62"/>
      <c r="AT962" s="62"/>
      <c r="AZ962" s="262"/>
    </row>
    <row r="963" ht="15.75" customHeight="1">
      <c r="F963" s="111"/>
      <c r="G963" s="112"/>
      <c r="H963" s="112"/>
      <c r="I963" s="112"/>
      <c r="J963" s="113"/>
      <c r="K963" s="113"/>
      <c r="AQ963" s="62"/>
      <c r="AR963" s="62"/>
      <c r="AS963" s="62"/>
      <c r="AT963" s="62"/>
      <c r="AZ963" s="262"/>
    </row>
    <row r="964" ht="15.75" customHeight="1">
      <c r="F964" s="111"/>
      <c r="G964" s="112"/>
      <c r="H964" s="112"/>
      <c r="I964" s="112"/>
      <c r="J964" s="113"/>
      <c r="K964" s="113"/>
      <c r="AQ964" s="62"/>
      <c r="AR964" s="62"/>
      <c r="AS964" s="62"/>
      <c r="AT964" s="62"/>
      <c r="AZ964" s="262"/>
    </row>
    <row r="965" ht="15.75" customHeight="1">
      <c r="F965" s="111"/>
      <c r="G965" s="112"/>
      <c r="H965" s="112"/>
      <c r="I965" s="112"/>
      <c r="J965" s="113"/>
      <c r="K965" s="113"/>
      <c r="AQ965" s="62"/>
      <c r="AR965" s="62"/>
      <c r="AS965" s="62"/>
      <c r="AT965" s="62"/>
      <c r="AZ965" s="262"/>
    </row>
    <row r="966" ht="15.75" customHeight="1">
      <c r="F966" s="111"/>
      <c r="G966" s="112"/>
      <c r="H966" s="112"/>
      <c r="I966" s="112"/>
      <c r="J966" s="113"/>
      <c r="K966" s="113"/>
      <c r="AQ966" s="62"/>
      <c r="AR966" s="62"/>
      <c r="AS966" s="62"/>
      <c r="AT966" s="62"/>
      <c r="AZ966" s="262"/>
    </row>
    <row r="967" ht="15.75" customHeight="1">
      <c r="F967" s="111"/>
      <c r="G967" s="112"/>
      <c r="H967" s="112"/>
      <c r="I967" s="112"/>
      <c r="J967" s="113"/>
      <c r="K967" s="113"/>
      <c r="AQ967" s="62"/>
      <c r="AR967" s="62"/>
      <c r="AS967" s="62"/>
      <c r="AT967" s="62"/>
      <c r="AZ967" s="262"/>
    </row>
    <row r="968" ht="15.75" customHeight="1">
      <c r="F968" s="111"/>
      <c r="G968" s="112"/>
      <c r="H968" s="112"/>
      <c r="I968" s="112"/>
      <c r="J968" s="113"/>
      <c r="K968" s="113"/>
      <c r="AQ968" s="62"/>
      <c r="AR968" s="62"/>
      <c r="AS968" s="62"/>
      <c r="AT968" s="62"/>
      <c r="AZ968" s="262"/>
    </row>
    <row r="969" ht="15.75" customHeight="1">
      <c r="F969" s="111"/>
      <c r="G969" s="112"/>
      <c r="H969" s="112"/>
      <c r="I969" s="112"/>
      <c r="J969" s="113"/>
      <c r="K969" s="113"/>
      <c r="AQ969" s="62"/>
      <c r="AR969" s="62"/>
      <c r="AS969" s="62"/>
      <c r="AT969" s="62"/>
      <c r="AZ969" s="262"/>
    </row>
    <row r="970" ht="15.75" customHeight="1">
      <c r="F970" s="111"/>
      <c r="G970" s="112"/>
      <c r="H970" s="112"/>
      <c r="I970" s="112"/>
      <c r="J970" s="113"/>
      <c r="K970" s="113"/>
      <c r="AQ970" s="62"/>
      <c r="AR970" s="62"/>
      <c r="AS970" s="62"/>
      <c r="AT970" s="62"/>
      <c r="AZ970" s="262"/>
    </row>
    <row r="971" ht="15.75" customHeight="1">
      <c r="F971" s="111"/>
      <c r="G971" s="112"/>
      <c r="H971" s="112"/>
      <c r="I971" s="112"/>
      <c r="J971" s="113"/>
      <c r="K971" s="113"/>
      <c r="AQ971" s="62"/>
      <c r="AR971" s="62"/>
      <c r="AS971" s="62"/>
      <c r="AT971" s="62"/>
      <c r="AZ971" s="262"/>
    </row>
    <row r="972" ht="15.75" customHeight="1">
      <c r="F972" s="111"/>
      <c r="G972" s="112"/>
      <c r="H972" s="112"/>
      <c r="I972" s="112"/>
      <c r="J972" s="113"/>
      <c r="K972" s="113"/>
      <c r="AQ972" s="62"/>
      <c r="AR972" s="62"/>
      <c r="AS972" s="62"/>
      <c r="AT972" s="62"/>
      <c r="AZ972" s="262"/>
    </row>
    <row r="973" ht="15.75" customHeight="1">
      <c r="F973" s="111"/>
      <c r="G973" s="112"/>
      <c r="H973" s="112"/>
      <c r="I973" s="112"/>
      <c r="J973" s="113"/>
      <c r="K973" s="113"/>
      <c r="AQ973" s="62"/>
      <c r="AR973" s="62"/>
      <c r="AS973" s="62"/>
      <c r="AT973" s="62"/>
      <c r="AZ973" s="262"/>
    </row>
    <row r="974" ht="15.75" customHeight="1">
      <c r="F974" s="111"/>
      <c r="G974" s="112"/>
      <c r="H974" s="112"/>
      <c r="I974" s="112"/>
      <c r="J974" s="113"/>
      <c r="K974" s="113"/>
      <c r="AQ974" s="62"/>
      <c r="AR974" s="62"/>
      <c r="AS974" s="62"/>
      <c r="AT974" s="62"/>
      <c r="AZ974" s="262"/>
    </row>
    <row r="975" ht="15.75" customHeight="1">
      <c r="F975" s="111"/>
      <c r="G975" s="112"/>
      <c r="H975" s="112"/>
      <c r="I975" s="112"/>
      <c r="J975" s="113"/>
      <c r="K975" s="113"/>
      <c r="AQ975" s="62"/>
      <c r="AR975" s="62"/>
      <c r="AS975" s="62"/>
      <c r="AT975" s="62"/>
      <c r="AZ975" s="262"/>
    </row>
    <row r="976" ht="15.75" customHeight="1">
      <c r="F976" s="111"/>
      <c r="G976" s="112"/>
      <c r="H976" s="112"/>
      <c r="I976" s="112"/>
      <c r="J976" s="113"/>
      <c r="K976" s="113"/>
      <c r="AQ976" s="62"/>
      <c r="AR976" s="62"/>
      <c r="AS976" s="62"/>
      <c r="AT976" s="62"/>
      <c r="AZ976" s="262"/>
    </row>
    <row r="977" ht="15.75" customHeight="1">
      <c r="F977" s="111"/>
      <c r="G977" s="112"/>
      <c r="H977" s="112"/>
      <c r="I977" s="112"/>
      <c r="J977" s="113"/>
      <c r="K977" s="113"/>
      <c r="AQ977" s="62"/>
      <c r="AR977" s="62"/>
      <c r="AS977" s="62"/>
      <c r="AT977" s="62"/>
      <c r="AZ977" s="262"/>
    </row>
    <row r="978" ht="15.75" customHeight="1">
      <c r="F978" s="111"/>
      <c r="G978" s="112"/>
      <c r="H978" s="112"/>
      <c r="I978" s="112"/>
      <c r="J978" s="113"/>
      <c r="K978" s="113"/>
      <c r="AQ978" s="62"/>
      <c r="AR978" s="62"/>
      <c r="AS978" s="62"/>
      <c r="AT978" s="62"/>
      <c r="AZ978" s="262"/>
    </row>
    <row r="979" ht="15.75" customHeight="1">
      <c r="F979" s="111"/>
      <c r="G979" s="112"/>
      <c r="H979" s="112"/>
      <c r="I979" s="112"/>
      <c r="J979" s="113"/>
      <c r="K979" s="113"/>
      <c r="AQ979" s="62"/>
      <c r="AR979" s="62"/>
      <c r="AS979" s="62"/>
      <c r="AT979" s="62"/>
      <c r="AZ979" s="262"/>
    </row>
    <row r="980" ht="15.75" customHeight="1">
      <c r="F980" s="111"/>
      <c r="G980" s="112"/>
      <c r="H980" s="112"/>
      <c r="I980" s="112"/>
      <c r="J980" s="113"/>
      <c r="K980" s="113"/>
      <c r="AQ980" s="62"/>
      <c r="AR980" s="62"/>
      <c r="AS980" s="62"/>
      <c r="AT980" s="62"/>
      <c r="AZ980" s="262"/>
    </row>
    <row r="981" ht="15.75" customHeight="1">
      <c r="F981" s="111"/>
      <c r="G981" s="112"/>
      <c r="H981" s="112"/>
      <c r="I981" s="112"/>
      <c r="J981" s="113"/>
      <c r="K981" s="113"/>
      <c r="AQ981" s="62"/>
      <c r="AR981" s="62"/>
      <c r="AS981" s="62"/>
      <c r="AT981" s="62"/>
      <c r="AZ981" s="262"/>
    </row>
    <row r="982" ht="15.75" customHeight="1">
      <c r="F982" s="111"/>
      <c r="G982" s="112"/>
      <c r="H982" s="112"/>
      <c r="I982" s="112"/>
      <c r="J982" s="113"/>
      <c r="K982" s="113"/>
      <c r="AQ982" s="62"/>
      <c r="AR982" s="62"/>
      <c r="AS982" s="62"/>
      <c r="AT982" s="62"/>
      <c r="AZ982" s="262"/>
    </row>
    <row r="983" ht="15.75" customHeight="1">
      <c r="F983" s="111"/>
      <c r="G983" s="112"/>
      <c r="H983" s="112"/>
      <c r="I983" s="112"/>
      <c r="J983" s="113"/>
      <c r="K983" s="113"/>
      <c r="AQ983" s="62"/>
      <c r="AR983" s="62"/>
      <c r="AS983" s="62"/>
      <c r="AT983" s="62"/>
      <c r="AZ983" s="262"/>
    </row>
    <row r="984" ht="15.75" customHeight="1">
      <c r="F984" s="111"/>
      <c r="G984" s="112"/>
      <c r="H984" s="112"/>
      <c r="I984" s="112"/>
      <c r="J984" s="113"/>
      <c r="K984" s="113"/>
      <c r="AQ984" s="62"/>
      <c r="AR984" s="62"/>
      <c r="AS984" s="62"/>
      <c r="AT984" s="62"/>
      <c r="AZ984" s="262"/>
    </row>
    <row r="985" ht="15.75" customHeight="1">
      <c r="F985" s="111"/>
      <c r="G985" s="112"/>
      <c r="H985" s="112"/>
      <c r="I985" s="112"/>
      <c r="J985" s="113"/>
      <c r="K985" s="113"/>
      <c r="AQ985" s="62"/>
      <c r="AR985" s="62"/>
      <c r="AS985" s="62"/>
      <c r="AT985" s="62"/>
      <c r="AZ985" s="262"/>
    </row>
    <row r="986" ht="15.75" customHeight="1">
      <c r="F986" s="111"/>
      <c r="G986" s="112"/>
      <c r="H986" s="112"/>
      <c r="I986" s="112"/>
      <c r="J986" s="113"/>
      <c r="K986" s="113"/>
      <c r="AQ986" s="62"/>
      <c r="AR986" s="62"/>
      <c r="AS986" s="62"/>
      <c r="AT986" s="62"/>
      <c r="AZ986" s="262"/>
    </row>
    <row r="987" ht="15.75" customHeight="1">
      <c r="F987" s="111"/>
      <c r="G987" s="112"/>
      <c r="H987" s="112"/>
      <c r="I987" s="112"/>
      <c r="J987" s="113"/>
      <c r="K987" s="113"/>
      <c r="AQ987" s="62"/>
      <c r="AR987" s="62"/>
      <c r="AS987" s="62"/>
      <c r="AT987" s="62"/>
      <c r="AZ987" s="262"/>
    </row>
    <row r="988" ht="15.75" customHeight="1">
      <c r="F988" s="111"/>
      <c r="G988" s="112"/>
      <c r="H988" s="112"/>
      <c r="I988" s="112"/>
      <c r="J988" s="113"/>
      <c r="K988" s="113"/>
      <c r="AQ988" s="62"/>
      <c r="AR988" s="62"/>
      <c r="AS988" s="62"/>
      <c r="AT988" s="62"/>
      <c r="AZ988" s="262"/>
    </row>
    <row r="989" ht="15.75" customHeight="1">
      <c r="F989" s="111"/>
      <c r="G989" s="112"/>
      <c r="H989" s="112"/>
      <c r="I989" s="112"/>
      <c r="J989" s="113"/>
      <c r="K989" s="113"/>
      <c r="AQ989" s="62"/>
      <c r="AR989" s="62"/>
      <c r="AS989" s="62"/>
      <c r="AT989" s="62"/>
      <c r="AZ989" s="262"/>
    </row>
    <row r="990" ht="15.75" customHeight="1">
      <c r="F990" s="111"/>
      <c r="G990" s="112"/>
      <c r="H990" s="112"/>
      <c r="I990" s="112"/>
      <c r="J990" s="113"/>
      <c r="K990" s="113"/>
      <c r="AQ990" s="62"/>
      <c r="AR990" s="62"/>
      <c r="AS990" s="62"/>
      <c r="AT990" s="62"/>
      <c r="AZ990" s="262"/>
    </row>
    <row r="991" ht="15.75" customHeight="1">
      <c r="F991" s="111"/>
      <c r="G991" s="112"/>
      <c r="H991" s="112"/>
      <c r="I991" s="112"/>
      <c r="J991" s="113"/>
      <c r="K991" s="113"/>
      <c r="AQ991" s="62"/>
      <c r="AR991" s="62"/>
      <c r="AS991" s="62"/>
      <c r="AT991" s="62"/>
      <c r="AZ991" s="262"/>
    </row>
    <row r="992" ht="15.75" customHeight="1">
      <c r="F992" s="111"/>
      <c r="G992" s="112"/>
      <c r="H992" s="112"/>
      <c r="I992" s="112"/>
      <c r="J992" s="113"/>
      <c r="K992" s="113"/>
      <c r="AQ992" s="62"/>
      <c r="AR992" s="62"/>
      <c r="AS992" s="62"/>
      <c r="AT992" s="62"/>
      <c r="AZ992" s="262"/>
    </row>
    <row r="993" ht="15.75" customHeight="1">
      <c r="F993" s="111"/>
      <c r="G993" s="112"/>
      <c r="H993" s="112"/>
      <c r="I993" s="112"/>
      <c r="J993" s="113"/>
      <c r="K993" s="113"/>
      <c r="AQ993" s="62"/>
      <c r="AR993" s="62"/>
      <c r="AS993" s="62"/>
      <c r="AT993" s="62"/>
      <c r="AZ993" s="262"/>
    </row>
    <row r="994" ht="15.75" customHeight="1">
      <c r="F994" s="111"/>
      <c r="G994" s="112"/>
      <c r="H994" s="112"/>
      <c r="I994" s="112"/>
      <c r="J994" s="113"/>
      <c r="K994" s="113"/>
      <c r="AQ994" s="62"/>
      <c r="AR994" s="62"/>
      <c r="AS994" s="62"/>
      <c r="AT994" s="62"/>
      <c r="AZ994" s="262"/>
    </row>
    <row r="995" ht="15.75" customHeight="1">
      <c r="F995" s="111"/>
      <c r="G995" s="112"/>
      <c r="H995" s="112"/>
      <c r="I995" s="112"/>
      <c r="J995" s="113"/>
      <c r="K995" s="113"/>
      <c r="AQ995" s="62"/>
      <c r="AR995" s="62"/>
      <c r="AS995" s="62"/>
      <c r="AT995" s="62"/>
      <c r="AZ995" s="262"/>
    </row>
    <row r="996" ht="15.75" customHeight="1">
      <c r="F996" s="111"/>
      <c r="G996" s="112"/>
      <c r="H996" s="112"/>
      <c r="I996" s="112"/>
      <c r="J996" s="113"/>
      <c r="K996" s="113"/>
      <c r="AQ996" s="62"/>
      <c r="AR996" s="62"/>
      <c r="AS996" s="62"/>
      <c r="AT996" s="62"/>
      <c r="AZ996" s="262"/>
    </row>
    <row r="997" ht="15.75" customHeight="1">
      <c r="F997" s="111"/>
      <c r="G997" s="112"/>
      <c r="H997" s="112"/>
      <c r="I997" s="112"/>
      <c r="J997" s="113"/>
      <c r="K997" s="113"/>
      <c r="AQ997" s="62"/>
      <c r="AR997" s="62"/>
      <c r="AS997" s="62"/>
      <c r="AT997" s="62"/>
      <c r="AZ997" s="262"/>
    </row>
    <row r="998" ht="15.75" customHeight="1">
      <c r="F998" s="111"/>
      <c r="G998" s="112"/>
      <c r="H998" s="112"/>
      <c r="I998" s="112"/>
      <c r="J998" s="113"/>
      <c r="K998" s="113"/>
      <c r="AQ998" s="62"/>
      <c r="AR998" s="62"/>
      <c r="AS998" s="62"/>
      <c r="AT998" s="62"/>
      <c r="AZ998" s="262"/>
    </row>
    <row r="999" ht="15.75" customHeight="1">
      <c r="F999" s="111"/>
      <c r="G999" s="112"/>
      <c r="H999" s="112"/>
      <c r="I999" s="112"/>
      <c r="J999" s="113"/>
      <c r="K999" s="113"/>
      <c r="AQ999" s="62"/>
      <c r="AR999" s="62"/>
      <c r="AS999" s="62"/>
      <c r="AT999" s="62"/>
      <c r="AZ999" s="262"/>
    </row>
    <row r="1000" ht="15.75" customHeight="1">
      <c r="F1000" s="111"/>
      <c r="G1000" s="112"/>
      <c r="H1000" s="112"/>
      <c r="I1000" s="112"/>
      <c r="J1000" s="113"/>
      <c r="K1000" s="113"/>
      <c r="AQ1000" s="62"/>
      <c r="AR1000" s="62"/>
      <c r="AS1000" s="62"/>
      <c r="AT1000" s="62"/>
      <c r="AZ1000" s="262"/>
    </row>
  </sheetData>
  <mergeCells count="29">
    <mergeCell ref="I3:O3"/>
    <mergeCell ref="P3:X3"/>
    <mergeCell ref="AA3:AI3"/>
    <mergeCell ref="AK3:AY3"/>
    <mergeCell ref="B4:F4"/>
    <mergeCell ref="D5:E5"/>
    <mergeCell ref="D6:E6"/>
    <mergeCell ref="D11:E11"/>
    <mergeCell ref="D12:E12"/>
    <mergeCell ref="B7:B13"/>
    <mergeCell ref="B14:B21"/>
    <mergeCell ref="C17:C21"/>
    <mergeCell ref="B5:B6"/>
    <mergeCell ref="C7:F7"/>
    <mergeCell ref="D8:E8"/>
    <mergeCell ref="D9:E9"/>
    <mergeCell ref="C10:C13"/>
    <mergeCell ref="D10:E10"/>
    <mergeCell ref="D13:E13"/>
    <mergeCell ref="D21:E21"/>
    <mergeCell ref="B23:G23"/>
    <mergeCell ref="B80:G80"/>
    <mergeCell ref="C14:F14"/>
    <mergeCell ref="D15:E15"/>
    <mergeCell ref="D16:E16"/>
    <mergeCell ref="D17:E17"/>
    <mergeCell ref="D18:E18"/>
    <mergeCell ref="D19:E19"/>
    <mergeCell ref="D20:E20"/>
  </mergeCells>
  <dataValidations>
    <dataValidation type="list" allowBlank="1" showErrorMessage="1" sqref="D5 D8 D15">
      <formula1>$B$97:$B$100</formula1>
    </dataValidation>
    <dataValidation type="list" allowBlank="1" showErrorMessage="1" sqref="F17">
      <formula1>$C$130:$C$195</formula1>
    </dataValidation>
    <dataValidation type="list" allowBlank="1" showErrorMessage="1" sqref="F12">
      <formula1>$C$194:$C$195</formula1>
    </dataValidation>
    <dataValidation type="list" allowBlank="1" showErrorMessage="1" sqref="D81:G81">
      <formula1>$B$104:$B$108</formula1>
    </dataValidation>
  </dataValidations>
  <printOptions/>
  <pageMargins bottom="0.75" footer="0.0" header="0.0" left="0.7" right="0.7" top="0.75"/>
  <pageSetup paperSize="9" orientation="portrait"/>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E4D5"/>
    <pageSetUpPr/>
  </sheetPr>
  <sheetViews>
    <sheetView workbookViewId="0"/>
  </sheetViews>
  <sheetFormatPr customHeight="1" defaultColWidth="12.63" defaultRowHeight="15.0"/>
  <cols>
    <col customWidth="1" min="1" max="2" width="9.38"/>
    <col customWidth="1" min="3" max="5" width="12.0"/>
    <col customWidth="1" min="6" max="6" width="14.38"/>
    <col customWidth="1" min="7" max="7" width="12.63"/>
    <col customWidth="1" min="8" max="8" width="10.0"/>
    <col customWidth="1" min="9" max="23" width="9.13"/>
    <col customWidth="1" min="24" max="25" width="10.0"/>
    <col customWidth="1" min="26" max="51" width="9.13"/>
  </cols>
  <sheetData>
    <row r="1">
      <c r="F1" s="111"/>
      <c r="G1" s="112"/>
      <c r="H1" s="112"/>
      <c r="I1" s="112"/>
      <c r="J1" s="113"/>
      <c r="K1" s="113"/>
      <c r="AQ1" s="62"/>
      <c r="AR1" s="62"/>
      <c r="AS1" s="62"/>
      <c r="AT1" s="62"/>
    </row>
    <row r="2">
      <c r="F2" s="111"/>
      <c r="G2" s="112"/>
      <c r="H2" s="112"/>
      <c r="I2" s="112"/>
      <c r="J2" s="113"/>
      <c r="K2" s="113"/>
      <c r="AQ2" s="62"/>
      <c r="AR2" s="62"/>
      <c r="AS2" s="62"/>
      <c r="AT2" s="62"/>
    </row>
    <row r="3">
      <c r="F3" s="111"/>
      <c r="G3" s="112"/>
      <c r="H3" s="112"/>
      <c r="I3" s="114" t="s">
        <v>83</v>
      </c>
      <c r="J3" s="115"/>
      <c r="K3" s="115"/>
      <c r="L3" s="115"/>
      <c r="M3" s="115"/>
      <c r="N3" s="115"/>
      <c r="O3" s="116"/>
      <c r="P3" s="117" t="s">
        <v>84</v>
      </c>
      <c r="Q3" s="115"/>
      <c r="R3" s="115"/>
      <c r="S3" s="115"/>
      <c r="T3" s="115"/>
      <c r="U3" s="115"/>
      <c r="V3" s="115"/>
      <c r="W3" s="115"/>
      <c r="X3" s="116"/>
      <c r="Y3" s="118"/>
      <c r="Z3" s="118"/>
      <c r="AA3" s="119" t="s">
        <v>85</v>
      </c>
      <c r="AB3" s="18"/>
      <c r="AC3" s="18"/>
      <c r="AD3" s="18"/>
      <c r="AE3" s="18"/>
      <c r="AF3" s="18"/>
      <c r="AG3" s="18"/>
      <c r="AH3" s="18"/>
      <c r="AI3" s="19"/>
      <c r="AJ3" s="118"/>
      <c r="AK3" s="119" t="s">
        <v>86</v>
      </c>
      <c r="AL3" s="18"/>
      <c r="AM3" s="18"/>
      <c r="AN3" s="18"/>
      <c r="AO3" s="18"/>
      <c r="AP3" s="18"/>
      <c r="AQ3" s="18"/>
      <c r="AR3" s="18"/>
      <c r="AS3" s="18"/>
      <c r="AT3" s="18"/>
      <c r="AU3" s="18"/>
      <c r="AV3" s="18"/>
      <c r="AW3" s="18"/>
      <c r="AX3" s="18"/>
      <c r="AY3" s="19"/>
    </row>
    <row r="4" ht="45.0" customHeight="1">
      <c r="B4" s="120" t="s">
        <v>87</v>
      </c>
      <c r="C4" s="121"/>
      <c r="D4" s="121"/>
      <c r="E4" s="121"/>
      <c r="F4" s="121"/>
      <c r="G4" s="112"/>
      <c r="H4" s="112"/>
      <c r="I4" s="122" t="s">
        <v>88</v>
      </c>
      <c r="J4" s="123" t="s">
        <v>89</v>
      </c>
      <c r="K4" s="123" t="s">
        <v>90</v>
      </c>
      <c r="L4" s="123" t="s">
        <v>91</v>
      </c>
      <c r="M4" s="123" t="s">
        <v>92</v>
      </c>
      <c r="N4" s="123" t="s">
        <v>93</v>
      </c>
      <c r="O4" s="124" t="s">
        <v>94</v>
      </c>
      <c r="P4" s="122" t="s">
        <v>88</v>
      </c>
      <c r="Q4" s="125" t="s">
        <v>95</v>
      </c>
      <c r="R4" s="125" t="s">
        <v>96</v>
      </c>
      <c r="S4" s="126" t="s">
        <v>97</v>
      </c>
      <c r="T4" s="127" t="s">
        <v>98</v>
      </c>
      <c r="U4" s="123" t="s">
        <v>99</v>
      </c>
      <c r="V4" s="123" t="s">
        <v>100</v>
      </c>
      <c r="W4" s="123" t="s">
        <v>101</v>
      </c>
      <c r="X4" s="123" t="s">
        <v>102</v>
      </c>
      <c r="Y4" s="128" t="s">
        <v>103</v>
      </c>
      <c r="AA4" s="129" t="s">
        <v>88</v>
      </c>
      <c r="AB4" s="125" t="s">
        <v>104</v>
      </c>
      <c r="AC4" s="126" t="s">
        <v>105</v>
      </c>
      <c r="AD4" s="130" t="s">
        <v>106</v>
      </c>
      <c r="AE4" s="131" t="s">
        <v>107</v>
      </c>
      <c r="AF4" s="131" t="s">
        <v>108</v>
      </c>
      <c r="AG4" s="131" t="s">
        <v>109</v>
      </c>
      <c r="AH4" s="131" t="s">
        <v>110</v>
      </c>
      <c r="AI4" s="132" t="s">
        <v>111</v>
      </c>
      <c r="AK4" s="129" t="s">
        <v>88</v>
      </c>
      <c r="AL4" s="125" t="s">
        <v>104</v>
      </c>
      <c r="AM4" s="126" t="s">
        <v>105</v>
      </c>
      <c r="AN4" s="130" t="s">
        <v>106</v>
      </c>
      <c r="AO4" s="131" t="s">
        <v>107</v>
      </c>
      <c r="AP4" s="131" t="s">
        <v>112</v>
      </c>
      <c r="AQ4" s="131" t="s">
        <v>113</v>
      </c>
      <c r="AR4" s="131" t="s">
        <v>114</v>
      </c>
      <c r="AS4" s="131" t="s">
        <v>115</v>
      </c>
      <c r="AT4" s="131" t="s">
        <v>116</v>
      </c>
      <c r="AU4" s="131" t="s">
        <v>117</v>
      </c>
      <c r="AV4" s="131" t="s">
        <v>118</v>
      </c>
      <c r="AW4" s="131" t="s">
        <v>119</v>
      </c>
      <c r="AX4" s="131" t="s">
        <v>120</v>
      </c>
      <c r="AY4" s="132" t="s">
        <v>111</v>
      </c>
    </row>
    <row r="5">
      <c r="B5" s="133" t="s">
        <v>121</v>
      </c>
      <c r="C5" s="134" t="s">
        <v>122</v>
      </c>
      <c r="D5" s="135" t="s">
        <v>153</v>
      </c>
      <c r="E5" s="136"/>
      <c r="F5" s="137">
        <f>IF(D5="","",VLOOKUP(D5,$B$97:$C$100,2,0))</f>
        <v>45</v>
      </c>
      <c r="G5" s="112"/>
      <c r="H5" s="112"/>
      <c r="I5" s="138">
        <v>0.0</v>
      </c>
      <c r="J5" s="112">
        <v>0.0</v>
      </c>
      <c r="K5" s="112">
        <v>0.0</v>
      </c>
      <c r="L5" s="112">
        <v>0.0</v>
      </c>
      <c r="M5" s="112">
        <f t="shared" ref="M5:M205" si="1">IF(I5&lt;=$F$10,IF(I5&lt;=30,I5*($F$9-$F$6)/30,$F$9-$F$6),)</f>
        <v>0</v>
      </c>
      <c r="N5" s="112" t="str">
        <f t="shared" ref="N5:N204" si="2">IF(P6&lt;=$F$18,0,)</f>
        <v/>
      </c>
      <c r="O5" s="139">
        <f t="shared" ref="O5:O205" si="3">((J5+K5)*0.475+L5+M5+N5)*44/12</f>
        <v>0</v>
      </c>
      <c r="P5" s="138">
        <v>0.0</v>
      </c>
      <c r="Q5" s="112">
        <v>0.0</v>
      </c>
      <c r="R5" s="112">
        <v>0.0</v>
      </c>
      <c r="S5" s="112">
        <f t="shared" ref="S5:S205" si="4">$F$19*R5</f>
        <v>0</v>
      </c>
      <c r="T5" s="112">
        <f t="shared" ref="T5:T205" si="5">IF(S5=0,0,EXP(-1.0587+0.8836*LN(S5)+0.284))</f>
        <v>0</v>
      </c>
      <c r="U5" s="112">
        <v>0.0</v>
      </c>
      <c r="V5" s="112">
        <f t="shared" ref="V5:V205" si="6">IF(P5&lt;=$F$18,IF(P5&lt;=30,P5*($F$16-$F$6)/30,$F$16-$F$6),)</f>
        <v>0</v>
      </c>
      <c r="W5" s="112">
        <v>0.0</v>
      </c>
      <c r="X5" s="112">
        <f t="shared" ref="X5:X205" si="7">((S5+T5)*0.475+U5+V5+W5)*44/12</f>
        <v>0</v>
      </c>
      <c r="Y5" s="140">
        <f t="shared" ref="Y5:Y205" si="8">IF(P5&lt;=$F$18,X5-O5,)</f>
        <v>0</v>
      </c>
      <c r="AA5" s="141">
        <v>0.0</v>
      </c>
      <c r="AB5" s="112">
        <f t="shared" ref="AB5:AB205" si="9">IF(AA5&lt;=$F$18,IFERROR(VLOOKUP($AA5,$B$82:$G$94,2,FALSE),0),)</f>
        <v>0</v>
      </c>
      <c r="AC5" s="142">
        <f t="shared" ref="AC5:AC205" si="10">IF(AA5&lt;=$F$18,IFERROR(VLOOKUP($AA5,$B$82:$G$94,3,FALSE),0),)*50%</f>
        <v>0</v>
      </c>
      <c r="AD5" s="112">
        <f t="shared" ref="AD5:AD205" si="11">IF(AA5&lt;=$F$18,IFERROR(VLOOKUP($AA5,$B$82:$G$94,4,FALSE),0),)</f>
        <v>0</v>
      </c>
      <c r="AE5" s="112">
        <f t="shared" ref="AE5:AE205" si="12">IF(AA5&lt;=$F$18,IFERROR(VLOOKUP($AA5,$B$82:$G$94,5,FALSE),0),)</f>
        <v>0</v>
      </c>
      <c r="AF5" s="112">
        <v>0.0</v>
      </c>
      <c r="AG5" s="112">
        <v>0.0</v>
      </c>
      <c r="AH5" s="112">
        <v>0.0</v>
      </c>
      <c r="AI5" s="143">
        <f>SUM(AF5:AH5)</f>
        <v>0</v>
      </c>
      <c r="AK5" s="141">
        <v>0.0</v>
      </c>
      <c r="AL5" s="112">
        <f t="shared" ref="AL5:AL35" si="13">IF(AK5&lt;=$F$18,IFERROR(VLOOKUP($AA5,$B$82:$G$94,2,FALSE),0),)</f>
        <v>0</v>
      </c>
      <c r="AM5" s="112">
        <f t="shared" ref="AM5:AM35" si="14">IF(AK5&lt;=$F$18,IFERROR(VLOOKUP($AA5,$B$82:$G$94,3,FALSE),0),)</f>
        <v>0</v>
      </c>
      <c r="AN5" s="112">
        <f t="shared" ref="AN5:AN35" si="15">IF(AK5&lt;=$F$18,IFERROR(VLOOKUP($AA5,$B$82:$G$94,4,FALSE),0),)</f>
        <v>0</v>
      </c>
      <c r="AO5" s="112">
        <f t="shared" ref="AO5:AO35" si="16">IF(AK5&lt;=$F$18,IFERROR(VLOOKUP($AA5,$B$82:$G$94,5,FALSE),0),)</f>
        <v>0</v>
      </c>
      <c r="AP5" s="112">
        <f t="shared" ref="AP5:AP35" si="17">IF(AK5&lt;=$F$18,IFERROR(VLOOKUP($AA5,$B$82:$G$94,6,FALSE),0),)</f>
        <v>0</v>
      </c>
      <c r="AQ5" s="112">
        <v>0.0</v>
      </c>
      <c r="AR5" s="112">
        <v>0.0</v>
      </c>
      <c r="AS5" s="112">
        <v>0.0</v>
      </c>
      <c r="AT5" s="112">
        <v>0.0</v>
      </c>
      <c r="AU5" s="112"/>
      <c r="AV5" s="112"/>
      <c r="AW5" s="112"/>
      <c r="AX5" s="112"/>
      <c r="AY5" s="144">
        <v>0.0</v>
      </c>
    </row>
    <row r="6">
      <c r="B6" s="145"/>
      <c r="C6" s="146" t="s">
        <v>124</v>
      </c>
      <c r="D6" s="147" t="s">
        <v>125</v>
      </c>
      <c r="E6" s="148"/>
      <c r="F6" s="149">
        <f>VLOOKUP(D5,$B$97:$D$100,3,FALSE)</f>
        <v>0</v>
      </c>
      <c r="G6" s="112"/>
      <c r="H6" s="112"/>
      <c r="I6" s="138">
        <v>1.0</v>
      </c>
      <c r="J6" s="112">
        <f>IF(D8&lt;&gt;"Cultures",IF($I6&lt;=$F$10,$F$11*$F$13+J5,),5)</f>
        <v>5</v>
      </c>
      <c r="K6" s="112">
        <f t="shared" ref="K6:K205" si="19">IF(J6=0,0,EXP(-1.0587+0.8836*LN(J6)+0.284))</f>
        <v>1.91056563</v>
      </c>
      <c r="L6" s="112" t="str">
        <f t="shared" ref="L6:L205" si="20">IF(I6&lt;=$F$10,$F$5+($F$8-$F$5)*(1-EXP(-0.0175*I6)),)</f>
        <v/>
      </c>
      <c r="M6" s="112" t="str">
        <f t="shared" si="1"/>
        <v/>
      </c>
      <c r="N6" s="112" t="str">
        <f t="shared" si="2"/>
        <v/>
      </c>
      <c r="O6" s="139">
        <f t="shared" si="3"/>
        <v>12.03590181</v>
      </c>
      <c r="P6" s="138">
        <v>1.0</v>
      </c>
      <c r="Q6" s="112" t="str">
        <f t="shared" ref="Q6:Q205" si="21">IF(P6&lt;=$F$18,LOOKUP(P6-1,$B$25:$B$78,$G$25:$G$78),)</f>
        <v/>
      </c>
      <c r="R6" s="112" t="str">
        <f t="shared" ref="R6:R205" si="22">IF(P6&lt;=$F$18,Q6+R5,)</f>
        <v/>
      </c>
      <c r="S6" s="112">
        <f t="shared" si="4"/>
        <v>0</v>
      </c>
      <c r="T6" s="112">
        <f t="shared" si="5"/>
        <v>0</v>
      </c>
      <c r="U6" s="112" t="str">
        <f t="shared" ref="U6:U205" si="23">IF(P6&lt;=$F$18,$F$5+($F$15-$F$5)*(1-EXP(-0.0175*P6)),)</f>
        <v/>
      </c>
      <c r="V6" s="112" t="str">
        <f t="shared" si="6"/>
        <v/>
      </c>
      <c r="W6" s="112">
        <v>0.0</v>
      </c>
      <c r="X6" s="112">
        <f t="shared" si="7"/>
        <v>0</v>
      </c>
      <c r="Y6" s="140" t="str">
        <f t="shared" si="8"/>
        <v/>
      </c>
      <c r="AA6" s="141">
        <v>1.0</v>
      </c>
      <c r="AB6" s="112" t="str">
        <f t="shared" si="9"/>
        <v/>
      </c>
      <c r="AC6" s="142">
        <f t="shared" si="10"/>
        <v>0</v>
      </c>
      <c r="AD6" s="112" t="str">
        <f t="shared" si="11"/>
        <v/>
      </c>
      <c r="AE6" s="112" t="str">
        <f t="shared" si="12"/>
        <v/>
      </c>
      <c r="AF6" s="112">
        <f t="shared" ref="AF6:AF205" si="24">IF(OR(AA6&lt;=$F$18,AA6&lt;=30),EXP(-LN(2)/$D$104)*AF5+((1-EXP(-LN(2)/$D$104))/(LN(2)/$D$104))*$AB6*AC6*0.475*$F$19*44/12,)</f>
        <v>0</v>
      </c>
      <c r="AG6" s="112">
        <f t="shared" ref="AG6:AG205" si="25">IF(OR(AA6&lt;=$F$18,AA6&lt;=30),EXP(-LN(2)/$D$106)*AG5+((1-EXP(-LN(2)/$D$106))/(LN(2)/$D$106))*$AB6*AD6*0.475*$F$19*44/12,)</f>
        <v>0</v>
      </c>
      <c r="AH6" s="112">
        <f t="shared" ref="AH6:AH205" si="26">IF(OR(AA6&lt;=$F$18,AA6&lt;=30),EXP(-LN(2)/$D$105)*AH5+((1-EXP(-LN(2)/$D$105))/(LN(2)/$D$105))*$AB6*AE6*0.475*$F$19*44/12,)</f>
        <v>0</v>
      </c>
      <c r="AI6" s="143">
        <f t="shared" ref="AI6:AI205" si="27">IF(OR(AA6&lt;=$F$18,AA6&lt;=30),SUM(AF6:AH6),)</f>
        <v>0</v>
      </c>
      <c r="AK6" s="141">
        <v>1.0</v>
      </c>
      <c r="AL6" s="112" t="str">
        <f t="shared" si="13"/>
        <v/>
      </c>
      <c r="AM6" s="112" t="str">
        <f t="shared" si="14"/>
        <v/>
      </c>
      <c r="AN6" s="112" t="str">
        <f t="shared" si="15"/>
        <v/>
      </c>
      <c r="AO6" s="112" t="str">
        <f t="shared" si="16"/>
        <v/>
      </c>
      <c r="AP6" s="112" t="str">
        <f t="shared" si="17"/>
        <v/>
      </c>
      <c r="AQ6" s="112" t="str">
        <f t="shared" ref="AQ6:AT6" si="18">IF($AK6&lt;=$F$18,$AL6*AM6,)</f>
        <v/>
      </c>
      <c r="AR6" s="112" t="str">
        <f t="shared" si="18"/>
        <v/>
      </c>
      <c r="AS6" s="112" t="str">
        <f t="shared" si="18"/>
        <v/>
      </c>
      <c r="AT6" s="112" t="str">
        <f t="shared" si="18"/>
        <v/>
      </c>
      <c r="AU6" s="112"/>
      <c r="AV6" s="112"/>
      <c r="AW6" s="112"/>
      <c r="AX6" s="112"/>
      <c r="AY6" s="144" t="str">
        <f t="shared" ref="AY6:AY35" si="29">IF(AK6&lt;=$F$18,AL6*$G$108+AY5,)</f>
        <v/>
      </c>
    </row>
    <row r="7">
      <c r="B7" s="133" t="s">
        <v>126</v>
      </c>
      <c r="C7" s="150"/>
      <c r="D7" s="151"/>
      <c r="E7" s="151"/>
      <c r="F7" s="152"/>
      <c r="G7" s="112"/>
      <c r="H7" s="112"/>
      <c r="I7" s="138">
        <v>2.0</v>
      </c>
      <c r="J7" s="112" t="str">
        <f t="shared" ref="J7:J34" si="30">IF($I7&lt;=$F$10,$F$11*$F$13+J6,)</f>
        <v/>
      </c>
      <c r="K7" s="112">
        <f t="shared" si="19"/>
        <v>0</v>
      </c>
      <c r="L7" s="112" t="str">
        <f t="shared" si="20"/>
        <v/>
      </c>
      <c r="M7" s="112" t="str">
        <f t="shared" si="1"/>
        <v/>
      </c>
      <c r="N7" s="112" t="str">
        <f t="shared" si="2"/>
        <v/>
      </c>
      <c r="O7" s="139">
        <f t="shared" si="3"/>
        <v>0</v>
      </c>
      <c r="P7" s="138">
        <v>2.0</v>
      </c>
      <c r="Q7" s="112" t="str">
        <f t="shared" si="21"/>
        <v/>
      </c>
      <c r="R7" s="112" t="str">
        <f t="shared" si="22"/>
        <v/>
      </c>
      <c r="S7" s="112">
        <f t="shared" si="4"/>
        <v>0</v>
      </c>
      <c r="T7" s="112">
        <f t="shared" si="5"/>
        <v>0</v>
      </c>
      <c r="U7" s="112" t="str">
        <f t="shared" si="23"/>
        <v/>
      </c>
      <c r="V7" s="112" t="str">
        <f t="shared" si="6"/>
        <v/>
      </c>
      <c r="W7" s="112">
        <v>0.0</v>
      </c>
      <c r="X7" s="112">
        <f t="shared" si="7"/>
        <v>0</v>
      </c>
      <c r="Y7" s="140" t="str">
        <f t="shared" si="8"/>
        <v/>
      </c>
      <c r="AA7" s="141">
        <v>2.0</v>
      </c>
      <c r="AB7" s="112" t="str">
        <f t="shared" si="9"/>
        <v/>
      </c>
      <c r="AC7" s="142">
        <f t="shared" si="10"/>
        <v>0</v>
      </c>
      <c r="AD7" s="112" t="str">
        <f t="shared" si="11"/>
        <v/>
      </c>
      <c r="AE7" s="112" t="str">
        <f t="shared" si="12"/>
        <v/>
      </c>
      <c r="AF7" s="112">
        <f t="shared" si="24"/>
        <v>0</v>
      </c>
      <c r="AG7" s="112">
        <f t="shared" si="25"/>
        <v>0</v>
      </c>
      <c r="AH7" s="112">
        <f t="shared" si="26"/>
        <v>0</v>
      </c>
      <c r="AI7" s="143">
        <f t="shared" si="27"/>
        <v>0</v>
      </c>
      <c r="AK7" s="141">
        <v>2.0</v>
      </c>
      <c r="AL7" s="112" t="str">
        <f t="shared" si="13"/>
        <v/>
      </c>
      <c r="AM7" s="112" t="str">
        <f t="shared" si="14"/>
        <v/>
      </c>
      <c r="AN7" s="112" t="str">
        <f t="shared" si="15"/>
        <v/>
      </c>
      <c r="AO7" s="112" t="str">
        <f t="shared" si="16"/>
        <v/>
      </c>
      <c r="AP7" s="112" t="str">
        <f t="shared" si="17"/>
        <v/>
      </c>
      <c r="AQ7" s="112" t="str">
        <f t="shared" ref="AQ7:AT7" si="28">IF($AK7&lt;=$F$18,$AL7*AM7,)</f>
        <v/>
      </c>
      <c r="AR7" s="112" t="str">
        <f t="shared" si="28"/>
        <v/>
      </c>
      <c r="AS7" s="112" t="str">
        <f t="shared" si="28"/>
        <v/>
      </c>
      <c r="AT7" s="112" t="str">
        <f t="shared" si="28"/>
        <v/>
      </c>
      <c r="AU7" s="112"/>
      <c r="AV7" s="112"/>
      <c r="AW7" s="112"/>
      <c r="AX7" s="112"/>
      <c r="AY7" s="144" t="str">
        <f t="shared" si="29"/>
        <v/>
      </c>
    </row>
    <row r="8">
      <c r="B8" s="153"/>
      <c r="C8" s="154" t="s">
        <v>122</v>
      </c>
      <c r="D8" s="155" t="s">
        <v>153</v>
      </c>
      <c r="E8" s="156"/>
      <c r="F8" s="157">
        <f>IF(D8="","",VLOOKUP(D8,$B$97:$C$100,2,0))</f>
        <v>45</v>
      </c>
      <c r="G8" s="112"/>
      <c r="H8" s="112"/>
      <c r="I8" s="138">
        <v>3.0</v>
      </c>
      <c r="J8" s="112" t="str">
        <f t="shared" si="30"/>
        <v/>
      </c>
      <c r="K8" s="112">
        <f t="shared" si="19"/>
        <v>0</v>
      </c>
      <c r="L8" s="112" t="str">
        <f t="shared" si="20"/>
        <v/>
      </c>
      <c r="M8" s="112" t="str">
        <f t="shared" si="1"/>
        <v/>
      </c>
      <c r="N8" s="112" t="str">
        <f t="shared" si="2"/>
        <v/>
      </c>
      <c r="O8" s="139">
        <f t="shared" si="3"/>
        <v>0</v>
      </c>
      <c r="P8" s="138">
        <v>3.0</v>
      </c>
      <c r="Q8" s="112" t="str">
        <f t="shared" si="21"/>
        <v/>
      </c>
      <c r="R8" s="112" t="str">
        <f t="shared" si="22"/>
        <v/>
      </c>
      <c r="S8" s="112">
        <f t="shared" si="4"/>
        <v>0</v>
      </c>
      <c r="T8" s="112">
        <f t="shared" si="5"/>
        <v>0</v>
      </c>
      <c r="U8" s="112" t="str">
        <f t="shared" si="23"/>
        <v/>
      </c>
      <c r="V8" s="112" t="str">
        <f t="shared" si="6"/>
        <v/>
      </c>
      <c r="W8" s="112">
        <v>0.0</v>
      </c>
      <c r="X8" s="112">
        <f t="shared" si="7"/>
        <v>0</v>
      </c>
      <c r="Y8" s="140" t="str">
        <f t="shared" si="8"/>
        <v/>
      </c>
      <c r="AA8" s="141">
        <v>3.0</v>
      </c>
      <c r="AB8" s="112" t="str">
        <f t="shared" si="9"/>
        <v/>
      </c>
      <c r="AC8" s="142">
        <f t="shared" si="10"/>
        <v>0</v>
      </c>
      <c r="AD8" s="112" t="str">
        <f t="shared" si="11"/>
        <v/>
      </c>
      <c r="AE8" s="112" t="str">
        <f t="shared" si="12"/>
        <v/>
      </c>
      <c r="AF8" s="112">
        <f t="shared" si="24"/>
        <v>0</v>
      </c>
      <c r="AG8" s="112">
        <f t="shared" si="25"/>
        <v>0</v>
      </c>
      <c r="AH8" s="112">
        <f t="shared" si="26"/>
        <v>0</v>
      </c>
      <c r="AI8" s="143">
        <f t="shared" si="27"/>
        <v>0</v>
      </c>
      <c r="AK8" s="141">
        <v>3.0</v>
      </c>
      <c r="AL8" s="112" t="str">
        <f t="shared" si="13"/>
        <v/>
      </c>
      <c r="AM8" s="112" t="str">
        <f t="shared" si="14"/>
        <v/>
      </c>
      <c r="AN8" s="112" t="str">
        <f t="shared" si="15"/>
        <v/>
      </c>
      <c r="AO8" s="112" t="str">
        <f t="shared" si="16"/>
        <v/>
      </c>
      <c r="AP8" s="112" t="str">
        <f t="shared" si="17"/>
        <v/>
      </c>
      <c r="AQ8" s="112" t="str">
        <f t="shared" ref="AQ8:AT8" si="31">IF($AK8&lt;=$F$18,$AL8*AM8,)</f>
        <v/>
      </c>
      <c r="AR8" s="112" t="str">
        <f t="shared" si="31"/>
        <v/>
      </c>
      <c r="AS8" s="112" t="str">
        <f t="shared" si="31"/>
        <v/>
      </c>
      <c r="AT8" s="112" t="str">
        <f t="shared" si="31"/>
        <v/>
      </c>
      <c r="AU8" s="112"/>
      <c r="AV8" s="112"/>
      <c r="AW8" s="112"/>
      <c r="AX8" s="112"/>
      <c r="AY8" s="144" t="str">
        <f t="shared" si="29"/>
        <v/>
      </c>
    </row>
    <row r="9">
      <c r="B9" s="153"/>
      <c r="C9" s="154" t="s">
        <v>124</v>
      </c>
      <c r="D9" s="158" t="str">
        <f>IF(D8=$B$100,"totale","néant")</f>
        <v>néant</v>
      </c>
      <c r="E9" s="156"/>
      <c r="F9" s="157">
        <f>IF(D8=B100,10,VLOOKUP(D8,$B$97:$D$100,3,FALSE))</f>
        <v>0</v>
      </c>
      <c r="G9" s="112"/>
      <c r="H9" s="112"/>
      <c r="I9" s="138">
        <v>4.0</v>
      </c>
      <c r="J9" s="112" t="str">
        <f t="shared" si="30"/>
        <v/>
      </c>
      <c r="K9" s="112">
        <f t="shared" si="19"/>
        <v>0</v>
      </c>
      <c r="L9" s="112" t="str">
        <f t="shared" si="20"/>
        <v/>
      </c>
      <c r="M9" s="112" t="str">
        <f t="shared" si="1"/>
        <v/>
      </c>
      <c r="N9" s="112" t="str">
        <f t="shared" si="2"/>
        <v/>
      </c>
      <c r="O9" s="139">
        <f t="shared" si="3"/>
        <v>0</v>
      </c>
      <c r="P9" s="138">
        <v>4.0</v>
      </c>
      <c r="Q9" s="112" t="str">
        <f t="shared" si="21"/>
        <v/>
      </c>
      <c r="R9" s="112" t="str">
        <f t="shared" si="22"/>
        <v/>
      </c>
      <c r="S9" s="112">
        <f t="shared" si="4"/>
        <v>0</v>
      </c>
      <c r="T9" s="112">
        <f t="shared" si="5"/>
        <v>0</v>
      </c>
      <c r="U9" s="112" t="str">
        <f t="shared" si="23"/>
        <v/>
      </c>
      <c r="V9" s="112" t="str">
        <f t="shared" si="6"/>
        <v/>
      </c>
      <c r="W9" s="112">
        <v>0.0</v>
      </c>
      <c r="X9" s="112">
        <f t="shared" si="7"/>
        <v>0</v>
      </c>
      <c r="Y9" s="140" t="str">
        <f t="shared" si="8"/>
        <v/>
      </c>
      <c r="AA9" s="141">
        <v>4.0</v>
      </c>
      <c r="AB9" s="112" t="str">
        <f t="shared" si="9"/>
        <v/>
      </c>
      <c r="AC9" s="142">
        <f t="shared" si="10"/>
        <v>0</v>
      </c>
      <c r="AD9" s="112" t="str">
        <f t="shared" si="11"/>
        <v/>
      </c>
      <c r="AE9" s="112" t="str">
        <f t="shared" si="12"/>
        <v/>
      </c>
      <c r="AF9" s="112">
        <f t="shared" si="24"/>
        <v>0</v>
      </c>
      <c r="AG9" s="112">
        <f t="shared" si="25"/>
        <v>0</v>
      </c>
      <c r="AH9" s="112">
        <f t="shared" si="26"/>
        <v>0</v>
      </c>
      <c r="AI9" s="143">
        <f t="shared" si="27"/>
        <v>0</v>
      </c>
      <c r="AK9" s="141">
        <v>4.0</v>
      </c>
      <c r="AL9" s="112" t="str">
        <f t="shared" si="13"/>
        <v/>
      </c>
      <c r="AM9" s="112" t="str">
        <f t="shared" si="14"/>
        <v/>
      </c>
      <c r="AN9" s="112" t="str">
        <f t="shared" si="15"/>
        <v/>
      </c>
      <c r="AO9" s="112" t="str">
        <f t="shared" si="16"/>
        <v/>
      </c>
      <c r="AP9" s="112" t="str">
        <f t="shared" si="17"/>
        <v/>
      </c>
      <c r="AQ9" s="112" t="str">
        <f t="shared" ref="AQ9:AT9" si="32">IF($AK9&lt;=$F$18,$AL9*AM9,)</f>
        <v/>
      </c>
      <c r="AR9" s="112" t="str">
        <f t="shared" si="32"/>
        <v/>
      </c>
      <c r="AS9" s="112" t="str">
        <f t="shared" si="32"/>
        <v/>
      </c>
      <c r="AT9" s="112" t="str">
        <f t="shared" si="32"/>
        <v/>
      </c>
      <c r="AU9" s="112"/>
      <c r="AV9" s="112"/>
      <c r="AW9" s="112"/>
      <c r="AX9" s="112"/>
      <c r="AY9" s="144" t="str">
        <f t="shared" si="29"/>
        <v/>
      </c>
    </row>
    <row r="10">
      <c r="B10" s="153"/>
      <c r="C10" s="159" t="s">
        <v>127</v>
      </c>
      <c r="D10" s="160" t="s">
        <v>128</v>
      </c>
      <c r="E10" s="156"/>
      <c r="F10" s="161" t="str">
        <f>F18</f>
        <v/>
      </c>
      <c r="G10" s="112"/>
      <c r="H10" s="112"/>
      <c r="I10" s="138">
        <v>5.0</v>
      </c>
      <c r="J10" s="112" t="str">
        <f t="shared" si="30"/>
        <v/>
      </c>
      <c r="K10" s="112">
        <f t="shared" si="19"/>
        <v>0</v>
      </c>
      <c r="L10" s="112" t="str">
        <f t="shared" si="20"/>
        <v/>
      </c>
      <c r="M10" s="112" t="str">
        <f t="shared" si="1"/>
        <v/>
      </c>
      <c r="N10" s="112" t="str">
        <f t="shared" si="2"/>
        <v/>
      </c>
      <c r="O10" s="139">
        <f t="shared" si="3"/>
        <v>0</v>
      </c>
      <c r="P10" s="138">
        <v>5.0</v>
      </c>
      <c r="Q10" s="112" t="str">
        <f t="shared" si="21"/>
        <v/>
      </c>
      <c r="R10" s="112" t="str">
        <f t="shared" si="22"/>
        <v/>
      </c>
      <c r="S10" s="112">
        <f t="shared" si="4"/>
        <v>0</v>
      </c>
      <c r="T10" s="112">
        <f t="shared" si="5"/>
        <v>0</v>
      </c>
      <c r="U10" s="112" t="str">
        <f t="shared" si="23"/>
        <v/>
      </c>
      <c r="V10" s="112" t="str">
        <f t="shared" si="6"/>
        <v/>
      </c>
      <c r="W10" s="112">
        <v>0.0</v>
      </c>
      <c r="X10" s="112">
        <f t="shared" si="7"/>
        <v>0</v>
      </c>
      <c r="Y10" s="140" t="str">
        <f t="shared" si="8"/>
        <v/>
      </c>
      <c r="AA10" s="141">
        <v>5.0</v>
      </c>
      <c r="AB10" s="112" t="str">
        <f t="shared" si="9"/>
        <v/>
      </c>
      <c r="AC10" s="142">
        <f t="shared" si="10"/>
        <v>0</v>
      </c>
      <c r="AD10" s="112" t="str">
        <f t="shared" si="11"/>
        <v/>
      </c>
      <c r="AE10" s="112" t="str">
        <f t="shared" si="12"/>
        <v/>
      </c>
      <c r="AF10" s="112">
        <f t="shared" si="24"/>
        <v>0</v>
      </c>
      <c r="AG10" s="112">
        <f t="shared" si="25"/>
        <v>0</v>
      </c>
      <c r="AH10" s="112">
        <f t="shared" si="26"/>
        <v>0</v>
      </c>
      <c r="AI10" s="143">
        <f t="shared" si="27"/>
        <v>0</v>
      </c>
      <c r="AK10" s="141">
        <v>5.0</v>
      </c>
      <c r="AL10" s="112" t="str">
        <f t="shared" si="13"/>
        <v/>
      </c>
      <c r="AM10" s="112" t="str">
        <f t="shared" si="14"/>
        <v/>
      </c>
      <c r="AN10" s="112" t="str">
        <f t="shared" si="15"/>
        <v/>
      </c>
      <c r="AO10" s="112" t="str">
        <f t="shared" si="16"/>
        <v/>
      </c>
      <c r="AP10" s="112" t="str">
        <f t="shared" si="17"/>
        <v/>
      </c>
      <c r="AQ10" s="112" t="str">
        <f t="shared" ref="AQ10:AT10" si="33">IF($AK10&lt;=$F$18,$AL10*AM10,)</f>
        <v/>
      </c>
      <c r="AR10" s="112" t="str">
        <f t="shared" si="33"/>
        <v/>
      </c>
      <c r="AS10" s="112" t="str">
        <f t="shared" si="33"/>
        <v/>
      </c>
      <c r="AT10" s="112" t="str">
        <f t="shared" si="33"/>
        <v/>
      </c>
      <c r="AU10" s="112"/>
      <c r="AV10" s="112"/>
      <c r="AW10" s="112"/>
      <c r="AX10" s="112"/>
      <c r="AY10" s="144" t="str">
        <f t="shared" si="29"/>
        <v/>
      </c>
    </row>
    <row r="11">
      <c r="B11" s="153"/>
      <c r="C11" s="162"/>
      <c r="D11" s="158" t="s">
        <v>129</v>
      </c>
      <c r="E11" s="156"/>
      <c r="F11" s="163">
        <f>IF(D8=$B$100,1,0)</f>
        <v>0</v>
      </c>
      <c r="G11" s="112"/>
      <c r="H11" s="112"/>
      <c r="I11" s="138">
        <v>6.0</v>
      </c>
      <c r="J11" s="112" t="str">
        <f t="shared" si="30"/>
        <v/>
      </c>
      <c r="K11" s="112">
        <f t="shared" si="19"/>
        <v>0</v>
      </c>
      <c r="L11" s="112" t="str">
        <f t="shared" si="20"/>
        <v/>
      </c>
      <c r="M11" s="112" t="str">
        <f t="shared" si="1"/>
        <v/>
      </c>
      <c r="N11" s="112" t="str">
        <f t="shared" si="2"/>
        <v/>
      </c>
      <c r="O11" s="139">
        <f t="shared" si="3"/>
        <v>0</v>
      </c>
      <c r="P11" s="138">
        <v>6.0</v>
      </c>
      <c r="Q11" s="112" t="str">
        <f t="shared" si="21"/>
        <v/>
      </c>
      <c r="R11" s="112" t="str">
        <f t="shared" si="22"/>
        <v/>
      </c>
      <c r="S11" s="112">
        <f t="shared" si="4"/>
        <v>0</v>
      </c>
      <c r="T11" s="112">
        <f t="shared" si="5"/>
        <v>0</v>
      </c>
      <c r="U11" s="112" t="str">
        <f t="shared" si="23"/>
        <v/>
      </c>
      <c r="V11" s="112" t="str">
        <f t="shared" si="6"/>
        <v/>
      </c>
      <c r="W11" s="112">
        <v>0.0</v>
      </c>
      <c r="X11" s="112">
        <f t="shared" si="7"/>
        <v>0</v>
      </c>
      <c r="Y11" s="140" t="str">
        <f t="shared" si="8"/>
        <v/>
      </c>
      <c r="AA11" s="141">
        <v>6.0</v>
      </c>
      <c r="AB11" s="112" t="str">
        <f t="shared" si="9"/>
        <v/>
      </c>
      <c r="AC11" s="142">
        <f t="shared" si="10"/>
        <v>0</v>
      </c>
      <c r="AD11" s="112" t="str">
        <f t="shared" si="11"/>
        <v/>
      </c>
      <c r="AE11" s="112" t="str">
        <f t="shared" si="12"/>
        <v/>
      </c>
      <c r="AF11" s="112">
        <f t="shared" si="24"/>
        <v>0</v>
      </c>
      <c r="AG11" s="112">
        <f t="shared" si="25"/>
        <v>0</v>
      </c>
      <c r="AH11" s="112">
        <f t="shared" si="26"/>
        <v>0</v>
      </c>
      <c r="AI11" s="143">
        <f t="shared" si="27"/>
        <v>0</v>
      </c>
      <c r="AK11" s="141">
        <v>6.0</v>
      </c>
      <c r="AL11" s="112" t="str">
        <f t="shared" si="13"/>
        <v/>
      </c>
      <c r="AM11" s="112" t="str">
        <f t="shared" si="14"/>
        <v/>
      </c>
      <c r="AN11" s="112" t="str">
        <f t="shared" si="15"/>
        <v/>
      </c>
      <c r="AO11" s="112" t="str">
        <f t="shared" si="16"/>
        <v/>
      </c>
      <c r="AP11" s="112" t="str">
        <f t="shared" si="17"/>
        <v/>
      </c>
      <c r="AQ11" s="112" t="str">
        <f t="shared" ref="AQ11:AT11" si="34">IF($AK11&lt;=$F$18,$AL11*AM11,)</f>
        <v/>
      </c>
      <c r="AR11" s="112" t="str">
        <f t="shared" si="34"/>
        <v/>
      </c>
      <c r="AS11" s="112" t="str">
        <f t="shared" si="34"/>
        <v/>
      </c>
      <c r="AT11" s="112" t="str">
        <f t="shared" si="34"/>
        <v/>
      </c>
      <c r="AU11" s="112"/>
      <c r="AV11" s="112"/>
      <c r="AW11" s="112"/>
      <c r="AX11" s="112"/>
      <c r="AY11" s="144" t="str">
        <f t="shared" si="29"/>
        <v/>
      </c>
    </row>
    <row r="12">
      <c r="B12" s="153"/>
      <c r="C12" s="162"/>
      <c r="D12" s="160" t="s">
        <v>52</v>
      </c>
      <c r="E12" s="156"/>
      <c r="F12" s="164" t="s">
        <v>130</v>
      </c>
      <c r="G12" s="112"/>
      <c r="H12" s="112"/>
      <c r="I12" s="138">
        <v>7.0</v>
      </c>
      <c r="J12" s="112" t="str">
        <f t="shared" si="30"/>
        <v/>
      </c>
      <c r="K12" s="112">
        <f t="shared" si="19"/>
        <v>0</v>
      </c>
      <c r="L12" s="112" t="str">
        <f t="shared" si="20"/>
        <v/>
      </c>
      <c r="M12" s="112" t="str">
        <f t="shared" si="1"/>
        <v/>
      </c>
      <c r="N12" s="112" t="str">
        <f t="shared" si="2"/>
        <v/>
      </c>
      <c r="O12" s="139">
        <f t="shared" si="3"/>
        <v>0</v>
      </c>
      <c r="P12" s="138">
        <v>7.0</v>
      </c>
      <c r="Q12" s="112" t="str">
        <f t="shared" si="21"/>
        <v/>
      </c>
      <c r="R12" s="112" t="str">
        <f t="shared" si="22"/>
        <v/>
      </c>
      <c r="S12" s="112">
        <f t="shared" si="4"/>
        <v>0</v>
      </c>
      <c r="T12" s="112">
        <f t="shared" si="5"/>
        <v>0</v>
      </c>
      <c r="U12" s="112" t="str">
        <f t="shared" si="23"/>
        <v/>
      </c>
      <c r="V12" s="112" t="str">
        <f t="shared" si="6"/>
        <v/>
      </c>
      <c r="W12" s="112">
        <v>0.0</v>
      </c>
      <c r="X12" s="112">
        <f t="shared" si="7"/>
        <v>0</v>
      </c>
      <c r="Y12" s="140" t="str">
        <f t="shared" si="8"/>
        <v/>
      </c>
      <c r="AA12" s="141">
        <v>7.0</v>
      </c>
      <c r="AB12" s="112" t="str">
        <f t="shared" si="9"/>
        <v/>
      </c>
      <c r="AC12" s="142">
        <f t="shared" si="10"/>
        <v>0</v>
      </c>
      <c r="AD12" s="112" t="str">
        <f t="shared" si="11"/>
        <v/>
      </c>
      <c r="AE12" s="112" t="str">
        <f t="shared" si="12"/>
        <v/>
      </c>
      <c r="AF12" s="112">
        <f t="shared" si="24"/>
        <v>0</v>
      </c>
      <c r="AG12" s="112">
        <f t="shared" si="25"/>
        <v>0</v>
      </c>
      <c r="AH12" s="112">
        <f t="shared" si="26"/>
        <v>0</v>
      </c>
      <c r="AI12" s="143">
        <f t="shared" si="27"/>
        <v>0</v>
      </c>
      <c r="AK12" s="141">
        <v>7.0</v>
      </c>
      <c r="AL12" s="112" t="str">
        <f t="shared" si="13"/>
        <v/>
      </c>
      <c r="AM12" s="112" t="str">
        <f t="shared" si="14"/>
        <v/>
      </c>
      <c r="AN12" s="112" t="str">
        <f t="shared" si="15"/>
        <v/>
      </c>
      <c r="AO12" s="112" t="str">
        <f t="shared" si="16"/>
        <v/>
      </c>
      <c r="AP12" s="112" t="str">
        <f t="shared" si="17"/>
        <v/>
      </c>
      <c r="AQ12" s="112" t="str">
        <f t="shared" ref="AQ12:AT12" si="35">IF($AK12&lt;=$F$18,$AL12*AM12,)</f>
        <v/>
      </c>
      <c r="AR12" s="112" t="str">
        <f t="shared" si="35"/>
        <v/>
      </c>
      <c r="AS12" s="112" t="str">
        <f t="shared" si="35"/>
        <v/>
      </c>
      <c r="AT12" s="112" t="str">
        <f t="shared" si="35"/>
        <v/>
      </c>
      <c r="AU12" s="112"/>
      <c r="AV12" s="112"/>
      <c r="AW12" s="112"/>
      <c r="AX12" s="112"/>
      <c r="AY12" s="144" t="str">
        <f t="shared" si="29"/>
        <v/>
      </c>
    </row>
    <row r="13">
      <c r="B13" s="145"/>
      <c r="C13" s="165"/>
      <c r="D13" s="147" t="s">
        <v>131</v>
      </c>
      <c r="E13" s="148"/>
      <c r="F13" s="166">
        <f>IF(ISBLANK(F$12),,VLOOKUP(F$12,C131:D195,2,FALSE))</f>
        <v>0.57</v>
      </c>
      <c r="G13" s="112"/>
      <c r="H13" s="112"/>
      <c r="I13" s="138">
        <v>8.0</v>
      </c>
      <c r="J13" s="112" t="str">
        <f t="shared" si="30"/>
        <v/>
      </c>
      <c r="K13" s="112">
        <f t="shared" si="19"/>
        <v>0</v>
      </c>
      <c r="L13" s="112" t="str">
        <f t="shared" si="20"/>
        <v/>
      </c>
      <c r="M13" s="112" t="str">
        <f t="shared" si="1"/>
        <v/>
      </c>
      <c r="N13" s="112" t="str">
        <f t="shared" si="2"/>
        <v/>
      </c>
      <c r="O13" s="139">
        <f t="shared" si="3"/>
        <v>0</v>
      </c>
      <c r="P13" s="138">
        <v>8.0</v>
      </c>
      <c r="Q13" s="112" t="str">
        <f t="shared" si="21"/>
        <v/>
      </c>
      <c r="R13" s="112" t="str">
        <f t="shared" si="22"/>
        <v/>
      </c>
      <c r="S13" s="112">
        <f t="shared" si="4"/>
        <v>0</v>
      </c>
      <c r="T13" s="112">
        <f t="shared" si="5"/>
        <v>0</v>
      </c>
      <c r="U13" s="112" t="str">
        <f t="shared" si="23"/>
        <v/>
      </c>
      <c r="V13" s="112" t="str">
        <f t="shared" si="6"/>
        <v/>
      </c>
      <c r="W13" s="112">
        <v>0.0</v>
      </c>
      <c r="X13" s="112">
        <f t="shared" si="7"/>
        <v>0</v>
      </c>
      <c r="Y13" s="140" t="str">
        <f t="shared" si="8"/>
        <v/>
      </c>
      <c r="AA13" s="141">
        <v>8.0</v>
      </c>
      <c r="AB13" s="112" t="str">
        <f t="shared" si="9"/>
        <v/>
      </c>
      <c r="AC13" s="142">
        <f t="shared" si="10"/>
        <v>0</v>
      </c>
      <c r="AD13" s="112" t="str">
        <f t="shared" si="11"/>
        <v/>
      </c>
      <c r="AE13" s="112" t="str">
        <f t="shared" si="12"/>
        <v/>
      </c>
      <c r="AF13" s="112">
        <f t="shared" si="24"/>
        <v>0</v>
      </c>
      <c r="AG13" s="112">
        <f t="shared" si="25"/>
        <v>0</v>
      </c>
      <c r="AH13" s="112">
        <f t="shared" si="26"/>
        <v>0</v>
      </c>
      <c r="AI13" s="143">
        <f t="shared" si="27"/>
        <v>0</v>
      </c>
      <c r="AK13" s="141">
        <v>8.0</v>
      </c>
      <c r="AL13" s="112" t="str">
        <f t="shared" si="13"/>
        <v/>
      </c>
      <c r="AM13" s="112" t="str">
        <f t="shared" si="14"/>
        <v/>
      </c>
      <c r="AN13" s="112" t="str">
        <f t="shared" si="15"/>
        <v/>
      </c>
      <c r="AO13" s="112" t="str">
        <f t="shared" si="16"/>
        <v/>
      </c>
      <c r="AP13" s="112" t="str">
        <f t="shared" si="17"/>
        <v/>
      </c>
      <c r="AQ13" s="112" t="str">
        <f t="shared" ref="AQ13:AT13" si="36">IF($AK13&lt;=$F$18,$AL13*AM13,)</f>
        <v/>
      </c>
      <c r="AR13" s="112" t="str">
        <f t="shared" si="36"/>
        <v/>
      </c>
      <c r="AS13" s="112" t="str">
        <f t="shared" si="36"/>
        <v/>
      </c>
      <c r="AT13" s="112" t="str">
        <f t="shared" si="36"/>
        <v/>
      </c>
      <c r="AU13" s="112"/>
      <c r="AV13" s="112"/>
      <c r="AW13" s="112"/>
      <c r="AX13" s="112"/>
      <c r="AY13" s="144" t="str">
        <f t="shared" si="29"/>
        <v/>
      </c>
    </row>
    <row r="14">
      <c r="B14" s="133" t="s">
        <v>132</v>
      </c>
      <c r="C14" s="167"/>
      <c r="D14" s="168"/>
      <c r="E14" s="168"/>
      <c r="F14" s="169"/>
      <c r="G14" s="112"/>
      <c r="H14" s="112"/>
      <c r="I14" s="138">
        <v>9.0</v>
      </c>
      <c r="J14" s="112" t="str">
        <f t="shared" si="30"/>
        <v/>
      </c>
      <c r="K14" s="112">
        <f t="shared" si="19"/>
        <v>0</v>
      </c>
      <c r="L14" s="112" t="str">
        <f t="shared" si="20"/>
        <v/>
      </c>
      <c r="M14" s="112" t="str">
        <f t="shared" si="1"/>
        <v/>
      </c>
      <c r="N14" s="112" t="str">
        <f t="shared" si="2"/>
        <v/>
      </c>
      <c r="O14" s="139">
        <f t="shared" si="3"/>
        <v>0</v>
      </c>
      <c r="P14" s="138">
        <v>9.0</v>
      </c>
      <c r="Q14" s="112" t="str">
        <f t="shared" si="21"/>
        <v/>
      </c>
      <c r="R14" s="112" t="str">
        <f t="shared" si="22"/>
        <v/>
      </c>
      <c r="S14" s="112">
        <f t="shared" si="4"/>
        <v>0</v>
      </c>
      <c r="T14" s="112">
        <f t="shared" si="5"/>
        <v>0</v>
      </c>
      <c r="U14" s="112" t="str">
        <f t="shared" si="23"/>
        <v/>
      </c>
      <c r="V14" s="112" t="str">
        <f t="shared" si="6"/>
        <v/>
      </c>
      <c r="W14" s="112">
        <v>0.0</v>
      </c>
      <c r="X14" s="112">
        <f t="shared" si="7"/>
        <v>0</v>
      </c>
      <c r="Y14" s="140" t="str">
        <f t="shared" si="8"/>
        <v/>
      </c>
      <c r="AA14" s="141">
        <v>9.0</v>
      </c>
      <c r="AB14" s="112" t="str">
        <f t="shared" si="9"/>
        <v/>
      </c>
      <c r="AC14" s="142">
        <f t="shared" si="10"/>
        <v>0</v>
      </c>
      <c r="AD14" s="112" t="str">
        <f t="shared" si="11"/>
        <v/>
      </c>
      <c r="AE14" s="112" t="str">
        <f t="shared" si="12"/>
        <v/>
      </c>
      <c r="AF14" s="112">
        <f t="shared" si="24"/>
        <v>0</v>
      </c>
      <c r="AG14" s="112">
        <f t="shared" si="25"/>
        <v>0</v>
      </c>
      <c r="AH14" s="112">
        <f t="shared" si="26"/>
        <v>0</v>
      </c>
      <c r="AI14" s="143">
        <f t="shared" si="27"/>
        <v>0</v>
      </c>
      <c r="AK14" s="141">
        <v>9.0</v>
      </c>
      <c r="AL14" s="112" t="str">
        <f t="shared" si="13"/>
        <v/>
      </c>
      <c r="AM14" s="112" t="str">
        <f t="shared" si="14"/>
        <v/>
      </c>
      <c r="AN14" s="112" t="str">
        <f t="shared" si="15"/>
        <v/>
      </c>
      <c r="AO14" s="112" t="str">
        <f t="shared" si="16"/>
        <v/>
      </c>
      <c r="AP14" s="112" t="str">
        <f t="shared" si="17"/>
        <v/>
      </c>
      <c r="AQ14" s="112" t="str">
        <f t="shared" ref="AQ14:AT14" si="37">IF($AK14&lt;=$F$18,$AL14*AM14,)</f>
        <v/>
      </c>
      <c r="AR14" s="112" t="str">
        <f t="shared" si="37"/>
        <v/>
      </c>
      <c r="AS14" s="112" t="str">
        <f t="shared" si="37"/>
        <v/>
      </c>
      <c r="AT14" s="112" t="str">
        <f t="shared" si="37"/>
        <v/>
      </c>
      <c r="AU14" s="112"/>
      <c r="AV14" s="112"/>
      <c r="AW14" s="112"/>
      <c r="AX14" s="112"/>
      <c r="AY14" s="144" t="str">
        <f t="shared" si="29"/>
        <v/>
      </c>
    </row>
    <row r="15">
      <c r="B15" s="153"/>
      <c r="C15" s="154" t="s">
        <v>122</v>
      </c>
      <c r="D15" s="155" t="s">
        <v>123</v>
      </c>
      <c r="E15" s="156"/>
      <c r="F15" s="157">
        <f>IF(D15="","",VLOOKUP(D15,$B$97:$C$100,2,0))</f>
        <v>70</v>
      </c>
      <c r="G15" s="112"/>
      <c r="H15" s="112"/>
      <c r="I15" s="138">
        <v>10.0</v>
      </c>
      <c r="J15" s="112" t="str">
        <f t="shared" si="30"/>
        <v/>
      </c>
      <c r="K15" s="112">
        <f t="shared" si="19"/>
        <v>0</v>
      </c>
      <c r="L15" s="112" t="str">
        <f t="shared" si="20"/>
        <v/>
      </c>
      <c r="M15" s="112" t="str">
        <f t="shared" si="1"/>
        <v/>
      </c>
      <c r="N15" s="112" t="str">
        <f t="shared" si="2"/>
        <v/>
      </c>
      <c r="O15" s="139">
        <f t="shared" si="3"/>
        <v>0</v>
      </c>
      <c r="P15" s="138">
        <v>10.0</v>
      </c>
      <c r="Q15" s="112" t="str">
        <f t="shared" si="21"/>
        <v/>
      </c>
      <c r="R15" s="112" t="str">
        <f t="shared" si="22"/>
        <v/>
      </c>
      <c r="S15" s="112">
        <f t="shared" si="4"/>
        <v>0</v>
      </c>
      <c r="T15" s="112">
        <f t="shared" si="5"/>
        <v>0</v>
      </c>
      <c r="U15" s="112" t="str">
        <f t="shared" si="23"/>
        <v/>
      </c>
      <c r="V15" s="112" t="str">
        <f t="shared" si="6"/>
        <v/>
      </c>
      <c r="W15" s="112">
        <v>0.0</v>
      </c>
      <c r="X15" s="112">
        <f t="shared" si="7"/>
        <v>0</v>
      </c>
      <c r="Y15" s="140" t="str">
        <f t="shared" si="8"/>
        <v/>
      </c>
      <c r="AA15" s="141">
        <v>10.0</v>
      </c>
      <c r="AB15" s="112" t="str">
        <f t="shared" si="9"/>
        <v/>
      </c>
      <c r="AC15" s="142">
        <f t="shared" si="10"/>
        <v>0</v>
      </c>
      <c r="AD15" s="112" t="str">
        <f t="shared" si="11"/>
        <v/>
      </c>
      <c r="AE15" s="112" t="str">
        <f t="shared" si="12"/>
        <v/>
      </c>
      <c r="AF15" s="112">
        <f t="shared" si="24"/>
        <v>0</v>
      </c>
      <c r="AG15" s="112">
        <f t="shared" si="25"/>
        <v>0</v>
      </c>
      <c r="AH15" s="112">
        <f t="shared" si="26"/>
        <v>0</v>
      </c>
      <c r="AI15" s="143">
        <f t="shared" si="27"/>
        <v>0</v>
      </c>
      <c r="AK15" s="141">
        <v>10.0</v>
      </c>
      <c r="AL15" s="112" t="str">
        <f t="shared" si="13"/>
        <v/>
      </c>
      <c r="AM15" s="112" t="str">
        <f t="shared" si="14"/>
        <v/>
      </c>
      <c r="AN15" s="112" t="str">
        <f t="shared" si="15"/>
        <v/>
      </c>
      <c r="AO15" s="112" t="str">
        <f t="shared" si="16"/>
        <v/>
      </c>
      <c r="AP15" s="112" t="str">
        <f t="shared" si="17"/>
        <v/>
      </c>
      <c r="AQ15" s="112" t="str">
        <f t="shared" ref="AQ15:AT15" si="38">IF($AK15&lt;=$F$18,$AL15*AM15,)</f>
        <v/>
      </c>
      <c r="AR15" s="112" t="str">
        <f t="shared" si="38"/>
        <v/>
      </c>
      <c r="AS15" s="112" t="str">
        <f t="shared" si="38"/>
        <v/>
      </c>
      <c r="AT15" s="112" t="str">
        <f t="shared" si="38"/>
        <v/>
      </c>
      <c r="AU15" s="112"/>
      <c r="AV15" s="112"/>
      <c r="AW15" s="112"/>
      <c r="AX15" s="112"/>
      <c r="AY15" s="144" t="str">
        <f t="shared" si="29"/>
        <v/>
      </c>
    </row>
    <row r="16">
      <c r="B16" s="153"/>
      <c r="C16" s="154" t="s">
        <v>124</v>
      </c>
      <c r="D16" s="158" t="s">
        <v>133</v>
      </c>
      <c r="E16" s="156"/>
      <c r="F16" s="157">
        <v>10.0</v>
      </c>
      <c r="G16" s="112"/>
      <c r="H16" s="112"/>
      <c r="I16" s="138">
        <v>11.0</v>
      </c>
      <c r="J16" s="112" t="str">
        <f t="shared" si="30"/>
        <v/>
      </c>
      <c r="K16" s="112">
        <f t="shared" si="19"/>
        <v>0</v>
      </c>
      <c r="L16" s="112" t="str">
        <f t="shared" si="20"/>
        <v/>
      </c>
      <c r="M16" s="112" t="str">
        <f t="shared" si="1"/>
        <v/>
      </c>
      <c r="N16" s="112" t="str">
        <f t="shared" si="2"/>
        <v/>
      </c>
      <c r="O16" s="139">
        <f t="shared" si="3"/>
        <v>0</v>
      </c>
      <c r="P16" s="138">
        <v>11.0</v>
      </c>
      <c r="Q16" s="112" t="str">
        <f t="shared" si="21"/>
        <v/>
      </c>
      <c r="R16" s="112" t="str">
        <f t="shared" si="22"/>
        <v/>
      </c>
      <c r="S16" s="112">
        <f t="shared" si="4"/>
        <v>0</v>
      </c>
      <c r="T16" s="112">
        <f t="shared" si="5"/>
        <v>0</v>
      </c>
      <c r="U16" s="112" t="str">
        <f t="shared" si="23"/>
        <v/>
      </c>
      <c r="V16" s="112" t="str">
        <f t="shared" si="6"/>
        <v/>
      </c>
      <c r="W16" s="112">
        <v>0.0</v>
      </c>
      <c r="X16" s="112">
        <f t="shared" si="7"/>
        <v>0</v>
      </c>
      <c r="Y16" s="140" t="str">
        <f t="shared" si="8"/>
        <v/>
      </c>
      <c r="AA16" s="141">
        <v>11.0</v>
      </c>
      <c r="AB16" s="112" t="str">
        <f t="shared" si="9"/>
        <v/>
      </c>
      <c r="AC16" s="142">
        <f t="shared" si="10"/>
        <v>0</v>
      </c>
      <c r="AD16" s="112" t="str">
        <f t="shared" si="11"/>
        <v/>
      </c>
      <c r="AE16" s="112" t="str">
        <f t="shared" si="12"/>
        <v/>
      </c>
      <c r="AF16" s="112">
        <f t="shared" si="24"/>
        <v>0</v>
      </c>
      <c r="AG16" s="112">
        <f t="shared" si="25"/>
        <v>0</v>
      </c>
      <c r="AH16" s="112">
        <f t="shared" si="26"/>
        <v>0</v>
      </c>
      <c r="AI16" s="143">
        <f t="shared" si="27"/>
        <v>0</v>
      </c>
      <c r="AK16" s="141">
        <v>11.0</v>
      </c>
      <c r="AL16" s="112" t="str">
        <f t="shared" si="13"/>
        <v/>
      </c>
      <c r="AM16" s="112" t="str">
        <f t="shared" si="14"/>
        <v/>
      </c>
      <c r="AN16" s="112" t="str">
        <f t="shared" si="15"/>
        <v/>
      </c>
      <c r="AO16" s="112" t="str">
        <f t="shared" si="16"/>
        <v/>
      </c>
      <c r="AP16" s="112" t="str">
        <f t="shared" si="17"/>
        <v/>
      </c>
      <c r="AQ16" s="112" t="str">
        <f t="shared" ref="AQ16:AT16" si="39">IF($AK16&lt;=$F$18,$AL16*AM16,)</f>
        <v/>
      </c>
      <c r="AR16" s="112" t="str">
        <f t="shared" si="39"/>
        <v/>
      </c>
      <c r="AS16" s="112" t="str">
        <f t="shared" si="39"/>
        <v/>
      </c>
      <c r="AT16" s="112" t="str">
        <f t="shared" si="39"/>
        <v/>
      </c>
      <c r="AU16" s="112"/>
      <c r="AV16" s="112"/>
      <c r="AW16" s="112"/>
      <c r="AX16" s="112"/>
      <c r="AY16" s="144" t="str">
        <f t="shared" si="29"/>
        <v/>
      </c>
    </row>
    <row r="17">
      <c r="B17" s="153"/>
      <c r="C17" s="159" t="s">
        <v>127</v>
      </c>
      <c r="D17" s="160" t="s">
        <v>52</v>
      </c>
      <c r="E17" s="156"/>
      <c r="F17" s="164" t="s">
        <v>235</v>
      </c>
      <c r="G17" s="112"/>
      <c r="H17" s="112"/>
      <c r="I17" s="138">
        <v>12.0</v>
      </c>
      <c r="J17" s="112" t="str">
        <f t="shared" si="30"/>
        <v/>
      </c>
      <c r="K17" s="112">
        <f t="shared" si="19"/>
        <v>0</v>
      </c>
      <c r="L17" s="112" t="str">
        <f t="shared" si="20"/>
        <v/>
      </c>
      <c r="M17" s="112" t="str">
        <f t="shared" si="1"/>
        <v/>
      </c>
      <c r="N17" s="112" t="str">
        <f t="shared" si="2"/>
        <v/>
      </c>
      <c r="O17" s="139">
        <f t="shared" si="3"/>
        <v>0</v>
      </c>
      <c r="P17" s="138">
        <v>12.0</v>
      </c>
      <c r="Q17" s="112" t="str">
        <f t="shared" si="21"/>
        <v/>
      </c>
      <c r="R17" s="112" t="str">
        <f t="shared" si="22"/>
        <v/>
      </c>
      <c r="S17" s="112">
        <f t="shared" si="4"/>
        <v>0</v>
      </c>
      <c r="T17" s="112">
        <f t="shared" si="5"/>
        <v>0</v>
      </c>
      <c r="U17" s="112" t="str">
        <f t="shared" si="23"/>
        <v/>
      </c>
      <c r="V17" s="112" t="str">
        <f t="shared" si="6"/>
        <v/>
      </c>
      <c r="W17" s="112">
        <v>0.0</v>
      </c>
      <c r="X17" s="112">
        <f t="shared" si="7"/>
        <v>0</v>
      </c>
      <c r="Y17" s="140" t="str">
        <f t="shared" si="8"/>
        <v/>
      </c>
      <c r="AA17" s="141">
        <v>12.0</v>
      </c>
      <c r="AB17" s="112" t="str">
        <f t="shared" si="9"/>
        <v/>
      </c>
      <c r="AC17" s="142">
        <f t="shared" si="10"/>
        <v>0</v>
      </c>
      <c r="AD17" s="112" t="str">
        <f t="shared" si="11"/>
        <v/>
      </c>
      <c r="AE17" s="112" t="str">
        <f t="shared" si="12"/>
        <v/>
      </c>
      <c r="AF17" s="112">
        <f t="shared" si="24"/>
        <v>0</v>
      </c>
      <c r="AG17" s="112">
        <f t="shared" si="25"/>
        <v>0</v>
      </c>
      <c r="AH17" s="112">
        <f t="shared" si="26"/>
        <v>0</v>
      </c>
      <c r="AI17" s="143">
        <f t="shared" si="27"/>
        <v>0</v>
      </c>
      <c r="AK17" s="141">
        <v>12.0</v>
      </c>
      <c r="AL17" s="112" t="str">
        <f t="shared" si="13"/>
        <v/>
      </c>
      <c r="AM17" s="112" t="str">
        <f t="shared" si="14"/>
        <v/>
      </c>
      <c r="AN17" s="112" t="str">
        <f t="shared" si="15"/>
        <v/>
      </c>
      <c r="AO17" s="112" t="str">
        <f t="shared" si="16"/>
        <v/>
      </c>
      <c r="AP17" s="112" t="str">
        <f t="shared" si="17"/>
        <v/>
      </c>
      <c r="AQ17" s="112" t="str">
        <f t="shared" ref="AQ17:AT17" si="40">IF($AK17&lt;=$F$18,$AL17*AM17,)</f>
        <v/>
      </c>
      <c r="AR17" s="112" t="str">
        <f t="shared" si="40"/>
        <v/>
      </c>
      <c r="AS17" s="112" t="str">
        <f t="shared" si="40"/>
        <v/>
      </c>
      <c r="AT17" s="112" t="str">
        <f t="shared" si="40"/>
        <v/>
      </c>
      <c r="AU17" s="112"/>
      <c r="AV17" s="112"/>
      <c r="AW17" s="112"/>
      <c r="AX17" s="112"/>
      <c r="AY17" s="144" t="str">
        <f t="shared" si="29"/>
        <v/>
      </c>
    </row>
    <row r="18">
      <c r="B18" s="153"/>
      <c r="C18" s="162"/>
      <c r="D18" s="160" t="s">
        <v>128</v>
      </c>
      <c r="E18" s="156"/>
      <c r="F18" s="170"/>
      <c r="G18" s="112"/>
      <c r="H18" s="112"/>
      <c r="I18" s="138">
        <v>13.0</v>
      </c>
      <c r="J18" s="112" t="str">
        <f t="shared" si="30"/>
        <v/>
      </c>
      <c r="K18" s="112">
        <f t="shared" si="19"/>
        <v>0</v>
      </c>
      <c r="L18" s="112" t="str">
        <f t="shared" si="20"/>
        <v/>
      </c>
      <c r="M18" s="112" t="str">
        <f t="shared" si="1"/>
        <v/>
      </c>
      <c r="N18" s="112" t="str">
        <f t="shared" si="2"/>
        <v/>
      </c>
      <c r="O18" s="139">
        <f t="shared" si="3"/>
        <v>0</v>
      </c>
      <c r="P18" s="138">
        <v>13.0</v>
      </c>
      <c r="Q18" s="112" t="str">
        <f t="shared" si="21"/>
        <v/>
      </c>
      <c r="R18" s="112" t="str">
        <f t="shared" si="22"/>
        <v/>
      </c>
      <c r="S18" s="112">
        <f t="shared" si="4"/>
        <v>0</v>
      </c>
      <c r="T18" s="112">
        <f t="shared" si="5"/>
        <v>0</v>
      </c>
      <c r="U18" s="112" t="str">
        <f t="shared" si="23"/>
        <v/>
      </c>
      <c r="V18" s="112" t="str">
        <f t="shared" si="6"/>
        <v/>
      </c>
      <c r="W18" s="112">
        <v>0.0</v>
      </c>
      <c r="X18" s="112">
        <f t="shared" si="7"/>
        <v>0</v>
      </c>
      <c r="Y18" s="140" t="str">
        <f t="shared" si="8"/>
        <v/>
      </c>
      <c r="AA18" s="141">
        <v>13.0</v>
      </c>
      <c r="AB18" s="112" t="str">
        <f t="shared" si="9"/>
        <v/>
      </c>
      <c r="AC18" s="142">
        <f t="shared" si="10"/>
        <v>0</v>
      </c>
      <c r="AD18" s="112" t="str">
        <f t="shared" si="11"/>
        <v/>
      </c>
      <c r="AE18" s="112" t="str">
        <f t="shared" si="12"/>
        <v/>
      </c>
      <c r="AF18" s="112">
        <f t="shared" si="24"/>
        <v>0</v>
      </c>
      <c r="AG18" s="112">
        <f t="shared" si="25"/>
        <v>0</v>
      </c>
      <c r="AH18" s="112">
        <f t="shared" si="26"/>
        <v>0</v>
      </c>
      <c r="AI18" s="143">
        <f t="shared" si="27"/>
        <v>0</v>
      </c>
      <c r="AK18" s="141">
        <v>13.0</v>
      </c>
      <c r="AL18" s="112" t="str">
        <f t="shared" si="13"/>
        <v/>
      </c>
      <c r="AM18" s="112" t="str">
        <f t="shared" si="14"/>
        <v/>
      </c>
      <c r="AN18" s="112" t="str">
        <f t="shared" si="15"/>
        <v/>
      </c>
      <c r="AO18" s="112" t="str">
        <f t="shared" si="16"/>
        <v/>
      </c>
      <c r="AP18" s="112" t="str">
        <f t="shared" si="17"/>
        <v/>
      </c>
      <c r="AQ18" s="112" t="str">
        <f t="shared" ref="AQ18:AT18" si="41">IF($AK18&lt;=$F$18,$AL18*AM18,)</f>
        <v/>
      </c>
      <c r="AR18" s="112" t="str">
        <f t="shared" si="41"/>
        <v/>
      </c>
      <c r="AS18" s="112" t="str">
        <f t="shared" si="41"/>
        <v/>
      </c>
      <c r="AT18" s="112" t="str">
        <f t="shared" si="41"/>
        <v/>
      </c>
      <c r="AU18" s="112"/>
      <c r="AV18" s="112"/>
      <c r="AW18" s="112"/>
      <c r="AX18" s="112"/>
      <c r="AY18" s="144" t="str">
        <f t="shared" si="29"/>
        <v/>
      </c>
    </row>
    <row r="19">
      <c r="B19" s="153"/>
      <c r="C19" s="162"/>
      <c r="D19" s="158" t="s">
        <v>131</v>
      </c>
      <c r="E19" s="156"/>
      <c r="F19" s="163">
        <f>IF(ISBLANK(F$17),,VLOOKUP(F$17,C131:D195,2,FALSE))</f>
        <v>0.38</v>
      </c>
      <c r="G19" s="112"/>
      <c r="H19" s="112"/>
      <c r="I19" s="138">
        <v>14.0</v>
      </c>
      <c r="J19" s="112" t="str">
        <f t="shared" si="30"/>
        <v/>
      </c>
      <c r="K19" s="112">
        <f t="shared" si="19"/>
        <v>0</v>
      </c>
      <c r="L19" s="112" t="str">
        <f t="shared" si="20"/>
        <v/>
      </c>
      <c r="M19" s="112" t="str">
        <f t="shared" si="1"/>
        <v/>
      </c>
      <c r="N19" s="112" t="str">
        <f t="shared" si="2"/>
        <v/>
      </c>
      <c r="O19" s="139">
        <f t="shared" si="3"/>
        <v>0</v>
      </c>
      <c r="P19" s="138">
        <v>14.0</v>
      </c>
      <c r="Q19" s="112" t="str">
        <f t="shared" si="21"/>
        <v/>
      </c>
      <c r="R19" s="112" t="str">
        <f t="shared" si="22"/>
        <v/>
      </c>
      <c r="S19" s="112">
        <f t="shared" si="4"/>
        <v>0</v>
      </c>
      <c r="T19" s="112">
        <f t="shared" si="5"/>
        <v>0</v>
      </c>
      <c r="U19" s="112" t="str">
        <f t="shared" si="23"/>
        <v/>
      </c>
      <c r="V19" s="112" t="str">
        <f t="shared" si="6"/>
        <v/>
      </c>
      <c r="W19" s="112">
        <v>0.0</v>
      </c>
      <c r="X19" s="112">
        <f t="shared" si="7"/>
        <v>0</v>
      </c>
      <c r="Y19" s="140" t="str">
        <f t="shared" si="8"/>
        <v/>
      </c>
      <c r="AA19" s="141">
        <v>14.0</v>
      </c>
      <c r="AB19" s="112" t="str">
        <f t="shared" si="9"/>
        <v/>
      </c>
      <c r="AC19" s="142">
        <f t="shared" si="10"/>
        <v>0</v>
      </c>
      <c r="AD19" s="112" t="str">
        <f t="shared" si="11"/>
        <v/>
      </c>
      <c r="AE19" s="112" t="str">
        <f t="shared" si="12"/>
        <v/>
      </c>
      <c r="AF19" s="112">
        <f t="shared" si="24"/>
        <v>0</v>
      </c>
      <c r="AG19" s="112">
        <f t="shared" si="25"/>
        <v>0</v>
      </c>
      <c r="AH19" s="112">
        <f t="shared" si="26"/>
        <v>0</v>
      </c>
      <c r="AI19" s="143">
        <f t="shared" si="27"/>
        <v>0</v>
      </c>
      <c r="AK19" s="141">
        <v>14.0</v>
      </c>
      <c r="AL19" s="112" t="str">
        <f t="shared" si="13"/>
        <v/>
      </c>
      <c r="AM19" s="112" t="str">
        <f t="shared" si="14"/>
        <v/>
      </c>
      <c r="AN19" s="112" t="str">
        <f t="shared" si="15"/>
        <v/>
      </c>
      <c r="AO19" s="112" t="str">
        <f t="shared" si="16"/>
        <v/>
      </c>
      <c r="AP19" s="112" t="str">
        <f t="shared" si="17"/>
        <v/>
      </c>
      <c r="AQ19" s="112" t="str">
        <f t="shared" ref="AQ19:AT19" si="42">IF($AK19&lt;=$F$18,$AL19*AM19,)</f>
        <v/>
      </c>
      <c r="AR19" s="112" t="str">
        <f t="shared" si="42"/>
        <v/>
      </c>
      <c r="AS19" s="112" t="str">
        <f t="shared" si="42"/>
        <v/>
      </c>
      <c r="AT19" s="112" t="str">
        <f t="shared" si="42"/>
        <v/>
      </c>
      <c r="AU19" s="112"/>
      <c r="AV19" s="112"/>
      <c r="AW19" s="112"/>
      <c r="AX19" s="112"/>
      <c r="AY19" s="144" t="str">
        <f t="shared" si="29"/>
        <v/>
      </c>
    </row>
    <row r="20">
      <c r="B20" s="153"/>
      <c r="C20" s="162"/>
      <c r="D20" s="158" t="s">
        <v>135</v>
      </c>
      <c r="E20" s="156"/>
      <c r="F20" s="163">
        <f>IF(ISBLANK(F$17),,VLOOKUP(F17,D!$C$130:$F$196,4,FALSE))</f>
        <v>1.3</v>
      </c>
      <c r="G20" s="112"/>
      <c r="H20" s="112"/>
      <c r="I20" s="138">
        <v>15.0</v>
      </c>
      <c r="J20" s="112" t="str">
        <f t="shared" si="30"/>
        <v/>
      </c>
      <c r="K20" s="112">
        <f t="shared" si="19"/>
        <v>0</v>
      </c>
      <c r="L20" s="112" t="str">
        <f t="shared" si="20"/>
        <v/>
      </c>
      <c r="M20" s="112" t="str">
        <f t="shared" si="1"/>
        <v/>
      </c>
      <c r="N20" s="112" t="str">
        <f t="shared" si="2"/>
        <v/>
      </c>
      <c r="O20" s="139">
        <f t="shared" si="3"/>
        <v>0</v>
      </c>
      <c r="P20" s="138">
        <v>15.0</v>
      </c>
      <c r="Q20" s="112" t="str">
        <f t="shared" si="21"/>
        <v/>
      </c>
      <c r="R20" s="112" t="str">
        <f t="shared" si="22"/>
        <v/>
      </c>
      <c r="S20" s="112">
        <f t="shared" si="4"/>
        <v>0</v>
      </c>
      <c r="T20" s="112">
        <f t="shared" si="5"/>
        <v>0</v>
      </c>
      <c r="U20" s="112" t="str">
        <f t="shared" si="23"/>
        <v/>
      </c>
      <c r="V20" s="112" t="str">
        <f t="shared" si="6"/>
        <v/>
      </c>
      <c r="W20" s="112">
        <v>0.0</v>
      </c>
      <c r="X20" s="112">
        <f t="shared" si="7"/>
        <v>0</v>
      </c>
      <c r="Y20" s="140" t="str">
        <f t="shared" si="8"/>
        <v/>
      </c>
      <c r="AA20" s="141">
        <v>15.0</v>
      </c>
      <c r="AB20" s="112" t="str">
        <f t="shared" si="9"/>
        <v/>
      </c>
      <c r="AC20" s="142">
        <f t="shared" si="10"/>
        <v>0</v>
      </c>
      <c r="AD20" s="112" t="str">
        <f t="shared" si="11"/>
        <v/>
      </c>
      <c r="AE20" s="112" t="str">
        <f t="shared" si="12"/>
        <v/>
      </c>
      <c r="AF20" s="112">
        <f t="shared" si="24"/>
        <v>0</v>
      </c>
      <c r="AG20" s="112">
        <f t="shared" si="25"/>
        <v>0</v>
      </c>
      <c r="AH20" s="112">
        <f t="shared" si="26"/>
        <v>0</v>
      </c>
      <c r="AI20" s="143">
        <f t="shared" si="27"/>
        <v>0</v>
      </c>
      <c r="AK20" s="141">
        <v>15.0</v>
      </c>
      <c r="AL20" s="112" t="str">
        <f t="shared" si="13"/>
        <v/>
      </c>
      <c r="AM20" s="112" t="str">
        <f t="shared" si="14"/>
        <v/>
      </c>
      <c r="AN20" s="112" t="str">
        <f t="shared" si="15"/>
        <v/>
      </c>
      <c r="AO20" s="112" t="str">
        <f t="shared" si="16"/>
        <v/>
      </c>
      <c r="AP20" s="112" t="str">
        <f t="shared" si="17"/>
        <v/>
      </c>
      <c r="AQ20" s="112" t="str">
        <f t="shared" ref="AQ20:AT20" si="43">IF($AK20&lt;=$F$18,$AL20*AM20,)</f>
        <v/>
      </c>
      <c r="AR20" s="112" t="str">
        <f t="shared" si="43"/>
        <v/>
      </c>
      <c r="AS20" s="112" t="str">
        <f t="shared" si="43"/>
        <v/>
      </c>
      <c r="AT20" s="112" t="str">
        <f t="shared" si="43"/>
        <v/>
      </c>
      <c r="AU20" s="112"/>
      <c r="AV20" s="112"/>
      <c r="AW20" s="112"/>
      <c r="AX20" s="112"/>
      <c r="AY20" s="144" t="str">
        <f t="shared" si="29"/>
        <v/>
      </c>
    </row>
    <row r="21" ht="15.75" customHeight="1">
      <c r="B21" s="145"/>
      <c r="C21" s="165"/>
      <c r="D21" s="147" t="s">
        <v>136</v>
      </c>
      <c r="E21" s="148"/>
      <c r="F21" s="171"/>
      <c r="G21" s="112"/>
      <c r="H21" s="112"/>
      <c r="I21" s="138">
        <v>16.0</v>
      </c>
      <c r="J21" s="112" t="str">
        <f t="shared" si="30"/>
        <v/>
      </c>
      <c r="K21" s="112">
        <f t="shared" si="19"/>
        <v>0</v>
      </c>
      <c r="L21" s="112" t="str">
        <f t="shared" si="20"/>
        <v/>
      </c>
      <c r="M21" s="112" t="str">
        <f t="shared" si="1"/>
        <v/>
      </c>
      <c r="N21" s="112" t="str">
        <f t="shared" si="2"/>
        <v/>
      </c>
      <c r="O21" s="139">
        <f t="shared" si="3"/>
        <v>0</v>
      </c>
      <c r="P21" s="138">
        <v>16.0</v>
      </c>
      <c r="Q21" s="112" t="str">
        <f t="shared" si="21"/>
        <v/>
      </c>
      <c r="R21" s="112" t="str">
        <f t="shared" si="22"/>
        <v/>
      </c>
      <c r="S21" s="112">
        <f t="shared" si="4"/>
        <v>0</v>
      </c>
      <c r="T21" s="112">
        <f t="shared" si="5"/>
        <v>0</v>
      </c>
      <c r="U21" s="112" t="str">
        <f t="shared" si="23"/>
        <v/>
      </c>
      <c r="V21" s="112" t="str">
        <f t="shared" si="6"/>
        <v/>
      </c>
      <c r="W21" s="112">
        <v>0.0</v>
      </c>
      <c r="X21" s="112">
        <f t="shared" si="7"/>
        <v>0</v>
      </c>
      <c r="Y21" s="140" t="str">
        <f t="shared" si="8"/>
        <v/>
      </c>
      <c r="AA21" s="141">
        <v>16.0</v>
      </c>
      <c r="AB21" s="112" t="str">
        <f t="shared" si="9"/>
        <v/>
      </c>
      <c r="AC21" s="142">
        <f t="shared" si="10"/>
        <v>0</v>
      </c>
      <c r="AD21" s="112" t="str">
        <f t="shared" si="11"/>
        <v/>
      </c>
      <c r="AE21" s="112" t="str">
        <f t="shared" si="12"/>
        <v/>
      </c>
      <c r="AF21" s="112">
        <f t="shared" si="24"/>
        <v>0</v>
      </c>
      <c r="AG21" s="112">
        <f t="shared" si="25"/>
        <v>0</v>
      </c>
      <c r="AH21" s="112">
        <f t="shared" si="26"/>
        <v>0</v>
      </c>
      <c r="AI21" s="143">
        <f t="shared" si="27"/>
        <v>0</v>
      </c>
      <c r="AK21" s="141">
        <v>16.0</v>
      </c>
      <c r="AL21" s="112" t="str">
        <f t="shared" si="13"/>
        <v/>
      </c>
      <c r="AM21" s="112" t="str">
        <f t="shared" si="14"/>
        <v/>
      </c>
      <c r="AN21" s="112" t="str">
        <f t="shared" si="15"/>
        <v/>
      </c>
      <c r="AO21" s="112" t="str">
        <f t="shared" si="16"/>
        <v/>
      </c>
      <c r="AP21" s="112" t="str">
        <f t="shared" si="17"/>
        <v/>
      </c>
      <c r="AQ21" s="112" t="str">
        <f t="shared" ref="AQ21:AT21" si="44">IF($AK21&lt;=$F$18,$AL21*AM21,)</f>
        <v/>
      </c>
      <c r="AR21" s="112" t="str">
        <f t="shared" si="44"/>
        <v/>
      </c>
      <c r="AS21" s="112" t="str">
        <f t="shared" si="44"/>
        <v/>
      </c>
      <c r="AT21" s="112" t="str">
        <f t="shared" si="44"/>
        <v/>
      </c>
      <c r="AU21" s="112"/>
      <c r="AV21" s="112"/>
      <c r="AW21" s="112"/>
      <c r="AX21" s="112"/>
      <c r="AY21" s="144" t="str">
        <f t="shared" si="29"/>
        <v/>
      </c>
    </row>
    <row r="22" ht="15.75" customHeight="1">
      <c r="E22" s="172"/>
      <c r="F22" s="111"/>
      <c r="G22" s="112"/>
      <c r="H22" s="112"/>
      <c r="I22" s="138">
        <v>17.0</v>
      </c>
      <c r="J22" s="112" t="str">
        <f t="shared" si="30"/>
        <v/>
      </c>
      <c r="K22" s="112">
        <f t="shared" si="19"/>
        <v>0</v>
      </c>
      <c r="L22" s="112" t="str">
        <f t="shared" si="20"/>
        <v/>
      </c>
      <c r="M22" s="112" t="str">
        <f t="shared" si="1"/>
        <v/>
      </c>
      <c r="N22" s="112" t="str">
        <f t="shared" si="2"/>
        <v/>
      </c>
      <c r="O22" s="139">
        <f t="shared" si="3"/>
        <v>0</v>
      </c>
      <c r="P22" s="138">
        <v>17.0</v>
      </c>
      <c r="Q22" s="112" t="str">
        <f t="shared" si="21"/>
        <v/>
      </c>
      <c r="R22" s="112" t="str">
        <f t="shared" si="22"/>
        <v/>
      </c>
      <c r="S22" s="112">
        <f t="shared" si="4"/>
        <v>0</v>
      </c>
      <c r="T22" s="112">
        <f t="shared" si="5"/>
        <v>0</v>
      </c>
      <c r="U22" s="112" t="str">
        <f t="shared" si="23"/>
        <v/>
      </c>
      <c r="V22" s="112" t="str">
        <f t="shared" si="6"/>
        <v/>
      </c>
      <c r="W22" s="112">
        <v>0.0</v>
      </c>
      <c r="X22" s="112">
        <f t="shared" si="7"/>
        <v>0</v>
      </c>
      <c r="Y22" s="140" t="str">
        <f t="shared" si="8"/>
        <v/>
      </c>
      <c r="AA22" s="141">
        <v>17.0</v>
      </c>
      <c r="AB22" s="112" t="str">
        <f t="shared" si="9"/>
        <v/>
      </c>
      <c r="AC22" s="142">
        <f t="shared" si="10"/>
        <v>0</v>
      </c>
      <c r="AD22" s="112" t="str">
        <f t="shared" si="11"/>
        <v/>
      </c>
      <c r="AE22" s="112" t="str">
        <f t="shared" si="12"/>
        <v/>
      </c>
      <c r="AF22" s="112">
        <f t="shared" si="24"/>
        <v>0</v>
      </c>
      <c r="AG22" s="112">
        <f t="shared" si="25"/>
        <v>0</v>
      </c>
      <c r="AH22" s="112">
        <f t="shared" si="26"/>
        <v>0</v>
      </c>
      <c r="AI22" s="143">
        <f t="shared" si="27"/>
        <v>0</v>
      </c>
      <c r="AK22" s="141">
        <v>17.0</v>
      </c>
      <c r="AL22" s="112" t="str">
        <f t="shared" si="13"/>
        <v/>
      </c>
      <c r="AM22" s="112" t="str">
        <f t="shared" si="14"/>
        <v/>
      </c>
      <c r="AN22" s="112" t="str">
        <f t="shared" si="15"/>
        <v/>
      </c>
      <c r="AO22" s="112" t="str">
        <f t="shared" si="16"/>
        <v/>
      </c>
      <c r="AP22" s="112" t="str">
        <f t="shared" si="17"/>
        <v/>
      </c>
      <c r="AQ22" s="112" t="str">
        <f t="shared" ref="AQ22:AT22" si="45">IF($AK22&lt;=$F$18,$AL22*AM22,)</f>
        <v/>
      </c>
      <c r="AR22" s="112" t="str">
        <f t="shared" si="45"/>
        <v/>
      </c>
      <c r="AS22" s="112" t="str">
        <f t="shared" si="45"/>
        <v/>
      </c>
      <c r="AT22" s="112" t="str">
        <f t="shared" si="45"/>
        <v/>
      </c>
      <c r="AU22" s="112"/>
      <c r="AV22" s="112"/>
      <c r="AW22" s="112"/>
      <c r="AX22" s="112"/>
      <c r="AY22" s="144" t="str">
        <f t="shared" si="29"/>
        <v/>
      </c>
    </row>
    <row r="23" ht="15.75" customHeight="1">
      <c r="B23" s="252" t="s">
        <v>137</v>
      </c>
      <c r="C23" s="115"/>
      <c r="D23" s="115"/>
      <c r="E23" s="115"/>
      <c r="F23" s="115"/>
      <c r="G23" s="116"/>
      <c r="H23" s="112"/>
      <c r="I23" s="138">
        <v>18.0</v>
      </c>
      <c r="J23" s="112" t="str">
        <f t="shared" si="30"/>
        <v/>
      </c>
      <c r="K23" s="112">
        <f t="shared" si="19"/>
        <v>0</v>
      </c>
      <c r="L23" s="112" t="str">
        <f t="shared" si="20"/>
        <v/>
      </c>
      <c r="M23" s="112" t="str">
        <f t="shared" si="1"/>
        <v/>
      </c>
      <c r="N23" s="112" t="str">
        <f t="shared" si="2"/>
        <v/>
      </c>
      <c r="O23" s="139">
        <f t="shared" si="3"/>
        <v>0</v>
      </c>
      <c r="P23" s="138">
        <v>18.0</v>
      </c>
      <c r="Q23" s="112" t="str">
        <f t="shared" si="21"/>
        <v/>
      </c>
      <c r="R23" s="112" t="str">
        <f t="shared" si="22"/>
        <v/>
      </c>
      <c r="S23" s="112">
        <f t="shared" si="4"/>
        <v>0</v>
      </c>
      <c r="T23" s="112">
        <f t="shared" si="5"/>
        <v>0</v>
      </c>
      <c r="U23" s="112" t="str">
        <f t="shared" si="23"/>
        <v/>
      </c>
      <c r="V23" s="112" t="str">
        <f t="shared" si="6"/>
        <v/>
      </c>
      <c r="W23" s="112">
        <v>0.0</v>
      </c>
      <c r="X23" s="112">
        <f t="shared" si="7"/>
        <v>0</v>
      </c>
      <c r="Y23" s="140" t="str">
        <f t="shared" si="8"/>
        <v/>
      </c>
      <c r="AA23" s="141">
        <v>18.0</v>
      </c>
      <c r="AB23" s="112" t="str">
        <f t="shared" si="9"/>
        <v/>
      </c>
      <c r="AC23" s="142">
        <f t="shared" si="10"/>
        <v>0</v>
      </c>
      <c r="AD23" s="112" t="str">
        <f t="shared" si="11"/>
        <v/>
      </c>
      <c r="AE23" s="112" t="str">
        <f t="shared" si="12"/>
        <v/>
      </c>
      <c r="AF23" s="112">
        <f t="shared" si="24"/>
        <v>0</v>
      </c>
      <c r="AG23" s="112">
        <f t="shared" si="25"/>
        <v>0</v>
      </c>
      <c r="AH23" s="112">
        <f t="shared" si="26"/>
        <v>0</v>
      </c>
      <c r="AI23" s="143">
        <f t="shared" si="27"/>
        <v>0</v>
      </c>
      <c r="AK23" s="141">
        <v>18.0</v>
      </c>
      <c r="AL23" s="112" t="str">
        <f t="shared" si="13"/>
        <v/>
      </c>
      <c r="AM23" s="112" t="str">
        <f t="shared" si="14"/>
        <v/>
      </c>
      <c r="AN23" s="112" t="str">
        <f t="shared" si="15"/>
        <v/>
      </c>
      <c r="AO23" s="112" t="str">
        <f t="shared" si="16"/>
        <v/>
      </c>
      <c r="AP23" s="112" t="str">
        <f t="shared" si="17"/>
        <v/>
      </c>
      <c r="AQ23" s="112" t="str">
        <f t="shared" ref="AQ23:AT23" si="46">IF($AK23&lt;=$F$18,$AL23*AM23,)</f>
        <v/>
      </c>
      <c r="AR23" s="112" t="str">
        <f t="shared" si="46"/>
        <v/>
      </c>
      <c r="AS23" s="112" t="str">
        <f t="shared" si="46"/>
        <v/>
      </c>
      <c r="AT23" s="112" t="str">
        <f t="shared" si="46"/>
        <v/>
      </c>
      <c r="AU23" s="112"/>
      <c r="AV23" s="112"/>
      <c r="AW23" s="112"/>
      <c r="AX23" s="112"/>
      <c r="AY23" s="144" t="str">
        <f t="shared" si="29"/>
        <v/>
      </c>
    </row>
    <row r="24" ht="15.75" customHeight="1">
      <c r="B24" s="173" t="s">
        <v>138</v>
      </c>
      <c r="C24" s="174" t="s">
        <v>139</v>
      </c>
      <c r="D24" s="174" t="s">
        <v>140</v>
      </c>
      <c r="E24" s="174" t="s">
        <v>141</v>
      </c>
      <c r="F24" s="174" t="s">
        <v>142</v>
      </c>
      <c r="G24" s="175" t="s">
        <v>143</v>
      </c>
      <c r="H24" s="112"/>
      <c r="I24" s="138">
        <v>19.0</v>
      </c>
      <c r="J24" s="112" t="str">
        <f t="shared" si="30"/>
        <v/>
      </c>
      <c r="K24" s="112">
        <f t="shared" si="19"/>
        <v>0</v>
      </c>
      <c r="L24" s="112" t="str">
        <f t="shared" si="20"/>
        <v/>
      </c>
      <c r="M24" s="112" t="str">
        <f t="shared" si="1"/>
        <v/>
      </c>
      <c r="N24" s="112" t="str">
        <f t="shared" si="2"/>
        <v/>
      </c>
      <c r="O24" s="139">
        <f t="shared" si="3"/>
        <v>0</v>
      </c>
      <c r="P24" s="138">
        <v>19.0</v>
      </c>
      <c r="Q24" s="112" t="str">
        <f t="shared" si="21"/>
        <v/>
      </c>
      <c r="R24" s="112" t="str">
        <f t="shared" si="22"/>
        <v/>
      </c>
      <c r="S24" s="112">
        <f t="shared" si="4"/>
        <v>0</v>
      </c>
      <c r="T24" s="112">
        <f t="shared" si="5"/>
        <v>0</v>
      </c>
      <c r="U24" s="112" t="str">
        <f t="shared" si="23"/>
        <v/>
      </c>
      <c r="V24" s="112" t="str">
        <f t="shared" si="6"/>
        <v/>
      </c>
      <c r="W24" s="112">
        <v>0.0</v>
      </c>
      <c r="X24" s="112">
        <f t="shared" si="7"/>
        <v>0</v>
      </c>
      <c r="Y24" s="140" t="str">
        <f t="shared" si="8"/>
        <v/>
      </c>
      <c r="AA24" s="141">
        <v>19.0</v>
      </c>
      <c r="AB24" s="112" t="str">
        <f t="shared" si="9"/>
        <v/>
      </c>
      <c r="AC24" s="142">
        <f t="shared" si="10"/>
        <v>0</v>
      </c>
      <c r="AD24" s="112" t="str">
        <f t="shared" si="11"/>
        <v/>
      </c>
      <c r="AE24" s="112" t="str">
        <f t="shared" si="12"/>
        <v/>
      </c>
      <c r="AF24" s="112">
        <f t="shared" si="24"/>
        <v>0</v>
      </c>
      <c r="AG24" s="112">
        <f t="shared" si="25"/>
        <v>0</v>
      </c>
      <c r="AH24" s="112">
        <f t="shared" si="26"/>
        <v>0</v>
      </c>
      <c r="AI24" s="143">
        <f t="shared" si="27"/>
        <v>0</v>
      </c>
      <c r="AK24" s="141">
        <v>19.0</v>
      </c>
      <c r="AL24" s="112" t="str">
        <f t="shared" si="13"/>
        <v/>
      </c>
      <c r="AM24" s="112" t="str">
        <f t="shared" si="14"/>
        <v/>
      </c>
      <c r="AN24" s="112" t="str">
        <f t="shared" si="15"/>
        <v/>
      </c>
      <c r="AO24" s="112" t="str">
        <f t="shared" si="16"/>
        <v/>
      </c>
      <c r="AP24" s="112" t="str">
        <f t="shared" si="17"/>
        <v/>
      </c>
      <c r="AQ24" s="112" t="str">
        <f t="shared" ref="AQ24:AT24" si="47">IF($AK24&lt;=$F$18,$AL24*AM24,)</f>
        <v/>
      </c>
      <c r="AR24" s="112" t="str">
        <f t="shared" si="47"/>
        <v/>
      </c>
      <c r="AS24" s="112" t="str">
        <f t="shared" si="47"/>
        <v/>
      </c>
      <c r="AT24" s="112" t="str">
        <f t="shared" si="47"/>
        <v/>
      </c>
      <c r="AU24" s="112"/>
      <c r="AV24" s="112"/>
      <c r="AW24" s="112"/>
      <c r="AX24" s="112"/>
      <c r="AY24" s="144" t="str">
        <f t="shared" si="29"/>
        <v/>
      </c>
    </row>
    <row r="25" ht="15.75" customHeight="1">
      <c r="B25" s="176">
        <v>0.0</v>
      </c>
      <c r="C25" s="177">
        <v>15.0</v>
      </c>
      <c r="D25" s="267">
        <f>D26+0</f>
        <v>82</v>
      </c>
      <c r="E25" s="179">
        <f t="shared" ref="E25:E52" si="49">$F$20</f>
        <v>1.3</v>
      </c>
      <c r="F25" s="180">
        <f t="shared" ref="F25:F52" si="50">D25*E25</f>
        <v>106.6</v>
      </c>
      <c r="G25" s="181">
        <f>F25/(C25-B25)</f>
        <v>7.106666667</v>
      </c>
      <c r="H25" s="112"/>
      <c r="I25" s="138">
        <v>20.0</v>
      </c>
      <c r="J25" s="112" t="str">
        <f t="shared" si="30"/>
        <v/>
      </c>
      <c r="K25" s="112">
        <f t="shared" si="19"/>
        <v>0</v>
      </c>
      <c r="L25" s="112" t="str">
        <f t="shared" si="20"/>
        <v/>
      </c>
      <c r="M25" s="112" t="str">
        <f t="shared" si="1"/>
        <v/>
      </c>
      <c r="N25" s="112" t="str">
        <f t="shared" si="2"/>
        <v/>
      </c>
      <c r="O25" s="139">
        <f t="shared" si="3"/>
        <v>0</v>
      </c>
      <c r="P25" s="138">
        <v>20.0</v>
      </c>
      <c r="Q25" s="112" t="str">
        <f t="shared" si="21"/>
        <v/>
      </c>
      <c r="R25" s="112" t="str">
        <f t="shared" si="22"/>
        <v/>
      </c>
      <c r="S25" s="112">
        <f t="shared" si="4"/>
        <v>0</v>
      </c>
      <c r="T25" s="112">
        <f t="shared" si="5"/>
        <v>0</v>
      </c>
      <c r="U25" s="112" t="str">
        <f t="shared" si="23"/>
        <v/>
      </c>
      <c r="V25" s="112" t="str">
        <f t="shared" si="6"/>
        <v/>
      </c>
      <c r="W25" s="112">
        <v>0.0</v>
      </c>
      <c r="X25" s="112">
        <f t="shared" si="7"/>
        <v>0</v>
      </c>
      <c r="Y25" s="140" t="str">
        <f t="shared" si="8"/>
        <v/>
      </c>
      <c r="AA25" s="141">
        <v>20.0</v>
      </c>
      <c r="AB25" s="112" t="str">
        <f t="shared" si="9"/>
        <v/>
      </c>
      <c r="AC25" s="142">
        <f t="shared" si="10"/>
        <v>0</v>
      </c>
      <c r="AD25" s="112" t="str">
        <f t="shared" si="11"/>
        <v/>
      </c>
      <c r="AE25" s="112" t="str">
        <f t="shared" si="12"/>
        <v/>
      </c>
      <c r="AF25" s="112">
        <f t="shared" si="24"/>
        <v>0</v>
      </c>
      <c r="AG25" s="112">
        <f t="shared" si="25"/>
        <v>0</v>
      </c>
      <c r="AH25" s="112">
        <f t="shared" si="26"/>
        <v>0</v>
      </c>
      <c r="AI25" s="143">
        <f t="shared" si="27"/>
        <v>0</v>
      </c>
      <c r="AK25" s="141">
        <v>20.0</v>
      </c>
      <c r="AL25" s="112" t="str">
        <f t="shared" si="13"/>
        <v/>
      </c>
      <c r="AM25" s="112" t="str">
        <f t="shared" si="14"/>
        <v/>
      </c>
      <c r="AN25" s="112" t="str">
        <f t="shared" si="15"/>
        <v/>
      </c>
      <c r="AO25" s="112" t="str">
        <f t="shared" si="16"/>
        <v/>
      </c>
      <c r="AP25" s="112" t="str">
        <f t="shared" si="17"/>
        <v/>
      </c>
      <c r="AQ25" s="112" t="str">
        <f t="shared" ref="AQ25:AT25" si="48">IF($AK25&lt;=$F$18,$AL25*AM25,)</f>
        <v/>
      </c>
      <c r="AR25" s="112" t="str">
        <f t="shared" si="48"/>
        <v/>
      </c>
      <c r="AS25" s="112" t="str">
        <f t="shared" si="48"/>
        <v/>
      </c>
      <c r="AT25" s="112" t="str">
        <f t="shared" si="48"/>
        <v/>
      </c>
      <c r="AU25" s="112"/>
      <c r="AV25" s="112"/>
      <c r="AW25" s="112"/>
      <c r="AX25" s="112"/>
      <c r="AY25" s="144" t="str">
        <f t="shared" si="29"/>
        <v/>
      </c>
    </row>
    <row r="26" ht="15.75" customHeight="1">
      <c r="B26" s="182">
        <f t="shared" ref="B26:B52" si="52">C25</f>
        <v>15</v>
      </c>
      <c r="C26" s="183">
        <f>B26+1</f>
        <v>16</v>
      </c>
      <c r="D26" s="187">
        <v>82.0</v>
      </c>
      <c r="E26" s="184">
        <f t="shared" si="49"/>
        <v>1.3</v>
      </c>
      <c r="F26" s="185">
        <f t="shared" si="50"/>
        <v>106.6</v>
      </c>
      <c r="G26" s="186">
        <f t="shared" ref="G26:G52" si="53">(F26-F25)/(C26-B26)</f>
        <v>0</v>
      </c>
      <c r="H26" s="112"/>
      <c r="I26" s="138">
        <v>21.0</v>
      </c>
      <c r="J26" s="112" t="str">
        <f t="shared" si="30"/>
        <v/>
      </c>
      <c r="K26" s="112">
        <f t="shared" si="19"/>
        <v>0</v>
      </c>
      <c r="L26" s="112" t="str">
        <f t="shared" si="20"/>
        <v/>
      </c>
      <c r="M26" s="112" t="str">
        <f t="shared" si="1"/>
        <v/>
      </c>
      <c r="N26" s="112" t="str">
        <f t="shared" si="2"/>
        <v/>
      </c>
      <c r="O26" s="139">
        <f t="shared" si="3"/>
        <v>0</v>
      </c>
      <c r="P26" s="138">
        <v>21.0</v>
      </c>
      <c r="Q26" s="112" t="str">
        <f t="shared" si="21"/>
        <v/>
      </c>
      <c r="R26" s="112" t="str">
        <f t="shared" si="22"/>
        <v/>
      </c>
      <c r="S26" s="112">
        <f t="shared" si="4"/>
        <v>0</v>
      </c>
      <c r="T26" s="112">
        <f t="shared" si="5"/>
        <v>0</v>
      </c>
      <c r="U26" s="112" t="str">
        <f t="shared" si="23"/>
        <v/>
      </c>
      <c r="V26" s="112" t="str">
        <f t="shared" si="6"/>
        <v/>
      </c>
      <c r="W26" s="112">
        <v>0.0</v>
      </c>
      <c r="X26" s="112">
        <f t="shared" si="7"/>
        <v>0</v>
      </c>
      <c r="Y26" s="140" t="str">
        <f t="shared" si="8"/>
        <v/>
      </c>
      <c r="AA26" s="141">
        <v>21.0</v>
      </c>
      <c r="AB26" s="112" t="str">
        <f t="shared" si="9"/>
        <v/>
      </c>
      <c r="AC26" s="142">
        <f t="shared" si="10"/>
        <v>0</v>
      </c>
      <c r="AD26" s="112" t="str">
        <f t="shared" si="11"/>
        <v/>
      </c>
      <c r="AE26" s="112" t="str">
        <f t="shared" si="12"/>
        <v/>
      </c>
      <c r="AF26" s="112">
        <f t="shared" si="24"/>
        <v>0</v>
      </c>
      <c r="AG26" s="112">
        <f t="shared" si="25"/>
        <v>0</v>
      </c>
      <c r="AH26" s="112">
        <f t="shared" si="26"/>
        <v>0</v>
      </c>
      <c r="AI26" s="143">
        <f t="shared" si="27"/>
        <v>0</v>
      </c>
      <c r="AK26" s="141">
        <v>21.0</v>
      </c>
      <c r="AL26" s="112" t="str">
        <f t="shared" si="13"/>
        <v/>
      </c>
      <c r="AM26" s="112" t="str">
        <f t="shared" si="14"/>
        <v/>
      </c>
      <c r="AN26" s="112" t="str">
        <f t="shared" si="15"/>
        <v/>
      </c>
      <c r="AO26" s="112" t="str">
        <f t="shared" si="16"/>
        <v/>
      </c>
      <c r="AP26" s="112" t="str">
        <f t="shared" si="17"/>
        <v/>
      </c>
      <c r="AQ26" s="112" t="str">
        <f t="shared" ref="AQ26:AT26" si="51">IF($AK26&lt;=$F$18,$AL26*AM26,)</f>
        <v/>
      </c>
      <c r="AR26" s="112" t="str">
        <f t="shared" si="51"/>
        <v/>
      </c>
      <c r="AS26" s="112" t="str">
        <f t="shared" si="51"/>
        <v/>
      </c>
      <c r="AT26" s="112" t="str">
        <f t="shared" si="51"/>
        <v/>
      </c>
      <c r="AU26" s="112"/>
      <c r="AV26" s="112"/>
      <c r="AW26" s="112"/>
      <c r="AX26" s="112"/>
      <c r="AY26" s="144" t="str">
        <f t="shared" si="29"/>
        <v/>
      </c>
    </row>
    <row r="27" ht="15.75" customHeight="1">
      <c r="B27" s="182">
        <f t="shared" si="52"/>
        <v>16</v>
      </c>
      <c r="C27" s="183">
        <f t="shared" ref="C27:C52" si="55">C25+5</f>
        <v>20</v>
      </c>
      <c r="D27" s="187">
        <f>D28+88</f>
        <v>219</v>
      </c>
      <c r="E27" s="184">
        <f t="shared" si="49"/>
        <v>1.3</v>
      </c>
      <c r="F27" s="185">
        <f t="shared" si="50"/>
        <v>284.7</v>
      </c>
      <c r="G27" s="188">
        <f t="shared" si="53"/>
        <v>44.525</v>
      </c>
      <c r="H27" s="112"/>
      <c r="I27" s="138">
        <v>22.0</v>
      </c>
      <c r="J27" s="112" t="str">
        <f t="shared" si="30"/>
        <v/>
      </c>
      <c r="K27" s="112">
        <f t="shared" si="19"/>
        <v>0</v>
      </c>
      <c r="L27" s="112" t="str">
        <f t="shared" si="20"/>
        <v/>
      </c>
      <c r="M27" s="112" t="str">
        <f t="shared" si="1"/>
        <v/>
      </c>
      <c r="N27" s="112" t="str">
        <f t="shared" si="2"/>
        <v/>
      </c>
      <c r="O27" s="139">
        <f t="shared" si="3"/>
        <v>0</v>
      </c>
      <c r="P27" s="138">
        <v>22.0</v>
      </c>
      <c r="Q27" s="112" t="str">
        <f t="shared" si="21"/>
        <v/>
      </c>
      <c r="R27" s="112" t="str">
        <f t="shared" si="22"/>
        <v/>
      </c>
      <c r="S27" s="112">
        <f t="shared" si="4"/>
        <v>0</v>
      </c>
      <c r="T27" s="112">
        <f t="shared" si="5"/>
        <v>0</v>
      </c>
      <c r="U27" s="112" t="str">
        <f t="shared" si="23"/>
        <v/>
      </c>
      <c r="V27" s="112" t="str">
        <f t="shared" si="6"/>
        <v/>
      </c>
      <c r="W27" s="112">
        <v>0.0</v>
      </c>
      <c r="X27" s="112">
        <f t="shared" si="7"/>
        <v>0</v>
      </c>
      <c r="Y27" s="140" t="str">
        <f t="shared" si="8"/>
        <v/>
      </c>
      <c r="AA27" s="141">
        <v>22.0</v>
      </c>
      <c r="AB27" s="112" t="str">
        <f t="shared" si="9"/>
        <v/>
      </c>
      <c r="AC27" s="142">
        <f t="shared" si="10"/>
        <v>0</v>
      </c>
      <c r="AD27" s="112" t="str">
        <f t="shared" si="11"/>
        <v/>
      </c>
      <c r="AE27" s="112" t="str">
        <f t="shared" si="12"/>
        <v/>
      </c>
      <c r="AF27" s="112">
        <f t="shared" si="24"/>
        <v>0</v>
      </c>
      <c r="AG27" s="112">
        <f t="shared" si="25"/>
        <v>0</v>
      </c>
      <c r="AH27" s="112">
        <f t="shared" si="26"/>
        <v>0</v>
      </c>
      <c r="AI27" s="143">
        <f t="shared" si="27"/>
        <v>0</v>
      </c>
      <c r="AK27" s="141">
        <v>22.0</v>
      </c>
      <c r="AL27" s="112" t="str">
        <f t="shared" si="13"/>
        <v/>
      </c>
      <c r="AM27" s="112" t="str">
        <f t="shared" si="14"/>
        <v/>
      </c>
      <c r="AN27" s="112" t="str">
        <f t="shared" si="15"/>
        <v/>
      </c>
      <c r="AO27" s="112" t="str">
        <f t="shared" si="16"/>
        <v/>
      </c>
      <c r="AP27" s="112" t="str">
        <f t="shared" si="17"/>
        <v/>
      </c>
      <c r="AQ27" s="112" t="str">
        <f t="shared" ref="AQ27:AT27" si="54">IF($AK27&lt;=$F$18,$AL27*AM27,)</f>
        <v/>
      </c>
      <c r="AR27" s="112" t="str">
        <f t="shared" si="54"/>
        <v/>
      </c>
      <c r="AS27" s="112" t="str">
        <f t="shared" si="54"/>
        <v/>
      </c>
      <c r="AT27" s="112" t="str">
        <f t="shared" si="54"/>
        <v/>
      </c>
      <c r="AU27" s="112"/>
      <c r="AV27" s="112"/>
      <c r="AW27" s="112"/>
      <c r="AX27" s="112"/>
      <c r="AY27" s="144" t="str">
        <f t="shared" si="29"/>
        <v/>
      </c>
    </row>
    <row r="28" ht="15.75" customHeight="1">
      <c r="B28" s="182">
        <f t="shared" si="52"/>
        <v>20</v>
      </c>
      <c r="C28" s="183">
        <f t="shared" si="55"/>
        <v>21</v>
      </c>
      <c r="D28" s="187">
        <v>131.0</v>
      </c>
      <c r="E28" s="184">
        <f t="shared" si="49"/>
        <v>1.3</v>
      </c>
      <c r="F28" s="185">
        <f t="shared" si="50"/>
        <v>170.3</v>
      </c>
      <c r="G28" s="188">
        <f t="shared" si="53"/>
        <v>-114.4</v>
      </c>
      <c r="H28" s="112"/>
      <c r="I28" s="138">
        <v>23.0</v>
      </c>
      <c r="J28" s="112" t="str">
        <f t="shared" si="30"/>
        <v/>
      </c>
      <c r="K28" s="112">
        <f t="shared" si="19"/>
        <v>0</v>
      </c>
      <c r="L28" s="112" t="str">
        <f t="shared" si="20"/>
        <v/>
      </c>
      <c r="M28" s="112" t="str">
        <f t="shared" si="1"/>
        <v/>
      </c>
      <c r="N28" s="112" t="str">
        <f t="shared" si="2"/>
        <v/>
      </c>
      <c r="O28" s="139">
        <f t="shared" si="3"/>
        <v>0</v>
      </c>
      <c r="P28" s="138">
        <v>23.0</v>
      </c>
      <c r="Q28" s="112" t="str">
        <f t="shared" si="21"/>
        <v/>
      </c>
      <c r="R28" s="112" t="str">
        <f t="shared" si="22"/>
        <v/>
      </c>
      <c r="S28" s="112">
        <f t="shared" si="4"/>
        <v>0</v>
      </c>
      <c r="T28" s="112">
        <f t="shared" si="5"/>
        <v>0</v>
      </c>
      <c r="U28" s="112" t="str">
        <f t="shared" si="23"/>
        <v/>
      </c>
      <c r="V28" s="112" t="str">
        <f t="shared" si="6"/>
        <v/>
      </c>
      <c r="W28" s="112">
        <v>0.0</v>
      </c>
      <c r="X28" s="112">
        <f t="shared" si="7"/>
        <v>0</v>
      </c>
      <c r="Y28" s="140" t="str">
        <f t="shared" si="8"/>
        <v/>
      </c>
      <c r="AA28" s="141">
        <v>23.0</v>
      </c>
      <c r="AB28" s="112" t="str">
        <f t="shared" si="9"/>
        <v/>
      </c>
      <c r="AC28" s="142">
        <f t="shared" si="10"/>
        <v>0</v>
      </c>
      <c r="AD28" s="112" t="str">
        <f t="shared" si="11"/>
        <v/>
      </c>
      <c r="AE28" s="112" t="str">
        <f t="shared" si="12"/>
        <v/>
      </c>
      <c r="AF28" s="112">
        <f t="shared" si="24"/>
        <v>0</v>
      </c>
      <c r="AG28" s="112">
        <f t="shared" si="25"/>
        <v>0</v>
      </c>
      <c r="AH28" s="112">
        <f t="shared" si="26"/>
        <v>0</v>
      </c>
      <c r="AI28" s="143">
        <f t="shared" si="27"/>
        <v>0</v>
      </c>
      <c r="AK28" s="141">
        <v>23.0</v>
      </c>
      <c r="AL28" s="112" t="str">
        <f t="shared" si="13"/>
        <v/>
      </c>
      <c r="AM28" s="112" t="str">
        <f t="shared" si="14"/>
        <v/>
      </c>
      <c r="AN28" s="112" t="str">
        <f t="shared" si="15"/>
        <v/>
      </c>
      <c r="AO28" s="112" t="str">
        <f t="shared" si="16"/>
        <v/>
      </c>
      <c r="AP28" s="112" t="str">
        <f t="shared" si="17"/>
        <v/>
      </c>
      <c r="AQ28" s="112" t="str">
        <f t="shared" ref="AQ28:AT28" si="56">IF($AK28&lt;=$F$18,$AL28*AM28,)</f>
        <v/>
      </c>
      <c r="AR28" s="112" t="str">
        <f t="shared" si="56"/>
        <v/>
      </c>
      <c r="AS28" s="112" t="str">
        <f t="shared" si="56"/>
        <v/>
      </c>
      <c r="AT28" s="112" t="str">
        <f t="shared" si="56"/>
        <v/>
      </c>
      <c r="AU28" s="112"/>
      <c r="AV28" s="112"/>
      <c r="AW28" s="112"/>
      <c r="AX28" s="112"/>
      <c r="AY28" s="144" t="str">
        <f t="shared" si="29"/>
        <v/>
      </c>
    </row>
    <row r="29" ht="15.75" customHeight="1">
      <c r="B29" s="182">
        <f t="shared" si="52"/>
        <v>21</v>
      </c>
      <c r="C29" s="183">
        <f t="shared" si="55"/>
        <v>25</v>
      </c>
      <c r="D29" s="187">
        <f>D30+91</f>
        <v>317</v>
      </c>
      <c r="E29" s="184">
        <f t="shared" si="49"/>
        <v>1.3</v>
      </c>
      <c r="F29" s="185">
        <f t="shared" si="50"/>
        <v>412.1</v>
      </c>
      <c r="G29" s="188">
        <f t="shared" si="53"/>
        <v>60.45</v>
      </c>
      <c r="H29" s="112"/>
      <c r="I29" s="138">
        <v>24.0</v>
      </c>
      <c r="J29" s="112" t="str">
        <f t="shared" si="30"/>
        <v/>
      </c>
      <c r="K29" s="112">
        <f t="shared" si="19"/>
        <v>0</v>
      </c>
      <c r="L29" s="112" t="str">
        <f t="shared" si="20"/>
        <v/>
      </c>
      <c r="M29" s="112" t="str">
        <f t="shared" si="1"/>
        <v/>
      </c>
      <c r="N29" s="112" t="str">
        <f t="shared" si="2"/>
        <v/>
      </c>
      <c r="O29" s="139">
        <f t="shared" si="3"/>
        <v>0</v>
      </c>
      <c r="P29" s="138">
        <v>24.0</v>
      </c>
      <c r="Q29" s="112" t="str">
        <f t="shared" si="21"/>
        <v/>
      </c>
      <c r="R29" s="112" t="str">
        <f t="shared" si="22"/>
        <v/>
      </c>
      <c r="S29" s="112">
        <f t="shared" si="4"/>
        <v>0</v>
      </c>
      <c r="T29" s="112">
        <f t="shared" si="5"/>
        <v>0</v>
      </c>
      <c r="U29" s="112" t="str">
        <f t="shared" si="23"/>
        <v/>
      </c>
      <c r="V29" s="112" t="str">
        <f t="shared" si="6"/>
        <v/>
      </c>
      <c r="W29" s="112">
        <v>0.0</v>
      </c>
      <c r="X29" s="112">
        <f t="shared" si="7"/>
        <v>0</v>
      </c>
      <c r="Y29" s="140" t="str">
        <f t="shared" si="8"/>
        <v/>
      </c>
      <c r="AA29" s="141">
        <v>24.0</v>
      </c>
      <c r="AB29" s="112" t="str">
        <f t="shared" si="9"/>
        <v/>
      </c>
      <c r="AC29" s="142">
        <f t="shared" si="10"/>
        <v>0</v>
      </c>
      <c r="AD29" s="112" t="str">
        <f t="shared" si="11"/>
        <v/>
      </c>
      <c r="AE29" s="112" t="str">
        <f t="shared" si="12"/>
        <v/>
      </c>
      <c r="AF29" s="112">
        <f t="shared" si="24"/>
        <v>0</v>
      </c>
      <c r="AG29" s="112">
        <f t="shared" si="25"/>
        <v>0</v>
      </c>
      <c r="AH29" s="112">
        <f t="shared" si="26"/>
        <v>0</v>
      </c>
      <c r="AI29" s="143">
        <f t="shared" si="27"/>
        <v>0</v>
      </c>
      <c r="AK29" s="141">
        <v>24.0</v>
      </c>
      <c r="AL29" s="112" t="str">
        <f t="shared" si="13"/>
        <v/>
      </c>
      <c r="AM29" s="112" t="str">
        <f t="shared" si="14"/>
        <v/>
      </c>
      <c r="AN29" s="112" t="str">
        <f t="shared" si="15"/>
        <v/>
      </c>
      <c r="AO29" s="112" t="str">
        <f t="shared" si="16"/>
        <v/>
      </c>
      <c r="AP29" s="112" t="str">
        <f t="shared" si="17"/>
        <v/>
      </c>
      <c r="AQ29" s="112" t="str">
        <f t="shared" ref="AQ29:AT29" si="57">IF($AK29&lt;=$F$18,$AL29*AM29,)</f>
        <v/>
      </c>
      <c r="AR29" s="112" t="str">
        <f t="shared" si="57"/>
        <v/>
      </c>
      <c r="AS29" s="112" t="str">
        <f t="shared" si="57"/>
        <v/>
      </c>
      <c r="AT29" s="112" t="str">
        <f t="shared" si="57"/>
        <v/>
      </c>
      <c r="AU29" s="112"/>
      <c r="AV29" s="112"/>
      <c r="AW29" s="112"/>
      <c r="AX29" s="112"/>
      <c r="AY29" s="144" t="str">
        <f t="shared" si="29"/>
        <v/>
      </c>
    </row>
    <row r="30" ht="15.75" customHeight="1">
      <c r="B30" s="182">
        <f t="shared" si="52"/>
        <v>25</v>
      </c>
      <c r="C30" s="183">
        <f t="shared" si="55"/>
        <v>26</v>
      </c>
      <c r="D30" s="187">
        <v>226.0</v>
      </c>
      <c r="E30" s="184">
        <f t="shared" si="49"/>
        <v>1.3</v>
      </c>
      <c r="F30" s="185">
        <f t="shared" si="50"/>
        <v>293.8</v>
      </c>
      <c r="G30" s="188">
        <f t="shared" si="53"/>
        <v>-118.3</v>
      </c>
      <c r="H30" s="112"/>
      <c r="I30" s="138">
        <v>25.0</v>
      </c>
      <c r="J30" s="112" t="str">
        <f t="shared" si="30"/>
        <v/>
      </c>
      <c r="K30" s="112">
        <f t="shared" si="19"/>
        <v>0</v>
      </c>
      <c r="L30" s="112" t="str">
        <f t="shared" si="20"/>
        <v/>
      </c>
      <c r="M30" s="112" t="str">
        <f t="shared" si="1"/>
        <v/>
      </c>
      <c r="N30" s="112" t="str">
        <f t="shared" si="2"/>
        <v/>
      </c>
      <c r="O30" s="139">
        <f t="shared" si="3"/>
        <v>0</v>
      </c>
      <c r="P30" s="138">
        <v>25.0</v>
      </c>
      <c r="Q30" s="112" t="str">
        <f t="shared" si="21"/>
        <v/>
      </c>
      <c r="R30" s="112" t="str">
        <f t="shared" si="22"/>
        <v/>
      </c>
      <c r="S30" s="112">
        <f t="shared" si="4"/>
        <v>0</v>
      </c>
      <c r="T30" s="112">
        <f t="shared" si="5"/>
        <v>0</v>
      </c>
      <c r="U30" s="112" t="str">
        <f t="shared" si="23"/>
        <v/>
      </c>
      <c r="V30" s="112" t="str">
        <f t="shared" si="6"/>
        <v/>
      </c>
      <c r="W30" s="112">
        <v>0.0</v>
      </c>
      <c r="X30" s="112">
        <f t="shared" si="7"/>
        <v>0</v>
      </c>
      <c r="Y30" s="140" t="str">
        <f t="shared" si="8"/>
        <v/>
      </c>
      <c r="AA30" s="141">
        <v>25.0</v>
      </c>
      <c r="AB30" s="112" t="str">
        <f t="shared" si="9"/>
        <v/>
      </c>
      <c r="AC30" s="142">
        <f t="shared" si="10"/>
        <v>0</v>
      </c>
      <c r="AD30" s="112" t="str">
        <f t="shared" si="11"/>
        <v/>
      </c>
      <c r="AE30" s="112" t="str">
        <f t="shared" si="12"/>
        <v/>
      </c>
      <c r="AF30" s="112">
        <f t="shared" si="24"/>
        <v>0</v>
      </c>
      <c r="AG30" s="112">
        <f t="shared" si="25"/>
        <v>0</v>
      </c>
      <c r="AH30" s="112">
        <f t="shared" si="26"/>
        <v>0</v>
      </c>
      <c r="AI30" s="143">
        <f t="shared" si="27"/>
        <v>0</v>
      </c>
      <c r="AK30" s="141">
        <v>25.0</v>
      </c>
      <c r="AL30" s="112" t="str">
        <f t="shared" si="13"/>
        <v/>
      </c>
      <c r="AM30" s="112" t="str">
        <f t="shared" si="14"/>
        <v/>
      </c>
      <c r="AN30" s="112" t="str">
        <f t="shared" si="15"/>
        <v/>
      </c>
      <c r="AO30" s="112" t="str">
        <f t="shared" si="16"/>
        <v/>
      </c>
      <c r="AP30" s="112" t="str">
        <f t="shared" si="17"/>
        <v/>
      </c>
      <c r="AQ30" s="112" t="str">
        <f t="shared" ref="AQ30:AT30" si="58">IF($AK30&lt;=$F$18,$AL30*AM30,)</f>
        <v/>
      </c>
      <c r="AR30" s="112" t="str">
        <f t="shared" si="58"/>
        <v/>
      </c>
      <c r="AS30" s="112" t="str">
        <f t="shared" si="58"/>
        <v/>
      </c>
      <c r="AT30" s="112" t="str">
        <f t="shared" si="58"/>
        <v/>
      </c>
      <c r="AU30" s="112"/>
      <c r="AV30" s="112"/>
      <c r="AW30" s="112"/>
      <c r="AX30" s="112"/>
      <c r="AY30" s="144" t="str">
        <f t="shared" si="29"/>
        <v/>
      </c>
    </row>
    <row r="31" ht="15.75" customHeight="1">
      <c r="B31" s="182">
        <f t="shared" si="52"/>
        <v>26</v>
      </c>
      <c r="C31" s="183">
        <f t="shared" si="55"/>
        <v>30</v>
      </c>
      <c r="D31" s="187">
        <f>D32+91</f>
        <v>429</v>
      </c>
      <c r="E31" s="184">
        <f t="shared" si="49"/>
        <v>1.3</v>
      </c>
      <c r="F31" s="185">
        <f t="shared" si="50"/>
        <v>557.7</v>
      </c>
      <c r="G31" s="188">
        <f t="shared" si="53"/>
        <v>65.975</v>
      </c>
      <c r="H31" s="112"/>
      <c r="I31" s="138">
        <v>26.0</v>
      </c>
      <c r="J31" s="112" t="str">
        <f t="shared" si="30"/>
        <v/>
      </c>
      <c r="K31" s="112">
        <f t="shared" si="19"/>
        <v>0</v>
      </c>
      <c r="L31" s="112" t="str">
        <f t="shared" si="20"/>
        <v/>
      </c>
      <c r="M31" s="112" t="str">
        <f t="shared" si="1"/>
        <v/>
      </c>
      <c r="N31" s="112" t="str">
        <f t="shared" si="2"/>
        <v/>
      </c>
      <c r="O31" s="139">
        <f t="shared" si="3"/>
        <v>0</v>
      </c>
      <c r="P31" s="138">
        <v>26.0</v>
      </c>
      <c r="Q31" s="112" t="str">
        <f t="shared" si="21"/>
        <v/>
      </c>
      <c r="R31" s="112" t="str">
        <f t="shared" si="22"/>
        <v/>
      </c>
      <c r="S31" s="112">
        <f t="shared" si="4"/>
        <v>0</v>
      </c>
      <c r="T31" s="112">
        <f t="shared" si="5"/>
        <v>0</v>
      </c>
      <c r="U31" s="112" t="str">
        <f t="shared" si="23"/>
        <v/>
      </c>
      <c r="V31" s="112" t="str">
        <f t="shared" si="6"/>
        <v/>
      </c>
      <c r="W31" s="112">
        <v>0.0</v>
      </c>
      <c r="X31" s="112">
        <f t="shared" si="7"/>
        <v>0</v>
      </c>
      <c r="Y31" s="140" t="str">
        <f t="shared" si="8"/>
        <v/>
      </c>
      <c r="AA31" s="141">
        <v>26.0</v>
      </c>
      <c r="AB31" s="112" t="str">
        <f t="shared" si="9"/>
        <v/>
      </c>
      <c r="AC31" s="142">
        <f t="shared" si="10"/>
        <v>0</v>
      </c>
      <c r="AD31" s="112" t="str">
        <f t="shared" si="11"/>
        <v/>
      </c>
      <c r="AE31" s="112" t="str">
        <f t="shared" si="12"/>
        <v/>
      </c>
      <c r="AF31" s="112">
        <f t="shared" si="24"/>
        <v>0</v>
      </c>
      <c r="AG31" s="112">
        <f t="shared" si="25"/>
        <v>0</v>
      </c>
      <c r="AH31" s="112">
        <f t="shared" si="26"/>
        <v>0</v>
      </c>
      <c r="AI31" s="143">
        <f t="shared" si="27"/>
        <v>0</v>
      </c>
      <c r="AK31" s="141">
        <v>26.0</v>
      </c>
      <c r="AL31" s="112" t="str">
        <f t="shared" si="13"/>
        <v/>
      </c>
      <c r="AM31" s="112" t="str">
        <f t="shared" si="14"/>
        <v/>
      </c>
      <c r="AN31" s="112" t="str">
        <f t="shared" si="15"/>
        <v/>
      </c>
      <c r="AO31" s="112" t="str">
        <f t="shared" si="16"/>
        <v/>
      </c>
      <c r="AP31" s="112" t="str">
        <f t="shared" si="17"/>
        <v/>
      </c>
      <c r="AQ31" s="112" t="str">
        <f t="shared" ref="AQ31:AT31" si="59">IF($AK31&lt;=$F$18,$AL31*AM31,)</f>
        <v/>
      </c>
      <c r="AR31" s="112" t="str">
        <f t="shared" si="59"/>
        <v/>
      </c>
      <c r="AS31" s="112" t="str">
        <f t="shared" si="59"/>
        <v/>
      </c>
      <c r="AT31" s="112" t="str">
        <f t="shared" si="59"/>
        <v/>
      </c>
      <c r="AU31" s="112"/>
      <c r="AV31" s="112"/>
      <c r="AW31" s="112"/>
      <c r="AX31" s="112"/>
      <c r="AY31" s="144" t="str">
        <f t="shared" si="29"/>
        <v/>
      </c>
    </row>
    <row r="32" ht="15.75" customHeight="1">
      <c r="B32" s="182">
        <f t="shared" si="52"/>
        <v>30</v>
      </c>
      <c r="C32" s="183">
        <f t="shared" si="55"/>
        <v>31</v>
      </c>
      <c r="D32" s="187">
        <v>338.0</v>
      </c>
      <c r="E32" s="184">
        <f t="shared" si="49"/>
        <v>1.3</v>
      </c>
      <c r="F32" s="185">
        <f t="shared" si="50"/>
        <v>439.4</v>
      </c>
      <c r="G32" s="188">
        <f t="shared" si="53"/>
        <v>-118.3</v>
      </c>
      <c r="H32" s="112"/>
      <c r="I32" s="138">
        <v>27.0</v>
      </c>
      <c r="J32" s="112" t="str">
        <f t="shared" si="30"/>
        <v/>
      </c>
      <c r="K32" s="112">
        <f t="shared" si="19"/>
        <v>0</v>
      </c>
      <c r="L32" s="112" t="str">
        <f t="shared" si="20"/>
        <v/>
      </c>
      <c r="M32" s="112" t="str">
        <f t="shared" si="1"/>
        <v/>
      </c>
      <c r="N32" s="112" t="str">
        <f t="shared" si="2"/>
        <v/>
      </c>
      <c r="O32" s="139">
        <f t="shared" si="3"/>
        <v>0</v>
      </c>
      <c r="P32" s="138">
        <v>27.0</v>
      </c>
      <c r="Q32" s="112" t="str">
        <f t="shared" si="21"/>
        <v/>
      </c>
      <c r="R32" s="112" t="str">
        <f t="shared" si="22"/>
        <v/>
      </c>
      <c r="S32" s="112">
        <f t="shared" si="4"/>
        <v>0</v>
      </c>
      <c r="T32" s="112">
        <f t="shared" si="5"/>
        <v>0</v>
      </c>
      <c r="U32" s="112" t="str">
        <f t="shared" si="23"/>
        <v/>
      </c>
      <c r="V32" s="112" t="str">
        <f t="shared" si="6"/>
        <v/>
      </c>
      <c r="W32" s="112">
        <v>0.0</v>
      </c>
      <c r="X32" s="112">
        <f t="shared" si="7"/>
        <v>0</v>
      </c>
      <c r="Y32" s="140" t="str">
        <f t="shared" si="8"/>
        <v/>
      </c>
      <c r="AA32" s="141">
        <v>27.0</v>
      </c>
      <c r="AB32" s="112" t="str">
        <f t="shared" si="9"/>
        <v/>
      </c>
      <c r="AC32" s="142">
        <f t="shared" si="10"/>
        <v>0</v>
      </c>
      <c r="AD32" s="112" t="str">
        <f t="shared" si="11"/>
        <v/>
      </c>
      <c r="AE32" s="112" t="str">
        <f t="shared" si="12"/>
        <v/>
      </c>
      <c r="AF32" s="112">
        <f t="shared" si="24"/>
        <v>0</v>
      </c>
      <c r="AG32" s="112">
        <f t="shared" si="25"/>
        <v>0</v>
      </c>
      <c r="AH32" s="112">
        <f t="shared" si="26"/>
        <v>0</v>
      </c>
      <c r="AI32" s="143">
        <f t="shared" si="27"/>
        <v>0</v>
      </c>
      <c r="AK32" s="141">
        <v>27.0</v>
      </c>
      <c r="AL32" s="112" t="str">
        <f t="shared" si="13"/>
        <v/>
      </c>
      <c r="AM32" s="112" t="str">
        <f t="shared" si="14"/>
        <v/>
      </c>
      <c r="AN32" s="112" t="str">
        <f t="shared" si="15"/>
        <v/>
      </c>
      <c r="AO32" s="112" t="str">
        <f t="shared" si="16"/>
        <v/>
      </c>
      <c r="AP32" s="112" t="str">
        <f t="shared" si="17"/>
        <v/>
      </c>
      <c r="AQ32" s="112" t="str">
        <f t="shared" ref="AQ32:AT32" si="60">IF($AK32&lt;=$F$18,$AL32*AM32,)</f>
        <v/>
      </c>
      <c r="AR32" s="112" t="str">
        <f t="shared" si="60"/>
        <v/>
      </c>
      <c r="AS32" s="112" t="str">
        <f t="shared" si="60"/>
        <v/>
      </c>
      <c r="AT32" s="112" t="str">
        <f t="shared" si="60"/>
        <v/>
      </c>
      <c r="AU32" s="112"/>
      <c r="AV32" s="112"/>
      <c r="AW32" s="112"/>
      <c r="AX32" s="112"/>
      <c r="AY32" s="144" t="str">
        <f t="shared" si="29"/>
        <v/>
      </c>
    </row>
    <row r="33" ht="15.75" customHeight="1">
      <c r="B33" s="182">
        <f t="shared" si="52"/>
        <v>31</v>
      </c>
      <c r="C33" s="183">
        <f t="shared" si="55"/>
        <v>35</v>
      </c>
      <c r="D33" s="187">
        <f>D34+91</f>
        <v>536</v>
      </c>
      <c r="E33" s="184">
        <f t="shared" si="49"/>
        <v>1.3</v>
      </c>
      <c r="F33" s="185">
        <f t="shared" si="50"/>
        <v>696.8</v>
      </c>
      <c r="G33" s="188">
        <f t="shared" si="53"/>
        <v>64.35</v>
      </c>
      <c r="H33" s="112"/>
      <c r="I33" s="138">
        <v>28.0</v>
      </c>
      <c r="J33" s="112" t="str">
        <f t="shared" si="30"/>
        <v/>
      </c>
      <c r="K33" s="112">
        <f t="shared" si="19"/>
        <v>0</v>
      </c>
      <c r="L33" s="112" t="str">
        <f t="shared" si="20"/>
        <v/>
      </c>
      <c r="M33" s="112" t="str">
        <f t="shared" si="1"/>
        <v/>
      </c>
      <c r="N33" s="112" t="str">
        <f t="shared" si="2"/>
        <v/>
      </c>
      <c r="O33" s="139">
        <f t="shared" si="3"/>
        <v>0</v>
      </c>
      <c r="P33" s="138">
        <v>28.0</v>
      </c>
      <c r="Q33" s="112" t="str">
        <f t="shared" si="21"/>
        <v/>
      </c>
      <c r="R33" s="112" t="str">
        <f t="shared" si="22"/>
        <v/>
      </c>
      <c r="S33" s="112">
        <f t="shared" si="4"/>
        <v>0</v>
      </c>
      <c r="T33" s="112">
        <f t="shared" si="5"/>
        <v>0</v>
      </c>
      <c r="U33" s="112" t="str">
        <f t="shared" si="23"/>
        <v/>
      </c>
      <c r="V33" s="112" t="str">
        <f t="shared" si="6"/>
        <v/>
      </c>
      <c r="W33" s="112">
        <v>0.0</v>
      </c>
      <c r="X33" s="112">
        <f t="shared" si="7"/>
        <v>0</v>
      </c>
      <c r="Y33" s="140" t="str">
        <f t="shared" si="8"/>
        <v/>
      </c>
      <c r="AA33" s="141">
        <v>28.0</v>
      </c>
      <c r="AB33" s="112" t="str">
        <f t="shared" si="9"/>
        <v/>
      </c>
      <c r="AC33" s="142">
        <f t="shared" si="10"/>
        <v>0</v>
      </c>
      <c r="AD33" s="112" t="str">
        <f t="shared" si="11"/>
        <v/>
      </c>
      <c r="AE33" s="112" t="str">
        <f t="shared" si="12"/>
        <v/>
      </c>
      <c r="AF33" s="112">
        <f t="shared" si="24"/>
        <v>0</v>
      </c>
      <c r="AG33" s="112">
        <f t="shared" si="25"/>
        <v>0</v>
      </c>
      <c r="AH33" s="112">
        <f t="shared" si="26"/>
        <v>0</v>
      </c>
      <c r="AI33" s="143">
        <f t="shared" si="27"/>
        <v>0</v>
      </c>
      <c r="AK33" s="141">
        <v>28.0</v>
      </c>
      <c r="AL33" s="112" t="str">
        <f t="shared" si="13"/>
        <v/>
      </c>
      <c r="AM33" s="112" t="str">
        <f t="shared" si="14"/>
        <v/>
      </c>
      <c r="AN33" s="112" t="str">
        <f t="shared" si="15"/>
        <v/>
      </c>
      <c r="AO33" s="112" t="str">
        <f t="shared" si="16"/>
        <v/>
      </c>
      <c r="AP33" s="112" t="str">
        <f t="shared" si="17"/>
        <v/>
      </c>
      <c r="AQ33" s="112" t="str">
        <f t="shared" ref="AQ33:AT33" si="61">IF($AK33&lt;=$F$18,$AL33*AM33,)</f>
        <v/>
      </c>
      <c r="AR33" s="112" t="str">
        <f t="shared" si="61"/>
        <v/>
      </c>
      <c r="AS33" s="112" t="str">
        <f t="shared" si="61"/>
        <v/>
      </c>
      <c r="AT33" s="112" t="str">
        <f t="shared" si="61"/>
        <v/>
      </c>
      <c r="AU33" s="112"/>
      <c r="AV33" s="112"/>
      <c r="AW33" s="112"/>
      <c r="AX33" s="112"/>
      <c r="AY33" s="144" t="str">
        <f t="shared" si="29"/>
        <v/>
      </c>
    </row>
    <row r="34" ht="15.75" customHeight="1">
      <c r="B34" s="182">
        <f t="shared" si="52"/>
        <v>35</v>
      </c>
      <c r="C34" s="183">
        <f t="shared" si="55"/>
        <v>36</v>
      </c>
      <c r="D34" s="187">
        <v>445.0</v>
      </c>
      <c r="E34" s="184">
        <f t="shared" si="49"/>
        <v>1.3</v>
      </c>
      <c r="F34" s="185">
        <f t="shared" si="50"/>
        <v>578.5</v>
      </c>
      <c r="G34" s="188">
        <f t="shared" si="53"/>
        <v>-118.3</v>
      </c>
      <c r="H34" s="112"/>
      <c r="I34" s="138">
        <v>29.0</v>
      </c>
      <c r="J34" s="112" t="str">
        <f t="shared" si="30"/>
        <v/>
      </c>
      <c r="K34" s="112">
        <f t="shared" si="19"/>
        <v>0</v>
      </c>
      <c r="L34" s="112" t="str">
        <f t="shared" si="20"/>
        <v/>
      </c>
      <c r="M34" s="112" t="str">
        <f t="shared" si="1"/>
        <v/>
      </c>
      <c r="N34" s="112" t="str">
        <f t="shared" si="2"/>
        <v/>
      </c>
      <c r="O34" s="139">
        <f t="shared" si="3"/>
        <v>0</v>
      </c>
      <c r="P34" s="138">
        <v>29.0</v>
      </c>
      <c r="Q34" s="189" t="str">
        <f t="shared" si="21"/>
        <v/>
      </c>
      <c r="R34" s="112" t="str">
        <f t="shared" si="22"/>
        <v/>
      </c>
      <c r="S34" s="112">
        <f t="shared" si="4"/>
        <v>0</v>
      </c>
      <c r="T34" s="112">
        <f t="shared" si="5"/>
        <v>0</v>
      </c>
      <c r="U34" s="112" t="str">
        <f t="shared" si="23"/>
        <v/>
      </c>
      <c r="V34" s="112" t="str">
        <f t="shared" si="6"/>
        <v/>
      </c>
      <c r="W34" s="112">
        <v>0.0</v>
      </c>
      <c r="X34" s="112">
        <f t="shared" si="7"/>
        <v>0</v>
      </c>
      <c r="Y34" s="140" t="str">
        <f t="shared" si="8"/>
        <v/>
      </c>
      <c r="AA34" s="141">
        <v>29.0</v>
      </c>
      <c r="AB34" s="190" t="str">
        <f t="shared" si="9"/>
        <v/>
      </c>
      <c r="AC34" s="142">
        <f t="shared" si="10"/>
        <v>0</v>
      </c>
      <c r="AD34" s="189" t="str">
        <f t="shared" si="11"/>
        <v/>
      </c>
      <c r="AE34" s="189" t="str">
        <f t="shared" si="12"/>
        <v/>
      </c>
      <c r="AF34" s="189">
        <f t="shared" si="24"/>
        <v>0</v>
      </c>
      <c r="AG34" s="189">
        <f t="shared" si="25"/>
        <v>0</v>
      </c>
      <c r="AH34" s="112">
        <f t="shared" si="26"/>
        <v>0</v>
      </c>
      <c r="AI34" s="143">
        <f t="shared" si="27"/>
        <v>0</v>
      </c>
      <c r="AK34" s="141">
        <v>29.0</v>
      </c>
      <c r="AL34" s="190" t="str">
        <f t="shared" si="13"/>
        <v/>
      </c>
      <c r="AM34" s="189" t="str">
        <f t="shared" si="14"/>
        <v/>
      </c>
      <c r="AN34" s="189" t="str">
        <f t="shared" si="15"/>
        <v/>
      </c>
      <c r="AO34" s="189" t="str">
        <f t="shared" si="16"/>
        <v/>
      </c>
      <c r="AP34" s="189" t="str">
        <f t="shared" si="17"/>
        <v/>
      </c>
      <c r="AQ34" s="112" t="str">
        <f t="shared" ref="AQ34:AT34" si="62">IF($AK34&lt;=$F$18,$AL34*AM34,)</f>
        <v/>
      </c>
      <c r="AR34" s="112" t="str">
        <f t="shared" si="62"/>
        <v/>
      </c>
      <c r="AS34" s="112" t="str">
        <f t="shared" si="62"/>
        <v/>
      </c>
      <c r="AT34" s="112" t="str">
        <f t="shared" si="62"/>
        <v/>
      </c>
      <c r="AU34" s="112"/>
      <c r="AV34" s="112"/>
      <c r="AW34" s="112"/>
      <c r="AX34" s="112"/>
      <c r="AY34" s="144" t="str">
        <f t="shared" si="29"/>
        <v/>
      </c>
    </row>
    <row r="35" ht="15.75" customHeight="1">
      <c r="B35" s="182">
        <f t="shared" si="52"/>
        <v>36</v>
      </c>
      <c r="C35" s="183">
        <f t="shared" si="55"/>
        <v>40</v>
      </c>
      <c r="D35" s="187">
        <f>D36+91</f>
        <v>627</v>
      </c>
      <c r="E35" s="184">
        <f t="shared" si="49"/>
        <v>1.3</v>
      </c>
      <c r="F35" s="185">
        <f t="shared" si="50"/>
        <v>815.1</v>
      </c>
      <c r="G35" s="188">
        <f t="shared" si="53"/>
        <v>59.15</v>
      </c>
      <c r="H35" s="112"/>
      <c r="I35" s="191">
        <v>30.0</v>
      </c>
      <c r="J35" s="192" t="str">
        <f>IF($I35&lt;=$F$10,IF(AND(D8=B100,F12=C194),($F$11*$F$13+J34*50%),$F$11*$F$13+J34),)</f>
        <v/>
      </c>
      <c r="K35" s="193">
        <f t="shared" si="19"/>
        <v>0</v>
      </c>
      <c r="L35" s="193" t="str">
        <f t="shared" si="20"/>
        <v/>
      </c>
      <c r="M35" s="193" t="str">
        <f t="shared" si="1"/>
        <v/>
      </c>
      <c r="N35" s="193" t="str">
        <f t="shared" si="2"/>
        <v/>
      </c>
      <c r="O35" s="194">
        <f t="shared" si="3"/>
        <v>0</v>
      </c>
      <c r="P35" s="191">
        <v>30.0</v>
      </c>
      <c r="Q35" s="193" t="str">
        <f t="shared" si="21"/>
        <v/>
      </c>
      <c r="R35" s="193" t="str">
        <f t="shared" si="22"/>
        <v/>
      </c>
      <c r="S35" s="193">
        <f t="shared" si="4"/>
        <v>0</v>
      </c>
      <c r="T35" s="193">
        <f t="shared" si="5"/>
        <v>0</v>
      </c>
      <c r="U35" s="193" t="str">
        <f t="shared" si="23"/>
        <v/>
      </c>
      <c r="V35" s="193" t="str">
        <f t="shared" si="6"/>
        <v/>
      </c>
      <c r="W35" s="193">
        <v>0.0</v>
      </c>
      <c r="X35" s="194">
        <f t="shared" si="7"/>
        <v>0</v>
      </c>
      <c r="Y35" s="195" t="str">
        <f t="shared" si="8"/>
        <v/>
      </c>
      <c r="AA35" s="22">
        <v>30.0</v>
      </c>
      <c r="AB35" s="190" t="str">
        <f t="shared" si="9"/>
        <v/>
      </c>
      <c r="AC35" s="142">
        <f t="shared" si="10"/>
        <v>0</v>
      </c>
      <c r="AD35" s="189" t="str">
        <f t="shared" si="11"/>
        <v/>
      </c>
      <c r="AE35" s="189" t="str">
        <f t="shared" si="12"/>
        <v/>
      </c>
      <c r="AF35" s="189">
        <f t="shared" si="24"/>
        <v>0</v>
      </c>
      <c r="AG35" s="193">
        <f t="shared" si="25"/>
        <v>0</v>
      </c>
      <c r="AH35" s="193">
        <f t="shared" si="26"/>
        <v>0</v>
      </c>
      <c r="AI35" s="196">
        <f t="shared" si="27"/>
        <v>0</v>
      </c>
      <c r="AK35" s="22">
        <v>30.0</v>
      </c>
      <c r="AL35" s="190" t="str">
        <f t="shared" si="13"/>
        <v/>
      </c>
      <c r="AM35" s="189" t="str">
        <f t="shared" si="14"/>
        <v/>
      </c>
      <c r="AN35" s="189" t="str">
        <f t="shared" si="15"/>
        <v/>
      </c>
      <c r="AO35" s="189" t="str">
        <f t="shared" si="16"/>
        <v/>
      </c>
      <c r="AP35" s="189" t="str">
        <f t="shared" si="17"/>
        <v/>
      </c>
      <c r="AQ35" s="193" t="str">
        <f t="shared" ref="AQ35:AT35" si="63">IF($AK35&lt;=$F$18,$AL35*AM35,)</f>
        <v/>
      </c>
      <c r="AR35" s="193" t="str">
        <f t="shared" si="63"/>
        <v/>
      </c>
      <c r="AS35" s="193" t="str">
        <f t="shared" si="63"/>
        <v/>
      </c>
      <c r="AT35" s="193" t="str">
        <f t="shared" si="63"/>
        <v/>
      </c>
      <c r="AU35" s="193"/>
      <c r="AV35" s="193"/>
      <c r="AW35" s="193"/>
      <c r="AX35" s="193"/>
      <c r="AY35" s="197" t="str">
        <f t="shared" si="29"/>
        <v/>
      </c>
    </row>
    <row r="36" ht="15.75" customHeight="1">
      <c r="B36" s="182">
        <f t="shared" si="52"/>
        <v>40</v>
      </c>
      <c r="C36" s="183">
        <f t="shared" si="55"/>
        <v>41</v>
      </c>
      <c r="D36" s="187">
        <v>536.0</v>
      </c>
      <c r="E36" s="184">
        <f t="shared" si="49"/>
        <v>1.3</v>
      </c>
      <c r="F36" s="185">
        <f t="shared" si="50"/>
        <v>696.8</v>
      </c>
      <c r="G36" s="188">
        <f t="shared" si="53"/>
        <v>-118.3</v>
      </c>
      <c r="H36" s="112"/>
      <c r="I36" s="138">
        <v>31.0</v>
      </c>
      <c r="J36" s="112" t="str">
        <f t="shared" ref="J36:J205" si="64">IF($I36&lt;=$F$10,$F$11*$F$13+J35,)</f>
        <v/>
      </c>
      <c r="K36" s="112">
        <f t="shared" si="19"/>
        <v>0</v>
      </c>
      <c r="L36" s="112" t="str">
        <f t="shared" si="20"/>
        <v/>
      </c>
      <c r="M36" s="112" t="str">
        <f t="shared" si="1"/>
        <v/>
      </c>
      <c r="N36" s="112" t="str">
        <f t="shared" si="2"/>
        <v/>
      </c>
      <c r="O36" s="139">
        <f t="shared" si="3"/>
        <v>0</v>
      </c>
      <c r="P36" s="138">
        <v>31.0</v>
      </c>
      <c r="Q36" s="112" t="str">
        <f t="shared" si="21"/>
        <v/>
      </c>
      <c r="R36" s="112" t="str">
        <f t="shared" si="22"/>
        <v/>
      </c>
      <c r="S36" s="112">
        <f t="shared" si="4"/>
        <v>0</v>
      </c>
      <c r="T36" s="112">
        <f t="shared" si="5"/>
        <v>0</v>
      </c>
      <c r="U36" s="112" t="str">
        <f t="shared" si="23"/>
        <v/>
      </c>
      <c r="V36" s="112" t="str">
        <f t="shared" si="6"/>
        <v/>
      </c>
      <c r="W36" s="112">
        <v>0.0</v>
      </c>
      <c r="X36" s="112">
        <f t="shared" si="7"/>
        <v>0</v>
      </c>
      <c r="Y36" s="140" t="str">
        <f t="shared" si="8"/>
        <v/>
      </c>
      <c r="AA36" s="141">
        <v>31.0</v>
      </c>
      <c r="AB36" s="112" t="str">
        <f t="shared" si="9"/>
        <v/>
      </c>
      <c r="AC36" s="142">
        <f t="shared" si="10"/>
        <v>0</v>
      </c>
      <c r="AD36" s="112" t="str">
        <f t="shared" si="11"/>
        <v/>
      </c>
      <c r="AE36" s="112" t="str">
        <f t="shared" si="12"/>
        <v/>
      </c>
      <c r="AF36" s="112" t="str">
        <f t="shared" si="24"/>
        <v/>
      </c>
      <c r="AG36" s="112" t="str">
        <f t="shared" si="25"/>
        <v/>
      </c>
      <c r="AH36" s="112" t="str">
        <f t="shared" si="26"/>
        <v/>
      </c>
      <c r="AI36" s="143" t="str">
        <f t="shared" si="27"/>
        <v/>
      </c>
      <c r="AK36" s="141">
        <v>31.0</v>
      </c>
      <c r="AL36" s="112"/>
      <c r="AM36" s="112"/>
      <c r="AN36" s="112"/>
      <c r="AO36" s="112"/>
      <c r="AP36" s="112"/>
      <c r="AQ36" s="112"/>
      <c r="AR36" s="112"/>
      <c r="AS36" s="112"/>
      <c r="AT36" s="112"/>
      <c r="AU36" s="112"/>
      <c r="AV36" s="112"/>
      <c r="AW36" s="112"/>
      <c r="AX36" s="112"/>
      <c r="AY36" s="143"/>
    </row>
    <row r="37" ht="15.75" customHeight="1">
      <c r="B37" s="182">
        <f t="shared" si="52"/>
        <v>41</v>
      </c>
      <c r="C37" s="183">
        <f t="shared" si="55"/>
        <v>45</v>
      </c>
      <c r="D37" s="187">
        <f>D38+74</f>
        <v>701</v>
      </c>
      <c r="E37" s="184">
        <f t="shared" si="49"/>
        <v>1.3</v>
      </c>
      <c r="F37" s="185">
        <f t="shared" si="50"/>
        <v>911.3</v>
      </c>
      <c r="G37" s="188">
        <f t="shared" si="53"/>
        <v>53.625</v>
      </c>
      <c r="H37" s="112"/>
      <c r="I37" s="138">
        <v>32.0</v>
      </c>
      <c r="J37" s="112" t="str">
        <f t="shared" si="64"/>
        <v/>
      </c>
      <c r="K37" s="112">
        <f t="shared" si="19"/>
        <v>0</v>
      </c>
      <c r="L37" s="112" t="str">
        <f t="shared" si="20"/>
        <v/>
      </c>
      <c r="M37" s="112" t="str">
        <f t="shared" si="1"/>
        <v/>
      </c>
      <c r="N37" s="112" t="str">
        <f t="shared" si="2"/>
        <v/>
      </c>
      <c r="O37" s="139">
        <f t="shared" si="3"/>
        <v>0</v>
      </c>
      <c r="P37" s="138">
        <v>32.0</v>
      </c>
      <c r="Q37" s="112" t="str">
        <f t="shared" si="21"/>
        <v/>
      </c>
      <c r="R37" s="112" t="str">
        <f t="shared" si="22"/>
        <v/>
      </c>
      <c r="S37" s="112">
        <f t="shared" si="4"/>
        <v>0</v>
      </c>
      <c r="T37" s="112">
        <f t="shared" si="5"/>
        <v>0</v>
      </c>
      <c r="U37" s="112" t="str">
        <f t="shared" si="23"/>
        <v/>
      </c>
      <c r="V37" s="112" t="str">
        <f t="shared" si="6"/>
        <v/>
      </c>
      <c r="W37" s="112">
        <v>0.0</v>
      </c>
      <c r="X37" s="112">
        <f t="shared" si="7"/>
        <v>0</v>
      </c>
      <c r="Y37" s="140" t="str">
        <f t="shared" si="8"/>
        <v/>
      </c>
      <c r="AA37" s="141">
        <v>32.0</v>
      </c>
      <c r="AB37" s="112" t="str">
        <f t="shared" si="9"/>
        <v/>
      </c>
      <c r="AC37" s="142">
        <f t="shared" si="10"/>
        <v>0</v>
      </c>
      <c r="AD37" s="112" t="str">
        <f t="shared" si="11"/>
        <v/>
      </c>
      <c r="AE37" s="112" t="str">
        <f t="shared" si="12"/>
        <v/>
      </c>
      <c r="AF37" s="112" t="str">
        <f t="shared" si="24"/>
        <v/>
      </c>
      <c r="AG37" s="112" t="str">
        <f t="shared" si="25"/>
        <v/>
      </c>
      <c r="AH37" s="112" t="str">
        <f t="shared" si="26"/>
        <v/>
      </c>
      <c r="AI37" s="143" t="str">
        <f t="shared" si="27"/>
        <v/>
      </c>
      <c r="AK37" s="141">
        <v>32.0</v>
      </c>
      <c r="AL37" s="112"/>
      <c r="AM37" s="112"/>
      <c r="AN37" s="112"/>
      <c r="AO37" s="112"/>
      <c r="AP37" s="112"/>
      <c r="AQ37" s="112"/>
      <c r="AR37" s="112"/>
      <c r="AS37" s="112"/>
      <c r="AT37" s="112"/>
      <c r="AU37" s="112"/>
      <c r="AV37" s="112"/>
      <c r="AW37" s="112"/>
      <c r="AX37" s="112"/>
      <c r="AY37" s="143"/>
    </row>
    <row r="38" ht="15.75" customHeight="1">
      <c r="B38" s="182">
        <f t="shared" si="52"/>
        <v>45</v>
      </c>
      <c r="C38" s="183">
        <f t="shared" si="55"/>
        <v>46</v>
      </c>
      <c r="D38" s="187">
        <v>627.0</v>
      </c>
      <c r="E38" s="184">
        <f t="shared" si="49"/>
        <v>1.3</v>
      </c>
      <c r="F38" s="185">
        <f t="shared" si="50"/>
        <v>815.1</v>
      </c>
      <c r="G38" s="188">
        <f t="shared" si="53"/>
        <v>-96.2</v>
      </c>
      <c r="H38" s="112"/>
      <c r="I38" s="138">
        <v>33.0</v>
      </c>
      <c r="J38" s="112" t="str">
        <f t="shared" si="64"/>
        <v/>
      </c>
      <c r="K38" s="112">
        <f t="shared" si="19"/>
        <v>0</v>
      </c>
      <c r="L38" s="112" t="str">
        <f t="shared" si="20"/>
        <v/>
      </c>
      <c r="M38" s="112" t="str">
        <f t="shared" si="1"/>
        <v/>
      </c>
      <c r="N38" s="112" t="str">
        <f t="shared" si="2"/>
        <v/>
      </c>
      <c r="O38" s="139">
        <f t="shared" si="3"/>
        <v>0</v>
      </c>
      <c r="P38" s="138">
        <v>33.0</v>
      </c>
      <c r="Q38" s="112" t="str">
        <f t="shared" si="21"/>
        <v/>
      </c>
      <c r="R38" s="112" t="str">
        <f t="shared" si="22"/>
        <v/>
      </c>
      <c r="S38" s="112">
        <f t="shared" si="4"/>
        <v>0</v>
      </c>
      <c r="T38" s="112">
        <f t="shared" si="5"/>
        <v>0</v>
      </c>
      <c r="U38" s="112" t="str">
        <f t="shared" si="23"/>
        <v/>
      </c>
      <c r="V38" s="112" t="str">
        <f t="shared" si="6"/>
        <v/>
      </c>
      <c r="W38" s="112">
        <v>0.0</v>
      </c>
      <c r="X38" s="112">
        <f t="shared" si="7"/>
        <v>0</v>
      </c>
      <c r="Y38" s="140" t="str">
        <f t="shared" si="8"/>
        <v/>
      </c>
      <c r="AA38" s="141">
        <v>33.0</v>
      </c>
      <c r="AB38" s="112" t="str">
        <f t="shared" si="9"/>
        <v/>
      </c>
      <c r="AC38" s="142">
        <f t="shared" si="10"/>
        <v>0</v>
      </c>
      <c r="AD38" s="112" t="str">
        <f t="shared" si="11"/>
        <v/>
      </c>
      <c r="AE38" s="112" t="str">
        <f t="shared" si="12"/>
        <v/>
      </c>
      <c r="AF38" s="112" t="str">
        <f t="shared" si="24"/>
        <v/>
      </c>
      <c r="AG38" s="112" t="str">
        <f t="shared" si="25"/>
        <v/>
      </c>
      <c r="AH38" s="112" t="str">
        <f t="shared" si="26"/>
        <v/>
      </c>
      <c r="AI38" s="143" t="str">
        <f t="shared" si="27"/>
        <v/>
      </c>
      <c r="AK38" s="141">
        <v>33.0</v>
      </c>
      <c r="AL38" s="112"/>
      <c r="AM38" s="112"/>
      <c r="AN38" s="112"/>
      <c r="AO38" s="112"/>
      <c r="AP38" s="112"/>
      <c r="AQ38" s="112"/>
      <c r="AR38" s="112"/>
      <c r="AS38" s="112"/>
      <c r="AT38" s="112"/>
      <c r="AU38" s="112"/>
      <c r="AV38" s="112"/>
      <c r="AW38" s="112"/>
      <c r="AX38" s="112"/>
      <c r="AY38" s="143"/>
    </row>
    <row r="39" ht="15.75" customHeight="1">
      <c r="B39" s="182">
        <f t="shared" si="52"/>
        <v>46</v>
      </c>
      <c r="C39" s="183">
        <f t="shared" si="55"/>
        <v>50</v>
      </c>
      <c r="D39" s="187">
        <f>D40+63</f>
        <v>773</v>
      </c>
      <c r="E39" s="184">
        <f t="shared" si="49"/>
        <v>1.3</v>
      </c>
      <c r="F39" s="185">
        <f t="shared" si="50"/>
        <v>1004.9</v>
      </c>
      <c r="G39" s="188">
        <f t="shared" si="53"/>
        <v>47.45</v>
      </c>
      <c r="H39" s="112"/>
      <c r="I39" s="138">
        <v>34.0</v>
      </c>
      <c r="J39" s="112" t="str">
        <f t="shared" si="64"/>
        <v/>
      </c>
      <c r="K39" s="112">
        <f t="shared" si="19"/>
        <v>0</v>
      </c>
      <c r="L39" s="112" t="str">
        <f t="shared" si="20"/>
        <v/>
      </c>
      <c r="M39" s="112" t="str">
        <f t="shared" si="1"/>
        <v/>
      </c>
      <c r="N39" s="112" t="str">
        <f t="shared" si="2"/>
        <v/>
      </c>
      <c r="O39" s="139">
        <f t="shared" si="3"/>
        <v>0</v>
      </c>
      <c r="P39" s="138">
        <v>34.0</v>
      </c>
      <c r="Q39" s="112" t="str">
        <f t="shared" si="21"/>
        <v/>
      </c>
      <c r="R39" s="112" t="str">
        <f t="shared" si="22"/>
        <v/>
      </c>
      <c r="S39" s="112">
        <f t="shared" si="4"/>
        <v>0</v>
      </c>
      <c r="T39" s="112">
        <f t="shared" si="5"/>
        <v>0</v>
      </c>
      <c r="U39" s="112" t="str">
        <f t="shared" si="23"/>
        <v/>
      </c>
      <c r="V39" s="112" t="str">
        <f t="shared" si="6"/>
        <v/>
      </c>
      <c r="W39" s="112">
        <v>0.0</v>
      </c>
      <c r="X39" s="112">
        <f t="shared" si="7"/>
        <v>0</v>
      </c>
      <c r="Y39" s="140" t="str">
        <f t="shared" si="8"/>
        <v/>
      </c>
      <c r="AA39" s="141">
        <v>34.0</v>
      </c>
      <c r="AB39" s="112" t="str">
        <f t="shared" si="9"/>
        <v/>
      </c>
      <c r="AC39" s="142">
        <f t="shared" si="10"/>
        <v>0</v>
      </c>
      <c r="AD39" s="112" t="str">
        <f t="shared" si="11"/>
        <v/>
      </c>
      <c r="AE39" s="112" t="str">
        <f t="shared" si="12"/>
        <v/>
      </c>
      <c r="AF39" s="112" t="str">
        <f t="shared" si="24"/>
        <v/>
      </c>
      <c r="AG39" s="112" t="str">
        <f t="shared" si="25"/>
        <v/>
      </c>
      <c r="AH39" s="112" t="str">
        <f t="shared" si="26"/>
        <v/>
      </c>
      <c r="AI39" s="143" t="str">
        <f t="shared" si="27"/>
        <v/>
      </c>
      <c r="AK39" s="141">
        <v>34.0</v>
      </c>
      <c r="AL39" s="112"/>
      <c r="AM39" s="112"/>
      <c r="AN39" s="112"/>
      <c r="AO39" s="112"/>
      <c r="AP39" s="112"/>
      <c r="AQ39" s="112"/>
      <c r="AR39" s="112"/>
      <c r="AS39" s="112"/>
      <c r="AT39" s="112"/>
      <c r="AU39" s="112"/>
      <c r="AV39" s="112"/>
      <c r="AW39" s="112"/>
      <c r="AX39" s="112"/>
      <c r="AY39" s="143"/>
    </row>
    <row r="40" ht="15.75" customHeight="1">
      <c r="B40" s="182">
        <f t="shared" si="52"/>
        <v>50</v>
      </c>
      <c r="C40" s="183">
        <f t="shared" si="55"/>
        <v>51</v>
      </c>
      <c r="D40" s="187">
        <v>710.0</v>
      </c>
      <c r="E40" s="184">
        <f t="shared" si="49"/>
        <v>1.3</v>
      </c>
      <c r="F40" s="185">
        <f t="shared" si="50"/>
        <v>923</v>
      </c>
      <c r="G40" s="188">
        <f t="shared" si="53"/>
        <v>-81.9</v>
      </c>
      <c r="H40" s="112"/>
      <c r="I40" s="138">
        <v>35.0</v>
      </c>
      <c r="J40" s="112" t="str">
        <f t="shared" si="64"/>
        <v/>
      </c>
      <c r="K40" s="112">
        <f t="shared" si="19"/>
        <v>0</v>
      </c>
      <c r="L40" s="112" t="str">
        <f t="shared" si="20"/>
        <v/>
      </c>
      <c r="M40" s="112" t="str">
        <f t="shared" si="1"/>
        <v/>
      </c>
      <c r="N40" s="112" t="str">
        <f t="shared" si="2"/>
        <v/>
      </c>
      <c r="O40" s="139">
        <f t="shared" si="3"/>
        <v>0</v>
      </c>
      <c r="P40" s="138">
        <v>35.0</v>
      </c>
      <c r="Q40" s="112" t="str">
        <f t="shared" si="21"/>
        <v/>
      </c>
      <c r="R40" s="112" t="str">
        <f t="shared" si="22"/>
        <v/>
      </c>
      <c r="S40" s="112">
        <f t="shared" si="4"/>
        <v>0</v>
      </c>
      <c r="T40" s="112">
        <f t="shared" si="5"/>
        <v>0</v>
      </c>
      <c r="U40" s="112" t="str">
        <f t="shared" si="23"/>
        <v/>
      </c>
      <c r="V40" s="112" t="str">
        <f t="shared" si="6"/>
        <v/>
      </c>
      <c r="W40" s="112">
        <v>0.0</v>
      </c>
      <c r="X40" s="112">
        <f t="shared" si="7"/>
        <v>0</v>
      </c>
      <c r="Y40" s="140" t="str">
        <f t="shared" si="8"/>
        <v/>
      </c>
      <c r="AA40" s="141">
        <v>35.0</v>
      </c>
      <c r="AB40" s="112" t="str">
        <f t="shared" si="9"/>
        <v/>
      </c>
      <c r="AC40" s="142">
        <f t="shared" si="10"/>
        <v>0</v>
      </c>
      <c r="AD40" s="112" t="str">
        <f t="shared" si="11"/>
        <v/>
      </c>
      <c r="AE40" s="112" t="str">
        <f t="shared" si="12"/>
        <v/>
      </c>
      <c r="AF40" s="112" t="str">
        <f t="shared" si="24"/>
        <v/>
      </c>
      <c r="AG40" s="112" t="str">
        <f t="shared" si="25"/>
        <v/>
      </c>
      <c r="AH40" s="112" t="str">
        <f t="shared" si="26"/>
        <v/>
      </c>
      <c r="AI40" s="143" t="str">
        <f t="shared" si="27"/>
        <v/>
      </c>
      <c r="AK40" s="141">
        <v>35.0</v>
      </c>
      <c r="AL40" s="112"/>
      <c r="AM40" s="112"/>
      <c r="AN40" s="112"/>
      <c r="AO40" s="112"/>
      <c r="AP40" s="112"/>
      <c r="AQ40" s="112"/>
      <c r="AR40" s="112"/>
      <c r="AS40" s="112"/>
      <c r="AT40" s="112"/>
      <c r="AU40" s="112"/>
      <c r="AV40" s="112"/>
      <c r="AW40" s="112"/>
      <c r="AX40" s="112"/>
      <c r="AY40" s="143"/>
    </row>
    <row r="41" ht="15.75" customHeight="1">
      <c r="B41" s="182">
        <f t="shared" si="52"/>
        <v>51</v>
      </c>
      <c r="C41" s="183">
        <f t="shared" si="55"/>
        <v>55</v>
      </c>
      <c r="D41" s="187">
        <f>D42+55</f>
        <v>839</v>
      </c>
      <c r="E41" s="184">
        <f t="shared" si="49"/>
        <v>1.3</v>
      </c>
      <c r="F41" s="185">
        <f t="shared" si="50"/>
        <v>1090.7</v>
      </c>
      <c r="G41" s="188">
        <f t="shared" si="53"/>
        <v>41.925</v>
      </c>
      <c r="H41" s="112"/>
      <c r="I41" s="138">
        <v>36.0</v>
      </c>
      <c r="J41" s="112" t="str">
        <f t="shared" si="64"/>
        <v/>
      </c>
      <c r="K41" s="112">
        <f t="shared" si="19"/>
        <v>0</v>
      </c>
      <c r="L41" s="112" t="str">
        <f t="shared" si="20"/>
        <v/>
      </c>
      <c r="M41" s="112" t="str">
        <f t="shared" si="1"/>
        <v/>
      </c>
      <c r="N41" s="112" t="str">
        <f t="shared" si="2"/>
        <v/>
      </c>
      <c r="O41" s="139">
        <f t="shared" si="3"/>
        <v>0</v>
      </c>
      <c r="P41" s="138">
        <v>36.0</v>
      </c>
      <c r="Q41" s="112" t="str">
        <f t="shared" si="21"/>
        <v/>
      </c>
      <c r="R41" s="112" t="str">
        <f t="shared" si="22"/>
        <v/>
      </c>
      <c r="S41" s="112">
        <f t="shared" si="4"/>
        <v>0</v>
      </c>
      <c r="T41" s="112">
        <f t="shared" si="5"/>
        <v>0</v>
      </c>
      <c r="U41" s="112" t="str">
        <f t="shared" si="23"/>
        <v/>
      </c>
      <c r="V41" s="112" t="str">
        <f t="shared" si="6"/>
        <v/>
      </c>
      <c r="W41" s="112">
        <v>0.0</v>
      </c>
      <c r="X41" s="112">
        <f t="shared" si="7"/>
        <v>0</v>
      </c>
      <c r="Y41" s="140" t="str">
        <f t="shared" si="8"/>
        <v/>
      </c>
      <c r="AA41" s="141">
        <v>36.0</v>
      </c>
      <c r="AB41" s="112" t="str">
        <f t="shared" si="9"/>
        <v/>
      </c>
      <c r="AC41" s="142">
        <f t="shared" si="10"/>
        <v>0</v>
      </c>
      <c r="AD41" s="112" t="str">
        <f t="shared" si="11"/>
        <v/>
      </c>
      <c r="AE41" s="112" t="str">
        <f t="shared" si="12"/>
        <v/>
      </c>
      <c r="AF41" s="112" t="str">
        <f t="shared" si="24"/>
        <v/>
      </c>
      <c r="AG41" s="112" t="str">
        <f t="shared" si="25"/>
        <v/>
      </c>
      <c r="AH41" s="112" t="str">
        <f t="shared" si="26"/>
        <v/>
      </c>
      <c r="AI41" s="143" t="str">
        <f t="shared" si="27"/>
        <v/>
      </c>
      <c r="AK41" s="141">
        <v>36.0</v>
      </c>
      <c r="AL41" s="112"/>
      <c r="AM41" s="112"/>
      <c r="AN41" s="112"/>
      <c r="AO41" s="112"/>
      <c r="AP41" s="112"/>
      <c r="AQ41" s="112"/>
      <c r="AR41" s="112"/>
      <c r="AS41" s="112"/>
      <c r="AT41" s="112"/>
      <c r="AU41" s="112"/>
      <c r="AV41" s="112"/>
      <c r="AW41" s="112"/>
      <c r="AX41" s="112"/>
      <c r="AY41" s="143"/>
    </row>
    <row r="42" ht="15.75" customHeight="1">
      <c r="B42" s="182">
        <f t="shared" si="52"/>
        <v>55</v>
      </c>
      <c r="C42" s="183">
        <f t="shared" si="55"/>
        <v>56</v>
      </c>
      <c r="D42" s="187">
        <v>784.0</v>
      </c>
      <c r="E42" s="184">
        <f t="shared" si="49"/>
        <v>1.3</v>
      </c>
      <c r="F42" s="185">
        <f t="shared" si="50"/>
        <v>1019.2</v>
      </c>
      <c r="G42" s="188">
        <f t="shared" si="53"/>
        <v>-71.5</v>
      </c>
      <c r="H42" s="112"/>
      <c r="I42" s="138">
        <v>37.0</v>
      </c>
      <c r="J42" s="112" t="str">
        <f t="shared" si="64"/>
        <v/>
      </c>
      <c r="K42" s="112">
        <f t="shared" si="19"/>
        <v>0</v>
      </c>
      <c r="L42" s="112" t="str">
        <f t="shared" si="20"/>
        <v/>
      </c>
      <c r="M42" s="112" t="str">
        <f t="shared" si="1"/>
        <v/>
      </c>
      <c r="N42" s="112" t="str">
        <f t="shared" si="2"/>
        <v/>
      </c>
      <c r="O42" s="139">
        <f t="shared" si="3"/>
        <v>0</v>
      </c>
      <c r="P42" s="138">
        <v>37.0</v>
      </c>
      <c r="Q42" s="112" t="str">
        <f t="shared" si="21"/>
        <v/>
      </c>
      <c r="R42" s="112" t="str">
        <f t="shared" si="22"/>
        <v/>
      </c>
      <c r="S42" s="112">
        <f t="shared" si="4"/>
        <v>0</v>
      </c>
      <c r="T42" s="112">
        <f t="shared" si="5"/>
        <v>0</v>
      </c>
      <c r="U42" s="112" t="str">
        <f t="shared" si="23"/>
        <v/>
      </c>
      <c r="V42" s="112" t="str">
        <f t="shared" si="6"/>
        <v/>
      </c>
      <c r="W42" s="112">
        <v>0.0</v>
      </c>
      <c r="X42" s="112">
        <f t="shared" si="7"/>
        <v>0</v>
      </c>
      <c r="Y42" s="140" t="str">
        <f t="shared" si="8"/>
        <v/>
      </c>
      <c r="AA42" s="141">
        <v>37.0</v>
      </c>
      <c r="AB42" s="112" t="str">
        <f t="shared" si="9"/>
        <v/>
      </c>
      <c r="AC42" s="142">
        <f t="shared" si="10"/>
        <v>0</v>
      </c>
      <c r="AD42" s="112" t="str">
        <f t="shared" si="11"/>
        <v/>
      </c>
      <c r="AE42" s="112" t="str">
        <f t="shared" si="12"/>
        <v/>
      </c>
      <c r="AF42" s="112" t="str">
        <f t="shared" si="24"/>
        <v/>
      </c>
      <c r="AG42" s="112" t="str">
        <f t="shared" si="25"/>
        <v/>
      </c>
      <c r="AH42" s="112" t="str">
        <f t="shared" si="26"/>
        <v/>
      </c>
      <c r="AI42" s="143" t="str">
        <f t="shared" si="27"/>
        <v/>
      </c>
      <c r="AK42" s="141">
        <v>37.0</v>
      </c>
      <c r="AL42" s="112"/>
      <c r="AM42" s="112"/>
      <c r="AN42" s="112"/>
      <c r="AO42" s="112"/>
      <c r="AP42" s="112"/>
      <c r="AQ42" s="112"/>
      <c r="AR42" s="112"/>
      <c r="AS42" s="112"/>
      <c r="AT42" s="112"/>
      <c r="AU42" s="112"/>
      <c r="AV42" s="112"/>
      <c r="AW42" s="112"/>
      <c r="AX42" s="112"/>
      <c r="AY42" s="143"/>
    </row>
    <row r="43" ht="15.75" customHeight="1">
      <c r="B43" s="182">
        <f t="shared" si="52"/>
        <v>56</v>
      </c>
      <c r="C43" s="183">
        <f t="shared" si="55"/>
        <v>60</v>
      </c>
      <c r="D43" s="187">
        <f>D44+48</f>
        <v>895</v>
      </c>
      <c r="E43" s="184">
        <f t="shared" si="49"/>
        <v>1.3</v>
      </c>
      <c r="F43" s="185">
        <f t="shared" si="50"/>
        <v>1163.5</v>
      </c>
      <c r="G43" s="188">
        <f t="shared" si="53"/>
        <v>36.075</v>
      </c>
      <c r="H43" s="112"/>
      <c r="I43" s="138">
        <v>38.0</v>
      </c>
      <c r="J43" s="112" t="str">
        <f t="shared" si="64"/>
        <v/>
      </c>
      <c r="K43" s="112">
        <f t="shared" si="19"/>
        <v>0</v>
      </c>
      <c r="L43" s="112" t="str">
        <f t="shared" si="20"/>
        <v/>
      </c>
      <c r="M43" s="112" t="str">
        <f t="shared" si="1"/>
        <v/>
      </c>
      <c r="N43" s="112" t="str">
        <f t="shared" si="2"/>
        <v/>
      </c>
      <c r="O43" s="139">
        <f t="shared" si="3"/>
        <v>0</v>
      </c>
      <c r="P43" s="138">
        <v>38.0</v>
      </c>
      <c r="Q43" s="112" t="str">
        <f t="shared" si="21"/>
        <v/>
      </c>
      <c r="R43" s="112" t="str">
        <f t="shared" si="22"/>
        <v/>
      </c>
      <c r="S43" s="112">
        <f t="shared" si="4"/>
        <v>0</v>
      </c>
      <c r="T43" s="112">
        <f t="shared" si="5"/>
        <v>0</v>
      </c>
      <c r="U43" s="112" t="str">
        <f t="shared" si="23"/>
        <v/>
      </c>
      <c r="V43" s="112" t="str">
        <f t="shared" si="6"/>
        <v/>
      </c>
      <c r="W43" s="112">
        <v>0.0</v>
      </c>
      <c r="X43" s="112">
        <f t="shared" si="7"/>
        <v>0</v>
      </c>
      <c r="Y43" s="140" t="str">
        <f t="shared" si="8"/>
        <v/>
      </c>
      <c r="AA43" s="141">
        <v>38.0</v>
      </c>
      <c r="AB43" s="112" t="str">
        <f t="shared" si="9"/>
        <v/>
      </c>
      <c r="AC43" s="142">
        <f t="shared" si="10"/>
        <v>0</v>
      </c>
      <c r="AD43" s="112" t="str">
        <f t="shared" si="11"/>
        <v/>
      </c>
      <c r="AE43" s="112" t="str">
        <f t="shared" si="12"/>
        <v/>
      </c>
      <c r="AF43" s="112" t="str">
        <f t="shared" si="24"/>
        <v/>
      </c>
      <c r="AG43" s="112" t="str">
        <f t="shared" si="25"/>
        <v/>
      </c>
      <c r="AH43" s="112" t="str">
        <f t="shared" si="26"/>
        <v/>
      </c>
      <c r="AI43" s="143" t="str">
        <f t="shared" si="27"/>
        <v/>
      </c>
      <c r="AK43" s="141">
        <v>38.0</v>
      </c>
      <c r="AL43" s="112"/>
      <c r="AM43" s="112"/>
      <c r="AN43" s="112"/>
      <c r="AO43" s="112"/>
      <c r="AP43" s="112"/>
      <c r="AQ43" s="112"/>
      <c r="AR43" s="112"/>
      <c r="AS43" s="112"/>
      <c r="AT43" s="112"/>
      <c r="AU43" s="112"/>
      <c r="AV43" s="112"/>
      <c r="AW43" s="112"/>
      <c r="AX43" s="112"/>
      <c r="AY43" s="143"/>
    </row>
    <row r="44" ht="15.75" customHeight="1">
      <c r="B44" s="182">
        <f t="shared" si="52"/>
        <v>60</v>
      </c>
      <c r="C44" s="183">
        <f t="shared" si="55"/>
        <v>61</v>
      </c>
      <c r="D44" s="187">
        <v>847.0</v>
      </c>
      <c r="E44" s="184">
        <f t="shared" si="49"/>
        <v>1.3</v>
      </c>
      <c r="F44" s="185">
        <f t="shared" si="50"/>
        <v>1101.1</v>
      </c>
      <c r="G44" s="188">
        <f t="shared" si="53"/>
        <v>-62.4</v>
      </c>
      <c r="H44" s="112"/>
      <c r="I44" s="138">
        <v>39.0</v>
      </c>
      <c r="J44" s="112" t="str">
        <f t="shared" si="64"/>
        <v/>
      </c>
      <c r="K44" s="112">
        <f t="shared" si="19"/>
        <v>0</v>
      </c>
      <c r="L44" s="112" t="str">
        <f t="shared" si="20"/>
        <v/>
      </c>
      <c r="M44" s="112" t="str">
        <f t="shared" si="1"/>
        <v/>
      </c>
      <c r="N44" s="112" t="str">
        <f t="shared" si="2"/>
        <v/>
      </c>
      <c r="O44" s="139">
        <f t="shared" si="3"/>
        <v>0</v>
      </c>
      <c r="P44" s="138">
        <v>39.0</v>
      </c>
      <c r="Q44" s="112" t="str">
        <f t="shared" si="21"/>
        <v/>
      </c>
      <c r="R44" s="112" t="str">
        <f t="shared" si="22"/>
        <v/>
      </c>
      <c r="S44" s="112">
        <f t="shared" si="4"/>
        <v>0</v>
      </c>
      <c r="T44" s="112">
        <f t="shared" si="5"/>
        <v>0</v>
      </c>
      <c r="U44" s="112" t="str">
        <f t="shared" si="23"/>
        <v/>
      </c>
      <c r="V44" s="112" t="str">
        <f t="shared" si="6"/>
        <v/>
      </c>
      <c r="W44" s="112">
        <v>0.0</v>
      </c>
      <c r="X44" s="112">
        <f t="shared" si="7"/>
        <v>0</v>
      </c>
      <c r="Y44" s="140" t="str">
        <f t="shared" si="8"/>
        <v/>
      </c>
      <c r="AA44" s="141">
        <v>39.0</v>
      </c>
      <c r="AB44" s="112" t="str">
        <f t="shared" si="9"/>
        <v/>
      </c>
      <c r="AC44" s="142">
        <f t="shared" si="10"/>
        <v>0</v>
      </c>
      <c r="AD44" s="112" t="str">
        <f t="shared" si="11"/>
        <v/>
      </c>
      <c r="AE44" s="112" t="str">
        <f t="shared" si="12"/>
        <v/>
      </c>
      <c r="AF44" s="112" t="str">
        <f t="shared" si="24"/>
        <v/>
      </c>
      <c r="AG44" s="112" t="str">
        <f t="shared" si="25"/>
        <v/>
      </c>
      <c r="AH44" s="112" t="str">
        <f t="shared" si="26"/>
        <v/>
      </c>
      <c r="AI44" s="143" t="str">
        <f t="shared" si="27"/>
        <v/>
      </c>
      <c r="AK44" s="141">
        <v>39.0</v>
      </c>
      <c r="AL44" s="112"/>
      <c r="AM44" s="112"/>
      <c r="AN44" s="112"/>
      <c r="AO44" s="112"/>
      <c r="AP44" s="112"/>
      <c r="AQ44" s="112"/>
      <c r="AR44" s="112"/>
      <c r="AS44" s="112"/>
      <c r="AT44" s="112"/>
      <c r="AU44" s="112"/>
      <c r="AV44" s="112"/>
      <c r="AW44" s="112"/>
      <c r="AX44" s="112"/>
      <c r="AY44" s="143"/>
    </row>
    <row r="45" ht="15.75" customHeight="1">
      <c r="B45" s="182">
        <f t="shared" si="52"/>
        <v>61</v>
      </c>
      <c r="C45" s="183">
        <f t="shared" si="55"/>
        <v>65</v>
      </c>
      <c r="D45" s="187">
        <f>D46+43</f>
        <v>942</v>
      </c>
      <c r="E45" s="184">
        <f t="shared" si="49"/>
        <v>1.3</v>
      </c>
      <c r="F45" s="185">
        <f t="shared" si="50"/>
        <v>1224.6</v>
      </c>
      <c r="G45" s="188">
        <f t="shared" si="53"/>
        <v>30.875</v>
      </c>
      <c r="H45" s="112"/>
      <c r="I45" s="138">
        <v>40.0</v>
      </c>
      <c r="J45" s="112" t="str">
        <f t="shared" si="64"/>
        <v/>
      </c>
      <c r="K45" s="112">
        <f t="shared" si="19"/>
        <v>0</v>
      </c>
      <c r="L45" s="112" t="str">
        <f t="shared" si="20"/>
        <v/>
      </c>
      <c r="M45" s="112" t="str">
        <f t="shared" si="1"/>
        <v/>
      </c>
      <c r="N45" s="112" t="str">
        <f t="shared" si="2"/>
        <v/>
      </c>
      <c r="O45" s="139">
        <f t="shared" si="3"/>
        <v>0</v>
      </c>
      <c r="P45" s="138">
        <v>40.0</v>
      </c>
      <c r="Q45" s="112" t="str">
        <f t="shared" si="21"/>
        <v/>
      </c>
      <c r="R45" s="112" t="str">
        <f t="shared" si="22"/>
        <v/>
      </c>
      <c r="S45" s="112">
        <f t="shared" si="4"/>
        <v>0</v>
      </c>
      <c r="T45" s="112">
        <f t="shared" si="5"/>
        <v>0</v>
      </c>
      <c r="U45" s="112" t="str">
        <f t="shared" si="23"/>
        <v/>
      </c>
      <c r="V45" s="112" t="str">
        <f t="shared" si="6"/>
        <v/>
      </c>
      <c r="W45" s="112">
        <v>0.0</v>
      </c>
      <c r="X45" s="112">
        <f t="shared" si="7"/>
        <v>0</v>
      </c>
      <c r="Y45" s="140" t="str">
        <f t="shared" si="8"/>
        <v/>
      </c>
      <c r="AA45" s="141">
        <v>40.0</v>
      </c>
      <c r="AB45" s="112" t="str">
        <f t="shared" si="9"/>
        <v/>
      </c>
      <c r="AC45" s="142">
        <f t="shared" si="10"/>
        <v>0</v>
      </c>
      <c r="AD45" s="112" t="str">
        <f t="shared" si="11"/>
        <v/>
      </c>
      <c r="AE45" s="112" t="str">
        <f t="shared" si="12"/>
        <v/>
      </c>
      <c r="AF45" s="112" t="str">
        <f t="shared" si="24"/>
        <v/>
      </c>
      <c r="AG45" s="112" t="str">
        <f t="shared" si="25"/>
        <v/>
      </c>
      <c r="AH45" s="112" t="str">
        <f t="shared" si="26"/>
        <v/>
      </c>
      <c r="AI45" s="143" t="str">
        <f t="shared" si="27"/>
        <v/>
      </c>
      <c r="AK45" s="141">
        <v>40.0</v>
      </c>
      <c r="AL45" s="112"/>
      <c r="AM45" s="112"/>
      <c r="AN45" s="112"/>
      <c r="AO45" s="112"/>
      <c r="AP45" s="112"/>
      <c r="AQ45" s="112"/>
      <c r="AR45" s="112"/>
      <c r="AS45" s="112"/>
      <c r="AT45" s="112"/>
      <c r="AU45" s="112"/>
      <c r="AV45" s="112"/>
      <c r="AW45" s="112"/>
      <c r="AX45" s="112"/>
      <c r="AY45" s="143"/>
    </row>
    <row r="46" ht="15.75" customHeight="1">
      <c r="B46" s="182">
        <f t="shared" si="52"/>
        <v>65</v>
      </c>
      <c r="C46" s="183">
        <f t="shared" si="55"/>
        <v>66</v>
      </c>
      <c r="D46" s="187">
        <v>899.0</v>
      </c>
      <c r="E46" s="184">
        <f t="shared" si="49"/>
        <v>1.3</v>
      </c>
      <c r="F46" s="185">
        <f t="shared" si="50"/>
        <v>1168.7</v>
      </c>
      <c r="G46" s="188">
        <f t="shared" si="53"/>
        <v>-55.9</v>
      </c>
      <c r="H46" s="112"/>
      <c r="I46" s="138">
        <v>41.0</v>
      </c>
      <c r="J46" s="112" t="str">
        <f t="shared" si="64"/>
        <v/>
      </c>
      <c r="K46" s="112">
        <f t="shared" si="19"/>
        <v>0</v>
      </c>
      <c r="L46" s="112" t="str">
        <f t="shared" si="20"/>
        <v/>
      </c>
      <c r="M46" s="112" t="str">
        <f t="shared" si="1"/>
        <v/>
      </c>
      <c r="N46" s="112" t="str">
        <f t="shared" si="2"/>
        <v/>
      </c>
      <c r="O46" s="139">
        <f t="shared" si="3"/>
        <v>0</v>
      </c>
      <c r="P46" s="138">
        <v>41.0</v>
      </c>
      <c r="Q46" s="112" t="str">
        <f t="shared" si="21"/>
        <v/>
      </c>
      <c r="R46" s="112" t="str">
        <f t="shared" si="22"/>
        <v/>
      </c>
      <c r="S46" s="112">
        <f t="shared" si="4"/>
        <v>0</v>
      </c>
      <c r="T46" s="112">
        <f t="shared" si="5"/>
        <v>0</v>
      </c>
      <c r="U46" s="112" t="str">
        <f t="shared" si="23"/>
        <v/>
      </c>
      <c r="V46" s="112" t="str">
        <f t="shared" si="6"/>
        <v/>
      </c>
      <c r="W46" s="112">
        <v>0.0</v>
      </c>
      <c r="X46" s="112">
        <f t="shared" si="7"/>
        <v>0</v>
      </c>
      <c r="Y46" s="140" t="str">
        <f t="shared" si="8"/>
        <v/>
      </c>
      <c r="AA46" s="141">
        <v>41.0</v>
      </c>
      <c r="AB46" s="112" t="str">
        <f t="shared" si="9"/>
        <v/>
      </c>
      <c r="AC46" s="142">
        <f t="shared" si="10"/>
        <v>0</v>
      </c>
      <c r="AD46" s="112" t="str">
        <f t="shared" si="11"/>
        <v/>
      </c>
      <c r="AE46" s="112" t="str">
        <f t="shared" si="12"/>
        <v/>
      </c>
      <c r="AF46" s="112" t="str">
        <f t="shared" si="24"/>
        <v/>
      </c>
      <c r="AG46" s="112" t="str">
        <f t="shared" si="25"/>
        <v/>
      </c>
      <c r="AH46" s="112" t="str">
        <f t="shared" si="26"/>
        <v/>
      </c>
      <c r="AI46" s="143" t="str">
        <f t="shared" si="27"/>
        <v/>
      </c>
      <c r="AK46" s="141">
        <v>41.0</v>
      </c>
      <c r="AL46" s="112"/>
      <c r="AM46" s="112"/>
      <c r="AN46" s="112"/>
      <c r="AO46" s="112"/>
      <c r="AP46" s="112"/>
      <c r="AQ46" s="112"/>
      <c r="AR46" s="112"/>
      <c r="AS46" s="112"/>
      <c r="AT46" s="112"/>
      <c r="AU46" s="112"/>
      <c r="AV46" s="112"/>
      <c r="AW46" s="112"/>
      <c r="AX46" s="112"/>
      <c r="AY46" s="143"/>
    </row>
    <row r="47" ht="15.75" customHeight="1">
      <c r="B47" s="182">
        <f t="shared" si="52"/>
        <v>66</v>
      </c>
      <c r="C47" s="183">
        <f t="shared" si="55"/>
        <v>70</v>
      </c>
      <c r="D47" s="187">
        <f>D48+38</f>
        <v>978</v>
      </c>
      <c r="E47" s="184">
        <f t="shared" si="49"/>
        <v>1.3</v>
      </c>
      <c r="F47" s="185">
        <f t="shared" si="50"/>
        <v>1271.4</v>
      </c>
      <c r="G47" s="188">
        <f t="shared" si="53"/>
        <v>25.675</v>
      </c>
      <c r="H47" s="112"/>
      <c r="I47" s="138">
        <v>42.0</v>
      </c>
      <c r="J47" s="112" t="str">
        <f t="shared" si="64"/>
        <v/>
      </c>
      <c r="K47" s="112">
        <f t="shared" si="19"/>
        <v>0</v>
      </c>
      <c r="L47" s="112" t="str">
        <f t="shared" si="20"/>
        <v/>
      </c>
      <c r="M47" s="112" t="str">
        <f t="shared" si="1"/>
        <v/>
      </c>
      <c r="N47" s="112" t="str">
        <f t="shared" si="2"/>
        <v/>
      </c>
      <c r="O47" s="139">
        <f t="shared" si="3"/>
        <v>0</v>
      </c>
      <c r="P47" s="138">
        <v>42.0</v>
      </c>
      <c r="Q47" s="112" t="str">
        <f t="shared" si="21"/>
        <v/>
      </c>
      <c r="R47" s="112" t="str">
        <f t="shared" si="22"/>
        <v/>
      </c>
      <c r="S47" s="112">
        <f t="shared" si="4"/>
        <v>0</v>
      </c>
      <c r="T47" s="112">
        <f t="shared" si="5"/>
        <v>0</v>
      </c>
      <c r="U47" s="112" t="str">
        <f t="shared" si="23"/>
        <v/>
      </c>
      <c r="V47" s="112" t="str">
        <f t="shared" si="6"/>
        <v/>
      </c>
      <c r="W47" s="112">
        <v>0.0</v>
      </c>
      <c r="X47" s="112">
        <f t="shared" si="7"/>
        <v>0</v>
      </c>
      <c r="Y47" s="140" t="str">
        <f t="shared" si="8"/>
        <v/>
      </c>
      <c r="AA47" s="141">
        <v>42.0</v>
      </c>
      <c r="AB47" s="112" t="str">
        <f t="shared" si="9"/>
        <v/>
      </c>
      <c r="AC47" s="142">
        <f t="shared" si="10"/>
        <v>0</v>
      </c>
      <c r="AD47" s="112" t="str">
        <f t="shared" si="11"/>
        <v/>
      </c>
      <c r="AE47" s="112" t="str">
        <f t="shared" si="12"/>
        <v/>
      </c>
      <c r="AF47" s="112" t="str">
        <f t="shared" si="24"/>
        <v/>
      </c>
      <c r="AG47" s="112" t="str">
        <f t="shared" si="25"/>
        <v/>
      </c>
      <c r="AH47" s="112" t="str">
        <f t="shared" si="26"/>
        <v/>
      </c>
      <c r="AI47" s="143" t="str">
        <f t="shared" si="27"/>
        <v/>
      </c>
      <c r="AK47" s="141">
        <v>42.0</v>
      </c>
      <c r="AL47" s="112"/>
      <c r="AM47" s="112"/>
      <c r="AN47" s="112"/>
      <c r="AO47" s="112"/>
      <c r="AP47" s="112"/>
      <c r="AQ47" s="112"/>
      <c r="AR47" s="112"/>
      <c r="AS47" s="112"/>
      <c r="AT47" s="112"/>
      <c r="AU47" s="112"/>
      <c r="AV47" s="112"/>
      <c r="AW47" s="112"/>
      <c r="AX47" s="112"/>
      <c r="AY47" s="143"/>
    </row>
    <row r="48" ht="15.75" customHeight="1">
      <c r="B48" s="182">
        <f t="shared" si="52"/>
        <v>70</v>
      </c>
      <c r="C48" s="183">
        <f t="shared" si="55"/>
        <v>71</v>
      </c>
      <c r="D48" s="187">
        <v>940.0</v>
      </c>
      <c r="E48" s="184">
        <f t="shared" si="49"/>
        <v>1.3</v>
      </c>
      <c r="F48" s="185">
        <f t="shared" si="50"/>
        <v>1222</v>
      </c>
      <c r="G48" s="188">
        <f t="shared" si="53"/>
        <v>-49.4</v>
      </c>
      <c r="H48" s="112"/>
      <c r="I48" s="138">
        <v>43.0</v>
      </c>
      <c r="J48" s="112" t="str">
        <f t="shared" si="64"/>
        <v/>
      </c>
      <c r="K48" s="112">
        <f t="shared" si="19"/>
        <v>0</v>
      </c>
      <c r="L48" s="112" t="str">
        <f t="shared" si="20"/>
        <v/>
      </c>
      <c r="M48" s="112" t="str">
        <f t="shared" si="1"/>
        <v/>
      </c>
      <c r="N48" s="112" t="str">
        <f t="shared" si="2"/>
        <v/>
      </c>
      <c r="O48" s="139">
        <f t="shared" si="3"/>
        <v>0</v>
      </c>
      <c r="P48" s="138">
        <v>43.0</v>
      </c>
      <c r="Q48" s="112" t="str">
        <f t="shared" si="21"/>
        <v/>
      </c>
      <c r="R48" s="112" t="str">
        <f t="shared" si="22"/>
        <v/>
      </c>
      <c r="S48" s="112">
        <f t="shared" si="4"/>
        <v>0</v>
      </c>
      <c r="T48" s="112">
        <f t="shared" si="5"/>
        <v>0</v>
      </c>
      <c r="U48" s="112" t="str">
        <f t="shared" si="23"/>
        <v/>
      </c>
      <c r="V48" s="112" t="str">
        <f t="shared" si="6"/>
        <v/>
      </c>
      <c r="W48" s="112">
        <v>0.0</v>
      </c>
      <c r="X48" s="112">
        <f t="shared" si="7"/>
        <v>0</v>
      </c>
      <c r="Y48" s="140" t="str">
        <f t="shared" si="8"/>
        <v/>
      </c>
      <c r="AA48" s="141">
        <v>43.0</v>
      </c>
      <c r="AB48" s="112" t="str">
        <f t="shared" si="9"/>
        <v/>
      </c>
      <c r="AC48" s="142">
        <f t="shared" si="10"/>
        <v>0</v>
      </c>
      <c r="AD48" s="112" t="str">
        <f t="shared" si="11"/>
        <v/>
      </c>
      <c r="AE48" s="112" t="str">
        <f t="shared" si="12"/>
        <v/>
      </c>
      <c r="AF48" s="112" t="str">
        <f t="shared" si="24"/>
        <v/>
      </c>
      <c r="AG48" s="112" t="str">
        <f t="shared" si="25"/>
        <v/>
      </c>
      <c r="AH48" s="112" t="str">
        <f t="shared" si="26"/>
        <v/>
      </c>
      <c r="AI48" s="143" t="str">
        <f t="shared" si="27"/>
        <v/>
      </c>
      <c r="AK48" s="141">
        <v>43.0</v>
      </c>
      <c r="AL48" s="112"/>
      <c r="AM48" s="112"/>
      <c r="AN48" s="112"/>
      <c r="AO48" s="112"/>
      <c r="AP48" s="112"/>
      <c r="AQ48" s="112"/>
      <c r="AR48" s="112"/>
      <c r="AS48" s="112"/>
      <c r="AT48" s="112"/>
      <c r="AU48" s="112"/>
      <c r="AV48" s="112"/>
      <c r="AW48" s="112"/>
      <c r="AX48" s="112"/>
      <c r="AY48" s="143"/>
    </row>
    <row r="49" ht="15.75" customHeight="1">
      <c r="B49" s="182">
        <f t="shared" si="52"/>
        <v>71</v>
      </c>
      <c r="C49" s="183">
        <f t="shared" si="55"/>
        <v>75</v>
      </c>
      <c r="D49" s="187">
        <f>D50+33</f>
        <v>1005</v>
      </c>
      <c r="E49" s="184">
        <f t="shared" si="49"/>
        <v>1.3</v>
      </c>
      <c r="F49" s="185">
        <f t="shared" si="50"/>
        <v>1306.5</v>
      </c>
      <c r="G49" s="188">
        <f t="shared" si="53"/>
        <v>21.125</v>
      </c>
      <c r="H49" s="112"/>
      <c r="I49" s="138">
        <v>44.0</v>
      </c>
      <c r="J49" s="112" t="str">
        <f t="shared" si="64"/>
        <v/>
      </c>
      <c r="K49" s="112">
        <f t="shared" si="19"/>
        <v>0</v>
      </c>
      <c r="L49" s="112" t="str">
        <f t="shared" si="20"/>
        <v/>
      </c>
      <c r="M49" s="112" t="str">
        <f t="shared" si="1"/>
        <v/>
      </c>
      <c r="N49" s="112" t="str">
        <f t="shared" si="2"/>
        <v/>
      </c>
      <c r="O49" s="139">
        <f t="shared" si="3"/>
        <v>0</v>
      </c>
      <c r="P49" s="138">
        <v>44.0</v>
      </c>
      <c r="Q49" s="112" t="str">
        <f t="shared" si="21"/>
        <v/>
      </c>
      <c r="R49" s="112" t="str">
        <f t="shared" si="22"/>
        <v/>
      </c>
      <c r="S49" s="112">
        <f t="shared" si="4"/>
        <v>0</v>
      </c>
      <c r="T49" s="112">
        <f t="shared" si="5"/>
        <v>0</v>
      </c>
      <c r="U49" s="112" t="str">
        <f t="shared" si="23"/>
        <v/>
      </c>
      <c r="V49" s="112" t="str">
        <f t="shared" si="6"/>
        <v/>
      </c>
      <c r="W49" s="112">
        <v>0.0</v>
      </c>
      <c r="X49" s="112">
        <f t="shared" si="7"/>
        <v>0</v>
      </c>
      <c r="Y49" s="140" t="str">
        <f t="shared" si="8"/>
        <v/>
      </c>
      <c r="AA49" s="141">
        <v>44.0</v>
      </c>
      <c r="AB49" s="112" t="str">
        <f t="shared" si="9"/>
        <v/>
      </c>
      <c r="AC49" s="142">
        <f t="shared" si="10"/>
        <v>0</v>
      </c>
      <c r="AD49" s="112" t="str">
        <f t="shared" si="11"/>
        <v/>
      </c>
      <c r="AE49" s="112" t="str">
        <f t="shared" si="12"/>
        <v/>
      </c>
      <c r="AF49" s="112" t="str">
        <f t="shared" si="24"/>
        <v/>
      </c>
      <c r="AG49" s="112" t="str">
        <f t="shared" si="25"/>
        <v/>
      </c>
      <c r="AH49" s="112" t="str">
        <f t="shared" si="26"/>
        <v/>
      </c>
      <c r="AI49" s="143" t="str">
        <f t="shared" si="27"/>
        <v/>
      </c>
      <c r="AK49" s="141">
        <v>44.0</v>
      </c>
      <c r="AL49" s="112"/>
      <c r="AM49" s="112"/>
      <c r="AN49" s="112"/>
      <c r="AO49" s="112"/>
      <c r="AP49" s="112"/>
      <c r="AQ49" s="112"/>
      <c r="AR49" s="112"/>
      <c r="AS49" s="112"/>
      <c r="AT49" s="112"/>
      <c r="AU49" s="112"/>
      <c r="AV49" s="112"/>
      <c r="AW49" s="112"/>
      <c r="AX49" s="112"/>
      <c r="AY49" s="143"/>
    </row>
    <row r="50" ht="15.75" customHeight="1">
      <c r="B50" s="182">
        <f t="shared" si="52"/>
        <v>75</v>
      </c>
      <c r="C50" s="183">
        <f t="shared" si="55"/>
        <v>76</v>
      </c>
      <c r="D50" s="187">
        <v>972.0</v>
      </c>
      <c r="E50" s="184">
        <f t="shared" si="49"/>
        <v>1.3</v>
      </c>
      <c r="F50" s="185">
        <f t="shared" si="50"/>
        <v>1263.6</v>
      </c>
      <c r="G50" s="188">
        <f t="shared" si="53"/>
        <v>-42.9</v>
      </c>
      <c r="H50" s="112"/>
      <c r="I50" s="138">
        <v>45.0</v>
      </c>
      <c r="J50" s="112" t="str">
        <f t="shared" si="64"/>
        <v/>
      </c>
      <c r="K50" s="112">
        <f t="shared" si="19"/>
        <v>0</v>
      </c>
      <c r="L50" s="112" t="str">
        <f t="shared" si="20"/>
        <v/>
      </c>
      <c r="M50" s="112" t="str">
        <f t="shared" si="1"/>
        <v/>
      </c>
      <c r="N50" s="112" t="str">
        <f t="shared" si="2"/>
        <v/>
      </c>
      <c r="O50" s="139">
        <f t="shared" si="3"/>
        <v>0</v>
      </c>
      <c r="P50" s="138">
        <v>45.0</v>
      </c>
      <c r="Q50" s="112" t="str">
        <f t="shared" si="21"/>
        <v/>
      </c>
      <c r="R50" s="112" t="str">
        <f t="shared" si="22"/>
        <v/>
      </c>
      <c r="S50" s="112">
        <f t="shared" si="4"/>
        <v>0</v>
      </c>
      <c r="T50" s="112">
        <f t="shared" si="5"/>
        <v>0</v>
      </c>
      <c r="U50" s="112" t="str">
        <f t="shared" si="23"/>
        <v/>
      </c>
      <c r="V50" s="112" t="str">
        <f t="shared" si="6"/>
        <v/>
      </c>
      <c r="W50" s="112">
        <v>0.0</v>
      </c>
      <c r="X50" s="112">
        <f t="shared" si="7"/>
        <v>0</v>
      </c>
      <c r="Y50" s="140" t="str">
        <f t="shared" si="8"/>
        <v/>
      </c>
      <c r="AA50" s="141">
        <v>45.0</v>
      </c>
      <c r="AB50" s="112" t="str">
        <f t="shared" si="9"/>
        <v/>
      </c>
      <c r="AC50" s="142">
        <f t="shared" si="10"/>
        <v>0</v>
      </c>
      <c r="AD50" s="112" t="str">
        <f t="shared" si="11"/>
        <v/>
      </c>
      <c r="AE50" s="112" t="str">
        <f t="shared" si="12"/>
        <v/>
      </c>
      <c r="AF50" s="112" t="str">
        <f t="shared" si="24"/>
        <v/>
      </c>
      <c r="AG50" s="112" t="str">
        <f t="shared" si="25"/>
        <v/>
      </c>
      <c r="AH50" s="112" t="str">
        <f t="shared" si="26"/>
        <v/>
      </c>
      <c r="AI50" s="143" t="str">
        <f t="shared" si="27"/>
        <v/>
      </c>
      <c r="AK50" s="141">
        <v>45.0</v>
      </c>
      <c r="AL50" s="112"/>
      <c r="AM50" s="112"/>
      <c r="AN50" s="112"/>
      <c r="AO50" s="112"/>
      <c r="AP50" s="112"/>
      <c r="AQ50" s="112"/>
      <c r="AR50" s="112"/>
      <c r="AS50" s="112"/>
      <c r="AT50" s="112"/>
      <c r="AU50" s="112"/>
      <c r="AV50" s="112"/>
      <c r="AW50" s="112"/>
      <c r="AX50" s="112"/>
      <c r="AY50" s="143"/>
    </row>
    <row r="51" ht="15.75" customHeight="1">
      <c r="B51" s="182">
        <f t="shared" si="52"/>
        <v>76</v>
      </c>
      <c r="C51" s="183">
        <f t="shared" si="55"/>
        <v>80</v>
      </c>
      <c r="D51" s="187">
        <f>D52+29</f>
        <v>1020</v>
      </c>
      <c r="E51" s="184">
        <f t="shared" si="49"/>
        <v>1.3</v>
      </c>
      <c r="F51" s="185">
        <f t="shared" si="50"/>
        <v>1326</v>
      </c>
      <c r="G51" s="188">
        <f t="shared" si="53"/>
        <v>15.6</v>
      </c>
      <c r="H51" s="112"/>
      <c r="I51" s="138">
        <v>46.0</v>
      </c>
      <c r="J51" s="112" t="str">
        <f t="shared" si="64"/>
        <v/>
      </c>
      <c r="K51" s="112">
        <f t="shared" si="19"/>
        <v>0</v>
      </c>
      <c r="L51" s="112" t="str">
        <f t="shared" si="20"/>
        <v/>
      </c>
      <c r="M51" s="112" t="str">
        <f t="shared" si="1"/>
        <v/>
      </c>
      <c r="N51" s="112" t="str">
        <f t="shared" si="2"/>
        <v/>
      </c>
      <c r="O51" s="139">
        <f t="shared" si="3"/>
        <v>0</v>
      </c>
      <c r="P51" s="138">
        <v>46.0</v>
      </c>
      <c r="Q51" s="112" t="str">
        <f t="shared" si="21"/>
        <v/>
      </c>
      <c r="R51" s="112" t="str">
        <f t="shared" si="22"/>
        <v/>
      </c>
      <c r="S51" s="112">
        <f t="shared" si="4"/>
        <v>0</v>
      </c>
      <c r="T51" s="112">
        <f t="shared" si="5"/>
        <v>0</v>
      </c>
      <c r="U51" s="112" t="str">
        <f t="shared" si="23"/>
        <v/>
      </c>
      <c r="V51" s="112" t="str">
        <f t="shared" si="6"/>
        <v/>
      </c>
      <c r="W51" s="112">
        <v>0.0</v>
      </c>
      <c r="X51" s="112">
        <f t="shared" si="7"/>
        <v>0</v>
      </c>
      <c r="Y51" s="140" t="str">
        <f t="shared" si="8"/>
        <v/>
      </c>
      <c r="AA51" s="141">
        <v>46.0</v>
      </c>
      <c r="AB51" s="112" t="str">
        <f t="shared" si="9"/>
        <v/>
      </c>
      <c r="AC51" s="142">
        <f t="shared" si="10"/>
        <v>0</v>
      </c>
      <c r="AD51" s="112" t="str">
        <f t="shared" si="11"/>
        <v/>
      </c>
      <c r="AE51" s="112" t="str">
        <f t="shared" si="12"/>
        <v/>
      </c>
      <c r="AF51" s="112" t="str">
        <f t="shared" si="24"/>
        <v/>
      </c>
      <c r="AG51" s="112" t="str">
        <f t="shared" si="25"/>
        <v/>
      </c>
      <c r="AH51" s="112" t="str">
        <f t="shared" si="26"/>
        <v/>
      </c>
      <c r="AI51" s="143" t="str">
        <f t="shared" si="27"/>
        <v/>
      </c>
      <c r="AK51" s="141">
        <v>46.0</v>
      </c>
      <c r="AL51" s="112"/>
      <c r="AM51" s="112"/>
      <c r="AN51" s="112"/>
      <c r="AO51" s="112"/>
      <c r="AP51" s="112"/>
      <c r="AQ51" s="112"/>
      <c r="AR51" s="112"/>
      <c r="AS51" s="112"/>
      <c r="AT51" s="112"/>
      <c r="AU51" s="112"/>
      <c r="AV51" s="112"/>
      <c r="AW51" s="112"/>
      <c r="AX51" s="112"/>
      <c r="AY51" s="143"/>
    </row>
    <row r="52" ht="15.75" customHeight="1">
      <c r="B52" s="182">
        <f t="shared" si="52"/>
        <v>80</v>
      </c>
      <c r="C52" s="183">
        <f t="shared" si="55"/>
        <v>81</v>
      </c>
      <c r="D52" s="187">
        <v>991.0</v>
      </c>
      <c r="E52" s="184">
        <f t="shared" si="49"/>
        <v>1.3</v>
      </c>
      <c r="F52" s="185">
        <f t="shared" si="50"/>
        <v>1288.3</v>
      </c>
      <c r="G52" s="188">
        <f t="shared" si="53"/>
        <v>-37.7</v>
      </c>
      <c r="H52" s="112"/>
      <c r="I52" s="138">
        <v>47.0</v>
      </c>
      <c r="J52" s="112" t="str">
        <f t="shared" si="64"/>
        <v/>
      </c>
      <c r="K52" s="112">
        <f t="shared" si="19"/>
        <v>0</v>
      </c>
      <c r="L52" s="112" t="str">
        <f t="shared" si="20"/>
        <v/>
      </c>
      <c r="M52" s="112" t="str">
        <f t="shared" si="1"/>
        <v/>
      </c>
      <c r="N52" s="112" t="str">
        <f t="shared" si="2"/>
        <v/>
      </c>
      <c r="O52" s="139">
        <f t="shared" si="3"/>
        <v>0</v>
      </c>
      <c r="P52" s="138">
        <v>47.0</v>
      </c>
      <c r="Q52" s="112" t="str">
        <f t="shared" si="21"/>
        <v/>
      </c>
      <c r="R52" s="112" t="str">
        <f t="shared" si="22"/>
        <v/>
      </c>
      <c r="S52" s="112">
        <f t="shared" si="4"/>
        <v>0</v>
      </c>
      <c r="T52" s="112">
        <f t="shared" si="5"/>
        <v>0</v>
      </c>
      <c r="U52" s="112" t="str">
        <f t="shared" si="23"/>
        <v/>
      </c>
      <c r="V52" s="112" t="str">
        <f t="shared" si="6"/>
        <v/>
      </c>
      <c r="W52" s="112">
        <v>0.0</v>
      </c>
      <c r="X52" s="112">
        <f t="shared" si="7"/>
        <v>0</v>
      </c>
      <c r="Y52" s="140" t="str">
        <f t="shared" si="8"/>
        <v/>
      </c>
      <c r="AA52" s="141">
        <v>47.0</v>
      </c>
      <c r="AB52" s="112" t="str">
        <f t="shared" si="9"/>
        <v/>
      </c>
      <c r="AC52" s="142">
        <f t="shared" si="10"/>
        <v>0</v>
      </c>
      <c r="AD52" s="112" t="str">
        <f t="shared" si="11"/>
        <v/>
      </c>
      <c r="AE52" s="112" t="str">
        <f t="shared" si="12"/>
        <v/>
      </c>
      <c r="AF52" s="112" t="str">
        <f t="shared" si="24"/>
        <v/>
      </c>
      <c r="AG52" s="112" t="str">
        <f t="shared" si="25"/>
        <v/>
      </c>
      <c r="AH52" s="112" t="str">
        <f t="shared" si="26"/>
        <v/>
      </c>
      <c r="AI52" s="143" t="str">
        <f t="shared" si="27"/>
        <v/>
      </c>
      <c r="AK52" s="141">
        <v>47.0</v>
      </c>
      <c r="AL52" s="112"/>
      <c r="AM52" s="112"/>
      <c r="AN52" s="112"/>
      <c r="AO52" s="112"/>
      <c r="AP52" s="112"/>
      <c r="AQ52" s="112"/>
      <c r="AR52" s="112"/>
      <c r="AS52" s="112"/>
      <c r="AT52" s="112"/>
      <c r="AU52" s="112"/>
      <c r="AV52" s="112"/>
      <c r="AW52" s="112"/>
      <c r="AX52" s="112"/>
      <c r="AY52" s="143"/>
    </row>
    <row r="53" ht="15.75" customHeight="1">
      <c r="B53" s="31"/>
      <c r="C53" s="183"/>
      <c r="D53" s="187"/>
      <c r="E53" s="184"/>
      <c r="F53" s="185"/>
      <c r="G53" s="188"/>
      <c r="H53" s="112"/>
      <c r="I53" s="138">
        <v>48.0</v>
      </c>
      <c r="J53" s="112" t="str">
        <f t="shared" si="64"/>
        <v/>
      </c>
      <c r="K53" s="112">
        <f t="shared" si="19"/>
        <v>0</v>
      </c>
      <c r="L53" s="112" t="str">
        <f t="shared" si="20"/>
        <v/>
      </c>
      <c r="M53" s="112" t="str">
        <f t="shared" si="1"/>
        <v/>
      </c>
      <c r="N53" s="112" t="str">
        <f t="shared" si="2"/>
        <v/>
      </c>
      <c r="O53" s="139">
        <f t="shared" si="3"/>
        <v>0</v>
      </c>
      <c r="P53" s="138">
        <v>48.0</v>
      </c>
      <c r="Q53" s="112" t="str">
        <f t="shared" si="21"/>
        <v/>
      </c>
      <c r="R53" s="112" t="str">
        <f t="shared" si="22"/>
        <v/>
      </c>
      <c r="S53" s="112">
        <f t="shared" si="4"/>
        <v>0</v>
      </c>
      <c r="T53" s="112">
        <f t="shared" si="5"/>
        <v>0</v>
      </c>
      <c r="U53" s="112" t="str">
        <f t="shared" si="23"/>
        <v/>
      </c>
      <c r="V53" s="112" t="str">
        <f t="shared" si="6"/>
        <v/>
      </c>
      <c r="W53" s="112">
        <v>0.0</v>
      </c>
      <c r="X53" s="112">
        <f t="shared" si="7"/>
        <v>0</v>
      </c>
      <c r="Y53" s="140" t="str">
        <f t="shared" si="8"/>
        <v/>
      </c>
      <c r="AA53" s="141">
        <v>48.0</v>
      </c>
      <c r="AB53" s="112" t="str">
        <f t="shared" si="9"/>
        <v/>
      </c>
      <c r="AC53" s="142">
        <f t="shared" si="10"/>
        <v>0</v>
      </c>
      <c r="AD53" s="112" t="str">
        <f t="shared" si="11"/>
        <v/>
      </c>
      <c r="AE53" s="112" t="str">
        <f t="shared" si="12"/>
        <v/>
      </c>
      <c r="AF53" s="112" t="str">
        <f t="shared" si="24"/>
        <v/>
      </c>
      <c r="AG53" s="112" t="str">
        <f t="shared" si="25"/>
        <v/>
      </c>
      <c r="AH53" s="112" t="str">
        <f t="shared" si="26"/>
        <v/>
      </c>
      <c r="AI53" s="143" t="str">
        <f t="shared" si="27"/>
        <v/>
      </c>
      <c r="AK53" s="141">
        <v>48.0</v>
      </c>
      <c r="AL53" s="112"/>
      <c r="AM53" s="112"/>
      <c r="AN53" s="112"/>
      <c r="AO53" s="112"/>
      <c r="AP53" s="112"/>
      <c r="AQ53" s="112"/>
      <c r="AR53" s="112"/>
      <c r="AS53" s="112"/>
      <c r="AT53" s="112"/>
      <c r="AU53" s="112"/>
      <c r="AV53" s="112"/>
      <c r="AW53" s="112"/>
      <c r="AX53" s="112"/>
      <c r="AY53" s="143"/>
    </row>
    <row r="54" ht="15.75" customHeight="1">
      <c r="B54" s="31"/>
      <c r="C54" s="183"/>
      <c r="D54" s="187"/>
      <c r="E54" s="184"/>
      <c r="F54" s="185"/>
      <c r="G54" s="188"/>
      <c r="H54" s="112"/>
      <c r="I54" s="138">
        <v>49.0</v>
      </c>
      <c r="J54" s="112" t="str">
        <f t="shared" si="64"/>
        <v/>
      </c>
      <c r="K54" s="112">
        <f t="shared" si="19"/>
        <v>0</v>
      </c>
      <c r="L54" s="112" t="str">
        <f t="shared" si="20"/>
        <v/>
      </c>
      <c r="M54" s="112" t="str">
        <f t="shared" si="1"/>
        <v/>
      </c>
      <c r="N54" s="112" t="str">
        <f t="shared" si="2"/>
        <v/>
      </c>
      <c r="O54" s="139">
        <f t="shared" si="3"/>
        <v>0</v>
      </c>
      <c r="P54" s="138">
        <v>49.0</v>
      </c>
      <c r="Q54" s="112" t="str">
        <f t="shared" si="21"/>
        <v/>
      </c>
      <c r="R54" s="112" t="str">
        <f t="shared" si="22"/>
        <v/>
      </c>
      <c r="S54" s="112">
        <f t="shared" si="4"/>
        <v>0</v>
      </c>
      <c r="T54" s="112">
        <f t="shared" si="5"/>
        <v>0</v>
      </c>
      <c r="U54" s="112" t="str">
        <f t="shared" si="23"/>
        <v/>
      </c>
      <c r="V54" s="112" t="str">
        <f t="shared" si="6"/>
        <v/>
      </c>
      <c r="W54" s="112">
        <v>0.0</v>
      </c>
      <c r="X54" s="112">
        <f t="shared" si="7"/>
        <v>0</v>
      </c>
      <c r="Y54" s="140" t="str">
        <f t="shared" si="8"/>
        <v/>
      </c>
      <c r="AA54" s="141">
        <v>49.0</v>
      </c>
      <c r="AB54" s="112" t="str">
        <f t="shared" si="9"/>
        <v/>
      </c>
      <c r="AC54" s="142">
        <f t="shared" si="10"/>
        <v>0</v>
      </c>
      <c r="AD54" s="112" t="str">
        <f t="shared" si="11"/>
        <v/>
      </c>
      <c r="AE54" s="112" t="str">
        <f t="shared" si="12"/>
        <v/>
      </c>
      <c r="AF54" s="112" t="str">
        <f t="shared" si="24"/>
        <v/>
      </c>
      <c r="AG54" s="112" t="str">
        <f t="shared" si="25"/>
        <v/>
      </c>
      <c r="AH54" s="112" t="str">
        <f t="shared" si="26"/>
        <v/>
      </c>
      <c r="AI54" s="143" t="str">
        <f t="shared" si="27"/>
        <v/>
      </c>
      <c r="AK54" s="141">
        <v>49.0</v>
      </c>
      <c r="AL54" s="112"/>
      <c r="AM54" s="112"/>
      <c r="AN54" s="112"/>
      <c r="AO54" s="112"/>
      <c r="AP54" s="112"/>
      <c r="AQ54" s="112"/>
      <c r="AR54" s="112"/>
      <c r="AS54" s="112"/>
      <c r="AT54" s="112"/>
      <c r="AU54" s="112"/>
      <c r="AV54" s="112"/>
      <c r="AW54" s="112"/>
      <c r="AX54" s="112"/>
      <c r="AY54" s="143"/>
    </row>
    <row r="55" ht="15.75" customHeight="1">
      <c r="B55" s="31"/>
      <c r="C55" s="183"/>
      <c r="D55" s="187"/>
      <c r="E55" s="184"/>
      <c r="F55" s="185"/>
      <c r="G55" s="188"/>
      <c r="H55" s="112"/>
      <c r="I55" s="138">
        <v>50.0</v>
      </c>
      <c r="J55" s="112" t="str">
        <f t="shared" si="64"/>
        <v/>
      </c>
      <c r="K55" s="112">
        <f t="shared" si="19"/>
        <v>0</v>
      </c>
      <c r="L55" s="112" t="str">
        <f t="shared" si="20"/>
        <v/>
      </c>
      <c r="M55" s="112" t="str">
        <f t="shared" si="1"/>
        <v/>
      </c>
      <c r="N55" s="112" t="str">
        <f t="shared" si="2"/>
        <v/>
      </c>
      <c r="O55" s="139">
        <f t="shared" si="3"/>
        <v>0</v>
      </c>
      <c r="P55" s="138">
        <v>50.0</v>
      </c>
      <c r="Q55" s="112" t="str">
        <f t="shared" si="21"/>
        <v/>
      </c>
      <c r="R55" s="112" t="str">
        <f t="shared" si="22"/>
        <v/>
      </c>
      <c r="S55" s="112">
        <f t="shared" si="4"/>
        <v>0</v>
      </c>
      <c r="T55" s="112">
        <f t="shared" si="5"/>
        <v>0</v>
      </c>
      <c r="U55" s="112" t="str">
        <f t="shared" si="23"/>
        <v/>
      </c>
      <c r="V55" s="112" t="str">
        <f t="shared" si="6"/>
        <v/>
      </c>
      <c r="W55" s="112">
        <v>0.0</v>
      </c>
      <c r="X55" s="112">
        <f t="shared" si="7"/>
        <v>0</v>
      </c>
      <c r="Y55" s="140" t="str">
        <f t="shared" si="8"/>
        <v/>
      </c>
      <c r="AA55" s="141">
        <v>50.0</v>
      </c>
      <c r="AB55" s="112" t="str">
        <f t="shared" si="9"/>
        <v/>
      </c>
      <c r="AC55" s="142">
        <f t="shared" si="10"/>
        <v>0</v>
      </c>
      <c r="AD55" s="112" t="str">
        <f t="shared" si="11"/>
        <v/>
      </c>
      <c r="AE55" s="112" t="str">
        <f t="shared" si="12"/>
        <v/>
      </c>
      <c r="AF55" s="112" t="str">
        <f t="shared" si="24"/>
        <v/>
      </c>
      <c r="AG55" s="112" t="str">
        <f t="shared" si="25"/>
        <v/>
      </c>
      <c r="AH55" s="112" t="str">
        <f t="shared" si="26"/>
        <v/>
      </c>
      <c r="AI55" s="143" t="str">
        <f t="shared" si="27"/>
        <v/>
      </c>
      <c r="AK55" s="141">
        <v>50.0</v>
      </c>
      <c r="AL55" s="112"/>
      <c r="AM55" s="112"/>
      <c r="AN55" s="112"/>
      <c r="AO55" s="112"/>
      <c r="AP55" s="112"/>
      <c r="AQ55" s="112"/>
      <c r="AR55" s="112"/>
      <c r="AS55" s="112"/>
      <c r="AT55" s="112"/>
      <c r="AU55" s="112"/>
      <c r="AV55" s="112"/>
      <c r="AW55" s="112"/>
      <c r="AX55" s="112"/>
      <c r="AY55" s="143"/>
    </row>
    <row r="56" ht="15.75" customHeight="1">
      <c r="B56" s="31"/>
      <c r="C56" s="183"/>
      <c r="D56" s="187"/>
      <c r="E56" s="184"/>
      <c r="F56" s="185"/>
      <c r="G56" s="188"/>
      <c r="H56" s="112"/>
      <c r="I56" s="138">
        <v>51.0</v>
      </c>
      <c r="J56" s="112" t="str">
        <f t="shared" si="64"/>
        <v/>
      </c>
      <c r="K56" s="112">
        <f t="shared" si="19"/>
        <v>0</v>
      </c>
      <c r="L56" s="112" t="str">
        <f t="shared" si="20"/>
        <v/>
      </c>
      <c r="M56" s="112" t="str">
        <f t="shared" si="1"/>
        <v/>
      </c>
      <c r="N56" s="112" t="str">
        <f t="shared" si="2"/>
        <v/>
      </c>
      <c r="O56" s="139">
        <f t="shared" si="3"/>
        <v>0</v>
      </c>
      <c r="P56" s="138">
        <v>51.0</v>
      </c>
      <c r="Q56" s="112" t="str">
        <f t="shared" si="21"/>
        <v/>
      </c>
      <c r="R56" s="112" t="str">
        <f t="shared" si="22"/>
        <v/>
      </c>
      <c r="S56" s="112">
        <f t="shared" si="4"/>
        <v>0</v>
      </c>
      <c r="T56" s="112">
        <f t="shared" si="5"/>
        <v>0</v>
      </c>
      <c r="U56" s="112" t="str">
        <f t="shared" si="23"/>
        <v/>
      </c>
      <c r="V56" s="112" t="str">
        <f t="shared" si="6"/>
        <v/>
      </c>
      <c r="W56" s="112">
        <v>0.0</v>
      </c>
      <c r="X56" s="112">
        <f t="shared" si="7"/>
        <v>0</v>
      </c>
      <c r="Y56" s="140" t="str">
        <f t="shared" si="8"/>
        <v/>
      </c>
      <c r="AA56" s="141">
        <v>51.0</v>
      </c>
      <c r="AB56" s="112" t="str">
        <f t="shared" si="9"/>
        <v/>
      </c>
      <c r="AC56" s="142">
        <f t="shared" si="10"/>
        <v>0</v>
      </c>
      <c r="AD56" s="112" t="str">
        <f t="shared" si="11"/>
        <v/>
      </c>
      <c r="AE56" s="112" t="str">
        <f t="shared" si="12"/>
        <v/>
      </c>
      <c r="AF56" s="112" t="str">
        <f t="shared" si="24"/>
        <v/>
      </c>
      <c r="AG56" s="112" t="str">
        <f t="shared" si="25"/>
        <v/>
      </c>
      <c r="AH56" s="112" t="str">
        <f t="shared" si="26"/>
        <v/>
      </c>
      <c r="AI56" s="143" t="str">
        <f t="shared" si="27"/>
        <v/>
      </c>
      <c r="AK56" s="141">
        <v>51.0</v>
      </c>
      <c r="AL56" s="112"/>
      <c r="AM56" s="112"/>
      <c r="AN56" s="112"/>
      <c r="AO56" s="112"/>
      <c r="AP56" s="112"/>
      <c r="AQ56" s="112"/>
      <c r="AR56" s="112"/>
      <c r="AS56" s="112"/>
      <c r="AT56" s="112"/>
      <c r="AU56" s="112"/>
      <c r="AV56" s="112"/>
      <c r="AW56" s="112"/>
      <c r="AX56" s="112"/>
      <c r="AY56" s="143"/>
    </row>
    <row r="57" ht="15.75" customHeight="1">
      <c r="B57" s="31"/>
      <c r="C57" s="183"/>
      <c r="D57" s="187"/>
      <c r="E57" s="184"/>
      <c r="F57" s="185"/>
      <c r="G57" s="188"/>
      <c r="H57" s="112"/>
      <c r="I57" s="138">
        <v>52.0</v>
      </c>
      <c r="J57" s="112" t="str">
        <f t="shared" si="64"/>
        <v/>
      </c>
      <c r="K57" s="112">
        <f t="shared" si="19"/>
        <v>0</v>
      </c>
      <c r="L57" s="112" t="str">
        <f t="shared" si="20"/>
        <v/>
      </c>
      <c r="M57" s="112" t="str">
        <f t="shared" si="1"/>
        <v/>
      </c>
      <c r="N57" s="112" t="str">
        <f t="shared" si="2"/>
        <v/>
      </c>
      <c r="O57" s="139">
        <f t="shared" si="3"/>
        <v>0</v>
      </c>
      <c r="P57" s="138">
        <v>52.0</v>
      </c>
      <c r="Q57" s="112" t="str">
        <f t="shared" si="21"/>
        <v/>
      </c>
      <c r="R57" s="112" t="str">
        <f t="shared" si="22"/>
        <v/>
      </c>
      <c r="S57" s="112">
        <f t="shared" si="4"/>
        <v>0</v>
      </c>
      <c r="T57" s="112">
        <f t="shared" si="5"/>
        <v>0</v>
      </c>
      <c r="U57" s="112" t="str">
        <f t="shared" si="23"/>
        <v/>
      </c>
      <c r="V57" s="112" t="str">
        <f t="shared" si="6"/>
        <v/>
      </c>
      <c r="W57" s="112">
        <v>0.0</v>
      </c>
      <c r="X57" s="112">
        <f t="shared" si="7"/>
        <v>0</v>
      </c>
      <c r="Y57" s="140" t="str">
        <f t="shared" si="8"/>
        <v/>
      </c>
      <c r="AA57" s="141">
        <v>52.0</v>
      </c>
      <c r="AB57" s="112" t="str">
        <f t="shared" si="9"/>
        <v/>
      </c>
      <c r="AC57" s="142">
        <f t="shared" si="10"/>
        <v>0</v>
      </c>
      <c r="AD57" s="112" t="str">
        <f t="shared" si="11"/>
        <v/>
      </c>
      <c r="AE57" s="112" t="str">
        <f t="shared" si="12"/>
        <v/>
      </c>
      <c r="AF57" s="112" t="str">
        <f t="shared" si="24"/>
        <v/>
      </c>
      <c r="AG57" s="112" t="str">
        <f t="shared" si="25"/>
        <v/>
      </c>
      <c r="AH57" s="112" t="str">
        <f t="shared" si="26"/>
        <v/>
      </c>
      <c r="AI57" s="143" t="str">
        <f t="shared" si="27"/>
        <v/>
      </c>
      <c r="AK57" s="141">
        <v>52.0</v>
      </c>
      <c r="AL57" s="112"/>
      <c r="AM57" s="112"/>
      <c r="AN57" s="112"/>
      <c r="AO57" s="112"/>
      <c r="AP57" s="112"/>
      <c r="AQ57" s="112"/>
      <c r="AR57" s="112"/>
      <c r="AS57" s="112"/>
      <c r="AT57" s="112"/>
      <c r="AU57" s="112"/>
      <c r="AV57" s="112"/>
      <c r="AW57" s="112"/>
      <c r="AX57" s="112"/>
      <c r="AY57" s="143"/>
    </row>
    <row r="58" ht="15.75" customHeight="1">
      <c r="B58" s="31"/>
      <c r="C58" s="183"/>
      <c r="D58" s="187"/>
      <c r="E58" s="184"/>
      <c r="F58" s="185"/>
      <c r="G58" s="188"/>
      <c r="H58" s="112"/>
      <c r="I58" s="138">
        <v>53.0</v>
      </c>
      <c r="J58" s="112" t="str">
        <f t="shared" si="64"/>
        <v/>
      </c>
      <c r="K58" s="112">
        <f t="shared" si="19"/>
        <v>0</v>
      </c>
      <c r="L58" s="112" t="str">
        <f t="shared" si="20"/>
        <v/>
      </c>
      <c r="M58" s="112" t="str">
        <f t="shared" si="1"/>
        <v/>
      </c>
      <c r="N58" s="112" t="str">
        <f t="shared" si="2"/>
        <v/>
      </c>
      <c r="O58" s="139">
        <f t="shared" si="3"/>
        <v>0</v>
      </c>
      <c r="P58" s="138">
        <v>53.0</v>
      </c>
      <c r="Q58" s="112" t="str">
        <f t="shared" si="21"/>
        <v/>
      </c>
      <c r="R58" s="112" t="str">
        <f t="shared" si="22"/>
        <v/>
      </c>
      <c r="S58" s="112">
        <f t="shared" si="4"/>
        <v>0</v>
      </c>
      <c r="T58" s="112">
        <f t="shared" si="5"/>
        <v>0</v>
      </c>
      <c r="U58" s="112" t="str">
        <f t="shared" si="23"/>
        <v/>
      </c>
      <c r="V58" s="112" t="str">
        <f t="shared" si="6"/>
        <v/>
      </c>
      <c r="W58" s="112">
        <v>0.0</v>
      </c>
      <c r="X58" s="112">
        <f t="shared" si="7"/>
        <v>0</v>
      </c>
      <c r="Y58" s="140" t="str">
        <f t="shared" si="8"/>
        <v/>
      </c>
      <c r="AA58" s="141">
        <v>53.0</v>
      </c>
      <c r="AB58" s="112" t="str">
        <f t="shared" si="9"/>
        <v/>
      </c>
      <c r="AC58" s="142">
        <f t="shared" si="10"/>
        <v>0</v>
      </c>
      <c r="AD58" s="112" t="str">
        <f t="shared" si="11"/>
        <v/>
      </c>
      <c r="AE58" s="112" t="str">
        <f t="shared" si="12"/>
        <v/>
      </c>
      <c r="AF58" s="112" t="str">
        <f t="shared" si="24"/>
        <v/>
      </c>
      <c r="AG58" s="112" t="str">
        <f t="shared" si="25"/>
        <v/>
      </c>
      <c r="AH58" s="112" t="str">
        <f t="shared" si="26"/>
        <v/>
      </c>
      <c r="AI58" s="143" t="str">
        <f t="shared" si="27"/>
        <v/>
      </c>
      <c r="AK58" s="141">
        <v>53.0</v>
      </c>
      <c r="AL58" s="112"/>
      <c r="AM58" s="112"/>
      <c r="AN58" s="112"/>
      <c r="AO58" s="112"/>
      <c r="AP58" s="112"/>
      <c r="AQ58" s="112"/>
      <c r="AR58" s="112"/>
      <c r="AS58" s="112"/>
      <c r="AT58" s="112"/>
      <c r="AU58" s="112"/>
      <c r="AV58" s="112"/>
      <c r="AW58" s="112"/>
      <c r="AX58" s="112"/>
      <c r="AY58" s="143"/>
    </row>
    <row r="59" ht="15.75" customHeight="1">
      <c r="B59" s="31"/>
      <c r="C59" s="183"/>
      <c r="D59" s="187"/>
      <c r="E59" s="184"/>
      <c r="F59" s="185"/>
      <c r="G59" s="188"/>
      <c r="H59" s="112"/>
      <c r="I59" s="138">
        <v>54.0</v>
      </c>
      <c r="J59" s="112" t="str">
        <f t="shared" si="64"/>
        <v/>
      </c>
      <c r="K59" s="112">
        <f t="shared" si="19"/>
        <v>0</v>
      </c>
      <c r="L59" s="112" t="str">
        <f t="shared" si="20"/>
        <v/>
      </c>
      <c r="M59" s="112" t="str">
        <f t="shared" si="1"/>
        <v/>
      </c>
      <c r="N59" s="112" t="str">
        <f t="shared" si="2"/>
        <v/>
      </c>
      <c r="O59" s="139">
        <f t="shared" si="3"/>
        <v>0</v>
      </c>
      <c r="P59" s="138">
        <v>54.0</v>
      </c>
      <c r="Q59" s="112" t="str">
        <f t="shared" si="21"/>
        <v/>
      </c>
      <c r="R59" s="112" t="str">
        <f t="shared" si="22"/>
        <v/>
      </c>
      <c r="S59" s="112">
        <f t="shared" si="4"/>
        <v>0</v>
      </c>
      <c r="T59" s="112">
        <f t="shared" si="5"/>
        <v>0</v>
      </c>
      <c r="U59" s="112" t="str">
        <f t="shared" si="23"/>
        <v/>
      </c>
      <c r="V59" s="112" t="str">
        <f t="shared" si="6"/>
        <v/>
      </c>
      <c r="W59" s="112">
        <v>0.0</v>
      </c>
      <c r="X59" s="112">
        <f t="shared" si="7"/>
        <v>0</v>
      </c>
      <c r="Y59" s="140" t="str">
        <f t="shared" si="8"/>
        <v/>
      </c>
      <c r="AA59" s="141">
        <v>54.0</v>
      </c>
      <c r="AB59" s="112" t="str">
        <f t="shared" si="9"/>
        <v/>
      </c>
      <c r="AC59" s="142">
        <f t="shared" si="10"/>
        <v>0</v>
      </c>
      <c r="AD59" s="112" t="str">
        <f t="shared" si="11"/>
        <v/>
      </c>
      <c r="AE59" s="112" t="str">
        <f t="shared" si="12"/>
        <v/>
      </c>
      <c r="AF59" s="112" t="str">
        <f t="shared" si="24"/>
        <v/>
      </c>
      <c r="AG59" s="112" t="str">
        <f t="shared" si="25"/>
        <v/>
      </c>
      <c r="AH59" s="112" t="str">
        <f t="shared" si="26"/>
        <v/>
      </c>
      <c r="AI59" s="143" t="str">
        <f t="shared" si="27"/>
        <v/>
      </c>
      <c r="AK59" s="141">
        <v>54.0</v>
      </c>
      <c r="AL59" s="112"/>
      <c r="AM59" s="112"/>
      <c r="AN59" s="112"/>
      <c r="AO59" s="112"/>
      <c r="AP59" s="112"/>
      <c r="AQ59" s="112"/>
      <c r="AR59" s="112"/>
      <c r="AS59" s="112"/>
      <c r="AT59" s="112"/>
      <c r="AU59" s="112"/>
      <c r="AV59" s="112"/>
      <c r="AW59" s="112"/>
      <c r="AX59" s="112"/>
      <c r="AY59" s="143"/>
    </row>
    <row r="60" ht="15.75" customHeight="1">
      <c r="B60" s="31"/>
      <c r="C60" s="183"/>
      <c r="D60" s="187"/>
      <c r="E60" s="184"/>
      <c r="F60" s="185"/>
      <c r="G60" s="188"/>
      <c r="H60" s="112"/>
      <c r="I60" s="138">
        <v>55.0</v>
      </c>
      <c r="J60" s="112" t="str">
        <f t="shared" si="64"/>
        <v/>
      </c>
      <c r="K60" s="112">
        <f t="shared" si="19"/>
        <v>0</v>
      </c>
      <c r="L60" s="112" t="str">
        <f t="shared" si="20"/>
        <v/>
      </c>
      <c r="M60" s="112" t="str">
        <f t="shared" si="1"/>
        <v/>
      </c>
      <c r="N60" s="112" t="str">
        <f t="shared" si="2"/>
        <v/>
      </c>
      <c r="O60" s="139">
        <f t="shared" si="3"/>
        <v>0</v>
      </c>
      <c r="P60" s="138">
        <v>55.0</v>
      </c>
      <c r="Q60" s="112" t="str">
        <f t="shared" si="21"/>
        <v/>
      </c>
      <c r="R60" s="112" t="str">
        <f t="shared" si="22"/>
        <v/>
      </c>
      <c r="S60" s="112">
        <f t="shared" si="4"/>
        <v>0</v>
      </c>
      <c r="T60" s="112">
        <f t="shared" si="5"/>
        <v>0</v>
      </c>
      <c r="U60" s="112" t="str">
        <f t="shared" si="23"/>
        <v/>
      </c>
      <c r="V60" s="112" t="str">
        <f t="shared" si="6"/>
        <v/>
      </c>
      <c r="W60" s="112">
        <v>0.0</v>
      </c>
      <c r="X60" s="112">
        <f t="shared" si="7"/>
        <v>0</v>
      </c>
      <c r="Y60" s="140" t="str">
        <f t="shared" si="8"/>
        <v/>
      </c>
      <c r="AA60" s="141">
        <v>55.0</v>
      </c>
      <c r="AB60" s="112" t="str">
        <f t="shared" si="9"/>
        <v/>
      </c>
      <c r="AC60" s="142">
        <f t="shared" si="10"/>
        <v>0</v>
      </c>
      <c r="AD60" s="112" t="str">
        <f t="shared" si="11"/>
        <v/>
      </c>
      <c r="AE60" s="112" t="str">
        <f t="shared" si="12"/>
        <v/>
      </c>
      <c r="AF60" s="112" t="str">
        <f t="shared" si="24"/>
        <v/>
      </c>
      <c r="AG60" s="112" t="str">
        <f t="shared" si="25"/>
        <v/>
      </c>
      <c r="AH60" s="112" t="str">
        <f t="shared" si="26"/>
        <v/>
      </c>
      <c r="AI60" s="143" t="str">
        <f t="shared" si="27"/>
        <v/>
      </c>
      <c r="AK60" s="141">
        <v>55.0</v>
      </c>
      <c r="AL60" s="112"/>
      <c r="AM60" s="112"/>
      <c r="AN60" s="112"/>
      <c r="AO60" s="112"/>
      <c r="AP60" s="112"/>
      <c r="AQ60" s="112"/>
      <c r="AR60" s="112"/>
      <c r="AS60" s="112"/>
      <c r="AT60" s="112"/>
      <c r="AU60" s="112"/>
      <c r="AV60" s="112"/>
      <c r="AW60" s="112"/>
      <c r="AX60" s="112"/>
      <c r="AY60" s="143"/>
    </row>
    <row r="61" ht="15.75" customHeight="1">
      <c r="B61" s="31"/>
      <c r="C61" s="183"/>
      <c r="D61" s="187"/>
      <c r="E61" s="184"/>
      <c r="F61" s="185"/>
      <c r="G61" s="188"/>
      <c r="H61" s="112"/>
      <c r="I61" s="138">
        <v>56.0</v>
      </c>
      <c r="J61" s="112" t="str">
        <f t="shared" si="64"/>
        <v/>
      </c>
      <c r="K61" s="112">
        <f t="shared" si="19"/>
        <v>0</v>
      </c>
      <c r="L61" s="112" t="str">
        <f t="shared" si="20"/>
        <v/>
      </c>
      <c r="M61" s="112" t="str">
        <f t="shared" si="1"/>
        <v/>
      </c>
      <c r="N61" s="112" t="str">
        <f t="shared" si="2"/>
        <v/>
      </c>
      <c r="O61" s="139">
        <f t="shared" si="3"/>
        <v>0</v>
      </c>
      <c r="P61" s="138">
        <v>56.0</v>
      </c>
      <c r="Q61" s="112" t="str">
        <f t="shared" si="21"/>
        <v/>
      </c>
      <c r="R61" s="112" t="str">
        <f t="shared" si="22"/>
        <v/>
      </c>
      <c r="S61" s="112">
        <f t="shared" si="4"/>
        <v>0</v>
      </c>
      <c r="T61" s="112">
        <f t="shared" si="5"/>
        <v>0</v>
      </c>
      <c r="U61" s="112" t="str">
        <f t="shared" si="23"/>
        <v/>
      </c>
      <c r="V61" s="112" t="str">
        <f t="shared" si="6"/>
        <v/>
      </c>
      <c r="W61" s="112">
        <v>0.0</v>
      </c>
      <c r="X61" s="112">
        <f t="shared" si="7"/>
        <v>0</v>
      </c>
      <c r="Y61" s="140" t="str">
        <f t="shared" si="8"/>
        <v/>
      </c>
      <c r="AA61" s="141">
        <v>56.0</v>
      </c>
      <c r="AB61" s="112" t="str">
        <f t="shared" si="9"/>
        <v/>
      </c>
      <c r="AC61" s="142">
        <f t="shared" si="10"/>
        <v>0</v>
      </c>
      <c r="AD61" s="112" t="str">
        <f t="shared" si="11"/>
        <v/>
      </c>
      <c r="AE61" s="112" t="str">
        <f t="shared" si="12"/>
        <v/>
      </c>
      <c r="AF61" s="112" t="str">
        <f t="shared" si="24"/>
        <v/>
      </c>
      <c r="AG61" s="112" t="str">
        <f t="shared" si="25"/>
        <v/>
      </c>
      <c r="AH61" s="112" t="str">
        <f t="shared" si="26"/>
        <v/>
      </c>
      <c r="AI61" s="143" t="str">
        <f t="shared" si="27"/>
        <v/>
      </c>
      <c r="AK61" s="141">
        <v>56.0</v>
      </c>
      <c r="AL61" s="112"/>
      <c r="AM61" s="112"/>
      <c r="AN61" s="112"/>
      <c r="AO61" s="112"/>
      <c r="AP61" s="112"/>
      <c r="AQ61" s="112"/>
      <c r="AR61" s="112"/>
      <c r="AS61" s="112"/>
      <c r="AT61" s="112"/>
      <c r="AU61" s="112"/>
      <c r="AV61" s="112"/>
      <c r="AW61" s="112"/>
      <c r="AX61" s="112"/>
      <c r="AY61" s="143"/>
    </row>
    <row r="62" ht="15.75" customHeight="1">
      <c r="B62" s="31"/>
      <c r="C62" s="183"/>
      <c r="D62" s="187"/>
      <c r="E62" s="184"/>
      <c r="F62" s="185"/>
      <c r="G62" s="188"/>
      <c r="H62" s="112"/>
      <c r="I62" s="138">
        <v>57.0</v>
      </c>
      <c r="J62" s="112" t="str">
        <f t="shared" si="64"/>
        <v/>
      </c>
      <c r="K62" s="112">
        <f t="shared" si="19"/>
        <v>0</v>
      </c>
      <c r="L62" s="112" t="str">
        <f t="shared" si="20"/>
        <v/>
      </c>
      <c r="M62" s="112" t="str">
        <f t="shared" si="1"/>
        <v/>
      </c>
      <c r="N62" s="112" t="str">
        <f t="shared" si="2"/>
        <v/>
      </c>
      <c r="O62" s="139">
        <f t="shared" si="3"/>
        <v>0</v>
      </c>
      <c r="P62" s="138">
        <v>57.0</v>
      </c>
      <c r="Q62" s="112" t="str">
        <f t="shared" si="21"/>
        <v/>
      </c>
      <c r="R62" s="112" t="str">
        <f t="shared" si="22"/>
        <v/>
      </c>
      <c r="S62" s="112">
        <f t="shared" si="4"/>
        <v>0</v>
      </c>
      <c r="T62" s="112">
        <f t="shared" si="5"/>
        <v>0</v>
      </c>
      <c r="U62" s="112" t="str">
        <f t="shared" si="23"/>
        <v/>
      </c>
      <c r="V62" s="112" t="str">
        <f t="shared" si="6"/>
        <v/>
      </c>
      <c r="W62" s="112">
        <v>0.0</v>
      </c>
      <c r="X62" s="112">
        <f t="shared" si="7"/>
        <v>0</v>
      </c>
      <c r="Y62" s="140" t="str">
        <f t="shared" si="8"/>
        <v/>
      </c>
      <c r="AA62" s="141">
        <v>57.0</v>
      </c>
      <c r="AB62" s="112" t="str">
        <f t="shared" si="9"/>
        <v/>
      </c>
      <c r="AC62" s="142">
        <f t="shared" si="10"/>
        <v>0</v>
      </c>
      <c r="AD62" s="112" t="str">
        <f t="shared" si="11"/>
        <v/>
      </c>
      <c r="AE62" s="112" t="str">
        <f t="shared" si="12"/>
        <v/>
      </c>
      <c r="AF62" s="112" t="str">
        <f t="shared" si="24"/>
        <v/>
      </c>
      <c r="AG62" s="112" t="str">
        <f t="shared" si="25"/>
        <v/>
      </c>
      <c r="AH62" s="112" t="str">
        <f t="shared" si="26"/>
        <v/>
      </c>
      <c r="AI62" s="143" t="str">
        <f t="shared" si="27"/>
        <v/>
      </c>
      <c r="AK62" s="141">
        <v>57.0</v>
      </c>
      <c r="AL62" s="112"/>
      <c r="AM62" s="112"/>
      <c r="AN62" s="112"/>
      <c r="AO62" s="112"/>
      <c r="AP62" s="112"/>
      <c r="AQ62" s="112"/>
      <c r="AR62" s="112"/>
      <c r="AS62" s="112"/>
      <c r="AT62" s="112"/>
      <c r="AU62" s="112"/>
      <c r="AV62" s="112"/>
      <c r="AW62" s="112"/>
      <c r="AX62" s="112"/>
      <c r="AY62" s="143"/>
    </row>
    <row r="63" ht="15.75" customHeight="1">
      <c r="B63" s="31"/>
      <c r="C63" s="183"/>
      <c r="D63" s="187"/>
      <c r="E63" s="184"/>
      <c r="F63" s="185"/>
      <c r="G63" s="188"/>
      <c r="H63" s="112"/>
      <c r="I63" s="138">
        <v>58.0</v>
      </c>
      <c r="J63" s="112" t="str">
        <f t="shared" si="64"/>
        <v/>
      </c>
      <c r="K63" s="112">
        <f t="shared" si="19"/>
        <v>0</v>
      </c>
      <c r="L63" s="112" t="str">
        <f t="shared" si="20"/>
        <v/>
      </c>
      <c r="M63" s="112" t="str">
        <f t="shared" si="1"/>
        <v/>
      </c>
      <c r="N63" s="112" t="str">
        <f t="shared" si="2"/>
        <v/>
      </c>
      <c r="O63" s="139">
        <f t="shared" si="3"/>
        <v>0</v>
      </c>
      <c r="P63" s="138">
        <v>58.0</v>
      </c>
      <c r="Q63" s="112" t="str">
        <f t="shared" si="21"/>
        <v/>
      </c>
      <c r="R63" s="112" t="str">
        <f t="shared" si="22"/>
        <v/>
      </c>
      <c r="S63" s="112">
        <f t="shared" si="4"/>
        <v>0</v>
      </c>
      <c r="T63" s="112">
        <f t="shared" si="5"/>
        <v>0</v>
      </c>
      <c r="U63" s="112" t="str">
        <f t="shared" si="23"/>
        <v/>
      </c>
      <c r="V63" s="112" t="str">
        <f t="shared" si="6"/>
        <v/>
      </c>
      <c r="W63" s="112">
        <v>0.0</v>
      </c>
      <c r="X63" s="112">
        <f t="shared" si="7"/>
        <v>0</v>
      </c>
      <c r="Y63" s="140" t="str">
        <f t="shared" si="8"/>
        <v/>
      </c>
      <c r="AA63" s="141">
        <v>58.0</v>
      </c>
      <c r="AB63" s="112" t="str">
        <f t="shared" si="9"/>
        <v/>
      </c>
      <c r="AC63" s="142">
        <f t="shared" si="10"/>
        <v>0</v>
      </c>
      <c r="AD63" s="112" t="str">
        <f t="shared" si="11"/>
        <v/>
      </c>
      <c r="AE63" s="112" t="str">
        <f t="shared" si="12"/>
        <v/>
      </c>
      <c r="AF63" s="112" t="str">
        <f t="shared" si="24"/>
        <v/>
      </c>
      <c r="AG63" s="112" t="str">
        <f t="shared" si="25"/>
        <v/>
      </c>
      <c r="AH63" s="112" t="str">
        <f t="shared" si="26"/>
        <v/>
      </c>
      <c r="AI63" s="143" t="str">
        <f t="shared" si="27"/>
        <v/>
      </c>
      <c r="AK63" s="141">
        <v>58.0</v>
      </c>
      <c r="AL63" s="112"/>
      <c r="AM63" s="112"/>
      <c r="AN63" s="112"/>
      <c r="AO63" s="112"/>
      <c r="AP63" s="112"/>
      <c r="AQ63" s="112"/>
      <c r="AR63" s="112"/>
      <c r="AS63" s="112"/>
      <c r="AT63" s="112"/>
      <c r="AU63" s="112"/>
      <c r="AV63" s="112"/>
      <c r="AW63" s="112"/>
      <c r="AX63" s="112"/>
      <c r="AY63" s="143"/>
    </row>
    <row r="64" ht="15.75" customHeight="1">
      <c r="B64" s="31"/>
      <c r="C64" s="183"/>
      <c r="D64" s="187"/>
      <c r="E64" s="184"/>
      <c r="F64" s="185"/>
      <c r="G64" s="188"/>
      <c r="H64" s="112"/>
      <c r="I64" s="138">
        <v>59.0</v>
      </c>
      <c r="J64" s="112" t="str">
        <f t="shared" si="64"/>
        <v/>
      </c>
      <c r="K64" s="112">
        <f t="shared" si="19"/>
        <v>0</v>
      </c>
      <c r="L64" s="112" t="str">
        <f t="shared" si="20"/>
        <v/>
      </c>
      <c r="M64" s="112" t="str">
        <f t="shared" si="1"/>
        <v/>
      </c>
      <c r="N64" s="112" t="str">
        <f t="shared" si="2"/>
        <v/>
      </c>
      <c r="O64" s="139">
        <f t="shared" si="3"/>
        <v>0</v>
      </c>
      <c r="P64" s="138">
        <v>59.0</v>
      </c>
      <c r="Q64" s="112" t="str">
        <f t="shared" si="21"/>
        <v/>
      </c>
      <c r="R64" s="112" t="str">
        <f t="shared" si="22"/>
        <v/>
      </c>
      <c r="S64" s="112">
        <f t="shared" si="4"/>
        <v>0</v>
      </c>
      <c r="T64" s="112">
        <f t="shared" si="5"/>
        <v>0</v>
      </c>
      <c r="U64" s="112" t="str">
        <f t="shared" si="23"/>
        <v/>
      </c>
      <c r="V64" s="112" t="str">
        <f t="shared" si="6"/>
        <v/>
      </c>
      <c r="W64" s="112">
        <v>0.0</v>
      </c>
      <c r="X64" s="112">
        <f t="shared" si="7"/>
        <v>0</v>
      </c>
      <c r="Y64" s="140" t="str">
        <f t="shared" si="8"/>
        <v/>
      </c>
      <c r="AA64" s="141">
        <v>59.0</v>
      </c>
      <c r="AB64" s="112" t="str">
        <f t="shared" si="9"/>
        <v/>
      </c>
      <c r="AC64" s="142">
        <f t="shared" si="10"/>
        <v>0</v>
      </c>
      <c r="AD64" s="112" t="str">
        <f t="shared" si="11"/>
        <v/>
      </c>
      <c r="AE64" s="112" t="str">
        <f t="shared" si="12"/>
        <v/>
      </c>
      <c r="AF64" s="112" t="str">
        <f t="shared" si="24"/>
        <v/>
      </c>
      <c r="AG64" s="112" t="str">
        <f t="shared" si="25"/>
        <v/>
      </c>
      <c r="AH64" s="112" t="str">
        <f t="shared" si="26"/>
        <v/>
      </c>
      <c r="AI64" s="143" t="str">
        <f t="shared" si="27"/>
        <v/>
      </c>
      <c r="AK64" s="141">
        <v>59.0</v>
      </c>
      <c r="AL64" s="112"/>
      <c r="AM64" s="112"/>
      <c r="AN64" s="112"/>
      <c r="AO64" s="112"/>
      <c r="AP64" s="112"/>
      <c r="AQ64" s="112"/>
      <c r="AR64" s="112"/>
      <c r="AS64" s="112"/>
      <c r="AT64" s="112"/>
      <c r="AU64" s="112"/>
      <c r="AV64" s="112"/>
      <c r="AW64" s="112"/>
      <c r="AX64" s="112"/>
      <c r="AY64" s="143"/>
    </row>
    <row r="65" ht="15.75" customHeight="1">
      <c r="B65" s="31"/>
      <c r="C65" s="183"/>
      <c r="D65" s="187"/>
      <c r="E65" s="184"/>
      <c r="F65" s="185"/>
      <c r="G65" s="188"/>
      <c r="H65" s="112"/>
      <c r="I65" s="138">
        <v>60.0</v>
      </c>
      <c r="J65" s="112" t="str">
        <f t="shared" si="64"/>
        <v/>
      </c>
      <c r="K65" s="112">
        <f t="shared" si="19"/>
        <v>0</v>
      </c>
      <c r="L65" s="112" t="str">
        <f t="shared" si="20"/>
        <v/>
      </c>
      <c r="M65" s="112" t="str">
        <f t="shared" si="1"/>
        <v/>
      </c>
      <c r="N65" s="112" t="str">
        <f t="shared" si="2"/>
        <v/>
      </c>
      <c r="O65" s="139">
        <f t="shared" si="3"/>
        <v>0</v>
      </c>
      <c r="P65" s="138">
        <v>60.0</v>
      </c>
      <c r="Q65" s="112" t="str">
        <f t="shared" si="21"/>
        <v/>
      </c>
      <c r="R65" s="112" t="str">
        <f t="shared" si="22"/>
        <v/>
      </c>
      <c r="S65" s="112">
        <f t="shared" si="4"/>
        <v>0</v>
      </c>
      <c r="T65" s="112">
        <f t="shared" si="5"/>
        <v>0</v>
      </c>
      <c r="U65" s="112" t="str">
        <f t="shared" si="23"/>
        <v/>
      </c>
      <c r="V65" s="112" t="str">
        <f t="shared" si="6"/>
        <v/>
      </c>
      <c r="W65" s="112">
        <v>0.0</v>
      </c>
      <c r="X65" s="112">
        <f t="shared" si="7"/>
        <v>0</v>
      </c>
      <c r="Y65" s="140" t="str">
        <f t="shared" si="8"/>
        <v/>
      </c>
      <c r="AA65" s="141">
        <v>60.0</v>
      </c>
      <c r="AB65" s="112" t="str">
        <f t="shared" si="9"/>
        <v/>
      </c>
      <c r="AC65" s="142">
        <f t="shared" si="10"/>
        <v>0</v>
      </c>
      <c r="AD65" s="112" t="str">
        <f t="shared" si="11"/>
        <v/>
      </c>
      <c r="AE65" s="112" t="str">
        <f t="shared" si="12"/>
        <v/>
      </c>
      <c r="AF65" s="112" t="str">
        <f t="shared" si="24"/>
        <v/>
      </c>
      <c r="AG65" s="112" t="str">
        <f t="shared" si="25"/>
        <v/>
      </c>
      <c r="AH65" s="112" t="str">
        <f t="shared" si="26"/>
        <v/>
      </c>
      <c r="AI65" s="143" t="str">
        <f t="shared" si="27"/>
        <v/>
      </c>
      <c r="AK65" s="141">
        <v>60.0</v>
      </c>
      <c r="AL65" s="112"/>
      <c r="AM65" s="112"/>
      <c r="AN65" s="112"/>
      <c r="AO65" s="112"/>
      <c r="AP65" s="112"/>
      <c r="AQ65" s="112"/>
      <c r="AR65" s="112"/>
      <c r="AS65" s="112"/>
      <c r="AT65" s="112"/>
      <c r="AU65" s="112"/>
      <c r="AV65" s="112"/>
      <c r="AW65" s="112"/>
      <c r="AX65" s="112"/>
      <c r="AY65" s="143"/>
    </row>
    <row r="66" ht="15.75" customHeight="1">
      <c r="B66" s="31"/>
      <c r="C66" s="183"/>
      <c r="D66" s="187"/>
      <c r="E66" s="184"/>
      <c r="F66" s="185"/>
      <c r="G66" s="188"/>
      <c r="H66" s="112"/>
      <c r="I66" s="138">
        <v>61.0</v>
      </c>
      <c r="J66" s="112" t="str">
        <f t="shared" si="64"/>
        <v/>
      </c>
      <c r="K66" s="112">
        <f t="shared" si="19"/>
        <v>0</v>
      </c>
      <c r="L66" s="112" t="str">
        <f t="shared" si="20"/>
        <v/>
      </c>
      <c r="M66" s="112" t="str">
        <f t="shared" si="1"/>
        <v/>
      </c>
      <c r="N66" s="112" t="str">
        <f t="shared" si="2"/>
        <v/>
      </c>
      <c r="O66" s="139">
        <f t="shared" si="3"/>
        <v>0</v>
      </c>
      <c r="P66" s="138">
        <v>61.0</v>
      </c>
      <c r="Q66" s="112" t="str">
        <f t="shared" si="21"/>
        <v/>
      </c>
      <c r="R66" s="112" t="str">
        <f t="shared" si="22"/>
        <v/>
      </c>
      <c r="S66" s="112">
        <f t="shared" si="4"/>
        <v>0</v>
      </c>
      <c r="T66" s="112">
        <f t="shared" si="5"/>
        <v>0</v>
      </c>
      <c r="U66" s="112" t="str">
        <f t="shared" si="23"/>
        <v/>
      </c>
      <c r="V66" s="112" t="str">
        <f t="shared" si="6"/>
        <v/>
      </c>
      <c r="W66" s="112">
        <v>0.0</v>
      </c>
      <c r="X66" s="112">
        <f t="shared" si="7"/>
        <v>0</v>
      </c>
      <c r="Y66" s="140" t="str">
        <f t="shared" si="8"/>
        <v/>
      </c>
      <c r="AA66" s="141">
        <v>61.0</v>
      </c>
      <c r="AB66" s="112" t="str">
        <f t="shared" si="9"/>
        <v/>
      </c>
      <c r="AC66" s="142">
        <f t="shared" si="10"/>
        <v>0</v>
      </c>
      <c r="AD66" s="112" t="str">
        <f t="shared" si="11"/>
        <v/>
      </c>
      <c r="AE66" s="112" t="str">
        <f t="shared" si="12"/>
        <v/>
      </c>
      <c r="AF66" s="112" t="str">
        <f t="shared" si="24"/>
        <v/>
      </c>
      <c r="AG66" s="112" t="str">
        <f t="shared" si="25"/>
        <v/>
      </c>
      <c r="AH66" s="112" t="str">
        <f t="shared" si="26"/>
        <v/>
      </c>
      <c r="AI66" s="143" t="str">
        <f t="shared" si="27"/>
        <v/>
      </c>
      <c r="AK66" s="141">
        <v>61.0</v>
      </c>
      <c r="AL66" s="112"/>
      <c r="AM66" s="112"/>
      <c r="AN66" s="112"/>
      <c r="AO66" s="112"/>
      <c r="AP66" s="112"/>
      <c r="AQ66" s="112"/>
      <c r="AR66" s="112"/>
      <c r="AS66" s="112"/>
      <c r="AT66" s="112"/>
      <c r="AU66" s="112"/>
      <c r="AV66" s="112"/>
      <c r="AW66" s="112"/>
      <c r="AX66" s="112"/>
      <c r="AY66" s="143"/>
    </row>
    <row r="67" ht="15.75" customHeight="1">
      <c r="B67" s="31"/>
      <c r="C67" s="183"/>
      <c r="D67" s="187"/>
      <c r="E67" s="184"/>
      <c r="F67" s="185"/>
      <c r="G67" s="188"/>
      <c r="H67" s="112"/>
      <c r="I67" s="138">
        <v>62.0</v>
      </c>
      <c r="J67" s="112" t="str">
        <f t="shared" si="64"/>
        <v/>
      </c>
      <c r="K67" s="112">
        <f t="shared" si="19"/>
        <v>0</v>
      </c>
      <c r="L67" s="112" t="str">
        <f t="shared" si="20"/>
        <v/>
      </c>
      <c r="M67" s="112" t="str">
        <f t="shared" si="1"/>
        <v/>
      </c>
      <c r="N67" s="112" t="str">
        <f t="shared" si="2"/>
        <v/>
      </c>
      <c r="O67" s="139">
        <f t="shared" si="3"/>
        <v>0</v>
      </c>
      <c r="P67" s="138">
        <v>62.0</v>
      </c>
      <c r="Q67" s="112" t="str">
        <f t="shared" si="21"/>
        <v/>
      </c>
      <c r="R67" s="112" t="str">
        <f t="shared" si="22"/>
        <v/>
      </c>
      <c r="S67" s="112">
        <f t="shared" si="4"/>
        <v>0</v>
      </c>
      <c r="T67" s="112">
        <f t="shared" si="5"/>
        <v>0</v>
      </c>
      <c r="U67" s="112" t="str">
        <f t="shared" si="23"/>
        <v/>
      </c>
      <c r="V67" s="112" t="str">
        <f t="shared" si="6"/>
        <v/>
      </c>
      <c r="W67" s="112">
        <v>0.0</v>
      </c>
      <c r="X67" s="112">
        <f t="shared" si="7"/>
        <v>0</v>
      </c>
      <c r="Y67" s="140" t="str">
        <f t="shared" si="8"/>
        <v/>
      </c>
      <c r="AA67" s="141">
        <v>62.0</v>
      </c>
      <c r="AB67" s="112" t="str">
        <f t="shared" si="9"/>
        <v/>
      </c>
      <c r="AC67" s="142">
        <f t="shared" si="10"/>
        <v>0</v>
      </c>
      <c r="AD67" s="112" t="str">
        <f t="shared" si="11"/>
        <v/>
      </c>
      <c r="AE67" s="112" t="str">
        <f t="shared" si="12"/>
        <v/>
      </c>
      <c r="AF67" s="112" t="str">
        <f t="shared" si="24"/>
        <v/>
      </c>
      <c r="AG67" s="112" t="str">
        <f t="shared" si="25"/>
        <v/>
      </c>
      <c r="AH67" s="112" t="str">
        <f t="shared" si="26"/>
        <v/>
      </c>
      <c r="AI67" s="143" t="str">
        <f t="shared" si="27"/>
        <v/>
      </c>
      <c r="AK67" s="141">
        <v>62.0</v>
      </c>
      <c r="AL67" s="112"/>
      <c r="AM67" s="112"/>
      <c r="AN67" s="112"/>
      <c r="AO67" s="112"/>
      <c r="AP67" s="112"/>
      <c r="AQ67" s="112"/>
      <c r="AR67" s="112"/>
      <c r="AS67" s="112"/>
      <c r="AT67" s="112"/>
      <c r="AU67" s="112"/>
      <c r="AV67" s="112"/>
      <c r="AW67" s="112"/>
      <c r="AX67" s="112"/>
      <c r="AY67" s="143"/>
    </row>
    <row r="68" ht="15.75" customHeight="1">
      <c r="B68" s="31"/>
      <c r="C68" s="183"/>
      <c r="D68" s="187"/>
      <c r="E68" s="184"/>
      <c r="F68" s="185"/>
      <c r="G68" s="188"/>
      <c r="H68" s="112"/>
      <c r="I68" s="138">
        <v>63.0</v>
      </c>
      <c r="J68" s="112" t="str">
        <f t="shared" si="64"/>
        <v/>
      </c>
      <c r="K68" s="112">
        <f t="shared" si="19"/>
        <v>0</v>
      </c>
      <c r="L68" s="112" t="str">
        <f t="shared" si="20"/>
        <v/>
      </c>
      <c r="M68" s="112" t="str">
        <f t="shared" si="1"/>
        <v/>
      </c>
      <c r="N68" s="112" t="str">
        <f t="shared" si="2"/>
        <v/>
      </c>
      <c r="O68" s="139">
        <f t="shared" si="3"/>
        <v>0</v>
      </c>
      <c r="P68" s="138">
        <v>63.0</v>
      </c>
      <c r="Q68" s="112" t="str">
        <f t="shared" si="21"/>
        <v/>
      </c>
      <c r="R68" s="112" t="str">
        <f t="shared" si="22"/>
        <v/>
      </c>
      <c r="S68" s="112">
        <f t="shared" si="4"/>
        <v>0</v>
      </c>
      <c r="T68" s="112">
        <f t="shared" si="5"/>
        <v>0</v>
      </c>
      <c r="U68" s="112" t="str">
        <f t="shared" si="23"/>
        <v/>
      </c>
      <c r="V68" s="112" t="str">
        <f t="shared" si="6"/>
        <v/>
      </c>
      <c r="W68" s="112">
        <v>0.0</v>
      </c>
      <c r="X68" s="112">
        <f t="shared" si="7"/>
        <v>0</v>
      </c>
      <c r="Y68" s="140" t="str">
        <f t="shared" si="8"/>
        <v/>
      </c>
      <c r="AA68" s="141">
        <v>63.0</v>
      </c>
      <c r="AB68" s="112" t="str">
        <f t="shared" si="9"/>
        <v/>
      </c>
      <c r="AC68" s="142">
        <f t="shared" si="10"/>
        <v>0</v>
      </c>
      <c r="AD68" s="112" t="str">
        <f t="shared" si="11"/>
        <v/>
      </c>
      <c r="AE68" s="112" t="str">
        <f t="shared" si="12"/>
        <v/>
      </c>
      <c r="AF68" s="112" t="str">
        <f t="shared" si="24"/>
        <v/>
      </c>
      <c r="AG68" s="112" t="str">
        <f t="shared" si="25"/>
        <v/>
      </c>
      <c r="AH68" s="112" t="str">
        <f t="shared" si="26"/>
        <v/>
      </c>
      <c r="AI68" s="143" t="str">
        <f t="shared" si="27"/>
        <v/>
      </c>
      <c r="AK68" s="141">
        <v>63.0</v>
      </c>
      <c r="AL68" s="112"/>
      <c r="AM68" s="112"/>
      <c r="AN68" s="112"/>
      <c r="AO68" s="112"/>
      <c r="AP68" s="112"/>
      <c r="AQ68" s="112"/>
      <c r="AR68" s="112"/>
      <c r="AS68" s="112"/>
      <c r="AT68" s="112"/>
      <c r="AU68" s="112"/>
      <c r="AV68" s="112"/>
      <c r="AW68" s="112"/>
      <c r="AX68" s="112"/>
      <c r="AY68" s="143"/>
    </row>
    <row r="69" ht="15.75" customHeight="1">
      <c r="B69" s="31"/>
      <c r="C69" s="183"/>
      <c r="D69" s="187"/>
      <c r="E69" s="184"/>
      <c r="F69" s="185"/>
      <c r="G69" s="188"/>
      <c r="H69" s="112"/>
      <c r="I69" s="138">
        <v>64.0</v>
      </c>
      <c r="J69" s="112" t="str">
        <f t="shared" si="64"/>
        <v/>
      </c>
      <c r="K69" s="112">
        <f t="shared" si="19"/>
        <v>0</v>
      </c>
      <c r="L69" s="112" t="str">
        <f t="shared" si="20"/>
        <v/>
      </c>
      <c r="M69" s="112" t="str">
        <f t="shared" si="1"/>
        <v/>
      </c>
      <c r="N69" s="112" t="str">
        <f t="shared" si="2"/>
        <v/>
      </c>
      <c r="O69" s="139">
        <f t="shared" si="3"/>
        <v>0</v>
      </c>
      <c r="P69" s="138">
        <v>64.0</v>
      </c>
      <c r="Q69" s="112" t="str">
        <f t="shared" si="21"/>
        <v/>
      </c>
      <c r="R69" s="112" t="str">
        <f t="shared" si="22"/>
        <v/>
      </c>
      <c r="S69" s="112">
        <f t="shared" si="4"/>
        <v>0</v>
      </c>
      <c r="T69" s="112">
        <f t="shared" si="5"/>
        <v>0</v>
      </c>
      <c r="U69" s="112" t="str">
        <f t="shared" si="23"/>
        <v/>
      </c>
      <c r="V69" s="112" t="str">
        <f t="shared" si="6"/>
        <v/>
      </c>
      <c r="W69" s="112">
        <v>0.0</v>
      </c>
      <c r="X69" s="112">
        <f t="shared" si="7"/>
        <v>0</v>
      </c>
      <c r="Y69" s="140" t="str">
        <f t="shared" si="8"/>
        <v/>
      </c>
      <c r="AA69" s="141">
        <v>64.0</v>
      </c>
      <c r="AB69" s="112" t="str">
        <f t="shared" si="9"/>
        <v/>
      </c>
      <c r="AC69" s="142">
        <f t="shared" si="10"/>
        <v>0</v>
      </c>
      <c r="AD69" s="112" t="str">
        <f t="shared" si="11"/>
        <v/>
      </c>
      <c r="AE69" s="112" t="str">
        <f t="shared" si="12"/>
        <v/>
      </c>
      <c r="AF69" s="112" t="str">
        <f t="shared" si="24"/>
        <v/>
      </c>
      <c r="AG69" s="112" t="str">
        <f t="shared" si="25"/>
        <v/>
      </c>
      <c r="AH69" s="112" t="str">
        <f t="shared" si="26"/>
        <v/>
      </c>
      <c r="AI69" s="143" t="str">
        <f t="shared" si="27"/>
        <v/>
      </c>
      <c r="AK69" s="141">
        <v>64.0</v>
      </c>
      <c r="AL69" s="112"/>
      <c r="AM69" s="112"/>
      <c r="AN69" s="112"/>
      <c r="AO69" s="112"/>
      <c r="AP69" s="112"/>
      <c r="AQ69" s="112"/>
      <c r="AR69" s="112"/>
      <c r="AS69" s="112"/>
      <c r="AT69" s="112"/>
      <c r="AU69" s="112"/>
      <c r="AV69" s="112"/>
      <c r="AW69" s="112"/>
      <c r="AX69" s="112"/>
      <c r="AY69" s="143"/>
    </row>
    <row r="70" ht="15.75" customHeight="1">
      <c r="B70" s="31"/>
      <c r="C70" s="183"/>
      <c r="D70" s="187"/>
      <c r="E70" s="184"/>
      <c r="F70" s="185"/>
      <c r="G70" s="188"/>
      <c r="H70" s="112"/>
      <c r="I70" s="138">
        <v>65.0</v>
      </c>
      <c r="J70" s="112" t="str">
        <f t="shared" si="64"/>
        <v/>
      </c>
      <c r="K70" s="112">
        <f t="shared" si="19"/>
        <v>0</v>
      </c>
      <c r="L70" s="112" t="str">
        <f t="shared" si="20"/>
        <v/>
      </c>
      <c r="M70" s="112" t="str">
        <f t="shared" si="1"/>
        <v/>
      </c>
      <c r="N70" s="112" t="str">
        <f t="shared" si="2"/>
        <v/>
      </c>
      <c r="O70" s="139">
        <f t="shared" si="3"/>
        <v>0</v>
      </c>
      <c r="P70" s="138">
        <v>65.0</v>
      </c>
      <c r="Q70" s="112" t="str">
        <f t="shared" si="21"/>
        <v/>
      </c>
      <c r="R70" s="112" t="str">
        <f t="shared" si="22"/>
        <v/>
      </c>
      <c r="S70" s="112">
        <f t="shared" si="4"/>
        <v>0</v>
      </c>
      <c r="T70" s="112">
        <f t="shared" si="5"/>
        <v>0</v>
      </c>
      <c r="U70" s="112" t="str">
        <f t="shared" si="23"/>
        <v/>
      </c>
      <c r="V70" s="112" t="str">
        <f t="shared" si="6"/>
        <v/>
      </c>
      <c r="W70" s="112">
        <v>0.0</v>
      </c>
      <c r="X70" s="112">
        <f t="shared" si="7"/>
        <v>0</v>
      </c>
      <c r="Y70" s="140" t="str">
        <f t="shared" si="8"/>
        <v/>
      </c>
      <c r="AA70" s="141">
        <v>65.0</v>
      </c>
      <c r="AB70" s="112" t="str">
        <f t="shared" si="9"/>
        <v/>
      </c>
      <c r="AC70" s="142">
        <f t="shared" si="10"/>
        <v>0</v>
      </c>
      <c r="AD70" s="112" t="str">
        <f t="shared" si="11"/>
        <v/>
      </c>
      <c r="AE70" s="112" t="str">
        <f t="shared" si="12"/>
        <v/>
      </c>
      <c r="AF70" s="112" t="str">
        <f t="shared" si="24"/>
        <v/>
      </c>
      <c r="AG70" s="112" t="str">
        <f t="shared" si="25"/>
        <v/>
      </c>
      <c r="AH70" s="112" t="str">
        <f t="shared" si="26"/>
        <v/>
      </c>
      <c r="AI70" s="143" t="str">
        <f t="shared" si="27"/>
        <v/>
      </c>
      <c r="AK70" s="141">
        <v>65.0</v>
      </c>
      <c r="AL70" s="112"/>
      <c r="AM70" s="112"/>
      <c r="AN70" s="112"/>
      <c r="AO70" s="112"/>
      <c r="AP70" s="112"/>
      <c r="AQ70" s="112"/>
      <c r="AR70" s="112"/>
      <c r="AS70" s="112"/>
      <c r="AT70" s="112"/>
      <c r="AU70" s="112"/>
      <c r="AV70" s="112"/>
      <c r="AW70" s="112"/>
      <c r="AX70" s="112"/>
      <c r="AY70" s="143"/>
    </row>
    <row r="71" ht="15.75" customHeight="1">
      <c r="B71" s="31"/>
      <c r="C71" s="183"/>
      <c r="D71" s="187"/>
      <c r="E71" s="184"/>
      <c r="F71" s="185"/>
      <c r="G71" s="188"/>
      <c r="H71" s="112"/>
      <c r="I71" s="138">
        <v>66.0</v>
      </c>
      <c r="J71" s="112" t="str">
        <f t="shared" si="64"/>
        <v/>
      </c>
      <c r="K71" s="112">
        <f t="shared" si="19"/>
        <v>0</v>
      </c>
      <c r="L71" s="112" t="str">
        <f t="shared" si="20"/>
        <v/>
      </c>
      <c r="M71" s="112" t="str">
        <f t="shared" si="1"/>
        <v/>
      </c>
      <c r="N71" s="112" t="str">
        <f t="shared" si="2"/>
        <v/>
      </c>
      <c r="O71" s="139">
        <f t="shared" si="3"/>
        <v>0</v>
      </c>
      <c r="P71" s="138">
        <v>66.0</v>
      </c>
      <c r="Q71" s="112" t="str">
        <f t="shared" si="21"/>
        <v/>
      </c>
      <c r="R71" s="112" t="str">
        <f t="shared" si="22"/>
        <v/>
      </c>
      <c r="S71" s="112">
        <f t="shared" si="4"/>
        <v>0</v>
      </c>
      <c r="T71" s="112">
        <f t="shared" si="5"/>
        <v>0</v>
      </c>
      <c r="U71" s="112" t="str">
        <f t="shared" si="23"/>
        <v/>
      </c>
      <c r="V71" s="112" t="str">
        <f t="shared" si="6"/>
        <v/>
      </c>
      <c r="W71" s="112">
        <v>0.0</v>
      </c>
      <c r="X71" s="112">
        <f t="shared" si="7"/>
        <v>0</v>
      </c>
      <c r="Y71" s="140" t="str">
        <f t="shared" si="8"/>
        <v/>
      </c>
      <c r="AA71" s="141">
        <v>66.0</v>
      </c>
      <c r="AB71" s="112" t="str">
        <f t="shared" si="9"/>
        <v/>
      </c>
      <c r="AC71" s="142">
        <f t="shared" si="10"/>
        <v>0</v>
      </c>
      <c r="AD71" s="112" t="str">
        <f t="shared" si="11"/>
        <v/>
      </c>
      <c r="AE71" s="112" t="str">
        <f t="shared" si="12"/>
        <v/>
      </c>
      <c r="AF71" s="112" t="str">
        <f t="shared" si="24"/>
        <v/>
      </c>
      <c r="AG71" s="112" t="str">
        <f t="shared" si="25"/>
        <v/>
      </c>
      <c r="AH71" s="112" t="str">
        <f t="shared" si="26"/>
        <v/>
      </c>
      <c r="AI71" s="143" t="str">
        <f t="shared" si="27"/>
        <v/>
      </c>
      <c r="AK71" s="141">
        <v>66.0</v>
      </c>
      <c r="AL71" s="112"/>
      <c r="AM71" s="112"/>
      <c r="AN71" s="112"/>
      <c r="AO71" s="112"/>
      <c r="AP71" s="112"/>
      <c r="AQ71" s="112"/>
      <c r="AR71" s="112"/>
      <c r="AS71" s="112"/>
      <c r="AT71" s="112"/>
      <c r="AU71" s="112"/>
      <c r="AV71" s="112"/>
      <c r="AW71" s="112"/>
      <c r="AX71" s="112"/>
      <c r="AY71" s="143"/>
    </row>
    <row r="72" ht="15.75" customHeight="1">
      <c r="B72" s="31"/>
      <c r="C72" s="183"/>
      <c r="D72" s="187"/>
      <c r="E72" s="184"/>
      <c r="F72" s="185"/>
      <c r="G72" s="188"/>
      <c r="H72" s="112"/>
      <c r="I72" s="138">
        <v>67.0</v>
      </c>
      <c r="J72" s="112" t="str">
        <f t="shared" si="64"/>
        <v/>
      </c>
      <c r="K72" s="112">
        <f t="shared" si="19"/>
        <v>0</v>
      </c>
      <c r="L72" s="112" t="str">
        <f t="shared" si="20"/>
        <v/>
      </c>
      <c r="M72" s="112" t="str">
        <f t="shared" si="1"/>
        <v/>
      </c>
      <c r="N72" s="112" t="str">
        <f t="shared" si="2"/>
        <v/>
      </c>
      <c r="O72" s="139">
        <f t="shared" si="3"/>
        <v>0</v>
      </c>
      <c r="P72" s="138">
        <v>67.0</v>
      </c>
      <c r="Q72" s="112" t="str">
        <f t="shared" si="21"/>
        <v/>
      </c>
      <c r="R72" s="112" t="str">
        <f t="shared" si="22"/>
        <v/>
      </c>
      <c r="S72" s="112">
        <f t="shared" si="4"/>
        <v>0</v>
      </c>
      <c r="T72" s="112">
        <f t="shared" si="5"/>
        <v>0</v>
      </c>
      <c r="U72" s="112" t="str">
        <f t="shared" si="23"/>
        <v/>
      </c>
      <c r="V72" s="112" t="str">
        <f t="shared" si="6"/>
        <v/>
      </c>
      <c r="W72" s="112">
        <v>0.0</v>
      </c>
      <c r="X72" s="112">
        <f t="shared" si="7"/>
        <v>0</v>
      </c>
      <c r="Y72" s="140" t="str">
        <f t="shared" si="8"/>
        <v/>
      </c>
      <c r="AA72" s="141">
        <v>67.0</v>
      </c>
      <c r="AB72" s="112" t="str">
        <f t="shared" si="9"/>
        <v/>
      </c>
      <c r="AC72" s="142">
        <f t="shared" si="10"/>
        <v>0</v>
      </c>
      <c r="AD72" s="112" t="str">
        <f t="shared" si="11"/>
        <v/>
      </c>
      <c r="AE72" s="112" t="str">
        <f t="shared" si="12"/>
        <v/>
      </c>
      <c r="AF72" s="112" t="str">
        <f t="shared" si="24"/>
        <v/>
      </c>
      <c r="AG72" s="112" t="str">
        <f t="shared" si="25"/>
        <v/>
      </c>
      <c r="AH72" s="112" t="str">
        <f t="shared" si="26"/>
        <v/>
      </c>
      <c r="AI72" s="143" t="str">
        <f t="shared" si="27"/>
        <v/>
      </c>
      <c r="AK72" s="141">
        <v>67.0</v>
      </c>
      <c r="AL72" s="112"/>
      <c r="AM72" s="112"/>
      <c r="AN72" s="112"/>
      <c r="AO72" s="112"/>
      <c r="AP72" s="112"/>
      <c r="AQ72" s="112"/>
      <c r="AR72" s="112"/>
      <c r="AS72" s="112"/>
      <c r="AT72" s="112"/>
      <c r="AU72" s="112"/>
      <c r="AV72" s="112"/>
      <c r="AW72" s="112"/>
      <c r="AX72" s="112"/>
      <c r="AY72" s="143"/>
    </row>
    <row r="73" ht="15.75" customHeight="1">
      <c r="B73" s="31"/>
      <c r="C73" s="183"/>
      <c r="D73" s="187"/>
      <c r="E73" s="184"/>
      <c r="F73" s="185"/>
      <c r="G73" s="188"/>
      <c r="H73" s="112"/>
      <c r="I73" s="138">
        <v>68.0</v>
      </c>
      <c r="J73" s="112" t="str">
        <f t="shared" si="64"/>
        <v/>
      </c>
      <c r="K73" s="112">
        <f t="shared" si="19"/>
        <v>0</v>
      </c>
      <c r="L73" s="112" t="str">
        <f t="shared" si="20"/>
        <v/>
      </c>
      <c r="M73" s="112" t="str">
        <f t="shared" si="1"/>
        <v/>
      </c>
      <c r="N73" s="112" t="str">
        <f t="shared" si="2"/>
        <v/>
      </c>
      <c r="O73" s="139">
        <f t="shared" si="3"/>
        <v>0</v>
      </c>
      <c r="P73" s="138">
        <v>68.0</v>
      </c>
      <c r="Q73" s="112" t="str">
        <f t="shared" si="21"/>
        <v/>
      </c>
      <c r="R73" s="112" t="str">
        <f t="shared" si="22"/>
        <v/>
      </c>
      <c r="S73" s="112">
        <f t="shared" si="4"/>
        <v>0</v>
      </c>
      <c r="T73" s="112">
        <f t="shared" si="5"/>
        <v>0</v>
      </c>
      <c r="U73" s="112" t="str">
        <f t="shared" si="23"/>
        <v/>
      </c>
      <c r="V73" s="112" t="str">
        <f t="shared" si="6"/>
        <v/>
      </c>
      <c r="W73" s="112">
        <v>0.0</v>
      </c>
      <c r="X73" s="112">
        <f t="shared" si="7"/>
        <v>0</v>
      </c>
      <c r="Y73" s="140" t="str">
        <f t="shared" si="8"/>
        <v/>
      </c>
      <c r="AA73" s="141">
        <v>68.0</v>
      </c>
      <c r="AB73" s="112" t="str">
        <f t="shared" si="9"/>
        <v/>
      </c>
      <c r="AC73" s="142">
        <f t="shared" si="10"/>
        <v>0</v>
      </c>
      <c r="AD73" s="112" t="str">
        <f t="shared" si="11"/>
        <v/>
      </c>
      <c r="AE73" s="112" t="str">
        <f t="shared" si="12"/>
        <v/>
      </c>
      <c r="AF73" s="112" t="str">
        <f t="shared" si="24"/>
        <v/>
      </c>
      <c r="AG73" s="112" t="str">
        <f t="shared" si="25"/>
        <v/>
      </c>
      <c r="AH73" s="112" t="str">
        <f t="shared" si="26"/>
        <v/>
      </c>
      <c r="AI73" s="143" t="str">
        <f t="shared" si="27"/>
        <v/>
      </c>
      <c r="AK73" s="141">
        <v>68.0</v>
      </c>
      <c r="AL73" s="112"/>
      <c r="AM73" s="112"/>
      <c r="AN73" s="112"/>
      <c r="AO73" s="112"/>
      <c r="AP73" s="112"/>
      <c r="AQ73" s="112"/>
      <c r="AR73" s="112"/>
      <c r="AS73" s="112"/>
      <c r="AT73" s="112"/>
      <c r="AU73" s="112"/>
      <c r="AV73" s="112"/>
      <c r="AW73" s="112"/>
      <c r="AX73" s="112"/>
      <c r="AY73" s="143"/>
    </row>
    <row r="74" ht="15.75" customHeight="1">
      <c r="B74" s="31"/>
      <c r="C74" s="183"/>
      <c r="D74" s="187"/>
      <c r="E74" s="184"/>
      <c r="F74" s="185"/>
      <c r="G74" s="188"/>
      <c r="H74" s="112"/>
      <c r="I74" s="138">
        <v>69.0</v>
      </c>
      <c r="J74" s="112" t="str">
        <f t="shared" si="64"/>
        <v/>
      </c>
      <c r="K74" s="112">
        <f t="shared" si="19"/>
        <v>0</v>
      </c>
      <c r="L74" s="112" t="str">
        <f t="shared" si="20"/>
        <v/>
      </c>
      <c r="M74" s="112" t="str">
        <f t="shared" si="1"/>
        <v/>
      </c>
      <c r="N74" s="112" t="str">
        <f t="shared" si="2"/>
        <v/>
      </c>
      <c r="O74" s="139">
        <f t="shared" si="3"/>
        <v>0</v>
      </c>
      <c r="P74" s="138">
        <v>69.0</v>
      </c>
      <c r="Q74" s="112" t="str">
        <f t="shared" si="21"/>
        <v/>
      </c>
      <c r="R74" s="112" t="str">
        <f t="shared" si="22"/>
        <v/>
      </c>
      <c r="S74" s="112">
        <f t="shared" si="4"/>
        <v>0</v>
      </c>
      <c r="T74" s="112">
        <f t="shared" si="5"/>
        <v>0</v>
      </c>
      <c r="U74" s="112" t="str">
        <f t="shared" si="23"/>
        <v/>
      </c>
      <c r="V74" s="112" t="str">
        <f t="shared" si="6"/>
        <v/>
      </c>
      <c r="W74" s="112">
        <v>0.0</v>
      </c>
      <c r="X74" s="112">
        <f t="shared" si="7"/>
        <v>0</v>
      </c>
      <c r="Y74" s="140" t="str">
        <f t="shared" si="8"/>
        <v/>
      </c>
      <c r="AA74" s="141">
        <v>69.0</v>
      </c>
      <c r="AB74" s="112" t="str">
        <f t="shared" si="9"/>
        <v/>
      </c>
      <c r="AC74" s="142">
        <f t="shared" si="10"/>
        <v>0</v>
      </c>
      <c r="AD74" s="112" t="str">
        <f t="shared" si="11"/>
        <v/>
      </c>
      <c r="AE74" s="112" t="str">
        <f t="shared" si="12"/>
        <v/>
      </c>
      <c r="AF74" s="112" t="str">
        <f t="shared" si="24"/>
        <v/>
      </c>
      <c r="AG74" s="112" t="str">
        <f t="shared" si="25"/>
        <v/>
      </c>
      <c r="AH74" s="112" t="str">
        <f t="shared" si="26"/>
        <v/>
      </c>
      <c r="AI74" s="143" t="str">
        <f t="shared" si="27"/>
        <v/>
      </c>
      <c r="AK74" s="141">
        <v>69.0</v>
      </c>
      <c r="AL74" s="112"/>
      <c r="AM74" s="112"/>
      <c r="AN74" s="112"/>
      <c r="AO74" s="112"/>
      <c r="AP74" s="112"/>
      <c r="AQ74" s="112"/>
      <c r="AR74" s="112"/>
      <c r="AS74" s="112"/>
      <c r="AT74" s="112"/>
      <c r="AU74" s="112"/>
      <c r="AV74" s="112"/>
      <c r="AW74" s="112"/>
      <c r="AX74" s="112"/>
      <c r="AY74" s="143"/>
    </row>
    <row r="75" ht="15.75" customHeight="1">
      <c r="B75" s="31"/>
      <c r="C75" s="183"/>
      <c r="D75" s="187"/>
      <c r="E75" s="184"/>
      <c r="F75" s="185"/>
      <c r="G75" s="188"/>
      <c r="H75" s="112"/>
      <c r="I75" s="138">
        <v>70.0</v>
      </c>
      <c r="J75" s="112" t="str">
        <f t="shared" si="64"/>
        <v/>
      </c>
      <c r="K75" s="112">
        <f t="shared" si="19"/>
        <v>0</v>
      </c>
      <c r="L75" s="112" t="str">
        <f t="shared" si="20"/>
        <v/>
      </c>
      <c r="M75" s="112" t="str">
        <f t="shared" si="1"/>
        <v/>
      </c>
      <c r="N75" s="112" t="str">
        <f t="shared" si="2"/>
        <v/>
      </c>
      <c r="O75" s="139">
        <f t="shared" si="3"/>
        <v>0</v>
      </c>
      <c r="P75" s="138">
        <v>70.0</v>
      </c>
      <c r="Q75" s="112" t="str">
        <f t="shared" si="21"/>
        <v/>
      </c>
      <c r="R75" s="112" t="str">
        <f t="shared" si="22"/>
        <v/>
      </c>
      <c r="S75" s="112">
        <f t="shared" si="4"/>
        <v>0</v>
      </c>
      <c r="T75" s="112">
        <f t="shared" si="5"/>
        <v>0</v>
      </c>
      <c r="U75" s="112" t="str">
        <f t="shared" si="23"/>
        <v/>
      </c>
      <c r="V75" s="112" t="str">
        <f t="shared" si="6"/>
        <v/>
      </c>
      <c r="W75" s="112">
        <v>0.0</v>
      </c>
      <c r="X75" s="112">
        <f t="shared" si="7"/>
        <v>0</v>
      </c>
      <c r="Y75" s="140" t="str">
        <f t="shared" si="8"/>
        <v/>
      </c>
      <c r="AA75" s="141">
        <v>70.0</v>
      </c>
      <c r="AB75" s="112" t="str">
        <f t="shared" si="9"/>
        <v/>
      </c>
      <c r="AC75" s="142">
        <f t="shared" si="10"/>
        <v>0</v>
      </c>
      <c r="AD75" s="112" t="str">
        <f t="shared" si="11"/>
        <v/>
      </c>
      <c r="AE75" s="112" t="str">
        <f t="shared" si="12"/>
        <v/>
      </c>
      <c r="AF75" s="112" t="str">
        <f t="shared" si="24"/>
        <v/>
      </c>
      <c r="AG75" s="112" t="str">
        <f t="shared" si="25"/>
        <v/>
      </c>
      <c r="AH75" s="112" t="str">
        <f t="shared" si="26"/>
        <v/>
      </c>
      <c r="AI75" s="143" t="str">
        <f t="shared" si="27"/>
        <v/>
      </c>
      <c r="AK75" s="141">
        <v>70.0</v>
      </c>
      <c r="AL75" s="112"/>
      <c r="AM75" s="112"/>
      <c r="AN75" s="112"/>
      <c r="AO75" s="112"/>
      <c r="AP75" s="112"/>
      <c r="AQ75" s="112"/>
      <c r="AR75" s="112"/>
      <c r="AS75" s="112"/>
      <c r="AT75" s="112"/>
      <c r="AU75" s="112"/>
      <c r="AV75" s="112"/>
      <c r="AW75" s="112"/>
      <c r="AX75" s="112"/>
      <c r="AY75" s="143"/>
    </row>
    <row r="76" ht="15.75" customHeight="1">
      <c r="B76" s="31"/>
      <c r="C76" s="183"/>
      <c r="D76" s="187"/>
      <c r="E76" s="184"/>
      <c r="F76" s="185"/>
      <c r="G76" s="188"/>
      <c r="H76" s="112"/>
      <c r="I76" s="138">
        <v>71.0</v>
      </c>
      <c r="J76" s="112" t="str">
        <f t="shared" si="64"/>
        <v/>
      </c>
      <c r="K76" s="112">
        <f t="shared" si="19"/>
        <v>0</v>
      </c>
      <c r="L76" s="112" t="str">
        <f t="shared" si="20"/>
        <v/>
      </c>
      <c r="M76" s="112" t="str">
        <f t="shared" si="1"/>
        <v/>
      </c>
      <c r="N76" s="112" t="str">
        <f t="shared" si="2"/>
        <v/>
      </c>
      <c r="O76" s="139">
        <f t="shared" si="3"/>
        <v>0</v>
      </c>
      <c r="P76" s="138">
        <v>71.0</v>
      </c>
      <c r="Q76" s="112" t="str">
        <f t="shared" si="21"/>
        <v/>
      </c>
      <c r="R76" s="112" t="str">
        <f t="shared" si="22"/>
        <v/>
      </c>
      <c r="S76" s="112">
        <f t="shared" si="4"/>
        <v>0</v>
      </c>
      <c r="T76" s="112">
        <f t="shared" si="5"/>
        <v>0</v>
      </c>
      <c r="U76" s="112" t="str">
        <f t="shared" si="23"/>
        <v/>
      </c>
      <c r="V76" s="112" t="str">
        <f t="shared" si="6"/>
        <v/>
      </c>
      <c r="W76" s="112">
        <v>0.0</v>
      </c>
      <c r="X76" s="112">
        <f t="shared" si="7"/>
        <v>0</v>
      </c>
      <c r="Y76" s="140" t="str">
        <f t="shared" si="8"/>
        <v/>
      </c>
      <c r="AA76" s="141">
        <v>71.0</v>
      </c>
      <c r="AB76" s="112" t="str">
        <f t="shared" si="9"/>
        <v/>
      </c>
      <c r="AC76" s="142">
        <f t="shared" si="10"/>
        <v>0</v>
      </c>
      <c r="AD76" s="112" t="str">
        <f t="shared" si="11"/>
        <v/>
      </c>
      <c r="AE76" s="112" t="str">
        <f t="shared" si="12"/>
        <v/>
      </c>
      <c r="AF76" s="112" t="str">
        <f t="shared" si="24"/>
        <v/>
      </c>
      <c r="AG76" s="112" t="str">
        <f t="shared" si="25"/>
        <v/>
      </c>
      <c r="AH76" s="112" t="str">
        <f t="shared" si="26"/>
        <v/>
      </c>
      <c r="AI76" s="143" t="str">
        <f t="shared" si="27"/>
        <v/>
      </c>
      <c r="AK76" s="141">
        <v>71.0</v>
      </c>
      <c r="AL76" s="112"/>
      <c r="AM76" s="112"/>
      <c r="AN76" s="112"/>
      <c r="AO76" s="112"/>
      <c r="AP76" s="112"/>
      <c r="AQ76" s="112"/>
      <c r="AR76" s="112"/>
      <c r="AS76" s="112"/>
      <c r="AT76" s="112"/>
      <c r="AU76" s="112"/>
      <c r="AV76" s="112"/>
      <c r="AW76" s="112"/>
      <c r="AX76" s="112"/>
      <c r="AY76" s="143"/>
    </row>
    <row r="77" ht="15.75" customHeight="1">
      <c r="B77" s="31"/>
      <c r="C77" s="183"/>
      <c r="D77" s="187"/>
      <c r="E77" s="184"/>
      <c r="F77" s="185"/>
      <c r="G77" s="188"/>
      <c r="H77" s="112"/>
      <c r="I77" s="138">
        <v>72.0</v>
      </c>
      <c r="J77" s="112" t="str">
        <f t="shared" si="64"/>
        <v/>
      </c>
      <c r="K77" s="112">
        <f t="shared" si="19"/>
        <v>0</v>
      </c>
      <c r="L77" s="112" t="str">
        <f t="shared" si="20"/>
        <v/>
      </c>
      <c r="M77" s="112" t="str">
        <f t="shared" si="1"/>
        <v/>
      </c>
      <c r="N77" s="112" t="str">
        <f t="shared" si="2"/>
        <v/>
      </c>
      <c r="O77" s="139">
        <f t="shared" si="3"/>
        <v>0</v>
      </c>
      <c r="P77" s="138">
        <v>72.0</v>
      </c>
      <c r="Q77" s="112" t="str">
        <f t="shared" si="21"/>
        <v/>
      </c>
      <c r="R77" s="112" t="str">
        <f t="shared" si="22"/>
        <v/>
      </c>
      <c r="S77" s="112">
        <f t="shared" si="4"/>
        <v>0</v>
      </c>
      <c r="T77" s="112">
        <f t="shared" si="5"/>
        <v>0</v>
      </c>
      <c r="U77" s="112" t="str">
        <f t="shared" si="23"/>
        <v/>
      </c>
      <c r="V77" s="112" t="str">
        <f t="shared" si="6"/>
        <v/>
      </c>
      <c r="W77" s="112">
        <v>0.0</v>
      </c>
      <c r="X77" s="112">
        <f t="shared" si="7"/>
        <v>0</v>
      </c>
      <c r="Y77" s="140" t="str">
        <f t="shared" si="8"/>
        <v/>
      </c>
      <c r="AA77" s="141">
        <v>72.0</v>
      </c>
      <c r="AB77" s="112" t="str">
        <f t="shared" si="9"/>
        <v/>
      </c>
      <c r="AC77" s="142">
        <f t="shared" si="10"/>
        <v>0</v>
      </c>
      <c r="AD77" s="112" t="str">
        <f t="shared" si="11"/>
        <v/>
      </c>
      <c r="AE77" s="112" t="str">
        <f t="shared" si="12"/>
        <v/>
      </c>
      <c r="AF77" s="112" t="str">
        <f t="shared" si="24"/>
        <v/>
      </c>
      <c r="AG77" s="112" t="str">
        <f t="shared" si="25"/>
        <v/>
      </c>
      <c r="AH77" s="112" t="str">
        <f t="shared" si="26"/>
        <v/>
      </c>
      <c r="AI77" s="143" t="str">
        <f t="shared" si="27"/>
        <v/>
      </c>
      <c r="AK77" s="141">
        <v>72.0</v>
      </c>
      <c r="AL77" s="112"/>
      <c r="AM77" s="112"/>
      <c r="AN77" s="112"/>
      <c r="AO77" s="112"/>
      <c r="AP77" s="112"/>
      <c r="AQ77" s="112"/>
      <c r="AR77" s="112"/>
      <c r="AS77" s="112"/>
      <c r="AT77" s="112"/>
      <c r="AU77" s="112"/>
      <c r="AV77" s="112"/>
      <c r="AW77" s="112"/>
      <c r="AX77" s="112"/>
      <c r="AY77" s="143"/>
    </row>
    <row r="78" ht="15.75" customHeight="1">
      <c r="B78" s="43"/>
      <c r="C78" s="199"/>
      <c r="D78" s="200"/>
      <c r="E78" s="253"/>
      <c r="F78" s="254"/>
      <c r="G78" s="255"/>
      <c r="H78" s="112"/>
      <c r="I78" s="138">
        <v>73.0</v>
      </c>
      <c r="J78" s="112" t="str">
        <f t="shared" si="64"/>
        <v/>
      </c>
      <c r="K78" s="112">
        <f t="shared" si="19"/>
        <v>0</v>
      </c>
      <c r="L78" s="112" t="str">
        <f t="shared" si="20"/>
        <v/>
      </c>
      <c r="M78" s="112" t="str">
        <f t="shared" si="1"/>
        <v/>
      </c>
      <c r="N78" s="112" t="str">
        <f t="shared" si="2"/>
        <v/>
      </c>
      <c r="O78" s="139">
        <f t="shared" si="3"/>
        <v>0</v>
      </c>
      <c r="P78" s="138">
        <v>73.0</v>
      </c>
      <c r="Q78" s="112" t="str">
        <f t="shared" si="21"/>
        <v/>
      </c>
      <c r="R78" s="112" t="str">
        <f t="shared" si="22"/>
        <v/>
      </c>
      <c r="S78" s="112">
        <f t="shared" si="4"/>
        <v>0</v>
      </c>
      <c r="T78" s="112">
        <f t="shared" si="5"/>
        <v>0</v>
      </c>
      <c r="U78" s="112" t="str">
        <f t="shared" si="23"/>
        <v/>
      </c>
      <c r="V78" s="112" t="str">
        <f t="shared" si="6"/>
        <v/>
      </c>
      <c r="W78" s="112">
        <v>0.0</v>
      </c>
      <c r="X78" s="112">
        <f t="shared" si="7"/>
        <v>0</v>
      </c>
      <c r="Y78" s="140" t="str">
        <f t="shared" si="8"/>
        <v/>
      </c>
      <c r="AA78" s="141">
        <v>73.0</v>
      </c>
      <c r="AB78" s="112" t="str">
        <f t="shared" si="9"/>
        <v/>
      </c>
      <c r="AC78" s="142">
        <f t="shared" si="10"/>
        <v>0</v>
      </c>
      <c r="AD78" s="112" t="str">
        <f t="shared" si="11"/>
        <v/>
      </c>
      <c r="AE78" s="112" t="str">
        <f t="shared" si="12"/>
        <v/>
      </c>
      <c r="AF78" s="112" t="str">
        <f t="shared" si="24"/>
        <v/>
      </c>
      <c r="AG78" s="112" t="str">
        <f t="shared" si="25"/>
        <v/>
      </c>
      <c r="AH78" s="112" t="str">
        <f t="shared" si="26"/>
        <v/>
      </c>
      <c r="AI78" s="143" t="str">
        <f t="shared" si="27"/>
        <v/>
      </c>
      <c r="AK78" s="141">
        <v>73.0</v>
      </c>
      <c r="AL78" s="112"/>
      <c r="AM78" s="112"/>
      <c r="AN78" s="112"/>
      <c r="AO78" s="112"/>
      <c r="AP78" s="112"/>
      <c r="AQ78" s="112"/>
      <c r="AR78" s="112"/>
      <c r="AS78" s="112"/>
      <c r="AT78" s="112"/>
      <c r="AU78" s="112"/>
      <c r="AV78" s="112"/>
      <c r="AW78" s="112"/>
      <c r="AX78" s="112"/>
      <c r="AY78" s="143"/>
    </row>
    <row r="79" ht="15.75" customHeight="1">
      <c r="F79" s="111"/>
      <c r="G79" s="112"/>
      <c r="H79" s="112"/>
      <c r="I79" s="138">
        <v>74.0</v>
      </c>
      <c r="J79" s="112" t="str">
        <f t="shared" si="64"/>
        <v/>
      </c>
      <c r="K79" s="112">
        <f t="shared" si="19"/>
        <v>0</v>
      </c>
      <c r="L79" s="112" t="str">
        <f t="shared" si="20"/>
        <v/>
      </c>
      <c r="M79" s="112" t="str">
        <f t="shared" si="1"/>
        <v/>
      </c>
      <c r="N79" s="112" t="str">
        <f t="shared" si="2"/>
        <v/>
      </c>
      <c r="O79" s="139">
        <f t="shared" si="3"/>
        <v>0</v>
      </c>
      <c r="P79" s="138">
        <v>74.0</v>
      </c>
      <c r="Q79" s="112" t="str">
        <f t="shared" si="21"/>
        <v/>
      </c>
      <c r="R79" s="112" t="str">
        <f t="shared" si="22"/>
        <v/>
      </c>
      <c r="S79" s="112">
        <f t="shared" si="4"/>
        <v>0</v>
      </c>
      <c r="T79" s="112">
        <f t="shared" si="5"/>
        <v>0</v>
      </c>
      <c r="U79" s="112" t="str">
        <f t="shared" si="23"/>
        <v/>
      </c>
      <c r="V79" s="112" t="str">
        <f t="shared" si="6"/>
        <v/>
      </c>
      <c r="W79" s="112">
        <v>0.0</v>
      </c>
      <c r="X79" s="112">
        <f t="shared" si="7"/>
        <v>0</v>
      </c>
      <c r="Y79" s="140" t="str">
        <f t="shared" si="8"/>
        <v/>
      </c>
      <c r="AA79" s="141">
        <v>74.0</v>
      </c>
      <c r="AB79" s="112" t="str">
        <f t="shared" si="9"/>
        <v/>
      </c>
      <c r="AC79" s="142">
        <f t="shared" si="10"/>
        <v>0</v>
      </c>
      <c r="AD79" s="112" t="str">
        <f t="shared" si="11"/>
        <v/>
      </c>
      <c r="AE79" s="112" t="str">
        <f t="shared" si="12"/>
        <v/>
      </c>
      <c r="AF79" s="112" t="str">
        <f t="shared" si="24"/>
        <v/>
      </c>
      <c r="AG79" s="112" t="str">
        <f t="shared" si="25"/>
        <v/>
      </c>
      <c r="AH79" s="112" t="str">
        <f t="shared" si="26"/>
        <v/>
      </c>
      <c r="AI79" s="143" t="str">
        <f t="shared" si="27"/>
        <v/>
      </c>
      <c r="AK79" s="141">
        <v>74.0</v>
      </c>
      <c r="AL79" s="112"/>
      <c r="AM79" s="112"/>
      <c r="AN79" s="112"/>
      <c r="AO79" s="112"/>
      <c r="AP79" s="112"/>
      <c r="AQ79" s="112"/>
      <c r="AR79" s="112"/>
      <c r="AS79" s="112"/>
      <c r="AT79" s="112"/>
      <c r="AU79" s="112"/>
      <c r="AV79" s="112"/>
      <c r="AW79" s="112"/>
      <c r="AX79" s="112"/>
      <c r="AY79" s="143"/>
    </row>
    <row r="80" ht="15.75" customHeight="1">
      <c r="B80" s="20" t="s">
        <v>144</v>
      </c>
      <c r="C80" s="18"/>
      <c r="D80" s="18"/>
      <c r="E80" s="18"/>
      <c r="F80" s="18"/>
      <c r="G80" s="19"/>
      <c r="H80" s="57"/>
      <c r="I80" s="138">
        <v>75.0</v>
      </c>
      <c r="J80" s="112" t="str">
        <f t="shared" si="64"/>
        <v/>
      </c>
      <c r="K80" s="112">
        <f t="shared" si="19"/>
        <v>0</v>
      </c>
      <c r="L80" s="112" t="str">
        <f t="shared" si="20"/>
        <v/>
      </c>
      <c r="M80" s="112" t="str">
        <f t="shared" si="1"/>
        <v/>
      </c>
      <c r="N80" s="112" t="str">
        <f t="shared" si="2"/>
        <v/>
      </c>
      <c r="O80" s="139">
        <f t="shared" si="3"/>
        <v>0</v>
      </c>
      <c r="P80" s="138">
        <v>75.0</v>
      </c>
      <c r="Q80" s="112" t="str">
        <f t="shared" si="21"/>
        <v/>
      </c>
      <c r="R80" s="112" t="str">
        <f t="shared" si="22"/>
        <v/>
      </c>
      <c r="S80" s="112">
        <f t="shared" si="4"/>
        <v>0</v>
      </c>
      <c r="T80" s="112">
        <f t="shared" si="5"/>
        <v>0</v>
      </c>
      <c r="U80" s="112" t="str">
        <f t="shared" si="23"/>
        <v/>
      </c>
      <c r="V80" s="112" t="str">
        <f t="shared" si="6"/>
        <v/>
      </c>
      <c r="W80" s="112">
        <v>0.0</v>
      </c>
      <c r="X80" s="112">
        <f t="shared" si="7"/>
        <v>0</v>
      </c>
      <c r="Y80" s="140" t="str">
        <f t="shared" si="8"/>
        <v/>
      </c>
      <c r="AA80" s="141">
        <v>75.0</v>
      </c>
      <c r="AB80" s="112" t="str">
        <f t="shared" si="9"/>
        <v/>
      </c>
      <c r="AC80" s="142">
        <f t="shared" si="10"/>
        <v>0</v>
      </c>
      <c r="AD80" s="112" t="str">
        <f t="shared" si="11"/>
        <v/>
      </c>
      <c r="AE80" s="112" t="str">
        <f t="shared" si="12"/>
        <v/>
      </c>
      <c r="AF80" s="112" t="str">
        <f t="shared" si="24"/>
        <v/>
      </c>
      <c r="AG80" s="112" t="str">
        <f t="shared" si="25"/>
        <v/>
      </c>
      <c r="AH80" s="112" t="str">
        <f t="shared" si="26"/>
        <v/>
      </c>
      <c r="AI80" s="143" t="str">
        <f t="shared" si="27"/>
        <v/>
      </c>
      <c r="AK80" s="141">
        <v>75.0</v>
      </c>
      <c r="AL80" s="112"/>
      <c r="AM80" s="112"/>
      <c r="AN80" s="112"/>
      <c r="AO80" s="112"/>
      <c r="AP80" s="112"/>
      <c r="AQ80" s="112"/>
      <c r="AR80" s="112"/>
      <c r="AS80" s="112"/>
      <c r="AT80" s="112"/>
      <c r="AU80" s="112"/>
      <c r="AV80" s="112"/>
      <c r="AW80" s="112"/>
      <c r="AX80" s="112"/>
      <c r="AY80" s="143"/>
    </row>
    <row r="81" ht="15.75" customHeight="1">
      <c r="B81" s="22" t="s">
        <v>88</v>
      </c>
      <c r="C81" s="201" t="s">
        <v>145</v>
      </c>
      <c r="D81" s="26" t="s">
        <v>146</v>
      </c>
      <c r="E81" s="26" t="s">
        <v>147</v>
      </c>
      <c r="F81" s="26" t="s">
        <v>148</v>
      </c>
      <c r="G81" s="24" t="s">
        <v>149</v>
      </c>
      <c r="H81" s="112"/>
      <c r="I81" s="138">
        <v>76.0</v>
      </c>
      <c r="J81" s="112" t="str">
        <f t="shared" si="64"/>
        <v/>
      </c>
      <c r="K81" s="112">
        <f t="shared" si="19"/>
        <v>0</v>
      </c>
      <c r="L81" s="112" t="str">
        <f t="shared" si="20"/>
        <v/>
      </c>
      <c r="M81" s="112" t="str">
        <f t="shared" si="1"/>
        <v/>
      </c>
      <c r="N81" s="112" t="str">
        <f t="shared" si="2"/>
        <v/>
      </c>
      <c r="O81" s="139">
        <f t="shared" si="3"/>
        <v>0</v>
      </c>
      <c r="P81" s="138">
        <v>76.0</v>
      </c>
      <c r="Q81" s="112" t="str">
        <f t="shared" si="21"/>
        <v/>
      </c>
      <c r="R81" s="112" t="str">
        <f t="shared" si="22"/>
        <v/>
      </c>
      <c r="S81" s="112">
        <f t="shared" si="4"/>
        <v>0</v>
      </c>
      <c r="T81" s="112">
        <f t="shared" si="5"/>
        <v>0</v>
      </c>
      <c r="U81" s="112" t="str">
        <f t="shared" si="23"/>
        <v/>
      </c>
      <c r="V81" s="112" t="str">
        <f t="shared" si="6"/>
        <v/>
      </c>
      <c r="W81" s="112">
        <v>0.0</v>
      </c>
      <c r="X81" s="112">
        <f t="shared" si="7"/>
        <v>0</v>
      </c>
      <c r="Y81" s="140" t="str">
        <f t="shared" si="8"/>
        <v/>
      </c>
      <c r="AA81" s="141">
        <v>76.0</v>
      </c>
      <c r="AB81" s="112" t="str">
        <f t="shared" si="9"/>
        <v/>
      </c>
      <c r="AC81" s="142">
        <f t="shared" si="10"/>
        <v>0</v>
      </c>
      <c r="AD81" s="112" t="str">
        <f t="shared" si="11"/>
        <v/>
      </c>
      <c r="AE81" s="112" t="str">
        <f t="shared" si="12"/>
        <v/>
      </c>
      <c r="AF81" s="112" t="str">
        <f t="shared" si="24"/>
        <v/>
      </c>
      <c r="AG81" s="112" t="str">
        <f t="shared" si="25"/>
        <v/>
      </c>
      <c r="AH81" s="112" t="str">
        <f t="shared" si="26"/>
        <v/>
      </c>
      <c r="AI81" s="143" t="str">
        <f t="shared" si="27"/>
        <v/>
      </c>
      <c r="AK81" s="141">
        <v>76.0</v>
      </c>
      <c r="AL81" s="112"/>
      <c r="AM81" s="112"/>
      <c r="AN81" s="112"/>
      <c r="AO81" s="112"/>
      <c r="AP81" s="112"/>
      <c r="AQ81" s="112"/>
      <c r="AR81" s="112"/>
      <c r="AS81" s="112"/>
      <c r="AT81" s="112"/>
      <c r="AU81" s="112"/>
      <c r="AV81" s="112"/>
      <c r="AW81" s="112"/>
      <c r="AX81" s="112"/>
      <c r="AY81" s="143"/>
    </row>
    <row r="82" ht="15.75" customHeight="1">
      <c r="B82" s="202" t="str">
        <f>IF(C25&lt;=$F$18,C25+1,"-")</f>
        <v>-</v>
      </c>
      <c r="C82" s="203">
        <f>D25-D26</f>
        <v>0</v>
      </c>
      <c r="D82" s="204"/>
      <c r="E82" s="205">
        <f t="shared" ref="E82:E94" si="65">IF(G82+D82&lt;&gt;1,(1-(G82+D82))*56%,0)</f>
        <v>0.56</v>
      </c>
      <c r="F82" s="205">
        <f t="shared" ref="F82:F94" si="66">IF(G82+D82&lt;&gt;1,(1-(G82+D82))*44%,0)</f>
        <v>0.44</v>
      </c>
      <c r="G82" s="256"/>
      <c r="H82" s="207">
        <f t="shared" ref="H82:H94" si="67">IF(C82=0,0,IF(SUM(D82:G82)&lt;&gt;1,"erreur",))</f>
        <v>0</v>
      </c>
      <c r="I82" s="138">
        <v>77.0</v>
      </c>
      <c r="J82" s="112" t="str">
        <f t="shared" si="64"/>
        <v/>
      </c>
      <c r="K82" s="112">
        <f t="shared" si="19"/>
        <v>0</v>
      </c>
      <c r="L82" s="112" t="str">
        <f t="shared" si="20"/>
        <v/>
      </c>
      <c r="M82" s="112" t="str">
        <f t="shared" si="1"/>
        <v/>
      </c>
      <c r="N82" s="112" t="str">
        <f t="shared" si="2"/>
        <v/>
      </c>
      <c r="O82" s="139">
        <f t="shared" si="3"/>
        <v>0</v>
      </c>
      <c r="P82" s="138">
        <v>77.0</v>
      </c>
      <c r="Q82" s="112" t="str">
        <f t="shared" si="21"/>
        <v/>
      </c>
      <c r="R82" s="112" t="str">
        <f t="shared" si="22"/>
        <v/>
      </c>
      <c r="S82" s="112">
        <f t="shared" si="4"/>
        <v>0</v>
      </c>
      <c r="T82" s="112">
        <f t="shared" si="5"/>
        <v>0</v>
      </c>
      <c r="U82" s="112" t="str">
        <f t="shared" si="23"/>
        <v/>
      </c>
      <c r="V82" s="112" t="str">
        <f t="shared" si="6"/>
        <v/>
      </c>
      <c r="W82" s="112">
        <v>0.0</v>
      </c>
      <c r="X82" s="112">
        <f t="shared" si="7"/>
        <v>0</v>
      </c>
      <c r="Y82" s="140" t="str">
        <f t="shared" si="8"/>
        <v/>
      </c>
      <c r="AA82" s="141">
        <v>77.0</v>
      </c>
      <c r="AB82" s="112" t="str">
        <f t="shared" si="9"/>
        <v/>
      </c>
      <c r="AC82" s="142">
        <f t="shared" si="10"/>
        <v>0</v>
      </c>
      <c r="AD82" s="112" t="str">
        <f t="shared" si="11"/>
        <v/>
      </c>
      <c r="AE82" s="112" t="str">
        <f t="shared" si="12"/>
        <v/>
      </c>
      <c r="AF82" s="112" t="str">
        <f t="shared" si="24"/>
        <v/>
      </c>
      <c r="AG82" s="112" t="str">
        <f t="shared" si="25"/>
        <v/>
      </c>
      <c r="AH82" s="112" t="str">
        <f t="shared" si="26"/>
        <v/>
      </c>
      <c r="AI82" s="143" t="str">
        <f t="shared" si="27"/>
        <v/>
      </c>
      <c r="AK82" s="141">
        <v>77.0</v>
      </c>
      <c r="AL82" s="112"/>
      <c r="AM82" s="112"/>
      <c r="AN82" s="112"/>
      <c r="AO82" s="112"/>
      <c r="AP82" s="112"/>
      <c r="AQ82" s="112"/>
      <c r="AR82" s="112"/>
      <c r="AS82" s="112"/>
      <c r="AT82" s="112"/>
      <c r="AU82" s="112"/>
      <c r="AV82" s="112"/>
      <c r="AW82" s="112"/>
      <c r="AX82" s="112"/>
      <c r="AY82" s="143"/>
    </row>
    <row r="83" ht="15.75" customHeight="1">
      <c r="B83" s="208" t="str">
        <f>IF(C27&lt;=$F$18,C27+1,"-")</f>
        <v>-</v>
      </c>
      <c r="C83" s="209">
        <f>D27-D28</f>
        <v>88</v>
      </c>
      <c r="D83" s="210"/>
      <c r="E83" s="211">
        <f t="shared" si="65"/>
        <v>0.56</v>
      </c>
      <c r="F83" s="211">
        <f t="shared" si="66"/>
        <v>0.44</v>
      </c>
      <c r="G83" s="206"/>
      <c r="H83" s="207" t="str">
        <f t="shared" si="67"/>
        <v/>
      </c>
      <c r="I83" s="138">
        <v>78.0</v>
      </c>
      <c r="J83" s="112" t="str">
        <f t="shared" si="64"/>
        <v/>
      </c>
      <c r="K83" s="112">
        <f t="shared" si="19"/>
        <v>0</v>
      </c>
      <c r="L83" s="112" t="str">
        <f t="shared" si="20"/>
        <v/>
      </c>
      <c r="M83" s="112" t="str">
        <f t="shared" si="1"/>
        <v/>
      </c>
      <c r="N83" s="112" t="str">
        <f t="shared" si="2"/>
        <v/>
      </c>
      <c r="O83" s="139">
        <f t="shared" si="3"/>
        <v>0</v>
      </c>
      <c r="P83" s="138">
        <v>78.0</v>
      </c>
      <c r="Q83" s="112" t="str">
        <f t="shared" si="21"/>
        <v/>
      </c>
      <c r="R83" s="112" t="str">
        <f t="shared" si="22"/>
        <v/>
      </c>
      <c r="S83" s="112">
        <f t="shared" si="4"/>
        <v>0</v>
      </c>
      <c r="T83" s="112">
        <f t="shared" si="5"/>
        <v>0</v>
      </c>
      <c r="U83" s="112" t="str">
        <f t="shared" si="23"/>
        <v/>
      </c>
      <c r="V83" s="112" t="str">
        <f t="shared" si="6"/>
        <v/>
      </c>
      <c r="W83" s="112">
        <v>0.0</v>
      </c>
      <c r="X83" s="112">
        <f t="shared" si="7"/>
        <v>0</v>
      </c>
      <c r="Y83" s="140" t="str">
        <f t="shared" si="8"/>
        <v/>
      </c>
      <c r="AA83" s="141">
        <v>78.0</v>
      </c>
      <c r="AB83" s="112" t="str">
        <f t="shared" si="9"/>
        <v/>
      </c>
      <c r="AC83" s="142">
        <f t="shared" si="10"/>
        <v>0</v>
      </c>
      <c r="AD83" s="112" t="str">
        <f t="shared" si="11"/>
        <v/>
      </c>
      <c r="AE83" s="112" t="str">
        <f t="shared" si="12"/>
        <v/>
      </c>
      <c r="AF83" s="112" t="str">
        <f t="shared" si="24"/>
        <v/>
      </c>
      <c r="AG83" s="112" t="str">
        <f t="shared" si="25"/>
        <v/>
      </c>
      <c r="AH83" s="112" t="str">
        <f t="shared" si="26"/>
        <v/>
      </c>
      <c r="AI83" s="143" t="str">
        <f t="shared" si="27"/>
        <v/>
      </c>
      <c r="AK83" s="141">
        <v>78.0</v>
      </c>
      <c r="AL83" s="112"/>
      <c r="AM83" s="112"/>
      <c r="AN83" s="112"/>
      <c r="AO83" s="112"/>
      <c r="AP83" s="112"/>
      <c r="AQ83" s="112"/>
      <c r="AR83" s="112"/>
      <c r="AS83" s="112"/>
      <c r="AT83" s="112"/>
      <c r="AU83" s="112"/>
      <c r="AV83" s="112"/>
      <c r="AW83" s="112"/>
      <c r="AX83" s="112"/>
      <c r="AY83" s="143"/>
    </row>
    <row r="84" ht="15.75" customHeight="1">
      <c r="B84" s="212" t="str">
        <f>IF(C29&lt;=$F$18,C29+1,"-")</f>
        <v>-</v>
      </c>
      <c r="C84" s="209">
        <f>D29-D30</f>
        <v>91</v>
      </c>
      <c r="D84" s="210"/>
      <c r="E84" s="211">
        <f t="shared" si="65"/>
        <v>0.56</v>
      </c>
      <c r="F84" s="211">
        <f t="shared" si="66"/>
        <v>0.44</v>
      </c>
      <c r="G84" s="206"/>
      <c r="H84" s="207" t="str">
        <f t="shared" si="67"/>
        <v/>
      </c>
      <c r="I84" s="138">
        <v>79.0</v>
      </c>
      <c r="J84" s="112" t="str">
        <f t="shared" si="64"/>
        <v/>
      </c>
      <c r="K84" s="112">
        <f t="shared" si="19"/>
        <v>0</v>
      </c>
      <c r="L84" s="112" t="str">
        <f t="shared" si="20"/>
        <v/>
      </c>
      <c r="M84" s="112" t="str">
        <f t="shared" si="1"/>
        <v/>
      </c>
      <c r="N84" s="112" t="str">
        <f t="shared" si="2"/>
        <v/>
      </c>
      <c r="O84" s="139">
        <f t="shared" si="3"/>
        <v>0</v>
      </c>
      <c r="P84" s="138">
        <v>79.0</v>
      </c>
      <c r="Q84" s="112" t="str">
        <f t="shared" si="21"/>
        <v/>
      </c>
      <c r="R84" s="112" t="str">
        <f t="shared" si="22"/>
        <v/>
      </c>
      <c r="S84" s="112">
        <f t="shared" si="4"/>
        <v>0</v>
      </c>
      <c r="T84" s="112">
        <f t="shared" si="5"/>
        <v>0</v>
      </c>
      <c r="U84" s="112" t="str">
        <f t="shared" si="23"/>
        <v/>
      </c>
      <c r="V84" s="112" t="str">
        <f t="shared" si="6"/>
        <v/>
      </c>
      <c r="W84" s="112">
        <v>0.0</v>
      </c>
      <c r="X84" s="112">
        <f t="shared" si="7"/>
        <v>0</v>
      </c>
      <c r="Y84" s="140" t="str">
        <f t="shared" si="8"/>
        <v/>
      </c>
      <c r="AA84" s="141">
        <v>79.0</v>
      </c>
      <c r="AB84" s="112" t="str">
        <f t="shared" si="9"/>
        <v/>
      </c>
      <c r="AC84" s="142">
        <f t="shared" si="10"/>
        <v>0</v>
      </c>
      <c r="AD84" s="112" t="str">
        <f t="shared" si="11"/>
        <v/>
      </c>
      <c r="AE84" s="112" t="str">
        <f t="shared" si="12"/>
        <v/>
      </c>
      <c r="AF84" s="112" t="str">
        <f t="shared" si="24"/>
        <v/>
      </c>
      <c r="AG84" s="112" t="str">
        <f t="shared" si="25"/>
        <v/>
      </c>
      <c r="AH84" s="112" t="str">
        <f t="shared" si="26"/>
        <v/>
      </c>
      <c r="AI84" s="143" t="str">
        <f t="shared" si="27"/>
        <v/>
      </c>
      <c r="AK84" s="141">
        <v>79.0</v>
      </c>
      <c r="AL84" s="112"/>
      <c r="AM84" s="112"/>
      <c r="AN84" s="112"/>
      <c r="AO84" s="112"/>
      <c r="AP84" s="112"/>
      <c r="AQ84" s="112"/>
      <c r="AR84" s="112"/>
      <c r="AS84" s="112"/>
      <c r="AT84" s="112"/>
      <c r="AU84" s="112"/>
      <c r="AV84" s="112"/>
      <c r="AW84" s="112"/>
      <c r="AX84" s="112"/>
      <c r="AY84" s="143"/>
    </row>
    <row r="85" ht="15.75" customHeight="1">
      <c r="B85" s="208" t="str">
        <f>IF(C31&lt;=$F$18,C31+1,"-")</f>
        <v>-</v>
      </c>
      <c r="C85" s="209">
        <f>D31-D32</f>
        <v>91</v>
      </c>
      <c r="D85" s="210">
        <v>0.2</v>
      </c>
      <c r="E85" s="211">
        <f t="shared" si="65"/>
        <v>0.448</v>
      </c>
      <c r="F85" s="211">
        <f t="shared" si="66"/>
        <v>0.352</v>
      </c>
      <c r="G85" s="206"/>
      <c r="H85" s="207" t="str">
        <f t="shared" si="67"/>
        <v/>
      </c>
      <c r="I85" s="138">
        <v>80.0</v>
      </c>
      <c r="J85" s="112" t="str">
        <f t="shared" si="64"/>
        <v/>
      </c>
      <c r="K85" s="112">
        <f t="shared" si="19"/>
        <v>0</v>
      </c>
      <c r="L85" s="112" t="str">
        <f t="shared" si="20"/>
        <v/>
      </c>
      <c r="M85" s="112" t="str">
        <f t="shared" si="1"/>
        <v/>
      </c>
      <c r="N85" s="112" t="str">
        <f t="shared" si="2"/>
        <v/>
      </c>
      <c r="O85" s="139">
        <f t="shared" si="3"/>
        <v>0</v>
      </c>
      <c r="P85" s="138">
        <v>80.0</v>
      </c>
      <c r="Q85" s="112" t="str">
        <f t="shared" si="21"/>
        <v/>
      </c>
      <c r="R85" s="112" t="str">
        <f t="shared" si="22"/>
        <v/>
      </c>
      <c r="S85" s="112">
        <f t="shared" si="4"/>
        <v>0</v>
      </c>
      <c r="T85" s="112">
        <f t="shared" si="5"/>
        <v>0</v>
      </c>
      <c r="U85" s="112" t="str">
        <f t="shared" si="23"/>
        <v/>
      </c>
      <c r="V85" s="112" t="str">
        <f t="shared" si="6"/>
        <v/>
      </c>
      <c r="W85" s="112">
        <v>0.0</v>
      </c>
      <c r="X85" s="112">
        <f t="shared" si="7"/>
        <v>0</v>
      </c>
      <c r="Y85" s="140" t="str">
        <f t="shared" si="8"/>
        <v/>
      </c>
      <c r="AA85" s="141">
        <v>80.0</v>
      </c>
      <c r="AB85" s="112" t="str">
        <f t="shared" si="9"/>
        <v/>
      </c>
      <c r="AC85" s="142">
        <f t="shared" si="10"/>
        <v>0</v>
      </c>
      <c r="AD85" s="112" t="str">
        <f t="shared" si="11"/>
        <v/>
      </c>
      <c r="AE85" s="112" t="str">
        <f t="shared" si="12"/>
        <v/>
      </c>
      <c r="AF85" s="112" t="str">
        <f t="shared" si="24"/>
        <v/>
      </c>
      <c r="AG85" s="112" t="str">
        <f t="shared" si="25"/>
        <v/>
      </c>
      <c r="AH85" s="112" t="str">
        <f t="shared" si="26"/>
        <v/>
      </c>
      <c r="AI85" s="143" t="str">
        <f t="shared" si="27"/>
        <v/>
      </c>
      <c r="AK85" s="141">
        <v>80.0</v>
      </c>
      <c r="AL85" s="112"/>
      <c r="AM85" s="112"/>
      <c r="AN85" s="112"/>
      <c r="AO85" s="112"/>
      <c r="AP85" s="112"/>
      <c r="AQ85" s="112"/>
      <c r="AR85" s="112"/>
      <c r="AS85" s="112"/>
      <c r="AT85" s="112"/>
      <c r="AU85" s="112"/>
      <c r="AV85" s="112"/>
      <c r="AW85" s="112"/>
      <c r="AX85" s="112"/>
      <c r="AY85" s="143"/>
    </row>
    <row r="86" ht="15.75" customHeight="1">
      <c r="B86" s="208" t="str">
        <f>IF(C33&lt;=$F$18,C33+1,"-")</f>
        <v>-</v>
      </c>
      <c r="C86" s="209">
        <f>D33-D34</f>
        <v>91</v>
      </c>
      <c r="D86" s="210">
        <v>0.3</v>
      </c>
      <c r="E86" s="211">
        <f t="shared" si="65"/>
        <v>0.392</v>
      </c>
      <c r="F86" s="211">
        <f t="shared" si="66"/>
        <v>0.308</v>
      </c>
      <c r="G86" s="206"/>
      <c r="H86" s="207" t="str">
        <f t="shared" si="67"/>
        <v/>
      </c>
      <c r="I86" s="138">
        <v>81.0</v>
      </c>
      <c r="J86" s="112" t="str">
        <f t="shared" si="64"/>
        <v/>
      </c>
      <c r="K86" s="112">
        <f t="shared" si="19"/>
        <v>0</v>
      </c>
      <c r="L86" s="112" t="str">
        <f t="shared" si="20"/>
        <v/>
      </c>
      <c r="M86" s="112" t="str">
        <f t="shared" si="1"/>
        <v/>
      </c>
      <c r="N86" s="112" t="str">
        <f t="shared" si="2"/>
        <v/>
      </c>
      <c r="O86" s="139">
        <f t="shared" si="3"/>
        <v>0</v>
      </c>
      <c r="P86" s="138">
        <v>81.0</v>
      </c>
      <c r="Q86" s="112" t="str">
        <f t="shared" si="21"/>
        <v/>
      </c>
      <c r="R86" s="112" t="str">
        <f t="shared" si="22"/>
        <v/>
      </c>
      <c r="S86" s="112">
        <f t="shared" si="4"/>
        <v>0</v>
      </c>
      <c r="T86" s="112">
        <f t="shared" si="5"/>
        <v>0</v>
      </c>
      <c r="U86" s="112" t="str">
        <f t="shared" si="23"/>
        <v/>
      </c>
      <c r="V86" s="112" t="str">
        <f t="shared" si="6"/>
        <v/>
      </c>
      <c r="W86" s="112">
        <v>0.0</v>
      </c>
      <c r="X86" s="112">
        <f t="shared" si="7"/>
        <v>0</v>
      </c>
      <c r="Y86" s="140" t="str">
        <f t="shared" si="8"/>
        <v/>
      </c>
      <c r="AA86" s="141">
        <v>81.0</v>
      </c>
      <c r="AB86" s="112" t="str">
        <f t="shared" si="9"/>
        <v/>
      </c>
      <c r="AC86" s="142">
        <f t="shared" si="10"/>
        <v>0</v>
      </c>
      <c r="AD86" s="112" t="str">
        <f t="shared" si="11"/>
        <v/>
      </c>
      <c r="AE86" s="112" t="str">
        <f t="shared" si="12"/>
        <v/>
      </c>
      <c r="AF86" s="112" t="str">
        <f t="shared" si="24"/>
        <v/>
      </c>
      <c r="AG86" s="112" t="str">
        <f t="shared" si="25"/>
        <v/>
      </c>
      <c r="AH86" s="112" t="str">
        <f t="shared" si="26"/>
        <v/>
      </c>
      <c r="AI86" s="143" t="str">
        <f t="shared" si="27"/>
        <v/>
      </c>
      <c r="AK86" s="141">
        <v>81.0</v>
      </c>
      <c r="AL86" s="112"/>
      <c r="AM86" s="112"/>
      <c r="AN86" s="112"/>
      <c r="AO86" s="112"/>
      <c r="AP86" s="112"/>
      <c r="AQ86" s="112"/>
      <c r="AR86" s="112"/>
      <c r="AS86" s="112"/>
      <c r="AT86" s="112"/>
      <c r="AU86" s="112"/>
      <c r="AV86" s="112"/>
      <c r="AW86" s="112"/>
      <c r="AX86" s="112"/>
      <c r="AY86" s="143"/>
    </row>
    <row r="87" ht="15.75" customHeight="1">
      <c r="B87" s="208" t="str">
        <f>IF(C35&lt;=$F$18,C35+1,"-")</f>
        <v>-</v>
      </c>
      <c r="C87" s="209">
        <f>D35-D36</f>
        <v>91</v>
      </c>
      <c r="D87" s="210">
        <v>0.4</v>
      </c>
      <c r="E87" s="211">
        <f t="shared" si="65"/>
        <v>0.336</v>
      </c>
      <c r="F87" s="211">
        <f t="shared" si="66"/>
        <v>0.264</v>
      </c>
      <c r="G87" s="206"/>
      <c r="H87" s="207" t="str">
        <f t="shared" si="67"/>
        <v/>
      </c>
      <c r="I87" s="138">
        <v>82.0</v>
      </c>
      <c r="J87" s="112" t="str">
        <f t="shared" si="64"/>
        <v/>
      </c>
      <c r="K87" s="112">
        <f t="shared" si="19"/>
        <v>0</v>
      </c>
      <c r="L87" s="112" t="str">
        <f t="shared" si="20"/>
        <v/>
      </c>
      <c r="M87" s="112" t="str">
        <f t="shared" si="1"/>
        <v/>
      </c>
      <c r="N87" s="112" t="str">
        <f t="shared" si="2"/>
        <v/>
      </c>
      <c r="O87" s="139">
        <f t="shared" si="3"/>
        <v>0</v>
      </c>
      <c r="P87" s="138">
        <v>82.0</v>
      </c>
      <c r="Q87" s="112" t="str">
        <f t="shared" si="21"/>
        <v/>
      </c>
      <c r="R87" s="112" t="str">
        <f t="shared" si="22"/>
        <v/>
      </c>
      <c r="S87" s="112">
        <f t="shared" si="4"/>
        <v>0</v>
      </c>
      <c r="T87" s="112">
        <f t="shared" si="5"/>
        <v>0</v>
      </c>
      <c r="U87" s="112" t="str">
        <f t="shared" si="23"/>
        <v/>
      </c>
      <c r="V87" s="112" t="str">
        <f t="shared" si="6"/>
        <v/>
      </c>
      <c r="W87" s="112">
        <v>0.0</v>
      </c>
      <c r="X87" s="112">
        <f t="shared" si="7"/>
        <v>0</v>
      </c>
      <c r="Y87" s="140" t="str">
        <f t="shared" si="8"/>
        <v/>
      </c>
      <c r="AA87" s="141">
        <v>82.0</v>
      </c>
      <c r="AB87" s="112" t="str">
        <f t="shared" si="9"/>
        <v/>
      </c>
      <c r="AC87" s="142">
        <f t="shared" si="10"/>
        <v>0</v>
      </c>
      <c r="AD87" s="112" t="str">
        <f t="shared" si="11"/>
        <v/>
      </c>
      <c r="AE87" s="112" t="str">
        <f t="shared" si="12"/>
        <v/>
      </c>
      <c r="AF87" s="112" t="str">
        <f t="shared" si="24"/>
        <v/>
      </c>
      <c r="AG87" s="112" t="str">
        <f t="shared" si="25"/>
        <v/>
      </c>
      <c r="AH87" s="112" t="str">
        <f t="shared" si="26"/>
        <v/>
      </c>
      <c r="AI87" s="143" t="str">
        <f t="shared" si="27"/>
        <v/>
      </c>
      <c r="AK87" s="141">
        <v>82.0</v>
      </c>
      <c r="AL87" s="112"/>
      <c r="AM87" s="112"/>
      <c r="AN87" s="112"/>
      <c r="AO87" s="112"/>
      <c r="AP87" s="112"/>
      <c r="AQ87" s="112"/>
      <c r="AR87" s="112"/>
      <c r="AS87" s="112"/>
      <c r="AT87" s="112"/>
      <c r="AU87" s="112"/>
      <c r="AV87" s="112"/>
      <c r="AW87" s="112"/>
      <c r="AX87" s="112"/>
      <c r="AY87" s="143"/>
    </row>
    <row r="88" ht="15.75" customHeight="1">
      <c r="B88" s="208" t="str">
        <f>IF(C37&lt;=$F$18,C37+1,"-")</f>
        <v>-</v>
      </c>
      <c r="C88" s="209">
        <f>D37-D38</f>
        <v>74</v>
      </c>
      <c r="D88" s="210">
        <v>0.5</v>
      </c>
      <c r="E88" s="211">
        <f t="shared" si="65"/>
        <v>0.28</v>
      </c>
      <c r="F88" s="211">
        <f t="shared" si="66"/>
        <v>0.22</v>
      </c>
      <c r="G88" s="206"/>
      <c r="H88" s="207" t="str">
        <f t="shared" si="67"/>
        <v/>
      </c>
      <c r="I88" s="138">
        <v>83.0</v>
      </c>
      <c r="J88" s="112" t="str">
        <f t="shared" si="64"/>
        <v/>
      </c>
      <c r="K88" s="112">
        <f t="shared" si="19"/>
        <v>0</v>
      </c>
      <c r="L88" s="112" t="str">
        <f t="shared" si="20"/>
        <v/>
      </c>
      <c r="M88" s="112" t="str">
        <f t="shared" si="1"/>
        <v/>
      </c>
      <c r="N88" s="112" t="str">
        <f t="shared" si="2"/>
        <v/>
      </c>
      <c r="O88" s="139">
        <f t="shared" si="3"/>
        <v>0</v>
      </c>
      <c r="P88" s="138">
        <v>83.0</v>
      </c>
      <c r="Q88" s="112" t="str">
        <f t="shared" si="21"/>
        <v/>
      </c>
      <c r="R88" s="112" t="str">
        <f t="shared" si="22"/>
        <v/>
      </c>
      <c r="S88" s="112">
        <f t="shared" si="4"/>
        <v>0</v>
      </c>
      <c r="T88" s="112">
        <f t="shared" si="5"/>
        <v>0</v>
      </c>
      <c r="U88" s="112" t="str">
        <f t="shared" si="23"/>
        <v/>
      </c>
      <c r="V88" s="112" t="str">
        <f t="shared" si="6"/>
        <v/>
      </c>
      <c r="W88" s="112">
        <v>0.0</v>
      </c>
      <c r="X88" s="112">
        <f t="shared" si="7"/>
        <v>0</v>
      </c>
      <c r="Y88" s="140" t="str">
        <f t="shared" si="8"/>
        <v/>
      </c>
      <c r="AA88" s="141">
        <v>83.0</v>
      </c>
      <c r="AB88" s="112" t="str">
        <f t="shared" si="9"/>
        <v/>
      </c>
      <c r="AC88" s="142">
        <f t="shared" si="10"/>
        <v>0</v>
      </c>
      <c r="AD88" s="112" t="str">
        <f t="shared" si="11"/>
        <v/>
      </c>
      <c r="AE88" s="112" t="str">
        <f t="shared" si="12"/>
        <v/>
      </c>
      <c r="AF88" s="112" t="str">
        <f t="shared" si="24"/>
        <v/>
      </c>
      <c r="AG88" s="112" t="str">
        <f t="shared" si="25"/>
        <v/>
      </c>
      <c r="AH88" s="112" t="str">
        <f t="shared" si="26"/>
        <v/>
      </c>
      <c r="AI88" s="143" t="str">
        <f t="shared" si="27"/>
        <v/>
      </c>
      <c r="AK88" s="141">
        <v>83.0</v>
      </c>
      <c r="AL88" s="112"/>
      <c r="AM88" s="112"/>
      <c r="AN88" s="112"/>
      <c r="AO88" s="112"/>
      <c r="AP88" s="112"/>
      <c r="AQ88" s="112"/>
      <c r="AR88" s="112"/>
      <c r="AS88" s="112"/>
      <c r="AT88" s="112"/>
      <c r="AU88" s="112"/>
      <c r="AV88" s="112"/>
      <c r="AW88" s="112"/>
      <c r="AX88" s="112"/>
      <c r="AY88" s="143"/>
    </row>
    <row r="89" ht="15.75" customHeight="1">
      <c r="B89" s="208" t="str">
        <f>IF(C39&lt;=$F$18,C39+1,"-")</f>
        <v>-</v>
      </c>
      <c r="C89" s="209">
        <f>D39-D40</f>
        <v>63</v>
      </c>
      <c r="D89" s="210">
        <v>0.6</v>
      </c>
      <c r="E89" s="211">
        <f t="shared" si="65"/>
        <v>0.224</v>
      </c>
      <c r="F89" s="211">
        <f t="shared" si="66"/>
        <v>0.176</v>
      </c>
      <c r="G89" s="206"/>
      <c r="H89" s="207" t="str">
        <f t="shared" si="67"/>
        <v/>
      </c>
      <c r="I89" s="138">
        <v>84.0</v>
      </c>
      <c r="J89" s="112" t="str">
        <f t="shared" si="64"/>
        <v/>
      </c>
      <c r="K89" s="112">
        <f t="shared" si="19"/>
        <v>0</v>
      </c>
      <c r="L89" s="112" t="str">
        <f t="shared" si="20"/>
        <v/>
      </c>
      <c r="M89" s="112" t="str">
        <f t="shared" si="1"/>
        <v/>
      </c>
      <c r="N89" s="112" t="str">
        <f t="shared" si="2"/>
        <v/>
      </c>
      <c r="O89" s="139">
        <f t="shared" si="3"/>
        <v>0</v>
      </c>
      <c r="P89" s="138">
        <v>84.0</v>
      </c>
      <c r="Q89" s="112" t="str">
        <f t="shared" si="21"/>
        <v/>
      </c>
      <c r="R89" s="112" t="str">
        <f t="shared" si="22"/>
        <v/>
      </c>
      <c r="S89" s="112">
        <f t="shared" si="4"/>
        <v>0</v>
      </c>
      <c r="T89" s="112">
        <f t="shared" si="5"/>
        <v>0</v>
      </c>
      <c r="U89" s="112" t="str">
        <f t="shared" si="23"/>
        <v/>
      </c>
      <c r="V89" s="112" t="str">
        <f t="shared" si="6"/>
        <v/>
      </c>
      <c r="W89" s="112">
        <v>0.0</v>
      </c>
      <c r="X89" s="112">
        <f t="shared" si="7"/>
        <v>0</v>
      </c>
      <c r="Y89" s="140" t="str">
        <f t="shared" si="8"/>
        <v/>
      </c>
      <c r="AA89" s="141">
        <v>84.0</v>
      </c>
      <c r="AB89" s="112" t="str">
        <f t="shared" si="9"/>
        <v/>
      </c>
      <c r="AC89" s="142">
        <f t="shared" si="10"/>
        <v>0</v>
      </c>
      <c r="AD89" s="112" t="str">
        <f t="shared" si="11"/>
        <v/>
      </c>
      <c r="AE89" s="112" t="str">
        <f t="shared" si="12"/>
        <v/>
      </c>
      <c r="AF89" s="112" t="str">
        <f t="shared" si="24"/>
        <v/>
      </c>
      <c r="AG89" s="112" t="str">
        <f t="shared" si="25"/>
        <v/>
      </c>
      <c r="AH89" s="112" t="str">
        <f t="shared" si="26"/>
        <v/>
      </c>
      <c r="AI89" s="143" t="str">
        <f t="shared" si="27"/>
        <v/>
      </c>
      <c r="AK89" s="141">
        <v>84.0</v>
      </c>
      <c r="AL89" s="112"/>
      <c r="AM89" s="112"/>
      <c r="AN89" s="112"/>
      <c r="AO89" s="112"/>
      <c r="AP89" s="112"/>
      <c r="AQ89" s="112"/>
      <c r="AR89" s="112"/>
      <c r="AS89" s="112"/>
      <c r="AT89" s="112"/>
      <c r="AU89" s="112"/>
      <c r="AV89" s="112"/>
      <c r="AW89" s="112"/>
      <c r="AX89" s="112"/>
      <c r="AY89" s="143"/>
    </row>
    <row r="90" ht="15.75" customHeight="1">
      <c r="B90" s="208" t="str">
        <f>IF(C41&lt;=$F$18,C41+1,"-")</f>
        <v>-</v>
      </c>
      <c r="C90" s="209">
        <f>D41-D42</f>
        <v>55</v>
      </c>
      <c r="D90" s="210">
        <v>0.7</v>
      </c>
      <c r="E90" s="211">
        <f t="shared" si="65"/>
        <v>0.168</v>
      </c>
      <c r="F90" s="211">
        <f t="shared" si="66"/>
        <v>0.132</v>
      </c>
      <c r="G90" s="206"/>
      <c r="H90" s="207" t="str">
        <f t="shared" si="67"/>
        <v/>
      </c>
      <c r="I90" s="138">
        <v>85.0</v>
      </c>
      <c r="J90" s="112" t="str">
        <f t="shared" si="64"/>
        <v/>
      </c>
      <c r="K90" s="112">
        <f t="shared" si="19"/>
        <v>0</v>
      </c>
      <c r="L90" s="112" t="str">
        <f t="shared" si="20"/>
        <v/>
      </c>
      <c r="M90" s="112" t="str">
        <f t="shared" si="1"/>
        <v/>
      </c>
      <c r="N90" s="112" t="str">
        <f t="shared" si="2"/>
        <v/>
      </c>
      <c r="O90" s="139">
        <f t="shared" si="3"/>
        <v>0</v>
      </c>
      <c r="P90" s="138">
        <v>85.0</v>
      </c>
      <c r="Q90" s="112" t="str">
        <f t="shared" si="21"/>
        <v/>
      </c>
      <c r="R90" s="112" t="str">
        <f t="shared" si="22"/>
        <v/>
      </c>
      <c r="S90" s="112">
        <f t="shared" si="4"/>
        <v>0</v>
      </c>
      <c r="T90" s="112">
        <f t="shared" si="5"/>
        <v>0</v>
      </c>
      <c r="U90" s="112" t="str">
        <f t="shared" si="23"/>
        <v/>
      </c>
      <c r="V90" s="112" t="str">
        <f t="shared" si="6"/>
        <v/>
      </c>
      <c r="W90" s="112">
        <v>0.0</v>
      </c>
      <c r="X90" s="112">
        <f t="shared" si="7"/>
        <v>0</v>
      </c>
      <c r="Y90" s="140" t="str">
        <f t="shared" si="8"/>
        <v/>
      </c>
      <c r="AA90" s="141">
        <v>85.0</v>
      </c>
      <c r="AB90" s="112" t="str">
        <f t="shared" si="9"/>
        <v/>
      </c>
      <c r="AC90" s="142">
        <f t="shared" si="10"/>
        <v>0</v>
      </c>
      <c r="AD90" s="112" t="str">
        <f t="shared" si="11"/>
        <v/>
      </c>
      <c r="AE90" s="112" t="str">
        <f t="shared" si="12"/>
        <v/>
      </c>
      <c r="AF90" s="112" t="str">
        <f t="shared" si="24"/>
        <v/>
      </c>
      <c r="AG90" s="112" t="str">
        <f t="shared" si="25"/>
        <v/>
      </c>
      <c r="AH90" s="112" t="str">
        <f t="shared" si="26"/>
        <v/>
      </c>
      <c r="AI90" s="143" t="str">
        <f t="shared" si="27"/>
        <v/>
      </c>
      <c r="AK90" s="141">
        <v>85.0</v>
      </c>
      <c r="AL90" s="112"/>
      <c r="AM90" s="112"/>
      <c r="AN90" s="112"/>
      <c r="AO90" s="112"/>
      <c r="AP90" s="112"/>
      <c r="AQ90" s="112"/>
      <c r="AR90" s="112"/>
      <c r="AS90" s="112"/>
      <c r="AT90" s="112"/>
      <c r="AU90" s="112"/>
      <c r="AV90" s="112"/>
      <c r="AW90" s="112"/>
      <c r="AX90" s="112"/>
      <c r="AY90" s="143"/>
    </row>
    <row r="91" ht="15.75" customHeight="1">
      <c r="B91" s="208" t="str">
        <f>IF(C43&lt;=$F$18,C43+1,"-")</f>
        <v>-</v>
      </c>
      <c r="C91" s="209">
        <f>D43-D44</f>
        <v>48</v>
      </c>
      <c r="D91" s="210">
        <v>0.8</v>
      </c>
      <c r="E91" s="211">
        <f t="shared" si="65"/>
        <v>0.112</v>
      </c>
      <c r="F91" s="211">
        <f t="shared" si="66"/>
        <v>0.088</v>
      </c>
      <c r="G91" s="206"/>
      <c r="H91" s="207" t="str">
        <f t="shared" si="67"/>
        <v/>
      </c>
      <c r="I91" s="138">
        <v>86.0</v>
      </c>
      <c r="J91" s="112" t="str">
        <f t="shared" si="64"/>
        <v/>
      </c>
      <c r="K91" s="112">
        <f t="shared" si="19"/>
        <v>0</v>
      </c>
      <c r="L91" s="112" t="str">
        <f t="shared" si="20"/>
        <v/>
      </c>
      <c r="M91" s="112" t="str">
        <f t="shared" si="1"/>
        <v/>
      </c>
      <c r="N91" s="112" t="str">
        <f t="shared" si="2"/>
        <v/>
      </c>
      <c r="O91" s="139">
        <f t="shared" si="3"/>
        <v>0</v>
      </c>
      <c r="P91" s="138">
        <v>86.0</v>
      </c>
      <c r="Q91" s="112" t="str">
        <f t="shared" si="21"/>
        <v/>
      </c>
      <c r="R91" s="112" t="str">
        <f t="shared" si="22"/>
        <v/>
      </c>
      <c r="S91" s="112">
        <f t="shared" si="4"/>
        <v>0</v>
      </c>
      <c r="T91" s="112">
        <f t="shared" si="5"/>
        <v>0</v>
      </c>
      <c r="U91" s="112" t="str">
        <f t="shared" si="23"/>
        <v/>
      </c>
      <c r="V91" s="112" t="str">
        <f t="shared" si="6"/>
        <v/>
      </c>
      <c r="W91" s="112">
        <v>0.0</v>
      </c>
      <c r="X91" s="112">
        <f t="shared" si="7"/>
        <v>0</v>
      </c>
      <c r="Y91" s="140" t="str">
        <f t="shared" si="8"/>
        <v/>
      </c>
      <c r="AA91" s="141">
        <v>86.0</v>
      </c>
      <c r="AB91" s="112" t="str">
        <f t="shared" si="9"/>
        <v/>
      </c>
      <c r="AC91" s="142">
        <f t="shared" si="10"/>
        <v>0</v>
      </c>
      <c r="AD91" s="112" t="str">
        <f t="shared" si="11"/>
        <v/>
      </c>
      <c r="AE91" s="112" t="str">
        <f t="shared" si="12"/>
        <v/>
      </c>
      <c r="AF91" s="112" t="str">
        <f t="shared" si="24"/>
        <v/>
      </c>
      <c r="AG91" s="112" t="str">
        <f t="shared" si="25"/>
        <v/>
      </c>
      <c r="AH91" s="112" t="str">
        <f t="shared" si="26"/>
        <v/>
      </c>
      <c r="AI91" s="143" t="str">
        <f t="shared" si="27"/>
        <v/>
      </c>
      <c r="AK91" s="141">
        <v>86.0</v>
      </c>
      <c r="AL91" s="112"/>
      <c r="AM91" s="112"/>
      <c r="AN91" s="112"/>
      <c r="AO91" s="112"/>
      <c r="AP91" s="112"/>
      <c r="AQ91" s="112"/>
      <c r="AR91" s="112"/>
      <c r="AS91" s="112"/>
      <c r="AT91" s="112"/>
      <c r="AU91" s="112"/>
      <c r="AV91" s="112"/>
      <c r="AW91" s="112"/>
      <c r="AX91" s="112"/>
      <c r="AY91" s="143"/>
    </row>
    <row r="92" ht="15.75" customHeight="1">
      <c r="B92" s="208" t="str">
        <f>IF(C45&lt;=$F$18,C45+1,"-")</f>
        <v>-</v>
      </c>
      <c r="C92" s="209">
        <f>D45-D46</f>
        <v>43</v>
      </c>
      <c r="D92" s="210">
        <v>0.9</v>
      </c>
      <c r="E92" s="211">
        <f t="shared" si="65"/>
        <v>0.056</v>
      </c>
      <c r="F92" s="211">
        <f t="shared" si="66"/>
        <v>0.044</v>
      </c>
      <c r="G92" s="206"/>
      <c r="H92" s="207" t="str">
        <f t="shared" si="67"/>
        <v/>
      </c>
      <c r="I92" s="138">
        <v>87.0</v>
      </c>
      <c r="J92" s="112" t="str">
        <f t="shared" si="64"/>
        <v/>
      </c>
      <c r="K92" s="112">
        <f t="shared" si="19"/>
        <v>0</v>
      </c>
      <c r="L92" s="112" t="str">
        <f t="shared" si="20"/>
        <v/>
      </c>
      <c r="M92" s="112" t="str">
        <f t="shared" si="1"/>
        <v/>
      </c>
      <c r="N92" s="112" t="str">
        <f t="shared" si="2"/>
        <v/>
      </c>
      <c r="O92" s="139">
        <f t="shared" si="3"/>
        <v>0</v>
      </c>
      <c r="P92" s="138">
        <v>87.0</v>
      </c>
      <c r="Q92" s="112" t="str">
        <f t="shared" si="21"/>
        <v/>
      </c>
      <c r="R92" s="112" t="str">
        <f t="shared" si="22"/>
        <v/>
      </c>
      <c r="S92" s="112">
        <f t="shared" si="4"/>
        <v>0</v>
      </c>
      <c r="T92" s="112">
        <f t="shared" si="5"/>
        <v>0</v>
      </c>
      <c r="U92" s="112" t="str">
        <f t="shared" si="23"/>
        <v/>
      </c>
      <c r="V92" s="112" t="str">
        <f t="shared" si="6"/>
        <v/>
      </c>
      <c r="W92" s="112">
        <v>0.0</v>
      </c>
      <c r="X92" s="112">
        <f t="shared" si="7"/>
        <v>0</v>
      </c>
      <c r="Y92" s="140" t="str">
        <f t="shared" si="8"/>
        <v/>
      </c>
      <c r="AA92" s="141">
        <v>87.0</v>
      </c>
      <c r="AB92" s="112" t="str">
        <f t="shared" si="9"/>
        <v/>
      </c>
      <c r="AC92" s="142">
        <f t="shared" si="10"/>
        <v>0</v>
      </c>
      <c r="AD92" s="112" t="str">
        <f t="shared" si="11"/>
        <v/>
      </c>
      <c r="AE92" s="112" t="str">
        <f t="shared" si="12"/>
        <v/>
      </c>
      <c r="AF92" s="112" t="str">
        <f t="shared" si="24"/>
        <v/>
      </c>
      <c r="AG92" s="112" t="str">
        <f t="shared" si="25"/>
        <v/>
      </c>
      <c r="AH92" s="112" t="str">
        <f t="shared" si="26"/>
        <v/>
      </c>
      <c r="AI92" s="143" t="str">
        <f t="shared" si="27"/>
        <v/>
      </c>
      <c r="AK92" s="141">
        <v>87.0</v>
      </c>
      <c r="AL92" s="112"/>
      <c r="AM92" s="112"/>
      <c r="AN92" s="112"/>
      <c r="AO92" s="112"/>
      <c r="AP92" s="112"/>
      <c r="AQ92" s="112"/>
      <c r="AR92" s="112"/>
      <c r="AS92" s="112"/>
      <c r="AT92" s="112"/>
      <c r="AU92" s="112"/>
      <c r="AV92" s="112"/>
      <c r="AW92" s="112"/>
      <c r="AX92" s="112"/>
      <c r="AY92" s="143"/>
    </row>
    <row r="93" ht="15.75" customHeight="1">
      <c r="B93" s="208" t="str">
        <f>IF(C47&lt;=$F$18,C47+1,"-")</f>
        <v>-</v>
      </c>
      <c r="C93" s="209">
        <f>D47-D48</f>
        <v>38</v>
      </c>
      <c r="D93" s="210">
        <v>0.9</v>
      </c>
      <c r="E93" s="211">
        <f t="shared" si="65"/>
        <v>0.056</v>
      </c>
      <c r="F93" s="211">
        <f t="shared" si="66"/>
        <v>0.044</v>
      </c>
      <c r="G93" s="206"/>
      <c r="H93" s="207" t="str">
        <f t="shared" si="67"/>
        <v/>
      </c>
      <c r="I93" s="138">
        <v>88.0</v>
      </c>
      <c r="J93" s="112" t="str">
        <f t="shared" si="64"/>
        <v/>
      </c>
      <c r="K93" s="112">
        <f t="shared" si="19"/>
        <v>0</v>
      </c>
      <c r="L93" s="112" t="str">
        <f t="shared" si="20"/>
        <v/>
      </c>
      <c r="M93" s="112" t="str">
        <f t="shared" si="1"/>
        <v/>
      </c>
      <c r="N93" s="112" t="str">
        <f t="shared" si="2"/>
        <v/>
      </c>
      <c r="O93" s="139">
        <f t="shared" si="3"/>
        <v>0</v>
      </c>
      <c r="P93" s="138">
        <v>88.0</v>
      </c>
      <c r="Q93" s="112" t="str">
        <f t="shared" si="21"/>
        <v/>
      </c>
      <c r="R93" s="112" t="str">
        <f t="shared" si="22"/>
        <v/>
      </c>
      <c r="S93" s="112">
        <f t="shared" si="4"/>
        <v>0</v>
      </c>
      <c r="T93" s="112">
        <f t="shared" si="5"/>
        <v>0</v>
      </c>
      <c r="U93" s="112" t="str">
        <f t="shared" si="23"/>
        <v/>
      </c>
      <c r="V93" s="112" t="str">
        <f t="shared" si="6"/>
        <v/>
      </c>
      <c r="W93" s="112">
        <v>0.0</v>
      </c>
      <c r="X93" s="112">
        <f t="shared" si="7"/>
        <v>0</v>
      </c>
      <c r="Y93" s="140" t="str">
        <f t="shared" si="8"/>
        <v/>
      </c>
      <c r="AA93" s="141">
        <v>88.0</v>
      </c>
      <c r="AB93" s="112" t="str">
        <f t="shared" si="9"/>
        <v/>
      </c>
      <c r="AC93" s="142">
        <f t="shared" si="10"/>
        <v>0</v>
      </c>
      <c r="AD93" s="112" t="str">
        <f t="shared" si="11"/>
        <v/>
      </c>
      <c r="AE93" s="112" t="str">
        <f t="shared" si="12"/>
        <v/>
      </c>
      <c r="AF93" s="112" t="str">
        <f t="shared" si="24"/>
        <v/>
      </c>
      <c r="AG93" s="112" t="str">
        <f t="shared" si="25"/>
        <v/>
      </c>
      <c r="AH93" s="112" t="str">
        <f t="shared" si="26"/>
        <v/>
      </c>
      <c r="AI93" s="143" t="str">
        <f t="shared" si="27"/>
        <v/>
      </c>
      <c r="AK93" s="141">
        <v>88.0</v>
      </c>
      <c r="AL93" s="112"/>
      <c r="AM93" s="112"/>
      <c r="AN93" s="112"/>
      <c r="AO93" s="112"/>
      <c r="AP93" s="112"/>
      <c r="AQ93" s="112"/>
      <c r="AR93" s="112"/>
      <c r="AS93" s="112"/>
      <c r="AT93" s="112"/>
      <c r="AU93" s="112"/>
      <c r="AV93" s="112"/>
      <c r="AW93" s="112"/>
      <c r="AX93" s="112"/>
      <c r="AY93" s="143"/>
    </row>
    <row r="94" ht="15.75" customHeight="1">
      <c r="B94" s="214" t="str">
        <f>F18</f>
        <v/>
      </c>
      <c r="C94" s="215" t="str">
        <f>IFERROR(VLOOKUP(B94,C25:D78,2),)</f>
        <v/>
      </c>
      <c r="D94" s="257">
        <v>0.95</v>
      </c>
      <c r="E94" s="258">
        <f t="shared" si="65"/>
        <v>0.028</v>
      </c>
      <c r="F94" s="258">
        <f t="shared" si="66"/>
        <v>0.022</v>
      </c>
      <c r="G94" s="218"/>
      <c r="H94" s="207">
        <f t="shared" si="67"/>
        <v>0</v>
      </c>
      <c r="I94" s="138">
        <v>89.0</v>
      </c>
      <c r="J94" s="112" t="str">
        <f t="shared" si="64"/>
        <v/>
      </c>
      <c r="K94" s="112">
        <f t="shared" si="19"/>
        <v>0</v>
      </c>
      <c r="L94" s="112" t="str">
        <f t="shared" si="20"/>
        <v/>
      </c>
      <c r="M94" s="112" t="str">
        <f t="shared" si="1"/>
        <v/>
      </c>
      <c r="N94" s="112" t="str">
        <f t="shared" si="2"/>
        <v/>
      </c>
      <c r="O94" s="139">
        <f t="shared" si="3"/>
        <v>0</v>
      </c>
      <c r="P94" s="138">
        <v>89.0</v>
      </c>
      <c r="Q94" s="112" t="str">
        <f t="shared" si="21"/>
        <v/>
      </c>
      <c r="R94" s="112" t="str">
        <f t="shared" si="22"/>
        <v/>
      </c>
      <c r="S94" s="112">
        <f t="shared" si="4"/>
        <v>0</v>
      </c>
      <c r="T94" s="112">
        <f t="shared" si="5"/>
        <v>0</v>
      </c>
      <c r="U94" s="112" t="str">
        <f t="shared" si="23"/>
        <v/>
      </c>
      <c r="V94" s="112" t="str">
        <f t="shared" si="6"/>
        <v/>
      </c>
      <c r="W94" s="112">
        <v>0.0</v>
      </c>
      <c r="X94" s="112">
        <f t="shared" si="7"/>
        <v>0</v>
      </c>
      <c r="Y94" s="140" t="str">
        <f t="shared" si="8"/>
        <v/>
      </c>
      <c r="AA94" s="141">
        <v>89.0</v>
      </c>
      <c r="AB94" s="112" t="str">
        <f t="shared" si="9"/>
        <v/>
      </c>
      <c r="AC94" s="142">
        <f t="shared" si="10"/>
        <v>0</v>
      </c>
      <c r="AD94" s="112" t="str">
        <f t="shared" si="11"/>
        <v/>
      </c>
      <c r="AE94" s="112" t="str">
        <f t="shared" si="12"/>
        <v/>
      </c>
      <c r="AF94" s="112" t="str">
        <f t="shared" si="24"/>
        <v/>
      </c>
      <c r="AG94" s="112" t="str">
        <f t="shared" si="25"/>
        <v/>
      </c>
      <c r="AH94" s="112" t="str">
        <f t="shared" si="26"/>
        <v/>
      </c>
      <c r="AI94" s="143" t="str">
        <f t="shared" si="27"/>
        <v/>
      </c>
      <c r="AK94" s="141">
        <v>89.0</v>
      </c>
      <c r="AL94" s="112"/>
      <c r="AM94" s="112"/>
      <c r="AN94" s="112"/>
      <c r="AO94" s="112"/>
      <c r="AP94" s="112"/>
      <c r="AQ94" s="112"/>
      <c r="AR94" s="112"/>
      <c r="AS94" s="112"/>
      <c r="AT94" s="112"/>
      <c r="AU94" s="112"/>
      <c r="AV94" s="112"/>
      <c r="AW94" s="112"/>
      <c r="AX94" s="112"/>
      <c r="AY94" s="143"/>
    </row>
    <row r="95" ht="15.75" customHeight="1">
      <c r="F95" s="111"/>
      <c r="G95" s="112"/>
      <c r="H95" s="112"/>
      <c r="I95" s="138">
        <v>90.0</v>
      </c>
      <c r="J95" s="112" t="str">
        <f t="shared" si="64"/>
        <v/>
      </c>
      <c r="K95" s="112">
        <f t="shared" si="19"/>
        <v>0</v>
      </c>
      <c r="L95" s="112" t="str">
        <f t="shared" si="20"/>
        <v/>
      </c>
      <c r="M95" s="112" t="str">
        <f t="shared" si="1"/>
        <v/>
      </c>
      <c r="N95" s="112" t="str">
        <f t="shared" si="2"/>
        <v/>
      </c>
      <c r="O95" s="139">
        <f t="shared" si="3"/>
        <v>0</v>
      </c>
      <c r="P95" s="138">
        <v>90.0</v>
      </c>
      <c r="Q95" s="112" t="str">
        <f t="shared" si="21"/>
        <v/>
      </c>
      <c r="R95" s="112" t="str">
        <f t="shared" si="22"/>
        <v/>
      </c>
      <c r="S95" s="112">
        <f t="shared" si="4"/>
        <v>0</v>
      </c>
      <c r="T95" s="112">
        <f t="shared" si="5"/>
        <v>0</v>
      </c>
      <c r="U95" s="112" t="str">
        <f t="shared" si="23"/>
        <v/>
      </c>
      <c r="V95" s="112" t="str">
        <f t="shared" si="6"/>
        <v/>
      </c>
      <c r="W95" s="112">
        <v>0.0</v>
      </c>
      <c r="X95" s="112">
        <f t="shared" si="7"/>
        <v>0</v>
      </c>
      <c r="Y95" s="140" t="str">
        <f t="shared" si="8"/>
        <v/>
      </c>
      <c r="AA95" s="141">
        <v>90.0</v>
      </c>
      <c r="AB95" s="112" t="str">
        <f t="shared" si="9"/>
        <v/>
      </c>
      <c r="AC95" s="142">
        <f t="shared" si="10"/>
        <v>0</v>
      </c>
      <c r="AD95" s="112" t="str">
        <f t="shared" si="11"/>
        <v/>
      </c>
      <c r="AE95" s="112" t="str">
        <f t="shared" si="12"/>
        <v/>
      </c>
      <c r="AF95" s="112" t="str">
        <f t="shared" si="24"/>
        <v/>
      </c>
      <c r="AG95" s="112" t="str">
        <f t="shared" si="25"/>
        <v/>
      </c>
      <c r="AH95" s="112" t="str">
        <f t="shared" si="26"/>
        <v/>
      </c>
      <c r="AI95" s="143" t="str">
        <f t="shared" si="27"/>
        <v/>
      </c>
      <c r="AK95" s="141">
        <v>90.0</v>
      </c>
      <c r="AL95" s="112"/>
      <c r="AM95" s="112"/>
      <c r="AN95" s="112"/>
      <c r="AO95" s="112"/>
      <c r="AP95" s="112"/>
      <c r="AQ95" s="112"/>
      <c r="AR95" s="112"/>
      <c r="AS95" s="112"/>
      <c r="AT95" s="112"/>
      <c r="AU95" s="112"/>
      <c r="AV95" s="112"/>
      <c r="AW95" s="112"/>
      <c r="AX95" s="112"/>
      <c r="AY95" s="143"/>
    </row>
    <row r="96" ht="15.75" customHeight="1">
      <c r="C96" s="219" t="s">
        <v>150</v>
      </c>
      <c r="D96" s="220" t="s">
        <v>151</v>
      </c>
      <c r="E96" s="172"/>
      <c r="F96" s="111"/>
      <c r="G96" s="112"/>
      <c r="H96" s="112"/>
      <c r="I96" s="138">
        <v>91.0</v>
      </c>
      <c r="J96" s="112" t="str">
        <f t="shared" si="64"/>
        <v/>
      </c>
      <c r="K96" s="112">
        <f t="shared" si="19"/>
        <v>0</v>
      </c>
      <c r="L96" s="112" t="str">
        <f t="shared" si="20"/>
        <v/>
      </c>
      <c r="M96" s="112" t="str">
        <f t="shared" si="1"/>
        <v/>
      </c>
      <c r="N96" s="112" t="str">
        <f t="shared" si="2"/>
        <v/>
      </c>
      <c r="O96" s="139">
        <f t="shared" si="3"/>
        <v>0</v>
      </c>
      <c r="P96" s="138">
        <v>91.0</v>
      </c>
      <c r="Q96" s="112" t="str">
        <f t="shared" si="21"/>
        <v/>
      </c>
      <c r="R96" s="112" t="str">
        <f t="shared" si="22"/>
        <v/>
      </c>
      <c r="S96" s="112">
        <f t="shared" si="4"/>
        <v>0</v>
      </c>
      <c r="T96" s="112">
        <f t="shared" si="5"/>
        <v>0</v>
      </c>
      <c r="U96" s="112" t="str">
        <f t="shared" si="23"/>
        <v/>
      </c>
      <c r="V96" s="112" t="str">
        <f t="shared" si="6"/>
        <v/>
      </c>
      <c r="W96" s="112">
        <v>0.0</v>
      </c>
      <c r="X96" s="112">
        <f t="shared" si="7"/>
        <v>0</v>
      </c>
      <c r="Y96" s="140" t="str">
        <f t="shared" si="8"/>
        <v/>
      </c>
      <c r="AA96" s="141">
        <v>91.0</v>
      </c>
      <c r="AB96" s="112" t="str">
        <f t="shared" si="9"/>
        <v/>
      </c>
      <c r="AC96" s="142">
        <f t="shared" si="10"/>
        <v>0</v>
      </c>
      <c r="AD96" s="112" t="str">
        <f t="shared" si="11"/>
        <v/>
      </c>
      <c r="AE96" s="112" t="str">
        <f t="shared" si="12"/>
        <v/>
      </c>
      <c r="AF96" s="112" t="str">
        <f t="shared" si="24"/>
        <v/>
      </c>
      <c r="AG96" s="112" t="str">
        <f t="shared" si="25"/>
        <v/>
      </c>
      <c r="AH96" s="112" t="str">
        <f t="shared" si="26"/>
        <v/>
      </c>
      <c r="AI96" s="143" t="str">
        <f t="shared" si="27"/>
        <v/>
      </c>
      <c r="AK96" s="141">
        <v>91.0</v>
      </c>
      <c r="AL96" s="112"/>
      <c r="AM96" s="112"/>
      <c r="AN96" s="112"/>
      <c r="AO96" s="112"/>
      <c r="AP96" s="112"/>
      <c r="AQ96" s="112"/>
      <c r="AR96" s="112"/>
      <c r="AS96" s="112"/>
      <c r="AT96" s="112"/>
      <c r="AU96" s="112"/>
      <c r="AV96" s="112"/>
      <c r="AW96" s="112"/>
      <c r="AX96" s="112"/>
      <c r="AY96" s="143"/>
    </row>
    <row r="97" ht="15.75" customHeight="1">
      <c r="B97" s="221" t="s">
        <v>152</v>
      </c>
      <c r="C97" s="220">
        <v>32.0</v>
      </c>
      <c r="D97" s="220">
        <v>0.0</v>
      </c>
      <c r="E97" s="172"/>
      <c r="F97" s="111"/>
      <c r="G97" s="112"/>
      <c r="H97" s="112"/>
      <c r="I97" s="138">
        <v>92.0</v>
      </c>
      <c r="J97" s="112" t="str">
        <f t="shared" si="64"/>
        <v/>
      </c>
      <c r="K97" s="112">
        <f t="shared" si="19"/>
        <v>0</v>
      </c>
      <c r="L97" s="112" t="str">
        <f t="shared" si="20"/>
        <v/>
      </c>
      <c r="M97" s="112" t="str">
        <f t="shared" si="1"/>
        <v/>
      </c>
      <c r="N97" s="112" t="str">
        <f t="shared" si="2"/>
        <v/>
      </c>
      <c r="O97" s="139">
        <f t="shared" si="3"/>
        <v>0</v>
      </c>
      <c r="P97" s="138">
        <v>92.0</v>
      </c>
      <c r="Q97" s="112" t="str">
        <f t="shared" si="21"/>
        <v/>
      </c>
      <c r="R97" s="112" t="str">
        <f t="shared" si="22"/>
        <v/>
      </c>
      <c r="S97" s="112">
        <f t="shared" si="4"/>
        <v>0</v>
      </c>
      <c r="T97" s="112">
        <f t="shared" si="5"/>
        <v>0</v>
      </c>
      <c r="U97" s="112" t="str">
        <f t="shared" si="23"/>
        <v/>
      </c>
      <c r="V97" s="112" t="str">
        <f t="shared" si="6"/>
        <v/>
      </c>
      <c r="W97" s="112">
        <v>0.0</v>
      </c>
      <c r="X97" s="112">
        <f t="shared" si="7"/>
        <v>0</v>
      </c>
      <c r="Y97" s="140" t="str">
        <f t="shared" si="8"/>
        <v/>
      </c>
      <c r="AA97" s="141">
        <v>92.0</v>
      </c>
      <c r="AB97" s="112" t="str">
        <f t="shared" si="9"/>
        <v/>
      </c>
      <c r="AC97" s="142">
        <f t="shared" si="10"/>
        <v>0</v>
      </c>
      <c r="AD97" s="112" t="str">
        <f t="shared" si="11"/>
        <v/>
      </c>
      <c r="AE97" s="112" t="str">
        <f t="shared" si="12"/>
        <v/>
      </c>
      <c r="AF97" s="112" t="str">
        <f t="shared" si="24"/>
        <v/>
      </c>
      <c r="AG97" s="112" t="str">
        <f t="shared" si="25"/>
        <v/>
      </c>
      <c r="AH97" s="112" t="str">
        <f t="shared" si="26"/>
        <v/>
      </c>
      <c r="AI97" s="143" t="str">
        <f t="shared" si="27"/>
        <v/>
      </c>
      <c r="AK97" s="141">
        <v>92.0</v>
      </c>
      <c r="AL97" s="112"/>
      <c r="AM97" s="112"/>
      <c r="AN97" s="112"/>
      <c r="AO97" s="112"/>
      <c r="AP97" s="112"/>
      <c r="AQ97" s="112"/>
      <c r="AR97" s="112"/>
      <c r="AS97" s="112"/>
      <c r="AT97" s="112"/>
      <c r="AU97" s="112"/>
      <c r="AV97" s="112"/>
      <c r="AW97" s="112"/>
      <c r="AX97" s="112"/>
      <c r="AY97" s="143"/>
    </row>
    <row r="98" ht="15.75" customHeight="1">
      <c r="B98" s="221" t="s">
        <v>153</v>
      </c>
      <c r="C98" s="220">
        <v>45.0</v>
      </c>
      <c r="D98" s="220">
        <v>0.0</v>
      </c>
      <c r="E98" s="172"/>
      <c r="F98" s="111"/>
      <c r="G98" s="112"/>
      <c r="H98" s="112"/>
      <c r="I98" s="138">
        <v>93.0</v>
      </c>
      <c r="J98" s="112" t="str">
        <f t="shared" si="64"/>
        <v/>
      </c>
      <c r="K98" s="112">
        <f t="shared" si="19"/>
        <v>0</v>
      </c>
      <c r="L98" s="112" t="str">
        <f t="shared" si="20"/>
        <v/>
      </c>
      <c r="M98" s="112" t="str">
        <f t="shared" si="1"/>
        <v/>
      </c>
      <c r="N98" s="112" t="str">
        <f t="shared" si="2"/>
        <v/>
      </c>
      <c r="O98" s="139">
        <f t="shared" si="3"/>
        <v>0</v>
      </c>
      <c r="P98" s="138">
        <v>93.0</v>
      </c>
      <c r="Q98" s="112" t="str">
        <f t="shared" si="21"/>
        <v/>
      </c>
      <c r="R98" s="112" t="str">
        <f t="shared" si="22"/>
        <v/>
      </c>
      <c r="S98" s="112">
        <f t="shared" si="4"/>
        <v>0</v>
      </c>
      <c r="T98" s="112">
        <f t="shared" si="5"/>
        <v>0</v>
      </c>
      <c r="U98" s="112" t="str">
        <f t="shared" si="23"/>
        <v/>
      </c>
      <c r="V98" s="112" t="str">
        <f t="shared" si="6"/>
        <v/>
      </c>
      <c r="W98" s="112">
        <v>0.0</v>
      </c>
      <c r="X98" s="112">
        <f t="shared" si="7"/>
        <v>0</v>
      </c>
      <c r="Y98" s="140" t="str">
        <f t="shared" si="8"/>
        <v/>
      </c>
      <c r="AA98" s="141">
        <v>93.0</v>
      </c>
      <c r="AB98" s="112" t="str">
        <f t="shared" si="9"/>
        <v/>
      </c>
      <c r="AC98" s="142">
        <f t="shared" si="10"/>
        <v>0</v>
      </c>
      <c r="AD98" s="112" t="str">
        <f t="shared" si="11"/>
        <v/>
      </c>
      <c r="AE98" s="112" t="str">
        <f t="shared" si="12"/>
        <v/>
      </c>
      <c r="AF98" s="112" t="str">
        <f t="shared" si="24"/>
        <v/>
      </c>
      <c r="AG98" s="112" t="str">
        <f t="shared" si="25"/>
        <v/>
      </c>
      <c r="AH98" s="112" t="str">
        <f t="shared" si="26"/>
        <v/>
      </c>
      <c r="AI98" s="143" t="str">
        <f t="shared" si="27"/>
        <v/>
      </c>
      <c r="AK98" s="141">
        <v>93.0</v>
      </c>
      <c r="AL98" s="112"/>
      <c r="AM98" s="112"/>
      <c r="AN98" s="112"/>
      <c r="AO98" s="112"/>
      <c r="AP98" s="112"/>
      <c r="AQ98" s="112"/>
      <c r="AR98" s="112"/>
      <c r="AS98" s="112"/>
      <c r="AT98" s="112"/>
      <c r="AU98" s="112"/>
      <c r="AV98" s="112"/>
      <c r="AW98" s="112"/>
      <c r="AX98" s="112"/>
      <c r="AY98" s="143"/>
    </row>
    <row r="99" ht="15.75" customHeight="1">
      <c r="B99" s="221" t="s">
        <v>154</v>
      </c>
      <c r="C99" s="220">
        <v>70.0</v>
      </c>
      <c r="D99" s="220">
        <v>0.0</v>
      </c>
      <c r="E99" s="172"/>
      <c r="F99" s="111"/>
      <c r="G99" s="112"/>
      <c r="H99" s="112"/>
      <c r="I99" s="138">
        <v>94.0</v>
      </c>
      <c r="J99" s="112" t="str">
        <f t="shared" si="64"/>
        <v/>
      </c>
      <c r="K99" s="112">
        <f t="shared" si="19"/>
        <v>0</v>
      </c>
      <c r="L99" s="112" t="str">
        <f t="shared" si="20"/>
        <v/>
      </c>
      <c r="M99" s="112" t="str">
        <f t="shared" si="1"/>
        <v/>
      </c>
      <c r="N99" s="112" t="str">
        <f t="shared" si="2"/>
        <v/>
      </c>
      <c r="O99" s="139">
        <f t="shared" si="3"/>
        <v>0</v>
      </c>
      <c r="P99" s="138">
        <v>94.0</v>
      </c>
      <c r="Q99" s="112" t="str">
        <f t="shared" si="21"/>
        <v/>
      </c>
      <c r="R99" s="112" t="str">
        <f t="shared" si="22"/>
        <v/>
      </c>
      <c r="S99" s="112">
        <f t="shared" si="4"/>
        <v>0</v>
      </c>
      <c r="T99" s="112">
        <f t="shared" si="5"/>
        <v>0</v>
      </c>
      <c r="U99" s="112" t="str">
        <f t="shared" si="23"/>
        <v/>
      </c>
      <c r="V99" s="112" t="str">
        <f t="shared" si="6"/>
        <v/>
      </c>
      <c r="W99" s="112">
        <v>0.0</v>
      </c>
      <c r="X99" s="112">
        <f t="shared" si="7"/>
        <v>0</v>
      </c>
      <c r="Y99" s="140" t="str">
        <f t="shared" si="8"/>
        <v/>
      </c>
      <c r="AA99" s="141">
        <v>94.0</v>
      </c>
      <c r="AB99" s="112" t="str">
        <f t="shared" si="9"/>
        <v/>
      </c>
      <c r="AC99" s="142">
        <f t="shared" si="10"/>
        <v>0</v>
      </c>
      <c r="AD99" s="112" t="str">
        <f t="shared" si="11"/>
        <v/>
      </c>
      <c r="AE99" s="112" t="str">
        <f t="shared" si="12"/>
        <v/>
      </c>
      <c r="AF99" s="112" t="str">
        <f t="shared" si="24"/>
        <v/>
      </c>
      <c r="AG99" s="112" t="str">
        <f t="shared" si="25"/>
        <v/>
      </c>
      <c r="AH99" s="112" t="str">
        <f t="shared" si="26"/>
        <v/>
      </c>
      <c r="AI99" s="143" t="str">
        <f t="shared" si="27"/>
        <v/>
      </c>
      <c r="AK99" s="141">
        <v>94.0</v>
      </c>
      <c r="AL99" s="112"/>
      <c r="AM99" s="112"/>
      <c r="AN99" s="112"/>
      <c r="AO99" s="112"/>
      <c r="AP99" s="112"/>
      <c r="AQ99" s="112"/>
      <c r="AR99" s="112"/>
      <c r="AS99" s="112"/>
      <c r="AT99" s="112"/>
      <c r="AU99" s="112"/>
      <c r="AV99" s="112"/>
      <c r="AW99" s="112"/>
      <c r="AX99" s="112"/>
      <c r="AY99" s="143"/>
    </row>
    <row r="100" ht="15.75" customHeight="1">
      <c r="B100" s="221" t="s">
        <v>123</v>
      </c>
      <c r="C100" s="220">
        <v>70.0</v>
      </c>
      <c r="D100" s="220">
        <v>0.0</v>
      </c>
      <c r="E100" s="172"/>
      <c r="F100" s="111"/>
      <c r="G100" s="112"/>
      <c r="H100" s="112"/>
      <c r="I100" s="138">
        <v>95.0</v>
      </c>
      <c r="J100" s="112" t="str">
        <f t="shared" si="64"/>
        <v/>
      </c>
      <c r="K100" s="112">
        <f t="shared" si="19"/>
        <v>0</v>
      </c>
      <c r="L100" s="112" t="str">
        <f t="shared" si="20"/>
        <v/>
      </c>
      <c r="M100" s="112" t="str">
        <f t="shared" si="1"/>
        <v/>
      </c>
      <c r="N100" s="112" t="str">
        <f t="shared" si="2"/>
        <v/>
      </c>
      <c r="O100" s="139">
        <f t="shared" si="3"/>
        <v>0</v>
      </c>
      <c r="P100" s="138">
        <v>95.0</v>
      </c>
      <c r="Q100" s="112" t="str">
        <f t="shared" si="21"/>
        <v/>
      </c>
      <c r="R100" s="112" t="str">
        <f t="shared" si="22"/>
        <v/>
      </c>
      <c r="S100" s="112">
        <f t="shared" si="4"/>
        <v>0</v>
      </c>
      <c r="T100" s="112">
        <f t="shared" si="5"/>
        <v>0</v>
      </c>
      <c r="U100" s="112" t="str">
        <f t="shared" si="23"/>
        <v/>
      </c>
      <c r="V100" s="112" t="str">
        <f t="shared" si="6"/>
        <v/>
      </c>
      <c r="W100" s="112">
        <v>0.0</v>
      </c>
      <c r="X100" s="112">
        <f t="shared" si="7"/>
        <v>0</v>
      </c>
      <c r="Y100" s="140" t="str">
        <f t="shared" si="8"/>
        <v/>
      </c>
      <c r="AA100" s="141">
        <v>95.0</v>
      </c>
      <c r="AB100" s="112" t="str">
        <f t="shared" si="9"/>
        <v/>
      </c>
      <c r="AC100" s="142">
        <f t="shared" si="10"/>
        <v>0</v>
      </c>
      <c r="AD100" s="112" t="str">
        <f t="shared" si="11"/>
        <v/>
      </c>
      <c r="AE100" s="112" t="str">
        <f t="shared" si="12"/>
        <v/>
      </c>
      <c r="AF100" s="112" t="str">
        <f t="shared" si="24"/>
        <v/>
      </c>
      <c r="AG100" s="112" t="str">
        <f t="shared" si="25"/>
        <v/>
      </c>
      <c r="AH100" s="112" t="str">
        <f t="shared" si="26"/>
        <v/>
      </c>
      <c r="AI100" s="143" t="str">
        <f t="shared" si="27"/>
        <v/>
      </c>
      <c r="AK100" s="141">
        <v>95.0</v>
      </c>
      <c r="AL100" s="112"/>
      <c r="AM100" s="112"/>
      <c r="AN100" s="112"/>
      <c r="AO100" s="112"/>
      <c r="AP100" s="112"/>
      <c r="AQ100" s="112"/>
      <c r="AR100" s="112"/>
      <c r="AS100" s="112"/>
      <c r="AT100" s="112"/>
      <c r="AU100" s="112"/>
      <c r="AV100" s="112"/>
      <c r="AW100" s="112"/>
      <c r="AX100" s="112"/>
      <c r="AY100" s="143"/>
    </row>
    <row r="101" ht="15.75" customHeight="1">
      <c r="C101" s="222"/>
      <c r="E101" s="172"/>
      <c r="F101" s="111"/>
      <c r="G101" s="112"/>
      <c r="H101" s="112"/>
      <c r="I101" s="138">
        <v>96.0</v>
      </c>
      <c r="J101" s="112" t="str">
        <f t="shared" si="64"/>
        <v/>
      </c>
      <c r="K101" s="112">
        <f t="shared" si="19"/>
        <v>0</v>
      </c>
      <c r="L101" s="112" t="str">
        <f t="shared" si="20"/>
        <v/>
      </c>
      <c r="M101" s="112" t="str">
        <f t="shared" si="1"/>
        <v/>
      </c>
      <c r="N101" s="112" t="str">
        <f t="shared" si="2"/>
        <v/>
      </c>
      <c r="O101" s="139">
        <f t="shared" si="3"/>
        <v>0</v>
      </c>
      <c r="P101" s="138">
        <v>96.0</v>
      </c>
      <c r="Q101" s="112" t="str">
        <f t="shared" si="21"/>
        <v/>
      </c>
      <c r="R101" s="112" t="str">
        <f t="shared" si="22"/>
        <v/>
      </c>
      <c r="S101" s="112">
        <f t="shared" si="4"/>
        <v>0</v>
      </c>
      <c r="T101" s="112">
        <f t="shared" si="5"/>
        <v>0</v>
      </c>
      <c r="U101" s="112" t="str">
        <f t="shared" si="23"/>
        <v/>
      </c>
      <c r="V101" s="112" t="str">
        <f t="shared" si="6"/>
        <v/>
      </c>
      <c r="W101" s="112">
        <v>0.0</v>
      </c>
      <c r="X101" s="112">
        <f t="shared" si="7"/>
        <v>0</v>
      </c>
      <c r="Y101" s="140" t="str">
        <f t="shared" si="8"/>
        <v/>
      </c>
      <c r="AA101" s="141">
        <v>96.0</v>
      </c>
      <c r="AB101" s="112" t="str">
        <f t="shared" si="9"/>
        <v/>
      </c>
      <c r="AC101" s="142">
        <f t="shared" si="10"/>
        <v>0</v>
      </c>
      <c r="AD101" s="112" t="str">
        <f t="shared" si="11"/>
        <v/>
      </c>
      <c r="AE101" s="112" t="str">
        <f t="shared" si="12"/>
        <v/>
      </c>
      <c r="AF101" s="112" t="str">
        <f t="shared" si="24"/>
        <v/>
      </c>
      <c r="AG101" s="112" t="str">
        <f t="shared" si="25"/>
        <v/>
      </c>
      <c r="AH101" s="112" t="str">
        <f t="shared" si="26"/>
        <v/>
      </c>
      <c r="AI101" s="143" t="str">
        <f t="shared" si="27"/>
        <v/>
      </c>
      <c r="AK101" s="141">
        <v>96.0</v>
      </c>
      <c r="AL101" s="112"/>
      <c r="AM101" s="112"/>
      <c r="AN101" s="112"/>
      <c r="AO101" s="112"/>
      <c r="AP101" s="112"/>
      <c r="AQ101" s="112"/>
      <c r="AR101" s="112"/>
      <c r="AS101" s="112"/>
      <c r="AT101" s="112"/>
      <c r="AU101" s="112"/>
      <c r="AV101" s="112"/>
      <c r="AW101" s="112"/>
      <c r="AX101" s="112"/>
      <c r="AY101" s="143"/>
    </row>
    <row r="102" ht="15.75" customHeight="1">
      <c r="C102" s="222"/>
      <c r="E102" s="172"/>
      <c r="F102" s="111"/>
      <c r="G102" s="112"/>
      <c r="H102" s="112"/>
      <c r="I102" s="138">
        <v>97.0</v>
      </c>
      <c r="J102" s="112" t="str">
        <f t="shared" si="64"/>
        <v/>
      </c>
      <c r="K102" s="112">
        <f t="shared" si="19"/>
        <v>0</v>
      </c>
      <c r="L102" s="112" t="str">
        <f t="shared" si="20"/>
        <v/>
      </c>
      <c r="M102" s="112" t="str">
        <f t="shared" si="1"/>
        <v/>
      </c>
      <c r="N102" s="112" t="str">
        <f t="shared" si="2"/>
        <v/>
      </c>
      <c r="O102" s="139">
        <f t="shared" si="3"/>
        <v>0</v>
      </c>
      <c r="P102" s="138">
        <v>97.0</v>
      </c>
      <c r="Q102" s="112" t="str">
        <f t="shared" si="21"/>
        <v/>
      </c>
      <c r="R102" s="112" t="str">
        <f t="shared" si="22"/>
        <v/>
      </c>
      <c r="S102" s="112">
        <f t="shared" si="4"/>
        <v>0</v>
      </c>
      <c r="T102" s="112">
        <f t="shared" si="5"/>
        <v>0</v>
      </c>
      <c r="U102" s="112" t="str">
        <f t="shared" si="23"/>
        <v/>
      </c>
      <c r="V102" s="112" t="str">
        <f t="shared" si="6"/>
        <v/>
      </c>
      <c r="W102" s="112">
        <v>0.0</v>
      </c>
      <c r="X102" s="112">
        <f t="shared" si="7"/>
        <v>0</v>
      </c>
      <c r="Y102" s="140" t="str">
        <f t="shared" si="8"/>
        <v/>
      </c>
      <c r="AA102" s="141">
        <v>97.0</v>
      </c>
      <c r="AB102" s="112" t="str">
        <f t="shared" si="9"/>
        <v/>
      </c>
      <c r="AC102" s="142">
        <f t="shared" si="10"/>
        <v>0</v>
      </c>
      <c r="AD102" s="112" t="str">
        <f t="shared" si="11"/>
        <v/>
      </c>
      <c r="AE102" s="112" t="str">
        <f t="shared" si="12"/>
        <v/>
      </c>
      <c r="AF102" s="112" t="str">
        <f t="shared" si="24"/>
        <v/>
      </c>
      <c r="AG102" s="112" t="str">
        <f t="shared" si="25"/>
        <v/>
      </c>
      <c r="AH102" s="112" t="str">
        <f t="shared" si="26"/>
        <v/>
      </c>
      <c r="AI102" s="143" t="str">
        <f t="shared" si="27"/>
        <v/>
      </c>
      <c r="AK102" s="141">
        <v>97.0</v>
      </c>
      <c r="AL102" s="112"/>
      <c r="AM102" s="112"/>
      <c r="AN102" s="112"/>
      <c r="AO102" s="112"/>
      <c r="AP102" s="112"/>
      <c r="AQ102" s="112"/>
      <c r="AR102" s="112"/>
      <c r="AS102" s="112"/>
      <c r="AT102" s="112"/>
      <c r="AU102" s="112"/>
      <c r="AV102" s="112"/>
      <c r="AW102" s="112"/>
      <c r="AX102" s="112"/>
      <c r="AY102" s="143"/>
    </row>
    <row r="103" ht="15.75" customHeight="1">
      <c r="C103" s="223" t="s">
        <v>155</v>
      </c>
      <c r="D103" s="65" t="s">
        <v>156</v>
      </c>
      <c r="F103" s="224" t="s">
        <v>157</v>
      </c>
      <c r="G103" s="112"/>
      <c r="H103" s="112"/>
      <c r="I103" s="138">
        <v>98.0</v>
      </c>
      <c r="J103" s="112" t="str">
        <f t="shared" si="64"/>
        <v/>
      </c>
      <c r="K103" s="112">
        <f t="shared" si="19"/>
        <v>0</v>
      </c>
      <c r="L103" s="112" t="str">
        <f t="shared" si="20"/>
        <v/>
      </c>
      <c r="M103" s="112" t="str">
        <f t="shared" si="1"/>
        <v/>
      </c>
      <c r="N103" s="112" t="str">
        <f t="shared" si="2"/>
        <v/>
      </c>
      <c r="O103" s="139">
        <f t="shared" si="3"/>
        <v>0</v>
      </c>
      <c r="P103" s="138">
        <v>98.0</v>
      </c>
      <c r="Q103" s="112" t="str">
        <f t="shared" si="21"/>
        <v/>
      </c>
      <c r="R103" s="112" t="str">
        <f t="shared" si="22"/>
        <v/>
      </c>
      <c r="S103" s="112">
        <f t="shared" si="4"/>
        <v>0</v>
      </c>
      <c r="T103" s="112">
        <f t="shared" si="5"/>
        <v>0</v>
      </c>
      <c r="U103" s="112" t="str">
        <f t="shared" si="23"/>
        <v/>
      </c>
      <c r="V103" s="112" t="str">
        <f t="shared" si="6"/>
        <v/>
      </c>
      <c r="W103" s="112">
        <v>0.0</v>
      </c>
      <c r="X103" s="112">
        <f t="shared" si="7"/>
        <v>0</v>
      </c>
      <c r="Y103" s="140" t="str">
        <f t="shared" si="8"/>
        <v/>
      </c>
      <c r="AA103" s="141">
        <v>98.0</v>
      </c>
      <c r="AB103" s="112" t="str">
        <f t="shared" si="9"/>
        <v/>
      </c>
      <c r="AC103" s="142">
        <f t="shared" si="10"/>
        <v>0</v>
      </c>
      <c r="AD103" s="112" t="str">
        <f t="shared" si="11"/>
        <v/>
      </c>
      <c r="AE103" s="112" t="str">
        <f t="shared" si="12"/>
        <v/>
      </c>
      <c r="AF103" s="112" t="str">
        <f t="shared" si="24"/>
        <v/>
      </c>
      <c r="AG103" s="112" t="str">
        <f t="shared" si="25"/>
        <v/>
      </c>
      <c r="AH103" s="112" t="str">
        <f t="shared" si="26"/>
        <v/>
      </c>
      <c r="AI103" s="143" t="str">
        <f t="shared" si="27"/>
        <v/>
      </c>
      <c r="AK103" s="141">
        <v>98.0</v>
      </c>
      <c r="AL103" s="112"/>
      <c r="AM103" s="112"/>
      <c r="AN103" s="112"/>
      <c r="AO103" s="112"/>
      <c r="AP103" s="112"/>
      <c r="AQ103" s="112"/>
      <c r="AR103" s="112"/>
      <c r="AS103" s="112"/>
      <c r="AT103" s="112"/>
      <c r="AU103" s="112"/>
      <c r="AV103" s="112"/>
      <c r="AW103" s="112"/>
      <c r="AX103" s="112"/>
      <c r="AY103" s="143"/>
    </row>
    <row r="104" ht="15.75" customHeight="1">
      <c r="B104" s="220" t="s">
        <v>146</v>
      </c>
      <c r="C104" s="220">
        <v>1.52</v>
      </c>
      <c r="D104" s="220">
        <v>35.0</v>
      </c>
      <c r="F104" s="259" t="s">
        <v>158</v>
      </c>
      <c r="G104" s="112">
        <v>0.25</v>
      </c>
      <c r="H104" s="112"/>
      <c r="I104" s="138">
        <v>99.0</v>
      </c>
      <c r="J104" s="112" t="str">
        <f t="shared" si="64"/>
        <v/>
      </c>
      <c r="K104" s="112">
        <f t="shared" si="19"/>
        <v>0</v>
      </c>
      <c r="L104" s="112" t="str">
        <f t="shared" si="20"/>
        <v/>
      </c>
      <c r="M104" s="112" t="str">
        <f t="shared" si="1"/>
        <v/>
      </c>
      <c r="N104" s="112" t="str">
        <f t="shared" si="2"/>
        <v/>
      </c>
      <c r="O104" s="139">
        <f t="shared" si="3"/>
        <v>0</v>
      </c>
      <c r="P104" s="138">
        <v>99.0</v>
      </c>
      <c r="Q104" s="112" t="str">
        <f t="shared" si="21"/>
        <v/>
      </c>
      <c r="R104" s="112" t="str">
        <f t="shared" si="22"/>
        <v/>
      </c>
      <c r="S104" s="112">
        <f t="shared" si="4"/>
        <v>0</v>
      </c>
      <c r="T104" s="112">
        <f t="shared" si="5"/>
        <v>0</v>
      </c>
      <c r="U104" s="112" t="str">
        <f t="shared" si="23"/>
        <v/>
      </c>
      <c r="V104" s="112" t="str">
        <f t="shared" si="6"/>
        <v/>
      </c>
      <c r="W104" s="112">
        <v>0.0</v>
      </c>
      <c r="X104" s="112">
        <f t="shared" si="7"/>
        <v>0</v>
      </c>
      <c r="Y104" s="140" t="str">
        <f t="shared" si="8"/>
        <v/>
      </c>
      <c r="AA104" s="141">
        <v>99.0</v>
      </c>
      <c r="AB104" s="112" t="str">
        <f t="shared" si="9"/>
        <v/>
      </c>
      <c r="AC104" s="142">
        <f t="shared" si="10"/>
        <v>0</v>
      </c>
      <c r="AD104" s="112" t="str">
        <f t="shared" si="11"/>
        <v/>
      </c>
      <c r="AE104" s="112" t="str">
        <f t="shared" si="12"/>
        <v/>
      </c>
      <c r="AF104" s="112" t="str">
        <f t="shared" si="24"/>
        <v/>
      </c>
      <c r="AG104" s="112" t="str">
        <f t="shared" si="25"/>
        <v/>
      </c>
      <c r="AH104" s="112" t="str">
        <f t="shared" si="26"/>
        <v/>
      </c>
      <c r="AI104" s="143" t="str">
        <f t="shared" si="27"/>
        <v/>
      </c>
      <c r="AK104" s="141">
        <v>99.0</v>
      </c>
      <c r="AL104" s="112"/>
      <c r="AM104" s="112"/>
      <c r="AN104" s="112"/>
      <c r="AO104" s="112"/>
      <c r="AP104" s="112"/>
      <c r="AQ104" s="112"/>
      <c r="AR104" s="112"/>
      <c r="AS104" s="112"/>
      <c r="AT104" s="112"/>
      <c r="AU104" s="112"/>
      <c r="AV104" s="112"/>
      <c r="AW104" s="112"/>
      <c r="AX104" s="112"/>
      <c r="AY104" s="143"/>
    </row>
    <row r="105" ht="15.75" customHeight="1">
      <c r="B105" s="220" t="s">
        <v>148</v>
      </c>
      <c r="C105" s="220">
        <v>0.0</v>
      </c>
      <c r="D105" s="220">
        <v>2.0</v>
      </c>
      <c r="F105" s="259" t="s">
        <v>159</v>
      </c>
      <c r="G105" s="112">
        <v>1.03</v>
      </c>
      <c r="H105" s="112"/>
      <c r="I105" s="138">
        <v>100.0</v>
      </c>
      <c r="J105" s="112" t="str">
        <f t="shared" si="64"/>
        <v/>
      </c>
      <c r="K105" s="112">
        <f t="shared" si="19"/>
        <v>0</v>
      </c>
      <c r="L105" s="112" t="str">
        <f t="shared" si="20"/>
        <v/>
      </c>
      <c r="M105" s="112" t="str">
        <f t="shared" si="1"/>
        <v/>
      </c>
      <c r="N105" s="112" t="str">
        <f t="shared" si="2"/>
        <v/>
      </c>
      <c r="O105" s="139">
        <f t="shared" si="3"/>
        <v>0</v>
      </c>
      <c r="P105" s="138">
        <v>100.0</v>
      </c>
      <c r="Q105" s="112" t="str">
        <f t="shared" si="21"/>
        <v/>
      </c>
      <c r="R105" s="112" t="str">
        <f t="shared" si="22"/>
        <v/>
      </c>
      <c r="S105" s="112">
        <f t="shared" si="4"/>
        <v>0</v>
      </c>
      <c r="T105" s="112">
        <f t="shared" si="5"/>
        <v>0</v>
      </c>
      <c r="U105" s="112" t="str">
        <f t="shared" si="23"/>
        <v/>
      </c>
      <c r="V105" s="112" t="str">
        <f t="shared" si="6"/>
        <v/>
      </c>
      <c r="W105" s="112">
        <v>0.0</v>
      </c>
      <c r="X105" s="112">
        <f t="shared" si="7"/>
        <v>0</v>
      </c>
      <c r="Y105" s="140" t="str">
        <f t="shared" si="8"/>
        <v/>
      </c>
      <c r="AA105" s="141">
        <v>100.0</v>
      </c>
      <c r="AB105" s="112" t="str">
        <f t="shared" si="9"/>
        <v/>
      </c>
      <c r="AC105" s="142">
        <f t="shared" si="10"/>
        <v>0</v>
      </c>
      <c r="AD105" s="112" t="str">
        <f t="shared" si="11"/>
        <v/>
      </c>
      <c r="AE105" s="112" t="str">
        <f t="shared" si="12"/>
        <v/>
      </c>
      <c r="AF105" s="112" t="str">
        <f t="shared" si="24"/>
        <v/>
      </c>
      <c r="AG105" s="112" t="str">
        <f t="shared" si="25"/>
        <v/>
      </c>
      <c r="AH105" s="112" t="str">
        <f t="shared" si="26"/>
        <v/>
      </c>
      <c r="AI105" s="143" t="str">
        <f t="shared" si="27"/>
        <v/>
      </c>
      <c r="AK105" s="141">
        <v>100.0</v>
      </c>
      <c r="AL105" s="112"/>
      <c r="AM105" s="112"/>
      <c r="AN105" s="112"/>
      <c r="AO105" s="112"/>
      <c r="AP105" s="112"/>
      <c r="AQ105" s="112"/>
      <c r="AR105" s="112"/>
      <c r="AS105" s="112"/>
      <c r="AT105" s="112"/>
      <c r="AU105" s="112"/>
      <c r="AV105" s="112"/>
      <c r="AW105" s="112"/>
      <c r="AX105" s="112"/>
      <c r="AY105" s="143"/>
    </row>
    <row r="106" ht="15.75" customHeight="1">
      <c r="B106" s="220" t="s">
        <v>147</v>
      </c>
      <c r="C106" s="220">
        <v>0.77</v>
      </c>
      <c r="D106" s="220">
        <v>25.0</v>
      </c>
      <c r="F106" s="259" t="s">
        <v>160</v>
      </c>
      <c r="G106" s="112">
        <v>0.59</v>
      </c>
      <c r="H106" s="112"/>
      <c r="I106" s="138">
        <v>101.0</v>
      </c>
      <c r="J106" s="112" t="str">
        <f t="shared" si="64"/>
        <v/>
      </c>
      <c r="K106" s="112">
        <f t="shared" si="19"/>
        <v>0</v>
      </c>
      <c r="L106" s="112" t="str">
        <f t="shared" si="20"/>
        <v/>
      </c>
      <c r="M106" s="112" t="str">
        <f t="shared" si="1"/>
        <v/>
      </c>
      <c r="N106" s="112" t="str">
        <f t="shared" si="2"/>
        <v/>
      </c>
      <c r="O106" s="139">
        <f t="shared" si="3"/>
        <v>0</v>
      </c>
      <c r="P106" s="138">
        <v>101.0</v>
      </c>
      <c r="Q106" s="112" t="str">
        <f t="shared" si="21"/>
        <v/>
      </c>
      <c r="R106" s="112" t="str">
        <f t="shared" si="22"/>
        <v/>
      </c>
      <c r="S106" s="112">
        <f t="shared" si="4"/>
        <v>0</v>
      </c>
      <c r="T106" s="112">
        <f t="shared" si="5"/>
        <v>0</v>
      </c>
      <c r="U106" s="112" t="str">
        <f t="shared" si="23"/>
        <v/>
      </c>
      <c r="V106" s="112" t="str">
        <f t="shared" si="6"/>
        <v/>
      </c>
      <c r="W106" s="112">
        <v>0.0</v>
      </c>
      <c r="X106" s="112">
        <f t="shared" si="7"/>
        <v>0</v>
      </c>
      <c r="Y106" s="140" t="str">
        <f t="shared" si="8"/>
        <v/>
      </c>
      <c r="AA106" s="141">
        <v>101.0</v>
      </c>
      <c r="AB106" s="112" t="str">
        <f t="shared" si="9"/>
        <v/>
      </c>
      <c r="AC106" s="142">
        <f t="shared" si="10"/>
        <v>0</v>
      </c>
      <c r="AD106" s="112" t="str">
        <f t="shared" si="11"/>
        <v/>
      </c>
      <c r="AE106" s="112" t="str">
        <f t="shared" si="12"/>
        <v/>
      </c>
      <c r="AF106" s="112" t="str">
        <f t="shared" si="24"/>
        <v/>
      </c>
      <c r="AG106" s="112" t="str">
        <f t="shared" si="25"/>
        <v/>
      </c>
      <c r="AH106" s="112" t="str">
        <f t="shared" si="26"/>
        <v/>
      </c>
      <c r="AI106" s="143" t="str">
        <f t="shared" si="27"/>
        <v/>
      </c>
      <c r="AK106" s="141">
        <v>101.0</v>
      </c>
      <c r="AL106" s="112"/>
      <c r="AM106" s="112"/>
      <c r="AN106" s="112"/>
      <c r="AO106" s="112"/>
      <c r="AP106" s="112"/>
      <c r="AQ106" s="112"/>
      <c r="AR106" s="112"/>
      <c r="AS106" s="112"/>
      <c r="AT106" s="112"/>
      <c r="AU106" s="112"/>
      <c r="AV106" s="112"/>
      <c r="AW106" s="112"/>
      <c r="AX106" s="112"/>
      <c r="AY106" s="143"/>
    </row>
    <row r="107" ht="15.75" customHeight="1">
      <c r="B107" s="220" t="s">
        <v>161</v>
      </c>
      <c r="C107" s="220">
        <f t="shared" ref="C107:D107" si="68">44%*C105+56%*C106</f>
        <v>0.4312</v>
      </c>
      <c r="D107" s="220">
        <f t="shared" si="68"/>
        <v>14.88</v>
      </c>
      <c r="F107" s="259" t="s">
        <v>162</v>
      </c>
      <c r="G107" s="112">
        <v>0.43</v>
      </c>
      <c r="H107" s="112"/>
      <c r="I107" s="138">
        <v>102.0</v>
      </c>
      <c r="J107" s="112" t="str">
        <f t="shared" si="64"/>
        <v/>
      </c>
      <c r="K107" s="112">
        <f t="shared" si="19"/>
        <v>0</v>
      </c>
      <c r="L107" s="112" t="str">
        <f t="shared" si="20"/>
        <v/>
      </c>
      <c r="M107" s="112" t="str">
        <f t="shared" si="1"/>
        <v/>
      </c>
      <c r="N107" s="112" t="str">
        <f t="shared" si="2"/>
        <v/>
      </c>
      <c r="O107" s="139">
        <f t="shared" si="3"/>
        <v>0</v>
      </c>
      <c r="P107" s="138">
        <v>102.0</v>
      </c>
      <c r="Q107" s="112" t="str">
        <f t="shared" si="21"/>
        <v/>
      </c>
      <c r="R107" s="112" t="str">
        <f t="shared" si="22"/>
        <v/>
      </c>
      <c r="S107" s="112">
        <f t="shared" si="4"/>
        <v>0</v>
      </c>
      <c r="T107" s="112">
        <f t="shared" si="5"/>
        <v>0</v>
      </c>
      <c r="U107" s="112" t="str">
        <f t="shared" si="23"/>
        <v/>
      </c>
      <c r="V107" s="112" t="str">
        <f t="shared" si="6"/>
        <v/>
      </c>
      <c r="W107" s="112">
        <v>0.0</v>
      </c>
      <c r="X107" s="112">
        <f t="shared" si="7"/>
        <v>0</v>
      </c>
      <c r="Y107" s="140" t="str">
        <f t="shared" si="8"/>
        <v/>
      </c>
      <c r="AA107" s="141">
        <v>102.0</v>
      </c>
      <c r="AB107" s="112" t="str">
        <f t="shared" si="9"/>
        <v/>
      </c>
      <c r="AC107" s="142">
        <f t="shared" si="10"/>
        <v>0</v>
      </c>
      <c r="AD107" s="112" t="str">
        <f t="shared" si="11"/>
        <v/>
      </c>
      <c r="AE107" s="112" t="str">
        <f t="shared" si="12"/>
        <v/>
      </c>
      <c r="AF107" s="112" t="str">
        <f t="shared" si="24"/>
        <v/>
      </c>
      <c r="AG107" s="112" t="str">
        <f t="shared" si="25"/>
        <v/>
      </c>
      <c r="AH107" s="112" t="str">
        <f t="shared" si="26"/>
        <v/>
      </c>
      <c r="AI107" s="143" t="str">
        <f t="shared" si="27"/>
        <v/>
      </c>
      <c r="AK107" s="141">
        <v>102.0</v>
      </c>
      <c r="AL107" s="112"/>
      <c r="AM107" s="112"/>
      <c r="AN107" s="112"/>
      <c r="AO107" s="112"/>
      <c r="AP107" s="112"/>
      <c r="AQ107" s="112"/>
      <c r="AR107" s="112"/>
      <c r="AS107" s="112"/>
      <c r="AT107" s="112"/>
      <c r="AU107" s="112"/>
      <c r="AV107" s="112"/>
      <c r="AW107" s="112"/>
      <c r="AX107" s="112"/>
      <c r="AY107" s="143"/>
    </row>
    <row r="108" ht="15.75" customHeight="1">
      <c r="B108" s="220" t="s">
        <v>149</v>
      </c>
      <c r="C108" s="220">
        <v>0.25</v>
      </c>
      <c r="D108" s="220">
        <v>0.0</v>
      </c>
      <c r="F108" s="260" t="s">
        <v>163</v>
      </c>
      <c r="G108" s="142">
        <f>VLOOKUP(VLOOKUP(F17,C131:E195,3,FALSE),F104:G107,2,FALSE)</f>
        <v>0.43</v>
      </c>
      <c r="H108" s="112"/>
      <c r="I108" s="138">
        <v>103.0</v>
      </c>
      <c r="J108" s="112" t="str">
        <f t="shared" si="64"/>
        <v/>
      </c>
      <c r="K108" s="112">
        <f t="shared" si="19"/>
        <v>0</v>
      </c>
      <c r="L108" s="112" t="str">
        <f t="shared" si="20"/>
        <v/>
      </c>
      <c r="M108" s="112" t="str">
        <f t="shared" si="1"/>
        <v/>
      </c>
      <c r="N108" s="112" t="str">
        <f t="shared" si="2"/>
        <v/>
      </c>
      <c r="O108" s="139">
        <f t="shared" si="3"/>
        <v>0</v>
      </c>
      <c r="P108" s="138">
        <v>103.0</v>
      </c>
      <c r="Q108" s="112" t="str">
        <f t="shared" si="21"/>
        <v/>
      </c>
      <c r="R108" s="112" t="str">
        <f t="shared" si="22"/>
        <v/>
      </c>
      <c r="S108" s="112">
        <f t="shared" si="4"/>
        <v>0</v>
      </c>
      <c r="T108" s="112">
        <f t="shared" si="5"/>
        <v>0</v>
      </c>
      <c r="U108" s="112" t="str">
        <f t="shared" si="23"/>
        <v/>
      </c>
      <c r="V108" s="112" t="str">
        <f t="shared" si="6"/>
        <v/>
      </c>
      <c r="W108" s="112">
        <v>0.0</v>
      </c>
      <c r="X108" s="112">
        <f t="shared" si="7"/>
        <v>0</v>
      </c>
      <c r="Y108" s="140" t="str">
        <f t="shared" si="8"/>
        <v/>
      </c>
      <c r="AA108" s="141">
        <v>103.0</v>
      </c>
      <c r="AB108" s="112" t="str">
        <f t="shared" si="9"/>
        <v/>
      </c>
      <c r="AC108" s="142">
        <f t="shared" si="10"/>
        <v>0</v>
      </c>
      <c r="AD108" s="112" t="str">
        <f t="shared" si="11"/>
        <v/>
      </c>
      <c r="AE108" s="112" t="str">
        <f t="shared" si="12"/>
        <v/>
      </c>
      <c r="AF108" s="112" t="str">
        <f t="shared" si="24"/>
        <v/>
      </c>
      <c r="AG108" s="112" t="str">
        <f t="shared" si="25"/>
        <v/>
      </c>
      <c r="AH108" s="112" t="str">
        <f t="shared" si="26"/>
        <v/>
      </c>
      <c r="AI108" s="143" t="str">
        <f t="shared" si="27"/>
        <v/>
      </c>
      <c r="AK108" s="141">
        <v>103.0</v>
      </c>
      <c r="AL108" s="112"/>
      <c r="AM108" s="112"/>
      <c r="AN108" s="112"/>
      <c r="AO108" s="112"/>
      <c r="AP108" s="112"/>
      <c r="AQ108" s="112"/>
      <c r="AR108" s="112"/>
      <c r="AS108" s="112"/>
      <c r="AT108" s="112"/>
      <c r="AU108" s="112"/>
      <c r="AV108" s="112"/>
      <c r="AW108" s="112"/>
      <c r="AX108" s="112"/>
      <c r="AY108" s="143"/>
    </row>
    <row r="109" ht="15.75" customHeight="1">
      <c r="F109" s="111"/>
      <c r="G109" s="112"/>
      <c r="H109" s="112"/>
      <c r="I109" s="138">
        <v>104.0</v>
      </c>
      <c r="J109" s="112" t="str">
        <f t="shared" si="64"/>
        <v/>
      </c>
      <c r="K109" s="112">
        <f t="shared" si="19"/>
        <v>0</v>
      </c>
      <c r="L109" s="112" t="str">
        <f t="shared" si="20"/>
        <v/>
      </c>
      <c r="M109" s="112" t="str">
        <f t="shared" si="1"/>
        <v/>
      </c>
      <c r="N109" s="112" t="str">
        <f t="shared" si="2"/>
        <v/>
      </c>
      <c r="O109" s="139">
        <f t="shared" si="3"/>
        <v>0</v>
      </c>
      <c r="P109" s="138">
        <v>104.0</v>
      </c>
      <c r="Q109" s="112" t="str">
        <f t="shared" si="21"/>
        <v/>
      </c>
      <c r="R109" s="112" t="str">
        <f t="shared" si="22"/>
        <v/>
      </c>
      <c r="S109" s="112">
        <f t="shared" si="4"/>
        <v>0</v>
      </c>
      <c r="T109" s="112">
        <f t="shared" si="5"/>
        <v>0</v>
      </c>
      <c r="U109" s="112" t="str">
        <f t="shared" si="23"/>
        <v/>
      </c>
      <c r="V109" s="112" t="str">
        <f t="shared" si="6"/>
        <v/>
      </c>
      <c r="W109" s="112">
        <v>0.0</v>
      </c>
      <c r="X109" s="112">
        <f t="shared" si="7"/>
        <v>0</v>
      </c>
      <c r="Y109" s="140" t="str">
        <f t="shared" si="8"/>
        <v/>
      </c>
      <c r="AA109" s="141">
        <v>104.0</v>
      </c>
      <c r="AB109" s="112" t="str">
        <f t="shared" si="9"/>
        <v/>
      </c>
      <c r="AC109" s="142">
        <f t="shared" si="10"/>
        <v>0</v>
      </c>
      <c r="AD109" s="112" t="str">
        <f t="shared" si="11"/>
        <v/>
      </c>
      <c r="AE109" s="112" t="str">
        <f t="shared" si="12"/>
        <v/>
      </c>
      <c r="AF109" s="112" t="str">
        <f t="shared" si="24"/>
        <v/>
      </c>
      <c r="AG109" s="112" t="str">
        <f t="shared" si="25"/>
        <v/>
      </c>
      <c r="AH109" s="112" t="str">
        <f t="shared" si="26"/>
        <v/>
      </c>
      <c r="AI109" s="143" t="str">
        <f t="shared" si="27"/>
        <v/>
      </c>
      <c r="AK109" s="141">
        <v>104.0</v>
      </c>
      <c r="AL109" s="112"/>
      <c r="AM109" s="112"/>
      <c r="AN109" s="112"/>
      <c r="AO109" s="112"/>
      <c r="AP109" s="112"/>
      <c r="AQ109" s="112"/>
      <c r="AR109" s="112"/>
      <c r="AS109" s="112"/>
      <c r="AT109" s="112"/>
      <c r="AU109" s="112"/>
      <c r="AV109" s="112"/>
      <c r="AW109" s="112"/>
      <c r="AX109" s="112"/>
      <c r="AY109" s="143"/>
    </row>
    <row r="110" ht="15.75" customHeight="1">
      <c r="F110" s="111"/>
      <c r="G110" s="112"/>
      <c r="H110" s="112"/>
      <c r="I110" s="138">
        <v>105.0</v>
      </c>
      <c r="J110" s="112" t="str">
        <f t="shared" si="64"/>
        <v/>
      </c>
      <c r="K110" s="112">
        <f t="shared" si="19"/>
        <v>0</v>
      </c>
      <c r="L110" s="112" t="str">
        <f t="shared" si="20"/>
        <v/>
      </c>
      <c r="M110" s="112" t="str">
        <f t="shared" si="1"/>
        <v/>
      </c>
      <c r="N110" s="112" t="str">
        <f t="shared" si="2"/>
        <v/>
      </c>
      <c r="O110" s="139">
        <f t="shared" si="3"/>
        <v>0</v>
      </c>
      <c r="P110" s="138">
        <v>105.0</v>
      </c>
      <c r="Q110" s="112" t="str">
        <f t="shared" si="21"/>
        <v/>
      </c>
      <c r="R110" s="112" t="str">
        <f t="shared" si="22"/>
        <v/>
      </c>
      <c r="S110" s="112">
        <f t="shared" si="4"/>
        <v>0</v>
      </c>
      <c r="T110" s="112">
        <f t="shared" si="5"/>
        <v>0</v>
      </c>
      <c r="U110" s="112" t="str">
        <f t="shared" si="23"/>
        <v/>
      </c>
      <c r="V110" s="112" t="str">
        <f t="shared" si="6"/>
        <v/>
      </c>
      <c r="W110" s="112">
        <v>0.0</v>
      </c>
      <c r="X110" s="112">
        <f t="shared" si="7"/>
        <v>0</v>
      </c>
      <c r="Y110" s="140" t="str">
        <f t="shared" si="8"/>
        <v/>
      </c>
      <c r="AA110" s="141">
        <v>105.0</v>
      </c>
      <c r="AB110" s="112" t="str">
        <f t="shared" si="9"/>
        <v/>
      </c>
      <c r="AC110" s="142">
        <f t="shared" si="10"/>
        <v>0</v>
      </c>
      <c r="AD110" s="112" t="str">
        <f t="shared" si="11"/>
        <v/>
      </c>
      <c r="AE110" s="112" t="str">
        <f t="shared" si="12"/>
        <v/>
      </c>
      <c r="AF110" s="112" t="str">
        <f t="shared" si="24"/>
        <v/>
      </c>
      <c r="AG110" s="112" t="str">
        <f t="shared" si="25"/>
        <v/>
      </c>
      <c r="AH110" s="112" t="str">
        <f t="shared" si="26"/>
        <v/>
      </c>
      <c r="AI110" s="143" t="str">
        <f t="shared" si="27"/>
        <v/>
      </c>
      <c r="AK110" s="141">
        <v>105.0</v>
      </c>
      <c r="AL110" s="112"/>
      <c r="AM110" s="112"/>
      <c r="AN110" s="112"/>
      <c r="AO110" s="112"/>
      <c r="AP110" s="112"/>
      <c r="AQ110" s="112"/>
      <c r="AR110" s="112"/>
      <c r="AS110" s="112"/>
      <c r="AT110" s="112"/>
      <c r="AU110" s="112"/>
      <c r="AV110" s="112"/>
      <c r="AW110" s="112"/>
      <c r="AX110" s="112"/>
      <c r="AY110" s="143"/>
    </row>
    <row r="111" ht="15.75" customHeight="1">
      <c r="C111" s="65" t="s">
        <v>164</v>
      </c>
      <c r="D111" s="65"/>
      <c r="E111" s="65"/>
      <c r="F111" s="111"/>
      <c r="G111" s="112"/>
      <c r="H111" s="112"/>
      <c r="I111" s="138">
        <v>106.0</v>
      </c>
      <c r="J111" s="112" t="str">
        <f t="shared" si="64"/>
        <v/>
      </c>
      <c r="K111" s="112">
        <f t="shared" si="19"/>
        <v>0</v>
      </c>
      <c r="L111" s="112" t="str">
        <f t="shared" si="20"/>
        <v/>
      </c>
      <c r="M111" s="112" t="str">
        <f t="shared" si="1"/>
        <v/>
      </c>
      <c r="N111" s="112" t="str">
        <f t="shared" si="2"/>
        <v/>
      </c>
      <c r="O111" s="139">
        <f t="shared" si="3"/>
        <v>0</v>
      </c>
      <c r="P111" s="138">
        <v>106.0</v>
      </c>
      <c r="Q111" s="112" t="str">
        <f t="shared" si="21"/>
        <v/>
      </c>
      <c r="R111" s="112" t="str">
        <f t="shared" si="22"/>
        <v/>
      </c>
      <c r="S111" s="112">
        <f t="shared" si="4"/>
        <v>0</v>
      </c>
      <c r="T111" s="112">
        <f t="shared" si="5"/>
        <v>0</v>
      </c>
      <c r="U111" s="112" t="str">
        <f t="shared" si="23"/>
        <v/>
      </c>
      <c r="V111" s="112" t="str">
        <f t="shared" si="6"/>
        <v/>
      </c>
      <c r="W111" s="112">
        <v>0.0</v>
      </c>
      <c r="X111" s="112">
        <f t="shared" si="7"/>
        <v>0</v>
      </c>
      <c r="Y111" s="140" t="str">
        <f t="shared" si="8"/>
        <v/>
      </c>
      <c r="AA111" s="141">
        <v>106.0</v>
      </c>
      <c r="AB111" s="112" t="str">
        <f t="shared" si="9"/>
        <v/>
      </c>
      <c r="AC111" s="142">
        <f t="shared" si="10"/>
        <v>0</v>
      </c>
      <c r="AD111" s="112" t="str">
        <f t="shared" si="11"/>
        <v/>
      </c>
      <c r="AE111" s="112" t="str">
        <f t="shared" si="12"/>
        <v/>
      </c>
      <c r="AF111" s="112" t="str">
        <f t="shared" si="24"/>
        <v/>
      </c>
      <c r="AG111" s="112" t="str">
        <f t="shared" si="25"/>
        <v/>
      </c>
      <c r="AH111" s="112" t="str">
        <f t="shared" si="26"/>
        <v/>
      </c>
      <c r="AI111" s="143" t="str">
        <f t="shared" si="27"/>
        <v/>
      </c>
      <c r="AK111" s="141">
        <v>106.0</v>
      </c>
      <c r="AL111" s="112"/>
      <c r="AM111" s="112"/>
      <c r="AN111" s="112"/>
      <c r="AO111" s="112"/>
      <c r="AP111" s="112"/>
      <c r="AQ111" s="112"/>
      <c r="AR111" s="112"/>
      <c r="AS111" s="112"/>
      <c r="AT111" s="112"/>
      <c r="AU111" s="112"/>
      <c r="AV111" s="112"/>
      <c r="AW111" s="112"/>
      <c r="AX111" s="112"/>
      <c r="AY111" s="143"/>
    </row>
    <row r="112" ht="15.75" customHeight="1">
      <c r="C112" s="65" t="s">
        <v>165</v>
      </c>
      <c r="D112" s="65" t="s">
        <v>91</v>
      </c>
      <c r="E112" s="65" t="s">
        <v>166</v>
      </c>
      <c r="F112" s="111"/>
      <c r="G112" s="112"/>
      <c r="H112" s="112"/>
      <c r="I112" s="138">
        <v>107.0</v>
      </c>
      <c r="J112" s="112" t="str">
        <f t="shared" si="64"/>
        <v/>
      </c>
      <c r="K112" s="112">
        <f t="shared" si="19"/>
        <v>0</v>
      </c>
      <c r="L112" s="112" t="str">
        <f t="shared" si="20"/>
        <v/>
      </c>
      <c r="M112" s="112" t="str">
        <f t="shared" si="1"/>
        <v/>
      </c>
      <c r="N112" s="112" t="str">
        <f t="shared" si="2"/>
        <v/>
      </c>
      <c r="O112" s="139">
        <f t="shared" si="3"/>
        <v>0</v>
      </c>
      <c r="P112" s="138">
        <v>107.0</v>
      </c>
      <c r="Q112" s="112" t="str">
        <f t="shared" si="21"/>
        <v/>
      </c>
      <c r="R112" s="112" t="str">
        <f t="shared" si="22"/>
        <v/>
      </c>
      <c r="S112" s="112">
        <f t="shared" si="4"/>
        <v>0</v>
      </c>
      <c r="T112" s="112">
        <f t="shared" si="5"/>
        <v>0</v>
      </c>
      <c r="U112" s="112" t="str">
        <f t="shared" si="23"/>
        <v/>
      </c>
      <c r="V112" s="112" t="str">
        <f t="shared" si="6"/>
        <v/>
      </c>
      <c r="W112" s="112">
        <v>0.0</v>
      </c>
      <c r="X112" s="112">
        <f t="shared" si="7"/>
        <v>0</v>
      </c>
      <c r="Y112" s="140" t="str">
        <f t="shared" si="8"/>
        <v/>
      </c>
      <c r="AA112" s="141">
        <v>107.0</v>
      </c>
      <c r="AB112" s="112" t="str">
        <f t="shared" si="9"/>
        <v/>
      </c>
      <c r="AC112" s="142">
        <f t="shared" si="10"/>
        <v>0</v>
      </c>
      <c r="AD112" s="112" t="str">
        <f t="shared" si="11"/>
        <v/>
      </c>
      <c r="AE112" s="112" t="str">
        <f t="shared" si="12"/>
        <v/>
      </c>
      <c r="AF112" s="112" t="str">
        <f t="shared" si="24"/>
        <v/>
      </c>
      <c r="AG112" s="112" t="str">
        <f t="shared" si="25"/>
        <v/>
      </c>
      <c r="AH112" s="112" t="str">
        <f t="shared" si="26"/>
        <v/>
      </c>
      <c r="AI112" s="143" t="str">
        <f t="shared" si="27"/>
        <v/>
      </c>
      <c r="AK112" s="141">
        <v>107.0</v>
      </c>
      <c r="AL112" s="112"/>
      <c r="AM112" s="112"/>
      <c r="AN112" s="112"/>
      <c r="AO112" s="112"/>
      <c r="AP112" s="112"/>
      <c r="AQ112" s="112"/>
      <c r="AR112" s="112"/>
      <c r="AS112" s="112"/>
      <c r="AT112" s="112"/>
      <c r="AU112" s="112"/>
      <c r="AV112" s="112"/>
      <c r="AW112" s="112"/>
      <c r="AX112" s="112"/>
      <c r="AY112" s="143"/>
    </row>
    <row r="113" ht="15.75" customHeight="1">
      <c r="B113" s="219" t="s">
        <v>167</v>
      </c>
      <c r="C113" s="228" t="str">
        <f>1/$F$18*SUM(X6:X205)</f>
        <v>#DIV/0!</v>
      </c>
      <c r="D113" s="228" t="str">
        <f>1/$F$10*SUM(O6:O205)</f>
        <v>#DIV/0!</v>
      </c>
      <c r="E113" s="229" t="str">
        <f>C113-D113</f>
        <v>#DIV/0!</v>
      </c>
      <c r="F113" s="111"/>
      <c r="G113" s="112"/>
      <c r="H113" s="112"/>
      <c r="I113" s="138">
        <v>108.0</v>
      </c>
      <c r="J113" s="112" t="str">
        <f t="shared" si="64"/>
        <v/>
      </c>
      <c r="K113" s="112">
        <f t="shared" si="19"/>
        <v>0</v>
      </c>
      <c r="L113" s="112" t="str">
        <f t="shared" si="20"/>
        <v/>
      </c>
      <c r="M113" s="112" t="str">
        <f t="shared" si="1"/>
        <v/>
      </c>
      <c r="N113" s="112" t="str">
        <f t="shared" si="2"/>
        <v/>
      </c>
      <c r="O113" s="139">
        <f t="shared" si="3"/>
        <v>0</v>
      </c>
      <c r="P113" s="138">
        <v>108.0</v>
      </c>
      <c r="Q113" s="112" t="str">
        <f t="shared" si="21"/>
        <v/>
      </c>
      <c r="R113" s="112" t="str">
        <f t="shared" si="22"/>
        <v/>
      </c>
      <c r="S113" s="112">
        <f t="shared" si="4"/>
        <v>0</v>
      </c>
      <c r="T113" s="112">
        <f t="shared" si="5"/>
        <v>0</v>
      </c>
      <c r="U113" s="112" t="str">
        <f t="shared" si="23"/>
        <v/>
      </c>
      <c r="V113" s="112" t="str">
        <f t="shared" si="6"/>
        <v/>
      </c>
      <c r="W113" s="112">
        <v>0.0</v>
      </c>
      <c r="X113" s="112">
        <f t="shared" si="7"/>
        <v>0</v>
      </c>
      <c r="Y113" s="140" t="str">
        <f t="shared" si="8"/>
        <v/>
      </c>
      <c r="AA113" s="141">
        <v>108.0</v>
      </c>
      <c r="AB113" s="112" t="str">
        <f t="shared" si="9"/>
        <v/>
      </c>
      <c r="AC113" s="142">
        <f t="shared" si="10"/>
        <v>0</v>
      </c>
      <c r="AD113" s="112" t="str">
        <f t="shared" si="11"/>
        <v/>
      </c>
      <c r="AE113" s="112" t="str">
        <f t="shared" si="12"/>
        <v/>
      </c>
      <c r="AF113" s="112" t="str">
        <f t="shared" si="24"/>
        <v/>
      </c>
      <c r="AG113" s="112" t="str">
        <f t="shared" si="25"/>
        <v/>
      </c>
      <c r="AH113" s="112" t="str">
        <f t="shared" si="26"/>
        <v/>
      </c>
      <c r="AI113" s="143" t="str">
        <f t="shared" si="27"/>
        <v/>
      </c>
      <c r="AK113" s="141">
        <v>108.0</v>
      </c>
      <c r="AL113" s="112"/>
      <c r="AM113" s="112"/>
      <c r="AN113" s="112"/>
      <c r="AO113" s="112"/>
      <c r="AP113" s="112"/>
      <c r="AQ113" s="112"/>
      <c r="AR113" s="112"/>
      <c r="AS113" s="112"/>
      <c r="AT113" s="112"/>
      <c r="AU113" s="112"/>
      <c r="AV113" s="112"/>
      <c r="AW113" s="112"/>
      <c r="AX113" s="112"/>
      <c r="AY113" s="143"/>
    </row>
    <row r="114" ht="15.75" customHeight="1">
      <c r="B114" s="219" t="s">
        <v>168</v>
      </c>
      <c r="C114" s="228">
        <f>X35</f>
        <v>0</v>
      </c>
      <c r="D114" s="228">
        <f>O35</f>
        <v>0</v>
      </c>
      <c r="E114" s="229" t="str">
        <f>VLOOKUP(30,I5:Y205,17,FALSE)</f>
        <v/>
      </c>
      <c r="F114" s="111"/>
      <c r="G114" s="112"/>
      <c r="H114" s="112"/>
      <c r="I114" s="138">
        <v>109.0</v>
      </c>
      <c r="J114" s="112" t="str">
        <f t="shared" si="64"/>
        <v/>
      </c>
      <c r="K114" s="112">
        <f t="shared" si="19"/>
        <v>0</v>
      </c>
      <c r="L114" s="112" t="str">
        <f t="shared" si="20"/>
        <v/>
      </c>
      <c r="M114" s="112" t="str">
        <f t="shared" si="1"/>
        <v/>
      </c>
      <c r="N114" s="112" t="str">
        <f t="shared" si="2"/>
        <v/>
      </c>
      <c r="O114" s="139">
        <f t="shared" si="3"/>
        <v>0</v>
      </c>
      <c r="P114" s="138">
        <v>109.0</v>
      </c>
      <c r="Q114" s="112" t="str">
        <f t="shared" si="21"/>
        <v/>
      </c>
      <c r="R114" s="112" t="str">
        <f t="shared" si="22"/>
        <v/>
      </c>
      <c r="S114" s="112">
        <f t="shared" si="4"/>
        <v>0</v>
      </c>
      <c r="T114" s="112">
        <f t="shared" si="5"/>
        <v>0</v>
      </c>
      <c r="U114" s="112" t="str">
        <f t="shared" si="23"/>
        <v/>
      </c>
      <c r="V114" s="112" t="str">
        <f t="shared" si="6"/>
        <v/>
      </c>
      <c r="W114" s="112">
        <v>0.0</v>
      </c>
      <c r="X114" s="112">
        <f t="shared" si="7"/>
        <v>0</v>
      </c>
      <c r="Y114" s="140" t="str">
        <f t="shared" si="8"/>
        <v/>
      </c>
      <c r="AA114" s="141">
        <v>109.0</v>
      </c>
      <c r="AB114" s="112" t="str">
        <f t="shared" si="9"/>
        <v/>
      </c>
      <c r="AC114" s="142">
        <f t="shared" si="10"/>
        <v>0</v>
      </c>
      <c r="AD114" s="112" t="str">
        <f t="shared" si="11"/>
        <v/>
      </c>
      <c r="AE114" s="112" t="str">
        <f t="shared" si="12"/>
        <v/>
      </c>
      <c r="AF114" s="112" t="str">
        <f t="shared" si="24"/>
        <v/>
      </c>
      <c r="AG114" s="112" t="str">
        <f t="shared" si="25"/>
        <v/>
      </c>
      <c r="AH114" s="112" t="str">
        <f t="shared" si="26"/>
        <v/>
      </c>
      <c r="AI114" s="143" t="str">
        <f t="shared" si="27"/>
        <v/>
      </c>
      <c r="AK114" s="141">
        <v>109.0</v>
      </c>
      <c r="AL114" s="112"/>
      <c r="AM114" s="112"/>
      <c r="AN114" s="112"/>
      <c r="AO114" s="112"/>
      <c r="AP114" s="112"/>
      <c r="AQ114" s="112"/>
      <c r="AR114" s="112"/>
      <c r="AS114" s="112"/>
      <c r="AT114" s="112"/>
      <c r="AU114" s="112"/>
      <c r="AV114" s="112"/>
      <c r="AW114" s="112"/>
      <c r="AX114" s="112"/>
      <c r="AY114" s="143"/>
    </row>
    <row r="115" ht="15.75" customHeight="1">
      <c r="C115" s="230"/>
      <c r="D115" s="230"/>
      <c r="E115" s="230"/>
      <c r="F115" s="111"/>
      <c r="G115" s="112"/>
      <c r="H115" s="112"/>
      <c r="I115" s="138">
        <v>110.0</v>
      </c>
      <c r="J115" s="112" t="str">
        <f t="shared" si="64"/>
        <v/>
      </c>
      <c r="K115" s="112">
        <f t="shared" si="19"/>
        <v>0</v>
      </c>
      <c r="L115" s="112" t="str">
        <f t="shared" si="20"/>
        <v/>
      </c>
      <c r="M115" s="112" t="str">
        <f t="shared" si="1"/>
        <v/>
      </c>
      <c r="N115" s="112" t="str">
        <f t="shared" si="2"/>
        <v/>
      </c>
      <c r="O115" s="139">
        <f t="shared" si="3"/>
        <v>0</v>
      </c>
      <c r="P115" s="138">
        <v>110.0</v>
      </c>
      <c r="Q115" s="112" t="str">
        <f t="shared" si="21"/>
        <v/>
      </c>
      <c r="R115" s="112" t="str">
        <f t="shared" si="22"/>
        <v/>
      </c>
      <c r="S115" s="112">
        <f t="shared" si="4"/>
        <v>0</v>
      </c>
      <c r="T115" s="112">
        <f t="shared" si="5"/>
        <v>0</v>
      </c>
      <c r="U115" s="112" t="str">
        <f t="shared" si="23"/>
        <v/>
      </c>
      <c r="V115" s="112" t="str">
        <f t="shared" si="6"/>
        <v/>
      </c>
      <c r="W115" s="112">
        <v>0.0</v>
      </c>
      <c r="X115" s="112">
        <f t="shared" si="7"/>
        <v>0</v>
      </c>
      <c r="Y115" s="140" t="str">
        <f t="shared" si="8"/>
        <v/>
      </c>
      <c r="AA115" s="141">
        <v>110.0</v>
      </c>
      <c r="AB115" s="112" t="str">
        <f t="shared" si="9"/>
        <v/>
      </c>
      <c r="AC115" s="142">
        <f t="shared" si="10"/>
        <v>0</v>
      </c>
      <c r="AD115" s="112" t="str">
        <f t="shared" si="11"/>
        <v/>
      </c>
      <c r="AE115" s="112" t="str">
        <f t="shared" si="12"/>
        <v/>
      </c>
      <c r="AF115" s="112" t="str">
        <f t="shared" si="24"/>
        <v/>
      </c>
      <c r="AG115" s="112" t="str">
        <f t="shared" si="25"/>
        <v/>
      </c>
      <c r="AH115" s="112" t="str">
        <f t="shared" si="26"/>
        <v/>
      </c>
      <c r="AI115" s="143" t="str">
        <f t="shared" si="27"/>
        <v/>
      </c>
      <c r="AK115" s="141">
        <v>110.0</v>
      </c>
      <c r="AL115" s="112"/>
      <c r="AM115" s="112"/>
      <c r="AN115" s="112"/>
      <c r="AO115" s="112"/>
      <c r="AP115" s="112"/>
      <c r="AQ115" s="112"/>
      <c r="AR115" s="112"/>
      <c r="AS115" s="112"/>
      <c r="AT115" s="112"/>
      <c r="AU115" s="112"/>
      <c r="AV115" s="112"/>
      <c r="AW115" s="112"/>
      <c r="AX115" s="112"/>
      <c r="AY115" s="143"/>
    </row>
    <row r="116" ht="15.75" customHeight="1">
      <c r="C116" s="231" t="s">
        <v>169</v>
      </c>
      <c r="D116" s="231"/>
      <c r="E116" s="231"/>
      <c r="F116" s="111"/>
      <c r="G116" s="112"/>
      <c r="H116" s="112"/>
      <c r="I116" s="138">
        <v>111.0</v>
      </c>
      <c r="J116" s="112" t="str">
        <f t="shared" si="64"/>
        <v/>
      </c>
      <c r="K116" s="112">
        <f t="shared" si="19"/>
        <v>0</v>
      </c>
      <c r="L116" s="112" t="str">
        <f t="shared" si="20"/>
        <v/>
      </c>
      <c r="M116" s="112" t="str">
        <f t="shared" si="1"/>
        <v/>
      </c>
      <c r="N116" s="112" t="str">
        <f t="shared" si="2"/>
        <v/>
      </c>
      <c r="O116" s="139">
        <f t="shared" si="3"/>
        <v>0</v>
      </c>
      <c r="P116" s="138">
        <v>111.0</v>
      </c>
      <c r="Q116" s="112" t="str">
        <f t="shared" si="21"/>
        <v/>
      </c>
      <c r="R116" s="112" t="str">
        <f t="shared" si="22"/>
        <v/>
      </c>
      <c r="S116" s="112">
        <f t="shared" si="4"/>
        <v>0</v>
      </c>
      <c r="T116" s="112">
        <f t="shared" si="5"/>
        <v>0</v>
      </c>
      <c r="U116" s="112" t="str">
        <f t="shared" si="23"/>
        <v/>
      </c>
      <c r="V116" s="112" t="str">
        <f t="shared" si="6"/>
        <v/>
      </c>
      <c r="W116" s="112">
        <v>0.0</v>
      </c>
      <c r="X116" s="112">
        <f t="shared" si="7"/>
        <v>0</v>
      </c>
      <c r="Y116" s="140" t="str">
        <f t="shared" si="8"/>
        <v/>
      </c>
      <c r="AA116" s="141">
        <v>111.0</v>
      </c>
      <c r="AB116" s="112" t="str">
        <f t="shared" si="9"/>
        <v/>
      </c>
      <c r="AC116" s="142">
        <f t="shared" si="10"/>
        <v>0</v>
      </c>
      <c r="AD116" s="112" t="str">
        <f t="shared" si="11"/>
        <v/>
      </c>
      <c r="AE116" s="112" t="str">
        <f t="shared" si="12"/>
        <v/>
      </c>
      <c r="AF116" s="112" t="str">
        <f t="shared" si="24"/>
        <v/>
      </c>
      <c r="AG116" s="112" t="str">
        <f t="shared" si="25"/>
        <v/>
      </c>
      <c r="AH116" s="112" t="str">
        <f t="shared" si="26"/>
        <v/>
      </c>
      <c r="AI116" s="143" t="str">
        <f t="shared" si="27"/>
        <v/>
      </c>
      <c r="AK116" s="141">
        <v>111.0</v>
      </c>
      <c r="AL116" s="112"/>
      <c r="AM116" s="112"/>
      <c r="AN116" s="112"/>
      <c r="AO116" s="112"/>
      <c r="AP116" s="112"/>
      <c r="AQ116" s="112"/>
      <c r="AR116" s="112"/>
      <c r="AS116" s="112"/>
      <c r="AT116" s="112"/>
      <c r="AU116" s="112"/>
      <c r="AV116" s="112"/>
      <c r="AW116" s="112"/>
      <c r="AX116" s="112"/>
      <c r="AY116" s="143"/>
    </row>
    <row r="117" ht="15.75" customHeight="1">
      <c r="C117" s="231" t="s">
        <v>165</v>
      </c>
      <c r="D117" s="231" t="s">
        <v>91</v>
      </c>
      <c r="E117" s="232" t="s">
        <v>166</v>
      </c>
      <c r="F117" s="111"/>
      <c r="G117" s="112"/>
      <c r="H117" s="112"/>
      <c r="I117" s="138">
        <v>112.0</v>
      </c>
      <c r="J117" s="112" t="str">
        <f t="shared" si="64"/>
        <v/>
      </c>
      <c r="K117" s="112">
        <f t="shared" si="19"/>
        <v>0</v>
      </c>
      <c r="L117" s="112" t="str">
        <f t="shared" si="20"/>
        <v/>
      </c>
      <c r="M117" s="112" t="str">
        <f t="shared" si="1"/>
        <v/>
      </c>
      <c r="N117" s="112" t="str">
        <f t="shared" si="2"/>
        <v/>
      </c>
      <c r="O117" s="139">
        <f t="shared" si="3"/>
        <v>0</v>
      </c>
      <c r="P117" s="138">
        <v>112.0</v>
      </c>
      <c r="Q117" s="112" t="str">
        <f t="shared" si="21"/>
        <v/>
      </c>
      <c r="R117" s="112" t="str">
        <f t="shared" si="22"/>
        <v/>
      </c>
      <c r="S117" s="112">
        <f t="shared" si="4"/>
        <v>0</v>
      </c>
      <c r="T117" s="112">
        <f t="shared" si="5"/>
        <v>0</v>
      </c>
      <c r="U117" s="112" t="str">
        <f t="shared" si="23"/>
        <v/>
      </c>
      <c r="V117" s="112" t="str">
        <f t="shared" si="6"/>
        <v/>
      </c>
      <c r="W117" s="112">
        <v>0.0</v>
      </c>
      <c r="X117" s="112">
        <f t="shared" si="7"/>
        <v>0</v>
      </c>
      <c r="Y117" s="140" t="str">
        <f t="shared" si="8"/>
        <v/>
      </c>
      <c r="AA117" s="141">
        <v>112.0</v>
      </c>
      <c r="AB117" s="112" t="str">
        <f t="shared" si="9"/>
        <v/>
      </c>
      <c r="AC117" s="142">
        <f t="shared" si="10"/>
        <v>0</v>
      </c>
      <c r="AD117" s="112" t="str">
        <f t="shared" si="11"/>
        <v/>
      </c>
      <c r="AE117" s="112" t="str">
        <f t="shared" si="12"/>
        <v/>
      </c>
      <c r="AF117" s="112" t="str">
        <f t="shared" si="24"/>
        <v/>
      </c>
      <c r="AG117" s="112" t="str">
        <f t="shared" si="25"/>
        <v/>
      </c>
      <c r="AH117" s="112" t="str">
        <f t="shared" si="26"/>
        <v/>
      </c>
      <c r="AI117" s="143" t="str">
        <f t="shared" si="27"/>
        <v/>
      </c>
      <c r="AK117" s="141">
        <v>112.0</v>
      </c>
      <c r="AL117" s="112"/>
      <c r="AM117" s="112"/>
      <c r="AN117" s="112"/>
      <c r="AO117" s="112"/>
      <c r="AP117" s="112"/>
      <c r="AQ117" s="112"/>
      <c r="AR117" s="112"/>
      <c r="AS117" s="112"/>
      <c r="AT117" s="112"/>
      <c r="AU117" s="112"/>
      <c r="AV117" s="112"/>
      <c r="AW117" s="112"/>
      <c r="AX117" s="112"/>
      <c r="AY117" s="143"/>
    </row>
    <row r="118" ht="15.75" customHeight="1">
      <c r="B118" s="219" t="s">
        <v>170</v>
      </c>
      <c r="C118" s="233">
        <f>1/30*SUM(AI6:AI35)</f>
        <v>0</v>
      </c>
      <c r="D118" s="228">
        <v>0.0</v>
      </c>
      <c r="E118" s="229">
        <f>C118-D118</f>
        <v>0</v>
      </c>
      <c r="F118" s="111"/>
      <c r="G118" s="112"/>
      <c r="H118" s="112"/>
      <c r="I118" s="138">
        <v>113.0</v>
      </c>
      <c r="J118" s="112" t="str">
        <f t="shared" si="64"/>
        <v/>
      </c>
      <c r="K118" s="112">
        <f t="shared" si="19"/>
        <v>0</v>
      </c>
      <c r="L118" s="112" t="str">
        <f t="shared" si="20"/>
        <v/>
      </c>
      <c r="M118" s="112" t="str">
        <f t="shared" si="1"/>
        <v/>
      </c>
      <c r="N118" s="112" t="str">
        <f t="shared" si="2"/>
        <v/>
      </c>
      <c r="O118" s="139">
        <f t="shared" si="3"/>
        <v>0</v>
      </c>
      <c r="P118" s="138">
        <v>113.0</v>
      </c>
      <c r="Q118" s="112" t="str">
        <f t="shared" si="21"/>
        <v/>
      </c>
      <c r="R118" s="112" t="str">
        <f t="shared" si="22"/>
        <v/>
      </c>
      <c r="S118" s="112">
        <f t="shared" si="4"/>
        <v>0</v>
      </c>
      <c r="T118" s="112">
        <f t="shared" si="5"/>
        <v>0</v>
      </c>
      <c r="U118" s="112" t="str">
        <f t="shared" si="23"/>
        <v/>
      </c>
      <c r="V118" s="112" t="str">
        <f t="shared" si="6"/>
        <v/>
      </c>
      <c r="W118" s="112">
        <v>0.0</v>
      </c>
      <c r="X118" s="112">
        <f t="shared" si="7"/>
        <v>0</v>
      </c>
      <c r="Y118" s="140" t="str">
        <f t="shared" si="8"/>
        <v/>
      </c>
      <c r="AA118" s="141">
        <v>113.0</v>
      </c>
      <c r="AB118" s="112" t="str">
        <f t="shared" si="9"/>
        <v/>
      </c>
      <c r="AC118" s="142">
        <f t="shared" si="10"/>
        <v>0</v>
      </c>
      <c r="AD118" s="112" t="str">
        <f t="shared" si="11"/>
        <v/>
      </c>
      <c r="AE118" s="112" t="str">
        <f t="shared" si="12"/>
        <v/>
      </c>
      <c r="AF118" s="112" t="str">
        <f t="shared" si="24"/>
        <v/>
      </c>
      <c r="AG118" s="112" t="str">
        <f t="shared" si="25"/>
        <v/>
      </c>
      <c r="AH118" s="112" t="str">
        <f t="shared" si="26"/>
        <v/>
      </c>
      <c r="AI118" s="143" t="str">
        <f t="shared" si="27"/>
        <v/>
      </c>
      <c r="AK118" s="141">
        <v>113.0</v>
      </c>
      <c r="AL118" s="112"/>
      <c r="AM118" s="112"/>
      <c r="AN118" s="112"/>
      <c r="AO118" s="112"/>
      <c r="AP118" s="112"/>
      <c r="AQ118" s="112"/>
      <c r="AR118" s="112"/>
      <c r="AS118" s="112"/>
      <c r="AT118" s="112"/>
      <c r="AU118" s="112"/>
      <c r="AV118" s="112"/>
      <c r="AW118" s="112"/>
      <c r="AX118" s="112"/>
      <c r="AY118" s="143"/>
    </row>
    <row r="119" ht="15.75" customHeight="1">
      <c r="B119" s="219"/>
      <c r="C119" s="234"/>
      <c r="D119" s="228"/>
      <c r="E119" s="229"/>
      <c r="F119" s="111"/>
      <c r="G119" s="112"/>
      <c r="H119" s="112"/>
      <c r="I119" s="138">
        <v>114.0</v>
      </c>
      <c r="J119" s="112" t="str">
        <f t="shared" si="64"/>
        <v/>
      </c>
      <c r="K119" s="112">
        <f t="shared" si="19"/>
        <v>0</v>
      </c>
      <c r="L119" s="112" t="str">
        <f t="shared" si="20"/>
        <v/>
      </c>
      <c r="M119" s="112" t="str">
        <f t="shared" si="1"/>
        <v/>
      </c>
      <c r="N119" s="112" t="str">
        <f t="shared" si="2"/>
        <v/>
      </c>
      <c r="O119" s="139">
        <f t="shared" si="3"/>
        <v>0</v>
      </c>
      <c r="P119" s="138">
        <v>114.0</v>
      </c>
      <c r="Q119" s="112" t="str">
        <f t="shared" si="21"/>
        <v/>
      </c>
      <c r="R119" s="112" t="str">
        <f t="shared" si="22"/>
        <v/>
      </c>
      <c r="S119" s="112">
        <f t="shared" si="4"/>
        <v>0</v>
      </c>
      <c r="T119" s="112">
        <f t="shared" si="5"/>
        <v>0</v>
      </c>
      <c r="U119" s="112" t="str">
        <f t="shared" si="23"/>
        <v/>
      </c>
      <c r="V119" s="112" t="str">
        <f t="shared" si="6"/>
        <v/>
      </c>
      <c r="W119" s="112">
        <v>0.0</v>
      </c>
      <c r="X119" s="112">
        <f t="shared" si="7"/>
        <v>0</v>
      </c>
      <c r="Y119" s="140" t="str">
        <f t="shared" si="8"/>
        <v/>
      </c>
      <c r="AA119" s="141">
        <v>114.0</v>
      </c>
      <c r="AB119" s="112" t="str">
        <f t="shared" si="9"/>
        <v/>
      </c>
      <c r="AC119" s="142">
        <f t="shared" si="10"/>
        <v>0</v>
      </c>
      <c r="AD119" s="112" t="str">
        <f t="shared" si="11"/>
        <v/>
      </c>
      <c r="AE119" s="112" t="str">
        <f t="shared" si="12"/>
        <v/>
      </c>
      <c r="AF119" s="112" t="str">
        <f t="shared" si="24"/>
        <v/>
      </c>
      <c r="AG119" s="112" t="str">
        <f t="shared" si="25"/>
        <v/>
      </c>
      <c r="AH119" s="112" t="str">
        <f t="shared" si="26"/>
        <v/>
      </c>
      <c r="AI119" s="143" t="str">
        <f t="shared" si="27"/>
        <v/>
      </c>
      <c r="AK119" s="141">
        <v>114.0</v>
      </c>
      <c r="AL119" s="112"/>
      <c r="AM119" s="112"/>
      <c r="AN119" s="112"/>
      <c r="AO119" s="112"/>
      <c r="AP119" s="112"/>
      <c r="AQ119" s="112"/>
      <c r="AR119" s="112"/>
      <c r="AS119" s="112"/>
      <c r="AT119" s="112"/>
      <c r="AU119" s="112"/>
      <c r="AV119" s="112"/>
      <c r="AW119" s="112"/>
      <c r="AX119" s="112"/>
      <c r="AY119" s="143"/>
    </row>
    <row r="120" ht="15.75" customHeight="1">
      <c r="C120" s="230"/>
      <c r="D120" s="230"/>
      <c r="E120" s="235"/>
      <c r="F120" s="111"/>
      <c r="G120" s="112"/>
      <c r="H120" s="112"/>
      <c r="I120" s="138">
        <v>115.0</v>
      </c>
      <c r="J120" s="112" t="str">
        <f t="shared" si="64"/>
        <v/>
      </c>
      <c r="K120" s="112">
        <f t="shared" si="19"/>
        <v>0</v>
      </c>
      <c r="L120" s="112" t="str">
        <f t="shared" si="20"/>
        <v/>
      </c>
      <c r="M120" s="112" t="str">
        <f t="shared" si="1"/>
        <v/>
      </c>
      <c r="N120" s="112" t="str">
        <f t="shared" si="2"/>
        <v/>
      </c>
      <c r="O120" s="139">
        <f t="shared" si="3"/>
        <v>0</v>
      </c>
      <c r="P120" s="138">
        <v>115.0</v>
      </c>
      <c r="Q120" s="112" t="str">
        <f t="shared" si="21"/>
        <v/>
      </c>
      <c r="R120" s="112" t="str">
        <f t="shared" si="22"/>
        <v/>
      </c>
      <c r="S120" s="112">
        <f t="shared" si="4"/>
        <v>0</v>
      </c>
      <c r="T120" s="112">
        <f t="shared" si="5"/>
        <v>0</v>
      </c>
      <c r="U120" s="112" t="str">
        <f t="shared" si="23"/>
        <v/>
      </c>
      <c r="V120" s="112" t="str">
        <f t="shared" si="6"/>
        <v/>
      </c>
      <c r="W120" s="112">
        <v>0.0</v>
      </c>
      <c r="X120" s="112">
        <f t="shared" si="7"/>
        <v>0</v>
      </c>
      <c r="Y120" s="140" t="str">
        <f t="shared" si="8"/>
        <v/>
      </c>
      <c r="AA120" s="141">
        <v>115.0</v>
      </c>
      <c r="AB120" s="112" t="str">
        <f t="shared" si="9"/>
        <v/>
      </c>
      <c r="AC120" s="142">
        <f t="shared" si="10"/>
        <v>0</v>
      </c>
      <c r="AD120" s="112" t="str">
        <f t="shared" si="11"/>
        <v/>
      </c>
      <c r="AE120" s="112" t="str">
        <f t="shared" si="12"/>
        <v/>
      </c>
      <c r="AF120" s="112" t="str">
        <f t="shared" si="24"/>
        <v/>
      </c>
      <c r="AG120" s="112" t="str">
        <f t="shared" si="25"/>
        <v/>
      </c>
      <c r="AH120" s="112" t="str">
        <f t="shared" si="26"/>
        <v/>
      </c>
      <c r="AI120" s="143" t="str">
        <f t="shared" si="27"/>
        <v/>
      </c>
      <c r="AK120" s="141">
        <v>115.0</v>
      </c>
      <c r="AL120" s="112"/>
      <c r="AM120" s="112"/>
      <c r="AN120" s="112"/>
      <c r="AO120" s="112"/>
      <c r="AP120" s="112"/>
      <c r="AQ120" s="112"/>
      <c r="AR120" s="112"/>
      <c r="AS120" s="112"/>
      <c r="AT120" s="112"/>
      <c r="AU120" s="112"/>
      <c r="AV120" s="112"/>
      <c r="AW120" s="112"/>
      <c r="AX120" s="112"/>
      <c r="AY120" s="143"/>
    </row>
    <row r="121" ht="15.75" customHeight="1">
      <c r="C121" s="231" t="s">
        <v>171</v>
      </c>
      <c r="D121" s="231"/>
      <c r="E121" s="231"/>
      <c r="F121" s="111"/>
      <c r="G121" s="112"/>
      <c r="H121" s="112"/>
      <c r="I121" s="138">
        <v>116.0</v>
      </c>
      <c r="J121" s="112" t="str">
        <f t="shared" si="64"/>
        <v/>
      </c>
      <c r="K121" s="112">
        <f t="shared" si="19"/>
        <v>0</v>
      </c>
      <c r="L121" s="112" t="str">
        <f t="shared" si="20"/>
        <v/>
      </c>
      <c r="M121" s="112" t="str">
        <f t="shared" si="1"/>
        <v/>
      </c>
      <c r="N121" s="112" t="str">
        <f t="shared" si="2"/>
        <v/>
      </c>
      <c r="O121" s="139">
        <f t="shared" si="3"/>
        <v>0</v>
      </c>
      <c r="P121" s="138">
        <v>116.0</v>
      </c>
      <c r="Q121" s="112" t="str">
        <f t="shared" si="21"/>
        <v/>
      </c>
      <c r="R121" s="112" t="str">
        <f t="shared" si="22"/>
        <v/>
      </c>
      <c r="S121" s="112">
        <f t="shared" si="4"/>
        <v>0</v>
      </c>
      <c r="T121" s="112">
        <f t="shared" si="5"/>
        <v>0</v>
      </c>
      <c r="U121" s="112" t="str">
        <f t="shared" si="23"/>
        <v/>
      </c>
      <c r="V121" s="112" t="str">
        <f t="shared" si="6"/>
        <v/>
      </c>
      <c r="W121" s="112">
        <v>0.0</v>
      </c>
      <c r="X121" s="112">
        <f t="shared" si="7"/>
        <v>0</v>
      </c>
      <c r="Y121" s="140" t="str">
        <f t="shared" si="8"/>
        <v/>
      </c>
      <c r="AA121" s="141">
        <v>116.0</v>
      </c>
      <c r="AB121" s="112" t="str">
        <f t="shared" si="9"/>
        <v/>
      </c>
      <c r="AC121" s="142">
        <f t="shared" si="10"/>
        <v>0</v>
      </c>
      <c r="AD121" s="112" t="str">
        <f t="shared" si="11"/>
        <v/>
      </c>
      <c r="AE121" s="112" t="str">
        <f t="shared" si="12"/>
        <v/>
      </c>
      <c r="AF121" s="112" t="str">
        <f t="shared" si="24"/>
        <v/>
      </c>
      <c r="AG121" s="112" t="str">
        <f t="shared" si="25"/>
        <v/>
      </c>
      <c r="AH121" s="112" t="str">
        <f t="shared" si="26"/>
        <v/>
      </c>
      <c r="AI121" s="143" t="str">
        <f t="shared" si="27"/>
        <v/>
      </c>
      <c r="AK121" s="141">
        <v>116.0</v>
      </c>
      <c r="AL121" s="112"/>
      <c r="AM121" s="112"/>
      <c r="AN121" s="112"/>
      <c r="AO121" s="112"/>
      <c r="AP121" s="112"/>
      <c r="AQ121" s="112"/>
      <c r="AR121" s="112"/>
      <c r="AS121" s="112"/>
      <c r="AT121" s="112"/>
      <c r="AU121" s="112"/>
      <c r="AV121" s="112"/>
      <c r="AW121" s="112"/>
      <c r="AX121" s="112"/>
      <c r="AY121" s="143"/>
    </row>
    <row r="122" ht="15.75" customHeight="1">
      <c r="C122" s="231" t="s">
        <v>165</v>
      </c>
      <c r="D122" s="231" t="s">
        <v>91</v>
      </c>
      <c r="E122" s="232" t="s">
        <v>166</v>
      </c>
      <c r="F122" s="111"/>
      <c r="G122" s="112"/>
      <c r="H122" s="112"/>
      <c r="I122" s="138">
        <v>117.0</v>
      </c>
      <c r="J122" s="112" t="str">
        <f t="shared" si="64"/>
        <v/>
      </c>
      <c r="K122" s="112">
        <f t="shared" si="19"/>
        <v>0</v>
      </c>
      <c r="L122" s="112" t="str">
        <f t="shared" si="20"/>
        <v/>
      </c>
      <c r="M122" s="112" t="str">
        <f t="shared" si="1"/>
        <v/>
      </c>
      <c r="N122" s="112" t="str">
        <f t="shared" si="2"/>
        <v/>
      </c>
      <c r="O122" s="139">
        <f t="shared" si="3"/>
        <v>0</v>
      </c>
      <c r="P122" s="138">
        <v>117.0</v>
      </c>
      <c r="Q122" s="112" t="str">
        <f t="shared" si="21"/>
        <v/>
      </c>
      <c r="R122" s="112" t="str">
        <f t="shared" si="22"/>
        <v/>
      </c>
      <c r="S122" s="112">
        <f t="shared" si="4"/>
        <v>0</v>
      </c>
      <c r="T122" s="112">
        <f t="shared" si="5"/>
        <v>0</v>
      </c>
      <c r="U122" s="112" t="str">
        <f t="shared" si="23"/>
        <v/>
      </c>
      <c r="V122" s="112" t="str">
        <f t="shared" si="6"/>
        <v/>
      </c>
      <c r="W122" s="112">
        <v>0.0</v>
      </c>
      <c r="X122" s="112">
        <f t="shared" si="7"/>
        <v>0</v>
      </c>
      <c r="Y122" s="140" t="str">
        <f t="shared" si="8"/>
        <v/>
      </c>
      <c r="AA122" s="141">
        <v>117.0</v>
      </c>
      <c r="AB122" s="112" t="str">
        <f t="shared" si="9"/>
        <v/>
      </c>
      <c r="AC122" s="142">
        <f t="shared" si="10"/>
        <v>0</v>
      </c>
      <c r="AD122" s="112" t="str">
        <f t="shared" si="11"/>
        <v/>
      </c>
      <c r="AE122" s="112" t="str">
        <f t="shared" si="12"/>
        <v/>
      </c>
      <c r="AF122" s="112" t="str">
        <f t="shared" si="24"/>
        <v/>
      </c>
      <c r="AG122" s="112" t="str">
        <f t="shared" si="25"/>
        <v/>
      </c>
      <c r="AH122" s="112" t="str">
        <f t="shared" si="26"/>
        <v/>
      </c>
      <c r="AI122" s="143" t="str">
        <f t="shared" si="27"/>
        <v/>
      </c>
      <c r="AK122" s="141">
        <v>117.0</v>
      </c>
      <c r="AL122" s="112"/>
      <c r="AM122" s="112"/>
      <c r="AN122" s="112"/>
      <c r="AO122" s="112"/>
      <c r="AP122" s="112"/>
      <c r="AQ122" s="112"/>
      <c r="AR122" s="112"/>
      <c r="AS122" s="112"/>
      <c r="AT122" s="112"/>
      <c r="AU122" s="112"/>
      <c r="AV122" s="112"/>
      <c r="AW122" s="112"/>
      <c r="AX122" s="112"/>
      <c r="AY122" s="143"/>
    </row>
    <row r="123" ht="15.75" customHeight="1">
      <c r="B123" s="219" t="s">
        <v>168</v>
      </c>
      <c r="C123" s="234" t="str">
        <f>AY35</f>
        <v/>
      </c>
      <c r="D123" s="236">
        <f>IF(AND(D8=B100,F12=C194),J34*50%*G107,0)</f>
        <v>0</v>
      </c>
      <c r="E123" s="229">
        <f>C123-D123</f>
        <v>0</v>
      </c>
      <c r="F123" s="111"/>
      <c r="G123" s="112"/>
      <c r="H123" s="112"/>
      <c r="I123" s="138">
        <v>118.0</v>
      </c>
      <c r="J123" s="112" t="str">
        <f t="shared" si="64"/>
        <v/>
      </c>
      <c r="K123" s="112">
        <f t="shared" si="19"/>
        <v>0</v>
      </c>
      <c r="L123" s="112" t="str">
        <f t="shared" si="20"/>
        <v/>
      </c>
      <c r="M123" s="112" t="str">
        <f t="shared" si="1"/>
        <v/>
      </c>
      <c r="N123" s="112" t="str">
        <f t="shared" si="2"/>
        <v/>
      </c>
      <c r="O123" s="139">
        <f t="shared" si="3"/>
        <v>0</v>
      </c>
      <c r="P123" s="138">
        <v>118.0</v>
      </c>
      <c r="Q123" s="112" t="str">
        <f t="shared" si="21"/>
        <v/>
      </c>
      <c r="R123" s="112" t="str">
        <f t="shared" si="22"/>
        <v/>
      </c>
      <c r="S123" s="112">
        <f t="shared" si="4"/>
        <v>0</v>
      </c>
      <c r="T123" s="112">
        <f t="shared" si="5"/>
        <v>0</v>
      </c>
      <c r="U123" s="112" t="str">
        <f t="shared" si="23"/>
        <v/>
      </c>
      <c r="V123" s="112" t="str">
        <f t="shared" si="6"/>
        <v/>
      </c>
      <c r="W123" s="112">
        <v>0.0</v>
      </c>
      <c r="X123" s="112">
        <f t="shared" si="7"/>
        <v>0</v>
      </c>
      <c r="Y123" s="140" t="str">
        <f t="shared" si="8"/>
        <v/>
      </c>
      <c r="AA123" s="141">
        <v>118.0</v>
      </c>
      <c r="AB123" s="112" t="str">
        <f t="shared" si="9"/>
        <v/>
      </c>
      <c r="AC123" s="142">
        <f t="shared" si="10"/>
        <v>0</v>
      </c>
      <c r="AD123" s="112" t="str">
        <f t="shared" si="11"/>
        <v/>
      </c>
      <c r="AE123" s="112" t="str">
        <f t="shared" si="12"/>
        <v/>
      </c>
      <c r="AF123" s="112" t="str">
        <f t="shared" si="24"/>
        <v/>
      </c>
      <c r="AG123" s="112" t="str">
        <f t="shared" si="25"/>
        <v/>
      </c>
      <c r="AH123" s="112" t="str">
        <f t="shared" si="26"/>
        <v/>
      </c>
      <c r="AI123" s="143" t="str">
        <f t="shared" si="27"/>
        <v/>
      </c>
      <c r="AK123" s="141">
        <v>118.0</v>
      </c>
      <c r="AL123" s="112"/>
      <c r="AM123" s="112"/>
      <c r="AN123" s="112"/>
      <c r="AO123" s="112"/>
      <c r="AP123" s="112"/>
      <c r="AQ123" s="112"/>
      <c r="AR123" s="112"/>
      <c r="AS123" s="112"/>
      <c r="AT123" s="112"/>
      <c r="AU123" s="112"/>
      <c r="AV123" s="112"/>
      <c r="AW123" s="112"/>
      <c r="AX123" s="112"/>
      <c r="AY123" s="143"/>
    </row>
    <row r="124" ht="15.75" customHeight="1">
      <c r="F124" s="111"/>
      <c r="G124" s="112"/>
      <c r="H124" s="112"/>
      <c r="I124" s="138">
        <v>119.0</v>
      </c>
      <c r="J124" s="112" t="str">
        <f t="shared" si="64"/>
        <v/>
      </c>
      <c r="K124" s="112">
        <f t="shared" si="19"/>
        <v>0</v>
      </c>
      <c r="L124" s="112" t="str">
        <f t="shared" si="20"/>
        <v/>
      </c>
      <c r="M124" s="112" t="str">
        <f t="shared" si="1"/>
        <v/>
      </c>
      <c r="N124" s="112" t="str">
        <f t="shared" si="2"/>
        <v/>
      </c>
      <c r="O124" s="139">
        <f t="shared" si="3"/>
        <v>0</v>
      </c>
      <c r="P124" s="138">
        <v>119.0</v>
      </c>
      <c r="Q124" s="112" t="str">
        <f t="shared" si="21"/>
        <v/>
      </c>
      <c r="R124" s="112" t="str">
        <f t="shared" si="22"/>
        <v/>
      </c>
      <c r="S124" s="112">
        <f t="shared" si="4"/>
        <v>0</v>
      </c>
      <c r="T124" s="112">
        <f t="shared" si="5"/>
        <v>0</v>
      </c>
      <c r="U124" s="112" t="str">
        <f t="shared" si="23"/>
        <v/>
      </c>
      <c r="V124" s="112" t="str">
        <f t="shared" si="6"/>
        <v/>
      </c>
      <c r="W124" s="112">
        <v>0.0</v>
      </c>
      <c r="X124" s="112">
        <f t="shared" si="7"/>
        <v>0</v>
      </c>
      <c r="Y124" s="140" t="str">
        <f t="shared" si="8"/>
        <v/>
      </c>
      <c r="AA124" s="141">
        <v>119.0</v>
      </c>
      <c r="AB124" s="112" t="str">
        <f t="shared" si="9"/>
        <v/>
      </c>
      <c r="AC124" s="142">
        <f t="shared" si="10"/>
        <v>0</v>
      </c>
      <c r="AD124" s="112" t="str">
        <f t="shared" si="11"/>
        <v/>
      </c>
      <c r="AE124" s="112" t="str">
        <f t="shared" si="12"/>
        <v/>
      </c>
      <c r="AF124" s="112" t="str">
        <f t="shared" si="24"/>
        <v/>
      </c>
      <c r="AG124" s="112" t="str">
        <f t="shared" si="25"/>
        <v/>
      </c>
      <c r="AH124" s="112" t="str">
        <f t="shared" si="26"/>
        <v/>
      </c>
      <c r="AI124" s="143" t="str">
        <f t="shared" si="27"/>
        <v/>
      </c>
      <c r="AK124" s="141">
        <v>119.0</v>
      </c>
      <c r="AL124" s="112"/>
      <c r="AM124" s="112"/>
      <c r="AN124" s="112"/>
      <c r="AO124" s="112"/>
      <c r="AP124" s="112"/>
      <c r="AQ124" s="112"/>
      <c r="AR124" s="112"/>
      <c r="AS124" s="112"/>
      <c r="AT124" s="112"/>
      <c r="AU124" s="112"/>
      <c r="AV124" s="112"/>
      <c r="AW124" s="112"/>
      <c r="AX124" s="112"/>
      <c r="AY124" s="143"/>
    </row>
    <row r="125" ht="15.75" customHeight="1">
      <c r="C125" s="230"/>
      <c r="D125" s="230"/>
      <c r="E125" s="235"/>
      <c r="F125" s="111"/>
      <c r="G125" s="112"/>
      <c r="H125" s="112"/>
      <c r="I125" s="138">
        <v>120.0</v>
      </c>
      <c r="J125" s="112" t="str">
        <f t="shared" si="64"/>
        <v/>
      </c>
      <c r="K125" s="112">
        <f t="shared" si="19"/>
        <v>0</v>
      </c>
      <c r="L125" s="112" t="str">
        <f t="shared" si="20"/>
        <v/>
      </c>
      <c r="M125" s="112" t="str">
        <f t="shared" si="1"/>
        <v/>
      </c>
      <c r="N125" s="112" t="str">
        <f t="shared" si="2"/>
        <v/>
      </c>
      <c r="O125" s="139">
        <f t="shared" si="3"/>
        <v>0</v>
      </c>
      <c r="P125" s="138">
        <v>120.0</v>
      </c>
      <c r="Q125" s="112" t="str">
        <f t="shared" si="21"/>
        <v/>
      </c>
      <c r="R125" s="112" t="str">
        <f t="shared" si="22"/>
        <v/>
      </c>
      <c r="S125" s="112">
        <f t="shared" si="4"/>
        <v>0</v>
      </c>
      <c r="T125" s="112">
        <f t="shared" si="5"/>
        <v>0</v>
      </c>
      <c r="U125" s="112" t="str">
        <f t="shared" si="23"/>
        <v/>
      </c>
      <c r="V125" s="112" t="str">
        <f t="shared" si="6"/>
        <v/>
      </c>
      <c r="W125" s="112">
        <v>0.0</v>
      </c>
      <c r="X125" s="112">
        <f t="shared" si="7"/>
        <v>0</v>
      </c>
      <c r="Y125" s="140" t="str">
        <f t="shared" si="8"/>
        <v/>
      </c>
      <c r="AA125" s="141">
        <v>120.0</v>
      </c>
      <c r="AB125" s="112" t="str">
        <f t="shared" si="9"/>
        <v/>
      </c>
      <c r="AC125" s="142">
        <f t="shared" si="10"/>
        <v>0</v>
      </c>
      <c r="AD125" s="112" t="str">
        <f t="shared" si="11"/>
        <v/>
      </c>
      <c r="AE125" s="112" t="str">
        <f t="shared" si="12"/>
        <v/>
      </c>
      <c r="AF125" s="112" t="str">
        <f t="shared" si="24"/>
        <v/>
      </c>
      <c r="AG125" s="112" t="str">
        <f t="shared" si="25"/>
        <v/>
      </c>
      <c r="AH125" s="112" t="str">
        <f t="shared" si="26"/>
        <v/>
      </c>
      <c r="AI125" s="143" t="str">
        <f t="shared" si="27"/>
        <v/>
      </c>
      <c r="AK125" s="141">
        <v>120.0</v>
      </c>
      <c r="AL125" s="112"/>
      <c r="AM125" s="112"/>
      <c r="AN125" s="112"/>
      <c r="AO125" s="112"/>
      <c r="AP125" s="112"/>
      <c r="AQ125" s="112"/>
      <c r="AR125" s="112"/>
      <c r="AS125" s="112"/>
      <c r="AT125" s="112"/>
      <c r="AU125" s="112"/>
      <c r="AV125" s="112"/>
      <c r="AW125" s="112"/>
      <c r="AX125" s="112"/>
      <c r="AY125" s="143"/>
    </row>
    <row r="126" ht="15.75" customHeight="1">
      <c r="C126" s="237" t="s">
        <v>172</v>
      </c>
      <c r="D126" s="237" t="s">
        <v>173</v>
      </c>
      <c r="E126" s="237" t="s">
        <v>171</v>
      </c>
      <c r="F126" s="65" t="s">
        <v>174</v>
      </c>
      <c r="G126" s="112"/>
      <c r="H126" s="112"/>
      <c r="I126" s="138">
        <v>121.0</v>
      </c>
      <c r="J126" s="112" t="str">
        <f t="shared" si="64"/>
        <v/>
      </c>
      <c r="K126" s="112">
        <f t="shared" si="19"/>
        <v>0</v>
      </c>
      <c r="L126" s="112" t="str">
        <f t="shared" si="20"/>
        <v/>
      </c>
      <c r="M126" s="112" t="str">
        <f t="shared" si="1"/>
        <v/>
      </c>
      <c r="N126" s="112" t="str">
        <f t="shared" si="2"/>
        <v/>
      </c>
      <c r="O126" s="139">
        <f t="shared" si="3"/>
        <v>0</v>
      </c>
      <c r="P126" s="138">
        <v>121.0</v>
      </c>
      <c r="Q126" s="112" t="str">
        <f t="shared" si="21"/>
        <v/>
      </c>
      <c r="R126" s="112" t="str">
        <f t="shared" si="22"/>
        <v/>
      </c>
      <c r="S126" s="112">
        <f t="shared" si="4"/>
        <v>0</v>
      </c>
      <c r="T126" s="112">
        <f t="shared" si="5"/>
        <v>0</v>
      </c>
      <c r="U126" s="112" t="str">
        <f t="shared" si="23"/>
        <v/>
      </c>
      <c r="V126" s="112" t="str">
        <f t="shared" si="6"/>
        <v/>
      </c>
      <c r="W126" s="112">
        <v>0.0</v>
      </c>
      <c r="X126" s="112">
        <f t="shared" si="7"/>
        <v>0</v>
      </c>
      <c r="Y126" s="140" t="str">
        <f t="shared" si="8"/>
        <v/>
      </c>
      <c r="AA126" s="141">
        <v>121.0</v>
      </c>
      <c r="AB126" s="112" t="str">
        <f t="shared" si="9"/>
        <v/>
      </c>
      <c r="AC126" s="142">
        <f t="shared" si="10"/>
        <v>0</v>
      </c>
      <c r="AD126" s="112" t="str">
        <f t="shared" si="11"/>
        <v/>
      </c>
      <c r="AE126" s="112" t="str">
        <f t="shared" si="12"/>
        <v/>
      </c>
      <c r="AF126" s="112" t="str">
        <f t="shared" si="24"/>
        <v/>
      </c>
      <c r="AG126" s="112" t="str">
        <f t="shared" si="25"/>
        <v/>
      </c>
      <c r="AH126" s="112" t="str">
        <f t="shared" si="26"/>
        <v/>
      </c>
      <c r="AI126" s="143" t="str">
        <f t="shared" si="27"/>
        <v/>
      </c>
      <c r="AK126" s="141">
        <v>121.0</v>
      </c>
      <c r="AL126" s="112"/>
      <c r="AM126" s="112"/>
      <c r="AN126" s="112"/>
      <c r="AO126" s="112"/>
      <c r="AP126" s="112"/>
      <c r="AQ126" s="112"/>
      <c r="AR126" s="112"/>
      <c r="AS126" s="112"/>
      <c r="AT126" s="112"/>
      <c r="AU126" s="112"/>
      <c r="AV126" s="112"/>
      <c r="AW126" s="112"/>
      <c r="AX126" s="112"/>
      <c r="AY126" s="143"/>
    </row>
    <row r="127" ht="15.75" customHeight="1">
      <c r="C127" s="234" t="str">
        <f>IF(F18&gt;30,MIN(E113:E114),E113)</f>
        <v>#DIV/0!</v>
      </c>
      <c r="D127" s="234">
        <f>MIN(E118:E119)</f>
        <v>0</v>
      </c>
      <c r="E127" s="234">
        <f>E123</f>
        <v>0</v>
      </c>
      <c r="F127" s="238" t="str">
        <f>SUM(C127:E127)</f>
        <v>#DIV/0!</v>
      </c>
      <c r="G127" s="112"/>
      <c r="H127" s="112"/>
      <c r="I127" s="138">
        <v>122.0</v>
      </c>
      <c r="J127" s="112" t="str">
        <f t="shared" si="64"/>
        <v/>
      </c>
      <c r="K127" s="112">
        <f t="shared" si="19"/>
        <v>0</v>
      </c>
      <c r="L127" s="112" t="str">
        <f t="shared" si="20"/>
        <v/>
      </c>
      <c r="M127" s="112" t="str">
        <f t="shared" si="1"/>
        <v/>
      </c>
      <c r="N127" s="112" t="str">
        <f t="shared" si="2"/>
        <v/>
      </c>
      <c r="O127" s="139">
        <f t="shared" si="3"/>
        <v>0</v>
      </c>
      <c r="P127" s="138">
        <v>122.0</v>
      </c>
      <c r="Q127" s="112" t="str">
        <f t="shared" si="21"/>
        <v/>
      </c>
      <c r="R127" s="112" t="str">
        <f t="shared" si="22"/>
        <v/>
      </c>
      <c r="S127" s="112">
        <f t="shared" si="4"/>
        <v>0</v>
      </c>
      <c r="T127" s="112">
        <f t="shared" si="5"/>
        <v>0</v>
      </c>
      <c r="U127" s="112" t="str">
        <f t="shared" si="23"/>
        <v/>
      </c>
      <c r="V127" s="112" t="str">
        <f t="shared" si="6"/>
        <v/>
      </c>
      <c r="W127" s="112">
        <v>0.0</v>
      </c>
      <c r="X127" s="112">
        <f t="shared" si="7"/>
        <v>0</v>
      </c>
      <c r="Y127" s="140" t="str">
        <f t="shared" si="8"/>
        <v/>
      </c>
      <c r="AA127" s="141">
        <v>122.0</v>
      </c>
      <c r="AB127" s="112" t="str">
        <f t="shared" si="9"/>
        <v/>
      </c>
      <c r="AC127" s="142">
        <f t="shared" si="10"/>
        <v>0</v>
      </c>
      <c r="AD127" s="112" t="str">
        <f t="shared" si="11"/>
        <v/>
      </c>
      <c r="AE127" s="112" t="str">
        <f t="shared" si="12"/>
        <v/>
      </c>
      <c r="AF127" s="112" t="str">
        <f t="shared" si="24"/>
        <v/>
      </c>
      <c r="AG127" s="112" t="str">
        <f t="shared" si="25"/>
        <v/>
      </c>
      <c r="AH127" s="112" t="str">
        <f t="shared" si="26"/>
        <v/>
      </c>
      <c r="AI127" s="143" t="str">
        <f t="shared" si="27"/>
        <v/>
      </c>
      <c r="AK127" s="141">
        <v>122.0</v>
      </c>
      <c r="AL127" s="112"/>
      <c r="AM127" s="112"/>
      <c r="AN127" s="112"/>
      <c r="AO127" s="112"/>
      <c r="AP127" s="112"/>
      <c r="AQ127" s="112"/>
      <c r="AR127" s="112"/>
      <c r="AS127" s="112"/>
      <c r="AT127" s="112"/>
      <c r="AU127" s="112"/>
      <c r="AV127" s="112"/>
      <c r="AW127" s="112"/>
      <c r="AX127" s="112"/>
      <c r="AY127" s="143"/>
    </row>
    <row r="128" ht="15.75" customHeight="1">
      <c r="E128" s="112"/>
      <c r="F128" s="111"/>
      <c r="G128" s="112"/>
      <c r="H128" s="112"/>
      <c r="I128" s="138">
        <v>123.0</v>
      </c>
      <c r="J128" s="112" t="str">
        <f t="shared" si="64"/>
        <v/>
      </c>
      <c r="K128" s="112">
        <f t="shared" si="19"/>
        <v>0</v>
      </c>
      <c r="L128" s="112" t="str">
        <f t="shared" si="20"/>
        <v/>
      </c>
      <c r="M128" s="112" t="str">
        <f t="shared" si="1"/>
        <v/>
      </c>
      <c r="N128" s="112" t="str">
        <f t="shared" si="2"/>
        <v/>
      </c>
      <c r="O128" s="139">
        <f t="shared" si="3"/>
        <v>0</v>
      </c>
      <c r="P128" s="138">
        <v>123.0</v>
      </c>
      <c r="Q128" s="112" t="str">
        <f t="shared" si="21"/>
        <v/>
      </c>
      <c r="R128" s="112" t="str">
        <f t="shared" si="22"/>
        <v/>
      </c>
      <c r="S128" s="112">
        <f t="shared" si="4"/>
        <v>0</v>
      </c>
      <c r="T128" s="112">
        <f t="shared" si="5"/>
        <v>0</v>
      </c>
      <c r="U128" s="112" t="str">
        <f t="shared" si="23"/>
        <v/>
      </c>
      <c r="V128" s="112" t="str">
        <f t="shared" si="6"/>
        <v/>
      </c>
      <c r="W128" s="112">
        <v>0.0</v>
      </c>
      <c r="X128" s="112">
        <f t="shared" si="7"/>
        <v>0</v>
      </c>
      <c r="Y128" s="140" t="str">
        <f t="shared" si="8"/>
        <v/>
      </c>
      <c r="AA128" s="141">
        <v>123.0</v>
      </c>
      <c r="AB128" s="112" t="str">
        <f t="shared" si="9"/>
        <v/>
      </c>
      <c r="AC128" s="142">
        <f t="shared" si="10"/>
        <v>0</v>
      </c>
      <c r="AD128" s="112" t="str">
        <f t="shared" si="11"/>
        <v/>
      </c>
      <c r="AE128" s="112" t="str">
        <f t="shared" si="12"/>
        <v/>
      </c>
      <c r="AF128" s="112" t="str">
        <f t="shared" si="24"/>
        <v/>
      </c>
      <c r="AG128" s="112" t="str">
        <f t="shared" si="25"/>
        <v/>
      </c>
      <c r="AH128" s="112" t="str">
        <f t="shared" si="26"/>
        <v/>
      </c>
      <c r="AI128" s="143" t="str">
        <f t="shared" si="27"/>
        <v/>
      </c>
      <c r="AK128" s="141">
        <v>123.0</v>
      </c>
      <c r="AL128" s="112"/>
      <c r="AM128" s="112"/>
      <c r="AN128" s="112"/>
      <c r="AO128" s="112"/>
      <c r="AP128" s="112"/>
      <c r="AQ128" s="112"/>
      <c r="AR128" s="112"/>
      <c r="AS128" s="112"/>
      <c r="AT128" s="112"/>
      <c r="AU128" s="112"/>
      <c r="AV128" s="112"/>
      <c r="AW128" s="112"/>
      <c r="AX128" s="112"/>
      <c r="AY128" s="143"/>
    </row>
    <row r="129" ht="15.75" customHeight="1">
      <c r="E129" s="112"/>
      <c r="F129" s="111"/>
      <c r="G129" s="112"/>
      <c r="H129" s="112"/>
      <c r="I129" s="138">
        <v>124.0</v>
      </c>
      <c r="J129" s="112" t="str">
        <f t="shared" si="64"/>
        <v/>
      </c>
      <c r="K129" s="112">
        <f t="shared" si="19"/>
        <v>0</v>
      </c>
      <c r="L129" s="112" t="str">
        <f t="shared" si="20"/>
        <v/>
      </c>
      <c r="M129" s="112" t="str">
        <f t="shared" si="1"/>
        <v/>
      </c>
      <c r="N129" s="112" t="str">
        <f t="shared" si="2"/>
        <v/>
      </c>
      <c r="O129" s="139">
        <f t="shared" si="3"/>
        <v>0</v>
      </c>
      <c r="P129" s="138">
        <v>124.0</v>
      </c>
      <c r="Q129" s="112" t="str">
        <f t="shared" si="21"/>
        <v/>
      </c>
      <c r="R129" s="112" t="str">
        <f t="shared" si="22"/>
        <v/>
      </c>
      <c r="S129" s="112">
        <f t="shared" si="4"/>
        <v>0</v>
      </c>
      <c r="T129" s="112">
        <f t="shared" si="5"/>
        <v>0</v>
      </c>
      <c r="U129" s="112" t="str">
        <f t="shared" si="23"/>
        <v/>
      </c>
      <c r="V129" s="112" t="str">
        <f t="shared" si="6"/>
        <v/>
      </c>
      <c r="W129" s="112">
        <v>0.0</v>
      </c>
      <c r="X129" s="112">
        <f t="shared" si="7"/>
        <v>0</v>
      </c>
      <c r="Y129" s="140" t="str">
        <f t="shared" si="8"/>
        <v/>
      </c>
      <c r="AA129" s="141">
        <v>124.0</v>
      </c>
      <c r="AB129" s="112" t="str">
        <f t="shared" si="9"/>
        <v/>
      </c>
      <c r="AC129" s="142">
        <f t="shared" si="10"/>
        <v>0</v>
      </c>
      <c r="AD129" s="112" t="str">
        <f t="shared" si="11"/>
        <v/>
      </c>
      <c r="AE129" s="112" t="str">
        <f t="shared" si="12"/>
        <v/>
      </c>
      <c r="AF129" s="112" t="str">
        <f t="shared" si="24"/>
        <v/>
      </c>
      <c r="AG129" s="112" t="str">
        <f t="shared" si="25"/>
        <v/>
      </c>
      <c r="AH129" s="112" t="str">
        <f t="shared" si="26"/>
        <v/>
      </c>
      <c r="AI129" s="143" t="str">
        <f t="shared" si="27"/>
        <v/>
      </c>
      <c r="AK129" s="141">
        <v>124.0</v>
      </c>
      <c r="AL129" s="112"/>
      <c r="AM129" s="112"/>
      <c r="AN129" s="112"/>
      <c r="AO129" s="112"/>
      <c r="AP129" s="112"/>
      <c r="AQ129" s="112"/>
      <c r="AR129" s="112"/>
      <c r="AS129" s="112"/>
      <c r="AT129" s="112"/>
      <c r="AU129" s="112"/>
      <c r="AV129" s="112"/>
      <c r="AW129" s="112"/>
      <c r="AX129" s="112"/>
      <c r="AY129" s="143"/>
    </row>
    <row r="130" ht="15.75" customHeight="1">
      <c r="C130" s="239" t="s">
        <v>175</v>
      </c>
      <c r="D130" s="239" t="s">
        <v>247</v>
      </c>
      <c r="E130" s="240" t="s">
        <v>177</v>
      </c>
      <c r="F130" s="239" t="s">
        <v>178</v>
      </c>
      <c r="G130" s="112"/>
      <c r="H130" s="112"/>
      <c r="I130" s="138">
        <v>125.0</v>
      </c>
      <c r="J130" s="112" t="str">
        <f t="shared" si="64"/>
        <v/>
      </c>
      <c r="K130" s="112">
        <f t="shared" si="19"/>
        <v>0</v>
      </c>
      <c r="L130" s="112" t="str">
        <f t="shared" si="20"/>
        <v/>
      </c>
      <c r="M130" s="112" t="str">
        <f t="shared" si="1"/>
        <v/>
      </c>
      <c r="N130" s="112" t="str">
        <f t="shared" si="2"/>
        <v/>
      </c>
      <c r="O130" s="139">
        <f t="shared" si="3"/>
        <v>0</v>
      </c>
      <c r="P130" s="138">
        <v>125.0</v>
      </c>
      <c r="Q130" s="112" t="str">
        <f t="shared" si="21"/>
        <v/>
      </c>
      <c r="R130" s="112" t="str">
        <f t="shared" si="22"/>
        <v/>
      </c>
      <c r="S130" s="112">
        <f t="shared" si="4"/>
        <v>0</v>
      </c>
      <c r="T130" s="112">
        <f t="shared" si="5"/>
        <v>0</v>
      </c>
      <c r="U130" s="112" t="str">
        <f t="shared" si="23"/>
        <v/>
      </c>
      <c r="V130" s="112" t="str">
        <f t="shared" si="6"/>
        <v/>
      </c>
      <c r="W130" s="112">
        <v>0.0</v>
      </c>
      <c r="X130" s="112">
        <f t="shared" si="7"/>
        <v>0</v>
      </c>
      <c r="Y130" s="140" t="str">
        <f t="shared" si="8"/>
        <v/>
      </c>
      <c r="AA130" s="141">
        <v>125.0</v>
      </c>
      <c r="AB130" s="112" t="str">
        <f t="shared" si="9"/>
        <v/>
      </c>
      <c r="AC130" s="142">
        <f t="shared" si="10"/>
        <v>0</v>
      </c>
      <c r="AD130" s="112" t="str">
        <f t="shared" si="11"/>
        <v/>
      </c>
      <c r="AE130" s="112" t="str">
        <f t="shared" si="12"/>
        <v/>
      </c>
      <c r="AF130" s="112" t="str">
        <f t="shared" si="24"/>
        <v/>
      </c>
      <c r="AG130" s="112" t="str">
        <f t="shared" si="25"/>
        <v/>
      </c>
      <c r="AH130" s="112" t="str">
        <f t="shared" si="26"/>
        <v/>
      </c>
      <c r="AI130" s="143" t="str">
        <f t="shared" si="27"/>
        <v/>
      </c>
      <c r="AK130" s="141">
        <v>125.0</v>
      </c>
      <c r="AL130" s="112"/>
      <c r="AM130" s="112"/>
      <c r="AN130" s="112"/>
      <c r="AO130" s="112"/>
      <c r="AP130" s="112"/>
      <c r="AQ130" s="112"/>
      <c r="AR130" s="112"/>
      <c r="AS130" s="112"/>
      <c r="AT130" s="112"/>
      <c r="AU130" s="112"/>
      <c r="AV130" s="112"/>
      <c r="AW130" s="112"/>
      <c r="AX130" s="112"/>
      <c r="AY130" s="143"/>
    </row>
    <row r="131" ht="15.75" customHeight="1">
      <c r="C131" s="241" t="s">
        <v>179</v>
      </c>
      <c r="D131" s="242">
        <v>0.62</v>
      </c>
      <c r="E131" s="240" t="s">
        <v>158</v>
      </c>
      <c r="F131" s="239">
        <f>IF(OR('Pin Maritime'!$E131="Feuillus",'Pin Maritime'!$E131="Peupliers"),1.56,1.3)</f>
        <v>1.56</v>
      </c>
      <c r="G131" s="112"/>
      <c r="H131" s="112"/>
      <c r="I131" s="138">
        <v>126.0</v>
      </c>
      <c r="J131" s="112" t="str">
        <f t="shared" si="64"/>
        <v/>
      </c>
      <c r="K131" s="112">
        <f t="shared" si="19"/>
        <v>0</v>
      </c>
      <c r="L131" s="112" t="str">
        <f t="shared" si="20"/>
        <v/>
      </c>
      <c r="M131" s="112" t="str">
        <f t="shared" si="1"/>
        <v/>
      </c>
      <c r="N131" s="112" t="str">
        <f t="shared" si="2"/>
        <v/>
      </c>
      <c r="O131" s="139">
        <f t="shared" si="3"/>
        <v>0</v>
      </c>
      <c r="P131" s="138">
        <v>126.0</v>
      </c>
      <c r="Q131" s="112" t="str">
        <f t="shared" si="21"/>
        <v/>
      </c>
      <c r="R131" s="112" t="str">
        <f t="shared" si="22"/>
        <v/>
      </c>
      <c r="S131" s="112">
        <f t="shared" si="4"/>
        <v>0</v>
      </c>
      <c r="T131" s="112">
        <f t="shared" si="5"/>
        <v>0</v>
      </c>
      <c r="U131" s="112" t="str">
        <f t="shared" si="23"/>
        <v/>
      </c>
      <c r="V131" s="112" t="str">
        <f t="shared" si="6"/>
        <v/>
      </c>
      <c r="W131" s="112">
        <v>0.0</v>
      </c>
      <c r="X131" s="112">
        <f t="shared" si="7"/>
        <v>0</v>
      </c>
      <c r="Y131" s="140" t="str">
        <f t="shared" si="8"/>
        <v/>
      </c>
      <c r="AA131" s="141">
        <v>126.0</v>
      </c>
      <c r="AB131" s="112" t="str">
        <f t="shared" si="9"/>
        <v/>
      </c>
      <c r="AC131" s="142">
        <f t="shared" si="10"/>
        <v>0</v>
      </c>
      <c r="AD131" s="112" t="str">
        <f t="shared" si="11"/>
        <v/>
      </c>
      <c r="AE131" s="112" t="str">
        <f t="shared" si="12"/>
        <v/>
      </c>
      <c r="AF131" s="112" t="str">
        <f t="shared" si="24"/>
        <v/>
      </c>
      <c r="AG131" s="112" t="str">
        <f t="shared" si="25"/>
        <v/>
      </c>
      <c r="AH131" s="112" t="str">
        <f t="shared" si="26"/>
        <v/>
      </c>
      <c r="AI131" s="143" t="str">
        <f t="shared" si="27"/>
        <v/>
      </c>
      <c r="AK131" s="141">
        <v>126.0</v>
      </c>
      <c r="AL131" s="112"/>
      <c r="AM131" s="112"/>
      <c r="AN131" s="112"/>
      <c r="AO131" s="112"/>
      <c r="AP131" s="112"/>
      <c r="AQ131" s="112"/>
      <c r="AR131" s="112"/>
      <c r="AS131" s="112"/>
      <c r="AT131" s="112"/>
      <c r="AU131" s="112"/>
      <c r="AV131" s="112"/>
      <c r="AW131" s="112"/>
      <c r="AX131" s="112"/>
      <c r="AY131" s="143"/>
    </row>
    <row r="132" ht="15.75" customHeight="1">
      <c r="C132" s="241" t="s">
        <v>180</v>
      </c>
      <c r="D132" s="242">
        <v>0.64</v>
      </c>
      <c r="E132" s="240" t="s">
        <v>158</v>
      </c>
      <c r="F132" s="239">
        <f>IF(OR('Pin Maritime'!$E132="Feuillus",'Pin Maritime'!$E132="Peupliers"),1.56,1.3)</f>
        <v>1.56</v>
      </c>
      <c r="G132" s="112"/>
      <c r="H132" s="112"/>
      <c r="I132" s="138">
        <v>127.0</v>
      </c>
      <c r="J132" s="112" t="str">
        <f t="shared" si="64"/>
        <v/>
      </c>
      <c r="K132" s="112">
        <f t="shared" si="19"/>
        <v>0</v>
      </c>
      <c r="L132" s="112" t="str">
        <f t="shared" si="20"/>
        <v/>
      </c>
      <c r="M132" s="112" t="str">
        <f t="shared" si="1"/>
        <v/>
      </c>
      <c r="N132" s="112" t="str">
        <f t="shared" si="2"/>
        <v/>
      </c>
      <c r="O132" s="139">
        <f t="shared" si="3"/>
        <v>0</v>
      </c>
      <c r="P132" s="138">
        <v>127.0</v>
      </c>
      <c r="Q132" s="112" t="str">
        <f t="shared" si="21"/>
        <v/>
      </c>
      <c r="R132" s="112" t="str">
        <f t="shared" si="22"/>
        <v/>
      </c>
      <c r="S132" s="112">
        <f t="shared" si="4"/>
        <v>0</v>
      </c>
      <c r="T132" s="112">
        <f t="shared" si="5"/>
        <v>0</v>
      </c>
      <c r="U132" s="112" t="str">
        <f t="shared" si="23"/>
        <v/>
      </c>
      <c r="V132" s="112" t="str">
        <f t="shared" si="6"/>
        <v/>
      </c>
      <c r="W132" s="112">
        <v>0.0</v>
      </c>
      <c r="X132" s="112">
        <f t="shared" si="7"/>
        <v>0</v>
      </c>
      <c r="Y132" s="140" t="str">
        <f t="shared" si="8"/>
        <v/>
      </c>
      <c r="AA132" s="141">
        <v>127.0</v>
      </c>
      <c r="AB132" s="112" t="str">
        <f t="shared" si="9"/>
        <v/>
      </c>
      <c r="AC132" s="142">
        <f t="shared" si="10"/>
        <v>0</v>
      </c>
      <c r="AD132" s="112" t="str">
        <f t="shared" si="11"/>
        <v/>
      </c>
      <c r="AE132" s="112" t="str">
        <f t="shared" si="12"/>
        <v/>
      </c>
      <c r="AF132" s="112" t="str">
        <f t="shared" si="24"/>
        <v/>
      </c>
      <c r="AG132" s="112" t="str">
        <f t="shared" si="25"/>
        <v/>
      </c>
      <c r="AH132" s="112" t="str">
        <f t="shared" si="26"/>
        <v/>
      </c>
      <c r="AI132" s="143" t="str">
        <f t="shared" si="27"/>
        <v/>
      </c>
      <c r="AK132" s="141">
        <v>127.0</v>
      </c>
      <c r="AL132" s="112"/>
      <c r="AM132" s="112"/>
      <c r="AN132" s="112"/>
      <c r="AO132" s="112"/>
      <c r="AP132" s="112"/>
      <c r="AQ132" s="112"/>
      <c r="AR132" s="112"/>
      <c r="AS132" s="112"/>
      <c r="AT132" s="112"/>
      <c r="AU132" s="112"/>
      <c r="AV132" s="112"/>
      <c r="AW132" s="112"/>
      <c r="AX132" s="112"/>
      <c r="AY132" s="143"/>
    </row>
    <row r="133" ht="15.75" customHeight="1">
      <c r="C133" s="241" t="s">
        <v>181</v>
      </c>
      <c r="D133" s="242">
        <v>0.42</v>
      </c>
      <c r="E133" s="240" t="s">
        <v>158</v>
      </c>
      <c r="F133" s="239">
        <f>IF(OR('Pin Maritime'!$E133="Feuillus",'Pin Maritime'!$E133="Peupliers"),1.56,1.3)</f>
        <v>1.56</v>
      </c>
      <c r="G133" s="112"/>
      <c r="H133" s="112"/>
      <c r="I133" s="138">
        <v>128.0</v>
      </c>
      <c r="J133" s="112" t="str">
        <f t="shared" si="64"/>
        <v/>
      </c>
      <c r="K133" s="112">
        <f t="shared" si="19"/>
        <v>0</v>
      </c>
      <c r="L133" s="112" t="str">
        <f t="shared" si="20"/>
        <v/>
      </c>
      <c r="M133" s="112" t="str">
        <f t="shared" si="1"/>
        <v/>
      </c>
      <c r="N133" s="112" t="str">
        <f t="shared" si="2"/>
        <v/>
      </c>
      <c r="O133" s="139">
        <f t="shared" si="3"/>
        <v>0</v>
      </c>
      <c r="P133" s="138">
        <v>128.0</v>
      </c>
      <c r="Q133" s="112" t="str">
        <f t="shared" si="21"/>
        <v/>
      </c>
      <c r="R133" s="112" t="str">
        <f t="shared" si="22"/>
        <v/>
      </c>
      <c r="S133" s="112">
        <f t="shared" si="4"/>
        <v>0</v>
      </c>
      <c r="T133" s="112">
        <f t="shared" si="5"/>
        <v>0</v>
      </c>
      <c r="U133" s="112" t="str">
        <f t="shared" si="23"/>
        <v/>
      </c>
      <c r="V133" s="112" t="str">
        <f t="shared" si="6"/>
        <v/>
      </c>
      <c r="W133" s="112">
        <v>0.0</v>
      </c>
      <c r="X133" s="112">
        <f t="shared" si="7"/>
        <v>0</v>
      </c>
      <c r="Y133" s="140" t="str">
        <f t="shared" si="8"/>
        <v/>
      </c>
      <c r="AA133" s="141">
        <v>128.0</v>
      </c>
      <c r="AB133" s="112" t="str">
        <f t="shared" si="9"/>
        <v/>
      </c>
      <c r="AC133" s="142">
        <f t="shared" si="10"/>
        <v>0</v>
      </c>
      <c r="AD133" s="112" t="str">
        <f t="shared" si="11"/>
        <v/>
      </c>
      <c r="AE133" s="112" t="str">
        <f t="shared" si="12"/>
        <v/>
      </c>
      <c r="AF133" s="112" t="str">
        <f t="shared" si="24"/>
        <v/>
      </c>
      <c r="AG133" s="112" t="str">
        <f t="shared" si="25"/>
        <v/>
      </c>
      <c r="AH133" s="112" t="str">
        <f t="shared" si="26"/>
        <v/>
      </c>
      <c r="AI133" s="143" t="str">
        <f t="shared" si="27"/>
        <v/>
      </c>
      <c r="AK133" s="141">
        <v>128.0</v>
      </c>
      <c r="AL133" s="112"/>
      <c r="AM133" s="112"/>
      <c r="AN133" s="112"/>
      <c r="AO133" s="112"/>
      <c r="AP133" s="112"/>
      <c r="AQ133" s="112"/>
      <c r="AR133" s="112"/>
      <c r="AS133" s="112"/>
      <c r="AT133" s="112"/>
      <c r="AU133" s="112"/>
      <c r="AV133" s="112"/>
      <c r="AW133" s="112"/>
      <c r="AX133" s="112"/>
      <c r="AY133" s="143"/>
    </row>
    <row r="134" ht="15.75" customHeight="1">
      <c r="C134" s="241" t="s">
        <v>182</v>
      </c>
      <c r="D134" s="242">
        <v>0.42</v>
      </c>
      <c r="E134" s="240" t="s">
        <v>158</v>
      </c>
      <c r="F134" s="239">
        <f>IF(OR('Pin Maritime'!$E134="Feuillus",'Pin Maritime'!$E134="Peupliers"),1.56,1.3)</f>
        <v>1.56</v>
      </c>
      <c r="G134" s="112"/>
      <c r="H134" s="112"/>
      <c r="I134" s="138">
        <v>129.0</v>
      </c>
      <c r="J134" s="112" t="str">
        <f t="shared" si="64"/>
        <v/>
      </c>
      <c r="K134" s="112">
        <f t="shared" si="19"/>
        <v>0</v>
      </c>
      <c r="L134" s="112" t="str">
        <f t="shared" si="20"/>
        <v/>
      </c>
      <c r="M134" s="112" t="str">
        <f t="shared" si="1"/>
        <v/>
      </c>
      <c r="N134" s="112" t="str">
        <f t="shared" si="2"/>
        <v/>
      </c>
      <c r="O134" s="139">
        <f t="shared" si="3"/>
        <v>0</v>
      </c>
      <c r="P134" s="138">
        <v>129.0</v>
      </c>
      <c r="Q134" s="112" t="str">
        <f t="shared" si="21"/>
        <v/>
      </c>
      <c r="R134" s="112" t="str">
        <f t="shared" si="22"/>
        <v/>
      </c>
      <c r="S134" s="112">
        <f t="shared" si="4"/>
        <v>0</v>
      </c>
      <c r="T134" s="112">
        <f t="shared" si="5"/>
        <v>0</v>
      </c>
      <c r="U134" s="112" t="str">
        <f t="shared" si="23"/>
        <v/>
      </c>
      <c r="V134" s="112" t="str">
        <f t="shared" si="6"/>
        <v/>
      </c>
      <c r="W134" s="112">
        <v>0.0</v>
      </c>
      <c r="X134" s="112">
        <f t="shared" si="7"/>
        <v>0</v>
      </c>
      <c r="Y134" s="140" t="str">
        <f t="shared" si="8"/>
        <v/>
      </c>
      <c r="AA134" s="141">
        <v>129.0</v>
      </c>
      <c r="AB134" s="112" t="str">
        <f t="shared" si="9"/>
        <v/>
      </c>
      <c r="AC134" s="142">
        <f t="shared" si="10"/>
        <v>0</v>
      </c>
      <c r="AD134" s="112" t="str">
        <f t="shared" si="11"/>
        <v/>
      </c>
      <c r="AE134" s="112" t="str">
        <f t="shared" si="12"/>
        <v/>
      </c>
      <c r="AF134" s="112" t="str">
        <f t="shared" si="24"/>
        <v/>
      </c>
      <c r="AG134" s="112" t="str">
        <f t="shared" si="25"/>
        <v/>
      </c>
      <c r="AH134" s="112" t="str">
        <f t="shared" si="26"/>
        <v/>
      </c>
      <c r="AI134" s="143" t="str">
        <f t="shared" si="27"/>
        <v/>
      </c>
      <c r="AK134" s="141">
        <v>129.0</v>
      </c>
      <c r="AL134" s="112"/>
      <c r="AM134" s="112"/>
      <c r="AN134" s="112"/>
      <c r="AO134" s="112"/>
      <c r="AP134" s="112"/>
      <c r="AQ134" s="112"/>
      <c r="AR134" s="112"/>
      <c r="AS134" s="112"/>
      <c r="AT134" s="112"/>
      <c r="AU134" s="112"/>
      <c r="AV134" s="112"/>
      <c r="AW134" s="112"/>
      <c r="AX134" s="112"/>
      <c r="AY134" s="143"/>
    </row>
    <row r="135" ht="15.75" customHeight="1">
      <c r="C135" s="241" t="s">
        <v>183</v>
      </c>
      <c r="D135" s="242">
        <v>0.52</v>
      </c>
      <c r="E135" s="240" t="s">
        <v>158</v>
      </c>
      <c r="F135" s="239">
        <f>IF(OR('Pin Maritime'!$E135="Feuillus",'Pin Maritime'!$E135="Peupliers"),1.56,1.3)</f>
        <v>1.56</v>
      </c>
      <c r="G135" s="112"/>
      <c r="H135" s="112"/>
      <c r="I135" s="138">
        <v>130.0</v>
      </c>
      <c r="J135" s="112" t="str">
        <f t="shared" si="64"/>
        <v/>
      </c>
      <c r="K135" s="112">
        <f t="shared" si="19"/>
        <v>0</v>
      </c>
      <c r="L135" s="112" t="str">
        <f t="shared" si="20"/>
        <v/>
      </c>
      <c r="M135" s="112" t="str">
        <f t="shared" si="1"/>
        <v/>
      </c>
      <c r="N135" s="112" t="str">
        <f t="shared" si="2"/>
        <v/>
      </c>
      <c r="O135" s="139">
        <f t="shared" si="3"/>
        <v>0</v>
      </c>
      <c r="P135" s="138">
        <v>130.0</v>
      </c>
      <c r="Q135" s="112" t="str">
        <f t="shared" si="21"/>
        <v/>
      </c>
      <c r="R135" s="112" t="str">
        <f t="shared" si="22"/>
        <v/>
      </c>
      <c r="S135" s="112">
        <f t="shared" si="4"/>
        <v>0</v>
      </c>
      <c r="T135" s="112">
        <f t="shared" si="5"/>
        <v>0</v>
      </c>
      <c r="U135" s="112" t="str">
        <f t="shared" si="23"/>
        <v/>
      </c>
      <c r="V135" s="112" t="str">
        <f t="shared" si="6"/>
        <v/>
      </c>
      <c r="W135" s="112">
        <v>0.0</v>
      </c>
      <c r="X135" s="112">
        <f t="shared" si="7"/>
        <v>0</v>
      </c>
      <c r="Y135" s="140" t="str">
        <f t="shared" si="8"/>
        <v/>
      </c>
      <c r="AA135" s="141">
        <v>130.0</v>
      </c>
      <c r="AB135" s="112" t="str">
        <f t="shared" si="9"/>
        <v/>
      </c>
      <c r="AC135" s="142">
        <f t="shared" si="10"/>
        <v>0</v>
      </c>
      <c r="AD135" s="112" t="str">
        <f t="shared" si="11"/>
        <v/>
      </c>
      <c r="AE135" s="112" t="str">
        <f t="shared" si="12"/>
        <v/>
      </c>
      <c r="AF135" s="112" t="str">
        <f t="shared" si="24"/>
        <v/>
      </c>
      <c r="AG135" s="112" t="str">
        <f t="shared" si="25"/>
        <v/>
      </c>
      <c r="AH135" s="112" t="str">
        <f t="shared" si="26"/>
        <v/>
      </c>
      <c r="AI135" s="143" t="str">
        <f t="shared" si="27"/>
        <v/>
      </c>
      <c r="AK135" s="141">
        <v>130.0</v>
      </c>
      <c r="AL135" s="112"/>
      <c r="AM135" s="112"/>
      <c r="AN135" s="112"/>
      <c r="AO135" s="112"/>
      <c r="AP135" s="112"/>
      <c r="AQ135" s="112"/>
      <c r="AR135" s="112"/>
      <c r="AS135" s="112"/>
      <c r="AT135" s="112"/>
      <c r="AU135" s="112"/>
      <c r="AV135" s="112"/>
      <c r="AW135" s="112"/>
      <c r="AX135" s="112"/>
      <c r="AY135" s="143"/>
    </row>
    <row r="136" ht="15.75" customHeight="1">
      <c r="C136" s="241" t="s">
        <v>184</v>
      </c>
      <c r="D136" s="242">
        <v>0.36</v>
      </c>
      <c r="E136" s="240" t="s">
        <v>162</v>
      </c>
      <c r="F136" s="239">
        <f>IF(OR('Pin Maritime'!$E136="Feuillus",'Pin Maritime'!$E136="Peupliers"),1.56,1.3)</f>
        <v>1.3</v>
      </c>
      <c r="G136" s="112"/>
      <c r="H136" s="112"/>
      <c r="I136" s="138">
        <v>131.0</v>
      </c>
      <c r="J136" s="112" t="str">
        <f t="shared" si="64"/>
        <v/>
      </c>
      <c r="K136" s="112">
        <f t="shared" si="19"/>
        <v>0</v>
      </c>
      <c r="L136" s="112" t="str">
        <f t="shared" si="20"/>
        <v/>
      </c>
      <c r="M136" s="112" t="str">
        <f t="shared" si="1"/>
        <v/>
      </c>
      <c r="N136" s="112" t="str">
        <f t="shared" si="2"/>
        <v/>
      </c>
      <c r="O136" s="139">
        <f t="shared" si="3"/>
        <v>0</v>
      </c>
      <c r="P136" s="138">
        <v>131.0</v>
      </c>
      <c r="Q136" s="112" t="str">
        <f t="shared" si="21"/>
        <v/>
      </c>
      <c r="R136" s="112" t="str">
        <f t="shared" si="22"/>
        <v/>
      </c>
      <c r="S136" s="112">
        <f t="shared" si="4"/>
        <v>0</v>
      </c>
      <c r="T136" s="112">
        <f t="shared" si="5"/>
        <v>0</v>
      </c>
      <c r="U136" s="112" t="str">
        <f t="shared" si="23"/>
        <v/>
      </c>
      <c r="V136" s="112" t="str">
        <f t="shared" si="6"/>
        <v/>
      </c>
      <c r="W136" s="112">
        <v>0.0</v>
      </c>
      <c r="X136" s="112">
        <f t="shared" si="7"/>
        <v>0</v>
      </c>
      <c r="Y136" s="140" t="str">
        <f t="shared" si="8"/>
        <v/>
      </c>
      <c r="AA136" s="141">
        <v>131.0</v>
      </c>
      <c r="AB136" s="112" t="str">
        <f t="shared" si="9"/>
        <v/>
      </c>
      <c r="AC136" s="142">
        <f t="shared" si="10"/>
        <v>0</v>
      </c>
      <c r="AD136" s="112" t="str">
        <f t="shared" si="11"/>
        <v/>
      </c>
      <c r="AE136" s="112" t="str">
        <f t="shared" si="12"/>
        <v/>
      </c>
      <c r="AF136" s="112" t="str">
        <f t="shared" si="24"/>
        <v/>
      </c>
      <c r="AG136" s="112" t="str">
        <f t="shared" si="25"/>
        <v/>
      </c>
      <c r="AH136" s="112" t="str">
        <f t="shared" si="26"/>
        <v/>
      </c>
      <c r="AI136" s="143" t="str">
        <f t="shared" si="27"/>
        <v/>
      </c>
      <c r="AK136" s="141">
        <v>131.0</v>
      </c>
      <c r="AL136" s="112"/>
      <c r="AM136" s="112"/>
      <c r="AN136" s="112"/>
      <c r="AO136" s="112"/>
      <c r="AP136" s="112"/>
      <c r="AQ136" s="112"/>
      <c r="AR136" s="112"/>
      <c r="AS136" s="112"/>
      <c r="AT136" s="112"/>
      <c r="AU136" s="112"/>
      <c r="AV136" s="112"/>
      <c r="AW136" s="112"/>
      <c r="AX136" s="112"/>
      <c r="AY136" s="143"/>
    </row>
    <row r="137" ht="15.75" customHeight="1">
      <c r="C137" s="241" t="s">
        <v>185</v>
      </c>
      <c r="D137" s="242">
        <v>0.61</v>
      </c>
      <c r="E137" s="240" t="s">
        <v>158</v>
      </c>
      <c r="F137" s="239">
        <f>IF(OR('Pin Maritime'!$E137="Feuillus",'Pin Maritime'!$E137="Peupliers"),1.56,1.3)</f>
        <v>1.56</v>
      </c>
      <c r="G137" s="112"/>
      <c r="H137" s="112"/>
      <c r="I137" s="138">
        <v>132.0</v>
      </c>
      <c r="J137" s="112" t="str">
        <f t="shared" si="64"/>
        <v/>
      </c>
      <c r="K137" s="112">
        <f t="shared" si="19"/>
        <v>0</v>
      </c>
      <c r="L137" s="112" t="str">
        <f t="shared" si="20"/>
        <v/>
      </c>
      <c r="M137" s="112" t="str">
        <f t="shared" si="1"/>
        <v/>
      </c>
      <c r="N137" s="112" t="str">
        <f t="shared" si="2"/>
        <v/>
      </c>
      <c r="O137" s="139">
        <f t="shared" si="3"/>
        <v>0</v>
      </c>
      <c r="P137" s="138">
        <v>132.0</v>
      </c>
      <c r="Q137" s="112" t="str">
        <f t="shared" si="21"/>
        <v/>
      </c>
      <c r="R137" s="112" t="str">
        <f t="shared" si="22"/>
        <v/>
      </c>
      <c r="S137" s="112">
        <f t="shared" si="4"/>
        <v>0</v>
      </c>
      <c r="T137" s="112">
        <f t="shared" si="5"/>
        <v>0</v>
      </c>
      <c r="U137" s="112" t="str">
        <f t="shared" si="23"/>
        <v/>
      </c>
      <c r="V137" s="112" t="str">
        <f t="shared" si="6"/>
        <v/>
      </c>
      <c r="W137" s="112">
        <v>0.0</v>
      </c>
      <c r="X137" s="112">
        <f t="shared" si="7"/>
        <v>0</v>
      </c>
      <c r="Y137" s="140" t="str">
        <f t="shared" si="8"/>
        <v/>
      </c>
      <c r="AA137" s="141">
        <v>132.0</v>
      </c>
      <c r="AB137" s="112" t="str">
        <f t="shared" si="9"/>
        <v/>
      </c>
      <c r="AC137" s="142">
        <f t="shared" si="10"/>
        <v>0</v>
      </c>
      <c r="AD137" s="112" t="str">
        <f t="shared" si="11"/>
        <v/>
      </c>
      <c r="AE137" s="112" t="str">
        <f t="shared" si="12"/>
        <v/>
      </c>
      <c r="AF137" s="112" t="str">
        <f t="shared" si="24"/>
        <v/>
      </c>
      <c r="AG137" s="112" t="str">
        <f t="shared" si="25"/>
        <v/>
      </c>
      <c r="AH137" s="112" t="str">
        <f t="shared" si="26"/>
        <v/>
      </c>
      <c r="AI137" s="143" t="str">
        <f t="shared" si="27"/>
        <v/>
      </c>
      <c r="AK137" s="141">
        <v>132.0</v>
      </c>
      <c r="AL137" s="112"/>
      <c r="AM137" s="112"/>
      <c r="AN137" s="112"/>
      <c r="AO137" s="112"/>
      <c r="AP137" s="112"/>
      <c r="AQ137" s="112"/>
      <c r="AR137" s="112"/>
      <c r="AS137" s="112"/>
      <c r="AT137" s="112"/>
      <c r="AU137" s="112"/>
      <c r="AV137" s="112"/>
      <c r="AW137" s="112"/>
      <c r="AX137" s="112"/>
      <c r="AY137" s="143"/>
    </row>
    <row r="138" ht="15.75" customHeight="1">
      <c r="C138" s="241" t="s">
        <v>186</v>
      </c>
      <c r="D138" s="242">
        <v>0.66</v>
      </c>
      <c r="E138" s="240" t="s">
        <v>158</v>
      </c>
      <c r="F138" s="239">
        <f>IF(OR('Pin Maritime'!$E138="Feuillus",'Pin Maritime'!$E138="Peupliers"),1.56,1.3)</f>
        <v>1.56</v>
      </c>
      <c r="G138" s="112"/>
      <c r="H138" s="112"/>
      <c r="I138" s="138">
        <v>133.0</v>
      </c>
      <c r="J138" s="112" t="str">
        <f t="shared" si="64"/>
        <v/>
      </c>
      <c r="K138" s="112">
        <f t="shared" si="19"/>
        <v>0</v>
      </c>
      <c r="L138" s="112" t="str">
        <f t="shared" si="20"/>
        <v/>
      </c>
      <c r="M138" s="112" t="str">
        <f t="shared" si="1"/>
        <v/>
      </c>
      <c r="N138" s="112" t="str">
        <f t="shared" si="2"/>
        <v/>
      </c>
      <c r="O138" s="139">
        <f t="shared" si="3"/>
        <v>0</v>
      </c>
      <c r="P138" s="138">
        <v>133.0</v>
      </c>
      <c r="Q138" s="112" t="str">
        <f t="shared" si="21"/>
        <v/>
      </c>
      <c r="R138" s="112" t="str">
        <f t="shared" si="22"/>
        <v/>
      </c>
      <c r="S138" s="112">
        <f t="shared" si="4"/>
        <v>0</v>
      </c>
      <c r="T138" s="112">
        <f t="shared" si="5"/>
        <v>0</v>
      </c>
      <c r="U138" s="112" t="str">
        <f t="shared" si="23"/>
        <v/>
      </c>
      <c r="V138" s="112" t="str">
        <f t="shared" si="6"/>
        <v/>
      </c>
      <c r="W138" s="112">
        <v>0.0</v>
      </c>
      <c r="X138" s="112">
        <f t="shared" si="7"/>
        <v>0</v>
      </c>
      <c r="Y138" s="140" t="str">
        <f t="shared" si="8"/>
        <v/>
      </c>
      <c r="AA138" s="141">
        <v>133.0</v>
      </c>
      <c r="AB138" s="112" t="str">
        <f t="shared" si="9"/>
        <v/>
      </c>
      <c r="AC138" s="142">
        <f t="shared" si="10"/>
        <v>0</v>
      </c>
      <c r="AD138" s="112" t="str">
        <f t="shared" si="11"/>
        <v/>
      </c>
      <c r="AE138" s="112" t="str">
        <f t="shared" si="12"/>
        <v/>
      </c>
      <c r="AF138" s="112" t="str">
        <f t="shared" si="24"/>
        <v/>
      </c>
      <c r="AG138" s="112" t="str">
        <f t="shared" si="25"/>
        <v/>
      </c>
      <c r="AH138" s="112" t="str">
        <f t="shared" si="26"/>
        <v/>
      </c>
      <c r="AI138" s="143" t="str">
        <f t="shared" si="27"/>
        <v/>
      </c>
      <c r="AK138" s="141">
        <v>133.0</v>
      </c>
      <c r="AL138" s="112"/>
      <c r="AM138" s="112"/>
      <c r="AN138" s="112"/>
      <c r="AO138" s="112"/>
      <c r="AP138" s="112"/>
      <c r="AQ138" s="112"/>
      <c r="AR138" s="112"/>
      <c r="AS138" s="112"/>
      <c r="AT138" s="112"/>
      <c r="AU138" s="112"/>
      <c r="AV138" s="112"/>
      <c r="AW138" s="112"/>
      <c r="AX138" s="112"/>
      <c r="AY138" s="143"/>
    </row>
    <row r="139" ht="15.75" customHeight="1">
      <c r="C139" s="243" t="s">
        <v>187</v>
      </c>
      <c r="D139" s="244">
        <v>0.47</v>
      </c>
      <c r="E139" s="240" t="s">
        <v>158</v>
      </c>
      <c r="F139" s="239">
        <f>IF(OR('Pin Maritime'!$E139="Feuillus",'Pin Maritime'!$E139="Peupliers"),1.56,1.3)</f>
        <v>1.56</v>
      </c>
      <c r="G139" s="112"/>
      <c r="H139" s="112"/>
      <c r="I139" s="138">
        <v>134.0</v>
      </c>
      <c r="J139" s="112" t="str">
        <f t="shared" si="64"/>
        <v/>
      </c>
      <c r="K139" s="112">
        <f t="shared" si="19"/>
        <v>0</v>
      </c>
      <c r="L139" s="112" t="str">
        <f t="shared" si="20"/>
        <v/>
      </c>
      <c r="M139" s="112" t="str">
        <f t="shared" si="1"/>
        <v/>
      </c>
      <c r="N139" s="112" t="str">
        <f t="shared" si="2"/>
        <v/>
      </c>
      <c r="O139" s="139">
        <f t="shared" si="3"/>
        <v>0</v>
      </c>
      <c r="P139" s="138">
        <v>134.0</v>
      </c>
      <c r="Q139" s="112" t="str">
        <f t="shared" si="21"/>
        <v/>
      </c>
      <c r="R139" s="112" t="str">
        <f t="shared" si="22"/>
        <v/>
      </c>
      <c r="S139" s="112">
        <f t="shared" si="4"/>
        <v>0</v>
      </c>
      <c r="T139" s="112">
        <f t="shared" si="5"/>
        <v>0</v>
      </c>
      <c r="U139" s="112" t="str">
        <f t="shared" si="23"/>
        <v/>
      </c>
      <c r="V139" s="112" t="str">
        <f t="shared" si="6"/>
        <v/>
      </c>
      <c r="W139" s="112">
        <v>0.0</v>
      </c>
      <c r="X139" s="112">
        <f t="shared" si="7"/>
        <v>0</v>
      </c>
      <c r="Y139" s="140" t="str">
        <f t="shared" si="8"/>
        <v/>
      </c>
      <c r="AA139" s="141">
        <v>134.0</v>
      </c>
      <c r="AB139" s="112" t="str">
        <f t="shared" si="9"/>
        <v/>
      </c>
      <c r="AC139" s="142">
        <f t="shared" si="10"/>
        <v>0</v>
      </c>
      <c r="AD139" s="112" t="str">
        <f t="shared" si="11"/>
        <v/>
      </c>
      <c r="AE139" s="112" t="str">
        <f t="shared" si="12"/>
        <v/>
      </c>
      <c r="AF139" s="112" t="str">
        <f t="shared" si="24"/>
        <v/>
      </c>
      <c r="AG139" s="112" t="str">
        <f t="shared" si="25"/>
        <v/>
      </c>
      <c r="AH139" s="112" t="str">
        <f t="shared" si="26"/>
        <v/>
      </c>
      <c r="AI139" s="143" t="str">
        <f t="shared" si="27"/>
        <v/>
      </c>
      <c r="AK139" s="141">
        <v>134.0</v>
      </c>
      <c r="AL139" s="112"/>
      <c r="AM139" s="112"/>
      <c r="AN139" s="112"/>
      <c r="AO139" s="112"/>
      <c r="AP139" s="112"/>
      <c r="AQ139" s="112"/>
      <c r="AR139" s="112"/>
      <c r="AS139" s="112"/>
      <c r="AT139" s="112"/>
      <c r="AU139" s="112"/>
      <c r="AV139" s="112"/>
      <c r="AW139" s="112"/>
      <c r="AX139" s="112"/>
      <c r="AY139" s="143"/>
    </row>
    <row r="140" ht="15.75" customHeight="1">
      <c r="C140" s="241" t="s">
        <v>188</v>
      </c>
      <c r="D140" s="242">
        <v>0.67</v>
      </c>
      <c r="E140" s="240" t="s">
        <v>158</v>
      </c>
      <c r="F140" s="239">
        <f>IF(OR('Pin Maritime'!$E140="Feuillus",'Pin Maritime'!$E140="Peupliers"),1.56,1.3)</f>
        <v>1.56</v>
      </c>
      <c r="G140" s="112"/>
      <c r="H140" s="112"/>
      <c r="I140" s="138">
        <v>135.0</v>
      </c>
      <c r="J140" s="112" t="str">
        <f t="shared" si="64"/>
        <v/>
      </c>
      <c r="K140" s="112">
        <f t="shared" si="19"/>
        <v>0</v>
      </c>
      <c r="L140" s="112" t="str">
        <f t="shared" si="20"/>
        <v/>
      </c>
      <c r="M140" s="112" t="str">
        <f t="shared" si="1"/>
        <v/>
      </c>
      <c r="N140" s="112" t="str">
        <f t="shared" si="2"/>
        <v/>
      </c>
      <c r="O140" s="139">
        <f t="shared" si="3"/>
        <v>0</v>
      </c>
      <c r="P140" s="138">
        <v>135.0</v>
      </c>
      <c r="Q140" s="112" t="str">
        <f t="shared" si="21"/>
        <v/>
      </c>
      <c r="R140" s="112" t="str">
        <f t="shared" si="22"/>
        <v/>
      </c>
      <c r="S140" s="112">
        <f t="shared" si="4"/>
        <v>0</v>
      </c>
      <c r="T140" s="112">
        <f t="shared" si="5"/>
        <v>0</v>
      </c>
      <c r="U140" s="112" t="str">
        <f t="shared" si="23"/>
        <v/>
      </c>
      <c r="V140" s="112" t="str">
        <f t="shared" si="6"/>
        <v/>
      </c>
      <c r="W140" s="112">
        <v>0.0</v>
      </c>
      <c r="X140" s="112">
        <f t="shared" si="7"/>
        <v>0</v>
      </c>
      <c r="Y140" s="140" t="str">
        <f t="shared" si="8"/>
        <v/>
      </c>
      <c r="AA140" s="141">
        <v>135.0</v>
      </c>
      <c r="AB140" s="112" t="str">
        <f t="shared" si="9"/>
        <v/>
      </c>
      <c r="AC140" s="142">
        <f t="shared" si="10"/>
        <v>0</v>
      </c>
      <c r="AD140" s="112" t="str">
        <f t="shared" si="11"/>
        <v/>
      </c>
      <c r="AE140" s="112" t="str">
        <f t="shared" si="12"/>
        <v/>
      </c>
      <c r="AF140" s="112" t="str">
        <f t="shared" si="24"/>
        <v/>
      </c>
      <c r="AG140" s="112" t="str">
        <f t="shared" si="25"/>
        <v/>
      </c>
      <c r="AH140" s="112" t="str">
        <f t="shared" si="26"/>
        <v/>
      </c>
      <c r="AI140" s="143" t="str">
        <f t="shared" si="27"/>
        <v/>
      </c>
      <c r="AK140" s="141">
        <v>135.0</v>
      </c>
      <c r="AL140" s="112"/>
      <c r="AM140" s="112"/>
      <c r="AN140" s="112"/>
      <c r="AO140" s="112"/>
      <c r="AP140" s="112"/>
      <c r="AQ140" s="112"/>
      <c r="AR140" s="112"/>
      <c r="AS140" s="112"/>
      <c r="AT140" s="112"/>
      <c r="AU140" s="112"/>
      <c r="AV140" s="112"/>
      <c r="AW140" s="112"/>
      <c r="AX140" s="112"/>
      <c r="AY140" s="143"/>
    </row>
    <row r="141" ht="15.75" customHeight="1">
      <c r="C141" s="241" t="s">
        <v>189</v>
      </c>
      <c r="D141" s="242">
        <v>0.7</v>
      </c>
      <c r="E141" s="240" t="s">
        <v>158</v>
      </c>
      <c r="F141" s="239">
        <f>IF(OR('Pin Maritime'!$E141="Feuillus",'Pin Maritime'!$E141="Peupliers"),1.56,1.3)</f>
        <v>1.56</v>
      </c>
      <c r="G141" s="112"/>
      <c r="H141" s="112"/>
      <c r="I141" s="138">
        <v>136.0</v>
      </c>
      <c r="J141" s="112" t="str">
        <f t="shared" si="64"/>
        <v/>
      </c>
      <c r="K141" s="112">
        <f t="shared" si="19"/>
        <v>0</v>
      </c>
      <c r="L141" s="112" t="str">
        <f t="shared" si="20"/>
        <v/>
      </c>
      <c r="M141" s="112" t="str">
        <f t="shared" si="1"/>
        <v/>
      </c>
      <c r="N141" s="112" t="str">
        <f t="shared" si="2"/>
        <v/>
      </c>
      <c r="O141" s="139">
        <f t="shared" si="3"/>
        <v>0</v>
      </c>
      <c r="P141" s="138">
        <v>136.0</v>
      </c>
      <c r="Q141" s="112" t="str">
        <f t="shared" si="21"/>
        <v/>
      </c>
      <c r="R141" s="112" t="str">
        <f t="shared" si="22"/>
        <v/>
      </c>
      <c r="S141" s="112">
        <f t="shared" si="4"/>
        <v>0</v>
      </c>
      <c r="T141" s="112">
        <f t="shared" si="5"/>
        <v>0</v>
      </c>
      <c r="U141" s="112" t="str">
        <f t="shared" si="23"/>
        <v/>
      </c>
      <c r="V141" s="112" t="str">
        <f t="shared" si="6"/>
        <v/>
      </c>
      <c r="W141" s="112">
        <v>0.0</v>
      </c>
      <c r="X141" s="112">
        <f t="shared" si="7"/>
        <v>0</v>
      </c>
      <c r="Y141" s="140" t="str">
        <f t="shared" si="8"/>
        <v/>
      </c>
      <c r="AA141" s="141">
        <v>136.0</v>
      </c>
      <c r="AB141" s="112" t="str">
        <f t="shared" si="9"/>
        <v/>
      </c>
      <c r="AC141" s="142">
        <f t="shared" si="10"/>
        <v>0</v>
      </c>
      <c r="AD141" s="112" t="str">
        <f t="shared" si="11"/>
        <v/>
      </c>
      <c r="AE141" s="112" t="str">
        <f t="shared" si="12"/>
        <v/>
      </c>
      <c r="AF141" s="112" t="str">
        <f t="shared" si="24"/>
        <v/>
      </c>
      <c r="AG141" s="112" t="str">
        <f t="shared" si="25"/>
        <v/>
      </c>
      <c r="AH141" s="112" t="str">
        <f t="shared" si="26"/>
        <v/>
      </c>
      <c r="AI141" s="143" t="str">
        <f t="shared" si="27"/>
        <v/>
      </c>
      <c r="AK141" s="141">
        <v>136.0</v>
      </c>
      <c r="AL141" s="112"/>
      <c r="AM141" s="112"/>
      <c r="AN141" s="112"/>
      <c r="AO141" s="112"/>
      <c r="AP141" s="112"/>
      <c r="AQ141" s="112"/>
      <c r="AR141" s="112"/>
      <c r="AS141" s="112"/>
      <c r="AT141" s="112"/>
      <c r="AU141" s="112"/>
      <c r="AV141" s="112"/>
      <c r="AW141" s="112"/>
      <c r="AX141" s="112"/>
      <c r="AY141" s="143"/>
    </row>
    <row r="142" ht="15.75" customHeight="1">
      <c r="C142" s="241" t="s">
        <v>190</v>
      </c>
      <c r="D142" s="242">
        <v>0.54</v>
      </c>
      <c r="E142" s="240" t="s">
        <v>158</v>
      </c>
      <c r="F142" s="239">
        <f>IF(OR('Pin Maritime'!$E142="Feuillus",'Pin Maritime'!$E142="Peupliers"),1.56,1.3)</f>
        <v>1.56</v>
      </c>
      <c r="G142" s="112"/>
      <c r="H142" s="112"/>
      <c r="I142" s="138">
        <v>137.0</v>
      </c>
      <c r="J142" s="112" t="str">
        <f t="shared" si="64"/>
        <v/>
      </c>
      <c r="K142" s="112">
        <f t="shared" si="19"/>
        <v>0</v>
      </c>
      <c r="L142" s="112" t="str">
        <f t="shared" si="20"/>
        <v/>
      </c>
      <c r="M142" s="112" t="str">
        <f t="shared" si="1"/>
        <v/>
      </c>
      <c r="N142" s="112" t="str">
        <f t="shared" si="2"/>
        <v/>
      </c>
      <c r="O142" s="139">
        <f t="shared" si="3"/>
        <v>0</v>
      </c>
      <c r="P142" s="138">
        <v>137.0</v>
      </c>
      <c r="Q142" s="112" t="str">
        <f t="shared" si="21"/>
        <v/>
      </c>
      <c r="R142" s="112" t="str">
        <f t="shared" si="22"/>
        <v/>
      </c>
      <c r="S142" s="112">
        <f t="shared" si="4"/>
        <v>0</v>
      </c>
      <c r="T142" s="112">
        <f t="shared" si="5"/>
        <v>0</v>
      </c>
      <c r="U142" s="112" t="str">
        <f t="shared" si="23"/>
        <v/>
      </c>
      <c r="V142" s="112" t="str">
        <f t="shared" si="6"/>
        <v/>
      </c>
      <c r="W142" s="112">
        <v>0.0</v>
      </c>
      <c r="X142" s="112">
        <f t="shared" si="7"/>
        <v>0</v>
      </c>
      <c r="Y142" s="140" t="str">
        <f t="shared" si="8"/>
        <v/>
      </c>
      <c r="AA142" s="141">
        <v>137.0</v>
      </c>
      <c r="AB142" s="112" t="str">
        <f t="shared" si="9"/>
        <v/>
      </c>
      <c r="AC142" s="142">
        <f t="shared" si="10"/>
        <v>0</v>
      </c>
      <c r="AD142" s="112" t="str">
        <f t="shared" si="11"/>
        <v/>
      </c>
      <c r="AE142" s="112" t="str">
        <f t="shared" si="12"/>
        <v/>
      </c>
      <c r="AF142" s="112" t="str">
        <f t="shared" si="24"/>
        <v/>
      </c>
      <c r="AG142" s="112" t="str">
        <f t="shared" si="25"/>
        <v/>
      </c>
      <c r="AH142" s="112" t="str">
        <f t="shared" si="26"/>
        <v/>
      </c>
      <c r="AI142" s="143" t="str">
        <f t="shared" si="27"/>
        <v/>
      </c>
      <c r="AK142" s="141">
        <v>137.0</v>
      </c>
      <c r="AL142" s="112"/>
      <c r="AM142" s="112"/>
      <c r="AN142" s="112"/>
      <c r="AO142" s="112"/>
      <c r="AP142" s="112"/>
      <c r="AQ142" s="112"/>
      <c r="AR142" s="112"/>
      <c r="AS142" s="112"/>
      <c r="AT142" s="112"/>
      <c r="AU142" s="112"/>
      <c r="AV142" s="112"/>
      <c r="AW142" s="112"/>
      <c r="AX142" s="112"/>
      <c r="AY142" s="143"/>
    </row>
    <row r="143" ht="15.75" customHeight="1">
      <c r="C143" s="241" t="s">
        <v>191</v>
      </c>
      <c r="D143" s="242">
        <v>0.65</v>
      </c>
      <c r="E143" s="240" t="s">
        <v>158</v>
      </c>
      <c r="F143" s="239">
        <f>IF(OR('Pin Maritime'!$E143="Feuillus",'Pin Maritime'!$E143="Peupliers"),1.56,1.3)</f>
        <v>1.56</v>
      </c>
      <c r="G143" s="112"/>
      <c r="H143" s="112"/>
      <c r="I143" s="138">
        <v>138.0</v>
      </c>
      <c r="J143" s="112" t="str">
        <f t="shared" si="64"/>
        <v/>
      </c>
      <c r="K143" s="112">
        <f t="shared" si="19"/>
        <v>0</v>
      </c>
      <c r="L143" s="112" t="str">
        <f t="shared" si="20"/>
        <v/>
      </c>
      <c r="M143" s="112" t="str">
        <f t="shared" si="1"/>
        <v/>
      </c>
      <c r="N143" s="112" t="str">
        <f t="shared" si="2"/>
        <v/>
      </c>
      <c r="O143" s="139">
        <f t="shared" si="3"/>
        <v>0</v>
      </c>
      <c r="P143" s="138">
        <v>138.0</v>
      </c>
      <c r="Q143" s="112" t="str">
        <f t="shared" si="21"/>
        <v/>
      </c>
      <c r="R143" s="112" t="str">
        <f t="shared" si="22"/>
        <v/>
      </c>
      <c r="S143" s="112">
        <f t="shared" si="4"/>
        <v>0</v>
      </c>
      <c r="T143" s="112">
        <f t="shared" si="5"/>
        <v>0</v>
      </c>
      <c r="U143" s="112" t="str">
        <f t="shared" si="23"/>
        <v/>
      </c>
      <c r="V143" s="112" t="str">
        <f t="shared" si="6"/>
        <v/>
      </c>
      <c r="W143" s="112">
        <v>0.0</v>
      </c>
      <c r="X143" s="112">
        <f t="shared" si="7"/>
        <v>0</v>
      </c>
      <c r="Y143" s="140" t="str">
        <f t="shared" si="8"/>
        <v/>
      </c>
      <c r="AA143" s="141">
        <v>138.0</v>
      </c>
      <c r="AB143" s="112" t="str">
        <f t="shared" si="9"/>
        <v/>
      </c>
      <c r="AC143" s="142">
        <f t="shared" si="10"/>
        <v>0</v>
      </c>
      <c r="AD143" s="112" t="str">
        <f t="shared" si="11"/>
        <v/>
      </c>
      <c r="AE143" s="112" t="str">
        <f t="shared" si="12"/>
        <v/>
      </c>
      <c r="AF143" s="112" t="str">
        <f t="shared" si="24"/>
        <v/>
      </c>
      <c r="AG143" s="112" t="str">
        <f t="shared" si="25"/>
        <v/>
      </c>
      <c r="AH143" s="112" t="str">
        <f t="shared" si="26"/>
        <v/>
      </c>
      <c r="AI143" s="143" t="str">
        <f t="shared" si="27"/>
        <v/>
      </c>
      <c r="AK143" s="141">
        <v>138.0</v>
      </c>
      <c r="AL143" s="112"/>
      <c r="AM143" s="112"/>
      <c r="AN143" s="112"/>
      <c r="AO143" s="112"/>
      <c r="AP143" s="112"/>
      <c r="AQ143" s="112"/>
      <c r="AR143" s="112"/>
      <c r="AS143" s="112"/>
      <c r="AT143" s="112"/>
      <c r="AU143" s="112"/>
      <c r="AV143" s="112"/>
      <c r="AW143" s="112"/>
      <c r="AX143" s="112"/>
      <c r="AY143" s="143"/>
    </row>
    <row r="144" ht="15.75" customHeight="1">
      <c r="C144" s="241" t="s">
        <v>192</v>
      </c>
      <c r="D144" s="242">
        <v>0.56</v>
      </c>
      <c r="E144" s="240" t="s">
        <v>158</v>
      </c>
      <c r="F144" s="239">
        <f>IF(OR('Pin Maritime'!$E144="Feuillus",'Pin Maritime'!$E144="Peupliers"),1.56,1.3)</f>
        <v>1.56</v>
      </c>
      <c r="G144" s="112"/>
      <c r="H144" s="112"/>
      <c r="I144" s="138">
        <v>139.0</v>
      </c>
      <c r="J144" s="112" t="str">
        <f t="shared" si="64"/>
        <v/>
      </c>
      <c r="K144" s="112">
        <f t="shared" si="19"/>
        <v>0</v>
      </c>
      <c r="L144" s="112" t="str">
        <f t="shared" si="20"/>
        <v/>
      </c>
      <c r="M144" s="112" t="str">
        <f t="shared" si="1"/>
        <v/>
      </c>
      <c r="N144" s="112" t="str">
        <f t="shared" si="2"/>
        <v/>
      </c>
      <c r="O144" s="139">
        <f t="shared" si="3"/>
        <v>0</v>
      </c>
      <c r="P144" s="138">
        <v>139.0</v>
      </c>
      <c r="Q144" s="112" t="str">
        <f t="shared" si="21"/>
        <v/>
      </c>
      <c r="R144" s="112" t="str">
        <f t="shared" si="22"/>
        <v/>
      </c>
      <c r="S144" s="112">
        <f t="shared" si="4"/>
        <v>0</v>
      </c>
      <c r="T144" s="112">
        <f t="shared" si="5"/>
        <v>0</v>
      </c>
      <c r="U144" s="112" t="str">
        <f t="shared" si="23"/>
        <v/>
      </c>
      <c r="V144" s="112" t="str">
        <f t="shared" si="6"/>
        <v/>
      </c>
      <c r="W144" s="112">
        <v>0.0</v>
      </c>
      <c r="X144" s="112">
        <f t="shared" si="7"/>
        <v>0</v>
      </c>
      <c r="Y144" s="140" t="str">
        <f t="shared" si="8"/>
        <v/>
      </c>
      <c r="AA144" s="141">
        <v>139.0</v>
      </c>
      <c r="AB144" s="112" t="str">
        <f t="shared" si="9"/>
        <v/>
      </c>
      <c r="AC144" s="142">
        <f t="shared" si="10"/>
        <v>0</v>
      </c>
      <c r="AD144" s="112" t="str">
        <f t="shared" si="11"/>
        <v/>
      </c>
      <c r="AE144" s="112" t="str">
        <f t="shared" si="12"/>
        <v/>
      </c>
      <c r="AF144" s="112" t="str">
        <f t="shared" si="24"/>
        <v/>
      </c>
      <c r="AG144" s="112" t="str">
        <f t="shared" si="25"/>
        <v/>
      </c>
      <c r="AH144" s="112" t="str">
        <f t="shared" si="26"/>
        <v/>
      </c>
      <c r="AI144" s="143" t="str">
        <f t="shared" si="27"/>
        <v/>
      </c>
      <c r="AK144" s="141">
        <v>139.0</v>
      </c>
      <c r="AL144" s="112"/>
      <c r="AM144" s="112"/>
      <c r="AN144" s="112"/>
      <c r="AO144" s="112"/>
      <c r="AP144" s="112"/>
      <c r="AQ144" s="112"/>
      <c r="AR144" s="112"/>
      <c r="AS144" s="112"/>
      <c r="AT144" s="112"/>
      <c r="AU144" s="112"/>
      <c r="AV144" s="112"/>
      <c r="AW144" s="112"/>
      <c r="AX144" s="112"/>
      <c r="AY144" s="143"/>
    </row>
    <row r="145" ht="15.75" customHeight="1">
      <c r="C145" s="241" t="s">
        <v>193</v>
      </c>
      <c r="D145" s="242">
        <v>0.58</v>
      </c>
      <c r="E145" s="240" t="s">
        <v>158</v>
      </c>
      <c r="F145" s="239">
        <f>IF(OR('Pin Maritime'!$E145="Feuillus",'Pin Maritime'!$E145="Peupliers"),1.56,1.3)</f>
        <v>1.56</v>
      </c>
      <c r="G145" s="112"/>
      <c r="H145" s="112"/>
      <c r="I145" s="138">
        <v>140.0</v>
      </c>
      <c r="J145" s="112" t="str">
        <f t="shared" si="64"/>
        <v/>
      </c>
      <c r="K145" s="112">
        <f t="shared" si="19"/>
        <v>0</v>
      </c>
      <c r="L145" s="112" t="str">
        <f t="shared" si="20"/>
        <v/>
      </c>
      <c r="M145" s="112" t="str">
        <f t="shared" si="1"/>
        <v/>
      </c>
      <c r="N145" s="112" t="str">
        <f t="shared" si="2"/>
        <v/>
      </c>
      <c r="O145" s="139">
        <f t="shared" si="3"/>
        <v>0</v>
      </c>
      <c r="P145" s="138">
        <v>140.0</v>
      </c>
      <c r="Q145" s="112" t="str">
        <f t="shared" si="21"/>
        <v/>
      </c>
      <c r="R145" s="112" t="str">
        <f t="shared" si="22"/>
        <v/>
      </c>
      <c r="S145" s="112">
        <f t="shared" si="4"/>
        <v>0</v>
      </c>
      <c r="T145" s="112">
        <f t="shared" si="5"/>
        <v>0</v>
      </c>
      <c r="U145" s="112" t="str">
        <f t="shared" si="23"/>
        <v/>
      </c>
      <c r="V145" s="112" t="str">
        <f t="shared" si="6"/>
        <v/>
      </c>
      <c r="W145" s="112">
        <v>0.0</v>
      </c>
      <c r="X145" s="112">
        <f t="shared" si="7"/>
        <v>0</v>
      </c>
      <c r="Y145" s="140" t="str">
        <f t="shared" si="8"/>
        <v/>
      </c>
      <c r="AA145" s="141">
        <v>140.0</v>
      </c>
      <c r="AB145" s="112" t="str">
        <f t="shared" si="9"/>
        <v/>
      </c>
      <c r="AC145" s="142">
        <f t="shared" si="10"/>
        <v>0</v>
      </c>
      <c r="AD145" s="112" t="str">
        <f t="shared" si="11"/>
        <v/>
      </c>
      <c r="AE145" s="112" t="str">
        <f t="shared" si="12"/>
        <v/>
      </c>
      <c r="AF145" s="112" t="str">
        <f t="shared" si="24"/>
        <v/>
      </c>
      <c r="AG145" s="112" t="str">
        <f t="shared" si="25"/>
        <v/>
      </c>
      <c r="AH145" s="112" t="str">
        <f t="shared" si="26"/>
        <v/>
      </c>
      <c r="AI145" s="143" t="str">
        <f t="shared" si="27"/>
        <v/>
      </c>
      <c r="AK145" s="141">
        <v>140.0</v>
      </c>
      <c r="AL145" s="112"/>
      <c r="AM145" s="112"/>
      <c r="AN145" s="112"/>
      <c r="AO145" s="112"/>
      <c r="AP145" s="112"/>
      <c r="AQ145" s="112"/>
      <c r="AR145" s="112"/>
      <c r="AS145" s="112"/>
      <c r="AT145" s="112"/>
      <c r="AU145" s="112"/>
      <c r="AV145" s="112"/>
      <c r="AW145" s="112"/>
      <c r="AX145" s="112"/>
      <c r="AY145" s="143"/>
    </row>
    <row r="146" ht="15.75" customHeight="1">
      <c r="C146" s="241" t="s">
        <v>194</v>
      </c>
      <c r="D146" s="242">
        <v>0.64</v>
      </c>
      <c r="E146" s="240" t="s">
        <v>158</v>
      </c>
      <c r="F146" s="239">
        <f>IF(OR('Pin Maritime'!$E146="Feuillus",'Pin Maritime'!$E146="Peupliers"),1.56,1.3)</f>
        <v>1.56</v>
      </c>
      <c r="G146" s="112"/>
      <c r="H146" s="112"/>
      <c r="I146" s="138">
        <v>141.0</v>
      </c>
      <c r="J146" s="112" t="str">
        <f t="shared" si="64"/>
        <v/>
      </c>
      <c r="K146" s="112">
        <f t="shared" si="19"/>
        <v>0</v>
      </c>
      <c r="L146" s="112" t="str">
        <f t="shared" si="20"/>
        <v/>
      </c>
      <c r="M146" s="112" t="str">
        <f t="shared" si="1"/>
        <v/>
      </c>
      <c r="N146" s="112" t="str">
        <f t="shared" si="2"/>
        <v/>
      </c>
      <c r="O146" s="139">
        <f t="shared" si="3"/>
        <v>0</v>
      </c>
      <c r="P146" s="138">
        <v>141.0</v>
      </c>
      <c r="Q146" s="112" t="str">
        <f t="shared" si="21"/>
        <v/>
      </c>
      <c r="R146" s="112" t="str">
        <f t="shared" si="22"/>
        <v/>
      </c>
      <c r="S146" s="112">
        <f t="shared" si="4"/>
        <v>0</v>
      </c>
      <c r="T146" s="112">
        <f t="shared" si="5"/>
        <v>0</v>
      </c>
      <c r="U146" s="112" t="str">
        <f t="shared" si="23"/>
        <v/>
      </c>
      <c r="V146" s="112" t="str">
        <f t="shared" si="6"/>
        <v/>
      </c>
      <c r="W146" s="112">
        <v>0.0</v>
      </c>
      <c r="X146" s="112">
        <f t="shared" si="7"/>
        <v>0</v>
      </c>
      <c r="Y146" s="140" t="str">
        <f t="shared" si="8"/>
        <v/>
      </c>
      <c r="AA146" s="141">
        <v>141.0</v>
      </c>
      <c r="AB146" s="112" t="str">
        <f t="shared" si="9"/>
        <v/>
      </c>
      <c r="AC146" s="142">
        <f t="shared" si="10"/>
        <v>0</v>
      </c>
      <c r="AD146" s="112" t="str">
        <f t="shared" si="11"/>
        <v/>
      </c>
      <c r="AE146" s="112" t="str">
        <f t="shared" si="12"/>
        <v/>
      </c>
      <c r="AF146" s="112" t="str">
        <f t="shared" si="24"/>
        <v/>
      </c>
      <c r="AG146" s="112" t="str">
        <f t="shared" si="25"/>
        <v/>
      </c>
      <c r="AH146" s="112" t="str">
        <f t="shared" si="26"/>
        <v/>
      </c>
      <c r="AI146" s="143" t="str">
        <f t="shared" si="27"/>
        <v/>
      </c>
      <c r="AK146" s="141">
        <v>141.0</v>
      </c>
      <c r="AL146" s="112"/>
      <c r="AM146" s="112"/>
      <c r="AN146" s="112"/>
      <c r="AO146" s="112"/>
      <c r="AP146" s="112"/>
      <c r="AQ146" s="112"/>
      <c r="AR146" s="112"/>
      <c r="AS146" s="112"/>
      <c r="AT146" s="112"/>
      <c r="AU146" s="112"/>
      <c r="AV146" s="112"/>
      <c r="AW146" s="112"/>
      <c r="AX146" s="112"/>
      <c r="AY146" s="143"/>
    </row>
    <row r="147" ht="15.75" customHeight="1">
      <c r="C147" s="241" t="s">
        <v>195</v>
      </c>
      <c r="D147" s="242">
        <v>0.73</v>
      </c>
      <c r="E147" s="240" t="s">
        <v>158</v>
      </c>
      <c r="F147" s="239">
        <f>IF(OR('Pin Maritime'!$E147="Feuillus",'Pin Maritime'!$E147="Peupliers"),1.56,1.3)</f>
        <v>1.56</v>
      </c>
      <c r="G147" s="112"/>
      <c r="H147" s="112"/>
      <c r="I147" s="138">
        <v>142.0</v>
      </c>
      <c r="J147" s="112" t="str">
        <f t="shared" si="64"/>
        <v/>
      </c>
      <c r="K147" s="112">
        <f t="shared" si="19"/>
        <v>0</v>
      </c>
      <c r="L147" s="112" t="str">
        <f t="shared" si="20"/>
        <v/>
      </c>
      <c r="M147" s="112" t="str">
        <f t="shared" si="1"/>
        <v/>
      </c>
      <c r="N147" s="112" t="str">
        <f t="shared" si="2"/>
        <v/>
      </c>
      <c r="O147" s="139">
        <f t="shared" si="3"/>
        <v>0</v>
      </c>
      <c r="P147" s="138">
        <v>142.0</v>
      </c>
      <c r="Q147" s="112" t="str">
        <f t="shared" si="21"/>
        <v/>
      </c>
      <c r="R147" s="112" t="str">
        <f t="shared" si="22"/>
        <v/>
      </c>
      <c r="S147" s="112">
        <f t="shared" si="4"/>
        <v>0</v>
      </c>
      <c r="T147" s="112">
        <f t="shared" si="5"/>
        <v>0</v>
      </c>
      <c r="U147" s="112" t="str">
        <f t="shared" si="23"/>
        <v/>
      </c>
      <c r="V147" s="112" t="str">
        <f t="shared" si="6"/>
        <v/>
      </c>
      <c r="W147" s="112">
        <v>0.0</v>
      </c>
      <c r="X147" s="112">
        <f t="shared" si="7"/>
        <v>0</v>
      </c>
      <c r="Y147" s="140" t="str">
        <f t="shared" si="8"/>
        <v/>
      </c>
      <c r="AA147" s="141">
        <v>142.0</v>
      </c>
      <c r="AB147" s="112" t="str">
        <f t="shared" si="9"/>
        <v/>
      </c>
      <c r="AC147" s="142">
        <f t="shared" si="10"/>
        <v>0</v>
      </c>
      <c r="AD147" s="112" t="str">
        <f t="shared" si="11"/>
        <v/>
      </c>
      <c r="AE147" s="112" t="str">
        <f t="shared" si="12"/>
        <v/>
      </c>
      <c r="AF147" s="112" t="str">
        <f t="shared" si="24"/>
        <v/>
      </c>
      <c r="AG147" s="112" t="str">
        <f t="shared" si="25"/>
        <v/>
      </c>
      <c r="AH147" s="112" t="str">
        <f t="shared" si="26"/>
        <v/>
      </c>
      <c r="AI147" s="143" t="str">
        <f t="shared" si="27"/>
        <v/>
      </c>
      <c r="AK147" s="141">
        <v>142.0</v>
      </c>
      <c r="AL147" s="112"/>
      <c r="AM147" s="112"/>
      <c r="AN147" s="112"/>
      <c r="AO147" s="112"/>
      <c r="AP147" s="112"/>
      <c r="AQ147" s="112"/>
      <c r="AR147" s="112"/>
      <c r="AS147" s="112"/>
      <c r="AT147" s="112"/>
      <c r="AU147" s="112"/>
      <c r="AV147" s="112"/>
      <c r="AW147" s="112"/>
      <c r="AX147" s="112"/>
      <c r="AY147" s="143"/>
    </row>
    <row r="148" ht="15.75" customHeight="1">
      <c r="C148" s="241" t="s">
        <v>196</v>
      </c>
      <c r="D148" s="242">
        <v>0.56</v>
      </c>
      <c r="E148" s="240" t="s">
        <v>158</v>
      </c>
      <c r="F148" s="239">
        <f>IF(OR('Pin Maritime'!$E148="Feuillus",'Pin Maritime'!$E148="Peupliers"),1.56,1.3)</f>
        <v>1.56</v>
      </c>
      <c r="G148" s="112"/>
      <c r="H148" s="112"/>
      <c r="I148" s="138">
        <v>143.0</v>
      </c>
      <c r="J148" s="112" t="str">
        <f t="shared" si="64"/>
        <v/>
      </c>
      <c r="K148" s="112">
        <f t="shared" si="19"/>
        <v>0</v>
      </c>
      <c r="L148" s="112" t="str">
        <f t="shared" si="20"/>
        <v/>
      </c>
      <c r="M148" s="112" t="str">
        <f t="shared" si="1"/>
        <v/>
      </c>
      <c r="N148" s="112" t="str">
        <f t="shared" si="2"/>
        <v/>
      </c>
      <c r="O148" s="139">
        <f t="shared" si="3"/>
        <v>0</v>
      </c>
      <c r="P148" s="138">
        <v>143.0</v>
      </c>
      <c r="Q148" s="112" t="str">
        <f t="shared" si="21"/>
        <v/>
      </c>
      <c r="R148" s="112" t="str">
        <f t="shared" si="22"/>
        <v/>
      </c>
      <c r="S148" s="112">
        <f t="shared" si="4"/>
        <v>0</v>
      </c>
      <c r="T148" s="112">
        <f t="shared" si="5"/>
        <v>0</v>
      </c>
      <c r="U148" s="112" t="str">
        <f t="shared" si="23"/>
        <v/>
      </c>
      <c r="V148" s="112" t="str">
        <f t="shared" si="6"/>
        <v/>
      </c>
      <c r="W148" s="112">
        <v>0.0</v>
      </c>
      <c r="X148" s="112">
        <f t="shared" si="7"/>
        <v>0</v>
      </c>
      <c r="Y148" s="140" t="str">
        <f t="shared" si="8"/>
        <v/>
      </c>
      <c r="AA148" s="141">
        <v>143.0</v>
      </c>
      <c r="AB148" s="112" t="str">
        <f t="shared" si="9"/>
        <v/>
      </c>
      <c r="AC148" s="142">
        <f t="shared" si="10"/>
        <v>0</v>
      </c>
      <c r="AD148" s="112" t="str">
        <f t="shared" si="11"/>
        <v/>
      </c>
      <c r="AE148" s="112" t="str">
        <f t="shared" si="12"/>
        <v/>
      </c>
      <c r="AF148" s="112" t="str">
        <f t="shared" si="24"/>
        <v/>
      </c>
      <c r="AG148" s="112" t="str">
        <f t="shared" si="25"/>
        <v/>
      </c>
      <c r="AH148" s="112" t="str">
        <f t="shared" si="26"/>
        <v/>
      </c>
      <c r="AI148" s="143" t="str">
        <f t="shared" si="27"/>
        <v/>
      </c>
      <c r="AK148" s="141">
        <v>143.0</v>
      </c>
      <c r="AL148" s="112"/>
      <c r="AM148" s="112"/>
      <c r="AN148" s="112"/>
      <c r="AO148" s="112"/>
      <c r="AP148" s="112"/>
      <c r="AQ148" s="112"/>
      <c r="AR148" s="112"/>
      <c r="AS148" s="112"/>
      <c r="AT148" s="112"/>
      <c r="AU148" s="112"/>
      <c r="AV148" s="112"/>
      <c r="AW148" s="112"/>
      <c r="AX148" s="112"/>
      <c r="AY148" s="143"/>
    </row>
    <row r="149" ht="15.75" customHeight="1">
      <c r="C149" s="241" t="s">
        <v>197</v>
      </c>
      <c r="D149" s="242">
        <v>0.74</v>
      </c>
      <c r="E149" s="240" t="s">
        <v>158</v>
      </c>
      <c r="F149" s="239">
        <f>IF(OR('Pin Maritime'!$E149="Feuillus",'Pin Maritime'!$E149="Peupliers"),1.56,1.3)</f>
        <v>1.56</v>
      </c>
      <c r="G149" s="112"/>
      <c r="H149" s="112"/>
      <c r="I149" s="138">
        <v>144.0</v>
      </c>
      <c r="J149" s="112" t="str">
        <f t="shared" si="64"/>
        <v/>
      </c>
      <c r="K149" s="112">
        <f t="shared" si="19"/>
        <v>0</v>
      </c>
      <c r="L149" s="112" t="str">
        <f t="shared" si="20"/>
        <v/>
      </c>
      <c r="M149" s="112" t="str">
        <f t="shared" si="1"/>
        <v/>
      </c>
      <c r="N149" s="112" t="str">
        <f t="shared" si="2"/>
        <v/>
      </c>
      <c r="O149" s="139">
        <f t="shared" si="3"/>
        <v>0</v>
      </c>
      <c r="P149" s="138">
        <v>144.0</v>
      </c>
      <c r="Q149" s="112" t="str">
        <f t="shared" si="21"/>
        <v/>
      </c>
      <c r="R149" s="112" t="str">
        <f t="shared" si="22"/>
        <v/>
      </c>
      <c r="S149" s="112">
        <f t="shared" si="4"/>
        <v>0</v>
      </c>
      <c r="T149" s="112">
        <f t="shared" si="5"/>
        <v>0</v>
      </c>
      <c r="U149" s="112" t="str">
        <f t="shared" si="23"/>
        <v/>
      </c>
      <c r="V149" s="112" t="str">
        <f t="shared" si="6"/>
        <v/>
      </c>
      <c r="W149" s="112">
        <v>0.0</v>
      </c>
      <c r="X149" s="112">
        <f t="shared" si="7"/>
        <v>0</v>
      </c>
      <c r="Y149" s="140" t="str">
        <f t="shared" si="8"/>
        <v/>
      </c>
      <c r="AA149" s="141">
        <v>144.0</v>
      </c>
      <c r="AB149" s="112" t="str">
        <f t="shared" si="9"/>
        <v/>
      </c>
      <c r="AC149" s="142">
        <f t="shared" si="10"/>
        <v>0</v>
      </c>
      <c r="AD149" s="112" t="str">
        <f t="shared" si="11"/>
        <v/>
      </c>
      <c r="AE149" s="112" t="str">
        <f t="shared" si="12"/>
        <v/>
      </c>
      <c r="AF149" s="112" t="str">
        <f t="shared" si="24"/>
        <v/>
      </c>
      <c r="AG149" s="112" t="str">
        <f t="shared" si="25"/>
        <v/>
      </c>
      <c r="AH149" s="112" t="str">
        <f t="shared" si="26"/>
        <v/>
      </c>
      <c r="AI149" s="143" t="str">
        <f t="shared" si="27"/>
        <v/>
      </c>
      <c r="AK149" s="141">
        <v>144.0</v>
      </c>
      <c r="AL149" s="112"/>
      <c r="AM149" s="112"/>
      <c r="AN149" s="112"/>
      <c r="AO149" s="112"/>
      <c r="AP149" s="112"/>
      <c r="AQ149" s="112"/>
      <c r="AR149" s="112"/>
      <c r="AS149" s="112"/>
      <c r="AT149" s="112"/>
      <c r="AU149" s="112"/>
      <c r="AV149" s="112"/>
      <c r="AW149" s="112"/>
      <c r="AX149" s="112"/>
      <c r="AY149" s="143"/>
    </row>
    <row r="150" ht="15.75" customHeight="1">
      <c r="C150" s="241" t="s">
        <v>198</v>
      </c>
      <c r="D150" s="242">
        <v>0.4</v>
      </c>
      <c r="E150" s="240" t="s">
        <v>162</v>
      </c>
      <c r="F150" s="239">
        <f>IF(OR('Pin Maritime'!$E150="Feuillus",'Pin Maritime'!$E150="Peupliers"),1.56,1.3)</f>
        <v>1.3</v>
      </c>
      <c r="G150" s="112"/>
      <c r="H150" s="112"/>
      <c r="I150" s="138">
        <v>145.0</v>
      </c>
      <c r="J150" s="112" t="str">
        <f t="shared" si="64"/>
        <v/>
      </c>
      <c r="K150" s="112">
        <f t="shared" si="19"/>
        <v>0</v>
      </c>
      <c r="L150" s="112" t="str">
        <f t="shared" si="20"/>
        <v/>
      </c>
      <c r="M150" s="112" t="str">
        <f t="shared" si="1"/>
        <v/>
      </c>
      <c r="N150" s="112" t="str">
        <f t="shared" si="2"/>
        <v/>
      </c>
      <c r="O150" s="139">
        <f t="shared" si="3"/>
        <v>0</v>
      </c>
      <c r="P150" s="138">
        <v>145.0</v>
      </c>
      <c r="Q150" s="112" t="str">
        <f t="shared" si="21"/>
        <v/>
      </c>
      <c r="R150" s="112" t="str">
        <f t="shared" si="22"/>
        <v/>
      </c>
      <c r="S150" s="112">
        <f t="shared" si="4"/>
        <v>0</v>
      </c>
      <c r="T150" s="112">
        <f t="shared" si="5"/>
        <v>0</v>
      </c>
      <c r="U150" s="112" t="str">
        <f t="shared" si="23"/>
        <v/>
      </c>
      <c r="V150" s="112" t="str">
        <f t="shared" si="6"/>
        <v/>
      </c>
      <c r="W150" s="112">
        <v>0.0</v>
      </c>
      <c r="X150" s="112">
        <f t="shared" si="7"/>
        <v>0</v>
      </c>
      <c r="Y150" s="140" t="str">
        <f t="shared" si="8"/>
        <v/>
      </c>
      <c r="AA150" s="141">
        <v>145.0</v>
      </c>
      <c r="AB150" s="112" t="str">
        <f t="shared" si="9"/>
        <v/>
      </c>
      <c r="AC150" s="142">
        <f t="shared" si="10"/>
        <v>0</v>
      </c>
      <c r="AD150" s="112" t="str">
        <f t="shared" si="11"/>
        <v/>
      </c>
      <c r="AE150" s="112" t="str">
        <f t="shared" si="12"/>
        <v/>
      </c>
      <c r="AF150" s="112" t="str">
        <f t="shared" si="24"/>
        <v/>
      </c>
      <c r="AG150" s="112" t="str">
        <f t="shared" si="25"/>
        <v/>
      </c>
      <c r="AH150" s="112" t="str">
        <f t="shared" si="26"/>
        <v/>
      </c>
      <c r="AI150" s="143" t="str">
        <f t="shared" si="27"/>
        <v/>
      </c>
      <c r="AK150" s="141">
        <v>145.0</v>
      </c>
      <c r="AL150" s="112"/>
      <c r="AM150" s="112"/>
      <c r="AN150" s="112"/>
      <c r="AO150" s="112"/>
      <c r="AP150" s="112"/>
      <c r="AQ150" s="112"/>
      <c r="AR150" s="112"/>
      <c r="AS150" s="112"/>
      <c r="AT150" s="112"/>
      <c r="AU150" s="112"/>
      <c r="AV150" s="112"/>
      <c r="AW150" s="112"/>
      <c r="AX150" s="112"/>
      <c r="AY150" s="143"/>
    </row>
    <row r="151" ht="15.75" customHeight="1">
      <c r="C151" s="241" t="s">
        <v>199</v>
      </c>
      <c r="D151" s="242">
        <v>0.6</v>
      </c>
      <c r="E151" s="240" t="s">
        <v>158</v>
      </c>
      <c r="F151" s="239">
        <f>IF(OR('Pin Maritime'!$E151="Feuillus",'Pin Maritime'!$E151="Peupliers"),1.56,1.3)</f>
        <v>1.56</v>
      </c>
      <c r="G151" s="112"/>
      <c r="H151" s="112"/>
      <c r="I151" s="138">
        <v>146.0</v>
      </c>
      <c r="J151" s="112" t="str">
        <f t="shared" si="64"/>
        <v/>
      </c>
      <c r="K151" s="112">
        <f t="shared" si="19"/>
        <v>0</v>
      </c>
      <c r="L151" s="112" t="str">
        <f t="shared" si="20"/>
        <v/>
      </c>
      <c r="M151" s="112" t="str">
        <f t="shared" si="1"/>
        <v/>
      </c>
      <c r="N151" s="112" t="str">
        <f t="shared" si="2"/>
        <v/>
      </c>
      <c r="O151" s="139">
        <f t="shared" si="3"/>
        <v>0</v>
      </c>
      <c r="P151" s="138">
        <v>146.0</v>
      </c>
      <c r="Q151" s="112" t="str">
        <f t="shared" si="21"/>
        <v/>
      </c>
      <c r="R151" s="112" t="str">
        <f t="shared" si="22"/>
        <v/>
      </c>
      <c r="S151" s="112">
        <f t="shared" si="4"/>
        <v>0</v>
      </c>
      <c r="T151" s="112">
        <f t="shared" si="5"/>
        <v>0</v>
      </c>
      <c r="U151" s="112" t="str">
        <f t="shared" si="23"/>
        <v/>
      </c>
      <c r="V151" s="112" t="str">
        <f t="shared" si="6"/>
        <v/>
      </c>
      <c r="W151" s="112">
        <v>0.0</v>
      </c>
      <c r="X151" s="112">
        <f t="shared" si="7"/>
        <v>0</v>
      </c>
      <c r="Y151" s="140" t="str">
        <f t="shared" si="8"/>
        <v/>
      </c>
      <c r="AA151" s="141">
        <v>146.0</v>
      </c>
      <c r="AB151" s="112" t="str">
        <f t="shared" si="9"/>
        <v/>
      </c>
      <c r="AC151" s="142">
        <f t="shared" si="10"/>
        <v>0</v>
      </c>
      <c r="AD151" s="112" t="str">
        <f t="shared" si="11"/>
        <v/>
      </c>
      <c r="AE151" s="112" t="str">
        <f t="shared" si="12"/>
        <v/>
      </c>
      <c r="AF151" s="112" t="str">
        <f t="shared" si="24"/>
        <v/>
      </c>
      <c r="AG151" s="112" t="str">
        <f t="shared" si="25"/>
        <v/>
      </c>
      <c r="AH151" s="112" t="str">
        <f t="shared" si="26"/>
        <v/>
      </c>
      <c r="AI151" s="143" t="str">
        <f t="shared" si="27"/>
        <v/>
      </c>
      <c r="AK151" s="141">
        <v>146.0</v>
      </c>
      <c r="AL151" s="112"/>
      <c r="AM151" s="112"/>
      <c r="AN151" s="112"/>
      <c r="AO151" s="112"/>
      <c r="AP151" s="112"/>
      <c r="AQ151" s="112"/>
      <c r="AR151" s="112"/>
      <c r="AS151" s="112"/>
      <c r="AT151" s="112"/>
      <c r="AU151" s="112"/>
      <c r="AV151" s="112"/>
      <c r="AW151" s="112"/>
      <c r="AX151" s="112"/>
      <c r="AY151" s="143"/>
    </row>
    <row r="152" ht="15.75" customHeight="1">
      <c r="C152" s="241" t="s">
        <v>200</v>
      </c>
      <c r="D152" s="242">
        <v>0.43</v>
      </c>
      <c r="E152" s="240" t="s">
        <v>162</v>
      </c>
      <c r="F152" s="239">
        <f>IF(OR('Pin Maritime'!$E152="Feuillus",'Pin Maritime'!$E152="Peupliers"),1.56,1.3)</f>
        <v>1.3</v>
      </c>
      <c r="G152" s="112"/>
      <c r="H152" s="112"/>
      <c r="I152" s="138">
        <v>147.0</v>
      </c>
      <c r="J152" s="112" t="str">
        <f t="shared" si="64"/>
        <v/>
      </c>
      <c r="K152" s="112">
        <f t="shared" si="19"/>
        <v>0</v>
      </c>
      <c r="L152" s="112" t="str">
        <f t="shared" si="20"/>
        <v/>
      </c>
      <c r="M152" s="112" t="str">
        <f t="shared" si="1"/>
        <v/>
      </c>
      <c r="N152" s="112" t="str">
        <f t="shared" si="2"/>
        <v/>
      </c>
      <c r="O152" s="139">
        <f t="shared" si="3"/>
        <v>0</v>
      </c>
      <c r="P152" s="138">
        <v>147.0</v>
      </c>
      <c r="Q152" s="112" t="str">
        <f t="shared" si="21"/>
        <v/>
      </c>
      <c r="R152" s="112" t="str">
        <f t="shared" si="22"/>
        <v/>
      </c>
      <c r="S152" s="112">
        <f t="shared" si="4"/>
        <v>0</v>
      </c>
      <c r="T152" s="112">
        <f t="shared" si="5"/>
        <v>0</v>
      </c>
      <c r="U152" s="112" t="str">
        <f t="shared" si="23"/>
        <v/>
      </c>
      <c r="V152" s="112" t="str">
        <f t="shared" si="6"/>
        <v/>
      </c>
      <c r="W152" s="112">
        <v>0.0</v>
      </c>
      <c r="X152" s="112">
        <f t="shared" si="7"/>
        <v>0</v>
      </c>
      <c r="Y152" s="140" t="str">
        <f t="shared" si="8"/>
        <v/>
      </c>
      <c r="AA152" s="141">
        <v>147.0</v>
      </c>
      <c r="AB152" s="112" t="str">
        <f t="shared" si="9"/>
        <v/>
      </c>
      <c r="AC152" s="142">
        <f t="shared" si="10"/>
        <v>0</v>
      </c>
      <c r="AD152" s="112" t="str">
        <f t="shared" si="11"/>
        <v/>
      </c>
      <c r="AE152" s="112" t="str">
        <f t="shared" si="12"/>
        <v/>
      </c>
      <c r="AF152" s="112" t="str">
        <f t="shared" si="24"/>
        <v/>
      </c>
      <c r="AG152" s="112" t="str">
        <f t="shared" si="25"/>
        <v/>
      </c>
      <c r="AH152" s="112" t="str">
        <f t="shared" si="26"/>
        <v/>
      </c>
      <c r="AI152" s="143" t="str">
        <f t="shared" si="27"/>
        <v/>
      </c>
      <c r="AK152" s="141">
        <v>147.0</v>
      </c>
      <c r="AL152" s="112"/>
      <c r="AM152" s="112"/>
      <c r="AN152" s="112"/>
      <c r="AO152" s="112"/>
      <c r="AP152" s="112"/>
      <c r="AQ152" s="112"/>
      <c r="AR152" s="112"/>
      <c r="AS152" s="112"/>
      <c r="AT152" s="112"/>
      <c r="AU152" s="112"/>
      <c r="AV152" s="112"/>
      <c r="AW152" s="112"/>
      <c r="AX152" s="112"/>
      <c r="AY152" s="143"/>
    </row>
    <row r="153" ht="15.75" customHeight="1">
      <c r="C153" s="241" t="s">
        <v>201</v>
      </c>
      <c r="D153" s="242">
        <v>0.37</v>
      </c>
      <c r="E153" s="240" t="s">
        <v>162</v>
      </c>
      <c r="F153" s="239">
        <f>IF(OR('Pin Maritime'!$E153="Feuillus",'Pin Maritime'!$E153="Peupliers"),1.56,1.3)</f>
        <v>1.3</v>
      </c>
      <c r="G153" s="112"/>
      <c r="H153" s="112"/>
      <c r="I153" s="138">
        <v>148.0</v>
      </c>
      <c r="J153" s="112" t="str">
        <f t="shared" si="64"/>
        <v/>
      </c>
      <c r="K153" s="112">
        <f t="shared" si="19"/>
        <v>0</v>
      </c>
      <c r="L153" s="112" t="str">
        <f t="shared" si="20"/>
        <v/>
      </c>
      <c r="M153" s="112" t="str">
        <f t="shared" si="1"/>
        <v/>
      </c>
      <c r="N153" s="112" t="str">
        <f t="shared" si="2"/>
        <v/>
      </c>
      <c r="O153" s="139">
        <f t="shared" si="3"/>
        <v>0</v>
      </c>
      <c r="P153" s="138">
        <v>148.0</v>
      </c>
      <c r="Q153" s="112" t="str">
        <f t="shared" si="21"/>
        <v/>
      </c>
      <c r="R153" s="112" t="str">
        <f t="shared" si="22"/>
        <v/>
      </c>
      <c r="S153" s="112">
        <f t="shared" si="4"/>
        <v>0</v>
      </c>
      <c r="T153" s="112">
        <f t="shared" si="5"/>
        <v>0</v>
      </c>
      <c r="U153" s="112" t="str">
        <f t="shared" si="23"/>
        <v/>
      </c>
      <c r="V153" s="112" t="str">
        <f t="shared" si="6"/>
        <v/>
      </c>
      <c r="W153" s="112">
        <v>0.0</v>
      </c>
      <c r="X153" s="112">
        <f t="shared" si="7"/>
        <v>0</v>
      </c>
      <c r="Y153" s="140" t="str">
        <f t="shared" si="8"/>
        <v/>
      </c>
      <c r="AA153" s="141">
        <v>148.0</v>
      </c>
      <c r="AB153" s="112" t="str">
        <f t="shared" si="9"/>
        <v/>
      </c>
      <c r="AC153" s="142">
        <f t="shared" si="10"/>
        <v>0</v>
      </c>
      <c r="AD153" s="112" t="str">
        <f t="shared" si="11"/>
        <v/>
      </c>
      <c r="AE153" s="112" t="str">
        <f t="shared" si="12"/>
        <v/>
      </c>
      <c r="AF153" s="112" t="str">
        <f t="shared" si="24"/>
        <v/>
      </c>
      <c r="AG153" s="112" t="str">
        <f t="shared" si="25"/>
        <v/>
      </c>
      <c r="AH153" s="112" t="str">
        <f t="shared" si="26"/>
        <v/>
      </c>
      <c r="AI153" s="143" t="str">
        <f t="shared" si="27"/>
        <v/>
      </c>
      <c r="AK153" s="141">
        <v>148.0</v>
      </c>
      <c r="AL153" s="112"/>
      <c r="AM153" s="112"/>
      <c r="AN153" s="112"/>
      <c r="AO153" s="112"/>
      <c r="AP153" s="112"/>
      <c r="AQ153" s="112"/>
      <c r="AR153" s="112"/>
      <c r="AS153" s="112"/>
      <c r="AT153" s="112"/>
      <c r="AU153" s="112"/>
      <c r="AV153" s="112"/>
      <c r="AW153" s="112"/>
      <c r="AX153" s="112"/>
      <c r="AY153" s="143"/>
    </row>
    <row r="154" ht="15.75" customHeight="1">
      <c r="C154" s="241" t="s">
        <v>202</v>
      </c>
      <c r="D154" s="242">
        <v>0.36</v>
      </c>
      <c r="E154" s="240" t="s">
        <v>162</v>
      </c>
      <c r="F154" s="239">
        <f>IF(OR('Pin Maritime'!$E154="Feuillus",'Pin Maritime'!$E154="Peupliers"),1.56,1.3)</f>
        <v>1.3</v>
      </c>
      <c r="G154" s="112"/>
      <c r="H154" s="112"/>
      <c r="I154" s="138">
        <v>149.0</v>
      </c>
      <c r="J154" s="112" t="str">
        <f t="shared" si="64"/>
        <v/>
      </c>
      <c r="K154" s="112">
        <f t="shared" si="19"/>
        <v>0</v>
      </c>
      <c r="L154" s="112" t="str">
        <f t="shared" si="20"/>
        <v/>
      </c>
      <c r="M154" s="112" t="str">
        <f t="shared" si="1"/>
        <v/>
      </c>
      <c r="N154" s="112" t="str">
        <f t="shared" si="2"/>
        <v/>
      </c>
      <c r="O154" s="139">
        <f t="shared" si="3"/>
        <v>0</v>
      </c>
      <c r="P154" s="138">
        <v>149.0</v>
      </c>
      <c r="Q154" s="112" t="str">
        <f t="shared" si="21"/>
        <v/>
      </c>
      <c r="R154" s="112" t="str">
        <f t="shared" si="22"/>
        <v/>
      </c>
      <c r="S154" s="112">
        <f t="shared" si="4"/>
        <v>0</v>
      </c>
      <c r="T154" s="112">
        <f t="shared" si="5"/>
        <v>0</v>
      </c>
      <c r="U154" s="112" t="str">
        <f t="shared" si="23"/>
        <v/>
      </c>
      <c r="V154" s="112" t="str">
        <f t="shared" si="6"/>
        <v/>
      </c>
      <c r="W154" s="112">
        <v>0.0</v>
      </c>
      <c r="X154" s="112">
        <f t="shared" si="7"/>
        <v>0</v>
      </c>
      <c r="Y154" s="140" t="str">
        <f t="shared" si="8"/>
        <v/>
      </c>
      <c r="AA154" s="141">
        <v>149.0</v>
      </c>
      <c r="AB154" s="112" t="str">
        <f t="shared" si="9"/>
        <v/>
      </c>
      <c r="AC154" s="142">
        <f t="shared" si="10"/>
        <v>0</v>
      </c>
      <c r="AD154" s="112" t="str">
        <f t="shared" si="11"/>
        <v/>
      </c>
      <c r="AE154" s="112" t="str">
        <f t="shared" si="12"/>
        <v/>
      </c>
      <c r="AF154" s="112" t="str">
        <f t="shared" si="24"/>
        <v/>
      </c>
      <c r="AG154" s="112" t="str">
        <f t="shared" si="25"/>
        <v/>
      </c>
      <c r="AH154" s="112" t="str">
        <f t="shared" si="26"/>
        <v/>
      </c>
      <c r="AI154" s="143" t="str">
        <f t="shared" si="27"/>
        <v/>
      </c>
      <c r="AK154" s="141">
        <v>149.0</v>
      </c>
      <c r="AL154" s="112"/>
      <c r="AM154" s="112"/>
      <c r="AN154" s="112"/>
      <c r="AO154" s="112"/>
      <c r="AP154" s="112"/>
      <c r="AQ154" s="112"/>
      <c r="AR154" s="112"/>
      <c r="AS154" s="112"/>
      <c r="AT154" s="112"/>
      <c r="AU154" s="112"/>
      <c r="AV154" s="112"/>
      <c r="AW154" s="112"/>
      <c r="AX154" s="112"/>
      <c r="AY154" s="143"/>
    </row>
    <row r="155" ht="15.75" customHeight="1">
      <c r="C155" s="241" t="s">
        <v>203</v>
      </c>
      <c r="D155" s="242">
        <v>0.51</v>
      </c>
      <c r="E155" s="240" t="s">
        <v>158</v>
      </c>
      <c r="F155" s="239">
        <f>IF(OR('Pin Maritime'!$E155="Feuillus",'Pin Maritime'!$E155="Peupliers"),1.56,1.3)</f>
        <v>1.56</v>
      </c>
      <c r="G155" s="112"/>
      <c r="H155" s="112"/>
      <c r="I155" s="138">
        <v>150.0</v>
      </c>
      <c r="J155" s="112" t="str">
        <f t="shared" si="64"/>
        <v/>
      </c>
      <c r="K155" s="112">
        <f t="shared" si="19"/>
        <v>0</v>
      </c>
      <c r="L155" s="112" t="str">
        <f t="shared" si="20"/>
        <v/>
      </c>
      <c r="M155" s="112" t="str">
        <f t="shared" si="1"/>
        <v/>
      </c>
      <c r="N155" s="112" t="str">
        <f t="shared" si="2"/>
        <v/>
      </c>
      <c r="O155" s="139">
        <f t="shared" si="3"/>
        <v>0</v>
      </c>
      <c r="P155" s="138">
        <v>150.0</v>
      </c>
      <c r="Q155" s="112" t="str">
        <f t="shared" si="21"/>
        <v/>
      </c>
      <c r="R155" s="112" t="str">
        <f t="shared" si="22"/>
        <v/>
      </c>
      <c r="S155" s="112">
        <f t="shared" si="4"/>
        <v>0</v>
      </c>
      <c r="T155" s="112">
        <f t="shared" si="5"/>
        <v>0</v>
      </c>
      <c r="U155" s="112" t="str">
        <f t="shared" si="23"/>
        <v/>
      </c>
      <c r="V155" s="112" t="str">
        <f t="shared" si="6"/>
        <v/>
      </c>
      <c r="W155" s="112">
        <v>0.0</v>
      </c>
      <c r="X155" s="112">
        <f t="shared" si="7"/>
        <v>0</v>
      </c>
      <c r="Y155" s="140" t="str">
        <f t="shared" si="8"/>
        <v/>
      </c>
      <c r="AA155" s="141">
        <v>150.0</v>
      </c>
      <c r="AB155" s="112" t="str">
        <f t="shared" si="9"/>
        <v/>
      </c>
      <c r="AC155" s="142">
        <f t="shared" si="10"/>
        <v>0</v>
      </c>
      <c r="AD155" s="112" t="str">
        <f t="shared" si="11"/>
        <v/>
      </c>
      <c r="AE155" s="112" t="str">
        <f t="shared" si="12"/>
        <v/>
      </c>
      <c r="AF155" s="112" t="str">
        <f t="shared" si="24"/>
        <v/>
      </c>
      <c r="AG155" s="112" t="str">
        <f t="shared" si="25"/>
        <v/>
      </c>
      <c r="AH155" s="112" t="str">
        <f t="shared" si="26"/>
        <v/>
      </c>
      <c r="AI155" s="143" t="str">
        <f t="shared" si="27"/>
        <v/>
      </c>
      <c r="AK155" s="141">
        <v>150.0</v>
      </c>
      <c r="AL155" s="112"/>
      <c r="AM155" s="112"/>
      <c r="AN155" s="112"/>
      <c r="AO155" s="112"/>
      <c r="AP155" s="112"/>
      <c r="AQ155" s="112"/>
      <c r="AR155" s="112"/>
      <c r="AS155" s="112"/>
      <c r="AT155" s="112"/>
      <c r="AU155" s="112"/>
      <c r="AV155" s="112"/>
      <c r="AW155" s="112"/>
      <c r="AX155" s="112"/>
      <c r="AY155" s="143"/>
    </row>
    <row r="156" ht="15.75" customHeight="1">
      <c r="C156" s="241" t="s">
        <v>204</v>
      </c>
      <c r="D156" s="242">
        <v>0.56</v>
      </c>
      <c r="E156" s="240" t="s">
        <v>158</v>
      </c>
      <c r="F156" s="239">
        <f>IF(OR('Pin Maritime'!$E156="Feuillus",'Pin Maritime'!$E156="Peupliers"),1.56,1.3)</f>
        <v>1.56</v>
      </c>
      <c r="G156" s="112"/>
      <c r="H156" s="112"/>
      <c r="I156" s="138">
        <v>151.0</v>
      </c>
      <c r="J156" s="112" t="str">
        <f t="shared" si="64"/>
        <v/>
      </c>
      <c r="K156" s="112">
        <f t="shared" si="19"/>
        <v>0</v>
      </c>
      <c r="L156" s="112" t="str">
        <f t="shared" si="20"/>
        <v/>
      </c>
      <c r="M156" s="112" t="str">
        <f t="shared" si="1"/>
        <v/>
      </c>
      <c r="N156" s="112" t="str">
        <f t="shared" si="2"/>
        <v/>
      </c>
      <c r="O156" s="139">
        <f t="shared" si="3"/>
        <v>0</v>
      </c>
      <c r="P156" s="138">
        <v>151.0</v>
      </c>
      <c r="Q156" s="112" t="str">
        <f t="shared" si="21"/>
        <v/>
      </c>
      <c r="R156" s="112" t="str">
        <f t="shared" si="22"/>
        <v/>
      </c>
      <c r="S156" s="112">
        <f t="shared" si="4"/>
        <v>0</v>
      </c>
      <c r="T156" s="112">
        <f t="shared" si="5"/>
        <v>0</v>
      </c>
      <c r="U156" s="112" t="str">
        <f t="shared" si="23"/>
        <v/>
      </c>
      <c r="V156" s="112" t="str">
        <f t="shared" si="6"/>
        <v/>
      </c>
      <c r="W156" s="112">
        <v>0.0</v>
      </c>
      <c r="X156" s="112">
        <f t="shared" si="7"/>
        <v>0</v>
      </c>
      <c r="Y156" s="140" t="str">
        <f t="shared" si="8"/>
        <v/>
      </c>
      <c r="AA156" s="141">
        <v>151.0</v>
      </c>
      <c r="AB156" s="112" t="str">
        <f t="shared" si="9"/>
        <v/>
      </c>
      <c r="AC156" s="142">
        <f t="shared" si="10"/>
        <v>0</v>
      </c>
      <c r="AD156" s="112" t="str">
        <f t="shared" si="11"/>
        <v/>
      </c>
      <c r="AE156" s="112" t="str">
        <f t="shared" si="12"/>
        <v/>
      </c>
      <c r="AF156" s="112" t="str">
        <f t="shared" si="24"/>
        <v/>
      </c>
      <c r="AG156" s="112" t="str">
        <f t="shared" si="25"/>
        <v/>
      </c>
      <c r="AH156" s="112" t="str">
        <f t="shared" si="26"/>
        <v/>
      </c>
      <c r="AI156" s="143" t="str">
        <f t="shared" si="27"/>
        <v/>
      </c>
      <c r="AK156" s="141">
        <v>151.0</v>
      </c>
      <c r="AL156" s="112"/>
      <c r="AM156" s="112"/>
      <c r="AN156" s="112"/>
      <c r="AO156" s="112"/>
      <c r="AP156" s="112"/>
      <c r="AQ156" s="112"/>
      <c r="AR156" s="112"/>
      <c r="AS156" s="112"/>
      <c r="AT156" s="112"/>
      <c r="AU156" s="112"/>
      <c r="AV156" s="112"/>
      <c r="AW156" s="112"/>
      <c r="AX156" s="112"/>
      <c r="AY156" s="143"/>
    </row>
    <row r="157" ht="15.75" customHeight="1">
      <c r="C157" s="241" t="s">
        <v>205</v>
      </c>
      <c r="D157" s="242">
        <v>0.56</v>
      </c>
      <c r="E157" s="240" t="s">
        <v>158</v>
      </c>
      <c r="F157" s="239">
        <f>IF(OR('Pin Maritime'!$E157="Feuillus",'Pin Maritime'!$E157="Peupliers"),1.56,1.3)</f>
        <v>1.56</v>
      </c>
      <c r="G157" s="112"/>
      <c r="H157" s="112"/>
      <c r="I157" s="138">
        <v>152.0</v>
      </c>
      <c r="J157" s="112" t="str">
        <f t="shared" si="64"/>
        <v/>
      </c>
      <c r="K157" s="112">
        <f t="shared" si="19"/>
        <v>0</v>
      </c>
      <c r="L157" s="112" t="str">
        <f t="shared" si="20"/>
        <v/>
      </c>
      <c r="M157" s="112" t="str">
        <f t="shared" si="1"/>
        <v/>
      </c>
      <c r="N157" s="112" t="str">
        <f t="shared" si="2"/>
        <v/>
      </c>
      <c r="O157" s="139">
        <f t="shared" si="3"/>
        <v>0</v>
      </c>
      <c r="P157" s="138">
        <v>152.0</v>
      </c>
      <c r="Q157" s="112" t="str">
        <f t="shared" si="21"/>
        <v/>
      </c>
      <c r="R157" s="112" t="str">
        <f t="shared" si="22"/>
        <v/>
      </c>
      <c r="S157" s="112">
        <f t="shared" si="4"/>
        <v>0</v>
      </c>
      <c r="T157" s="112">
        <f t="shared" si="5"/>
        <v>0</v>
      </c>
      <c r="U157" s="112" t="str">
        <f t="shared" si="23"/>
        <v/>
      </c>
      <c r="V157" s="112" t="str">
        <f t="shared" si="6"/>
        <v/>
      </c>
      <c r="W157" s="112">
        <v>0.0</v>
      </c>
      <c r="X157" s="112">
        <f t="shared" si="7"/>
        <v>0</v>
      </c>
      <c r="Y157" s="140" t="str">
        <f t="shared" si="8"/>
        <v/>
      </c>
      <c r="AA157" s="141">
        <v>152.0</v>
      </c>
      <c r="AB157" s="112" t="str">
        <f t="shared" si="9"/>
        <v/>
      </c>
      <c r="AC157" s="142">
        <f t="shared" si="10"/>
        <v>0</v>
      </c>
      <c r="AD157" s="112" t="str">
        <f t="shared" si="11"/>
        <v/>
      </c>
      <c r="AE157" s="112" t="str">
        <f t="shared" si="12"/>
        <v/>
      </c>
      <c r="AF157" s="112" t="str">
        <f t="shared" si="24"/>
        <v/>
      </c>
      <c r="AG157" s="112" t="str">
        <f t="shared" si="25"/>
        <v/>
      </c>
      <c r="AH157" s="112" t="str">
        <f t="shared" si="26"/>
        <v/>
      </c>
      <c r="AI157" s="143" t="str">
        <f t="shared" si="27"/>
        <v/>
      </c>
      <c r="AK157" s="141">
        <v>152.0</v>
      </c>
      <c r="AL157" s="112"/>
      <c r="AM157" s="112"/>
      <c r="AN157" s="112"/>
      <c r="AO157" s="112"/>
      <c r="AP157" s="112"/>
      <c r="AQ157" s="112"/>
      <c r="AR157" s="112"/>
      <c r="AS157" s="112"/>
      <c r="AT157" s="112"/>
      <c r="AU157" s="112"/>
      <c r="AV157" s="112"/>
      <c r="AW157" s="112"/>
      <c r="AX157" s="112"/>
      <c r="AY157" s="143"/>
    </row>
    <row r="158" ht="15.75" customHeight="1">
      <c r="C158" s="241" t="s">
        <v>206</v>
      </c>
      <c r="D158" s="242">
        <v>0.48</v>
      </c>
      <c r="E158" s="240" t="s">
        <v>158</v>
      </c>
      <c r="F158" s="239">
        <f>IF(OR('Pin Maritime'!$E158="Feuillus",'Pin Maritime'!$E158="Peupliers"),1.56,1.3)</f>
        <v>1.56</v>
      </c>
      <c r="G158" s="112"/>
      <c r="H158" s="112"/>
      <c r="I158" s="138">
        <v>153.0</v>
      </c>
      <c r="J158" s="112" t="str">
        <f t="shared" si="64"/>
        <v/>
      </c>
      <c r="K158" s="112">
        <f t="shared" si="19"/>
        <v>0</v>
      </c>
      <c r="L158" s="112" t="str">
        <f t="shared" si="20"/>
        <v/>
      </c>
      <c r="M158" s="112" t="str">
        <f t="shared" si="1"/>
        <v/>
      </c>
      <c r="N158" s="112" t="str">
        <f t="shared" si="2"/>
        <v/>
      </c>
      <c r="O158" s="139">
        <f t="shared" si="3"/>
        <v>0</v>
      </c>
      <c r="P158" s="138">
        <v>153.0</v>
      </c>
      <c r="Q158" s="112" t="str">
        <f t="shared" si="21"/>
        <v/>
      </c>
      <c r="R158" s="112" t="str">
        <f t="shared" si="22"/>
        <v/>
      </c>
      <c r="S158" s="112">
        <f t="shared" si="4"/>
        <v>0</v>
      </c>
      <c r="T158" s="112">
        <f t="shared" si="5"/>
        <v>0</v>
      </c>
      <c r="U158" s="112" t="str">
        <f t="shared" si="23"/>
        <v/>
      </c>
      <c r="V158" s="112" t="str">
        <f t="shared" si="6"/>
        <v/>
      </c>
      <c r="W158" s="112">
        <v>0.0</v>
      </c>
      <c r="X158" s="112">
        <f t="shared" si="7"/>
        <v>0</v>
      </c>
      <c r="Y158" s="140" t="str">
        <f t="shared" si="8"/>
        <v/>
      </c>
      <c r="AA158" s="141">
        <v>153.0</v>
      </c>
      <c r="AB158" s="112" t="str">
        <f t="shared" si="9"/>
        <v/>
      </c>
      <c r="AC158" s="142">
        <f t="shared" si="10"/>
        <v>0</v>
      </c>
      <c r="AD158" s="112" t="str">
        <f t="shared" si="11"/>
        <v/>
      </c>
      <c r="AE158" s="112" t="str">
        <f t="shared" si="12"/>
        <v/>
      </c>
      <c r="AF158" s="112" t="str">
        <f t="shared" si="24"/>
        <v/>
      </c>
      <c r="AG158" s="112" t="str">
        <f t="shared" si="25"/>
        <v/>
      </c>
      <c r="AH158" s="112" t="str">
        <f t="shared" si="26"/>
        <v/>
      </c>
      <c r="AI158" s="143" t="str">
        <f t="shared" si="27"/>
        <v/>
      </c>
      <c r="AK158" s="141">
        <v>153.0</v>
      </c>
      <c r="AL158" s="112"/>
      <c r="AM158" s="112"/>
      <c r="AN158" s="112"/>
      <c r="AO158" s="112"/>
      <c r="AP158" s="112"/>
      <c r="AQ158" s="112"/>
      <c r="AR158" s="112"/>
      <c r="AS158" s="112"/>
      <c r="AT158" s="112"/>
      <c r="AU158" s="112"/>
      <c r="AV158" s="112"/>
      <c r="AW158" s="112"/>
      <c r="AX158" s="112"/>
      <c r="AY158" s="143"/>
    </row>
    <row r="159" ht="15.75" customHeight="1">
      <c r="C159" s="241" t="s">
        <v>207</v>
      </c>
      <c r="D159" s="242">
        <v>0.55</v>
      </c>
      <c r="E159" s="240" t="s">
        <v>158</v>
      </c>
      <c r="F159" s="239">
        <f>IF(OR('Pin Maritime'!$E159="Feuillus",'Pin Maritime'!$E159="Peupliers"),1.56,1.3)</f>
        <v>1.56</v>
      </c>
      <c r="G159" s="112"/>
      <c r="H159" s="112"/>
      <c r="I159" s="138">
        <v>154.0</v>
      </c>
      <c r="J159" s="112" t="str">
        <f t="shared" si="64"/>
        <v/>
      </c>
      <c r="K159" s="112">
        <f t="shared" si="19"/>
        <v>0</v>
      </c>
      <c r="L159" s="112" t="str">
        <f t="shared" si="20"/>
        <v/>
      </c>
      <c r="M159" s="112" t="str">
        <f t="shared" si="1"/>
        <v/>
      </c>
      <c r="N159" s="112" t="str">
        <f t="shared" si="2"/>
        <v/>
      </c>
      <c r="O159" s="139">
        <f t="shared" si="3"/>
        <v>0</v>
      </c>
      <c r="P159" s="138">
        <v>154.0</v>
      </c>
      <c r="Q159" s="112" t="str">
        <f t="shared" si="21"/>
        <v/>
      </c>
      <c r="R159" s="112" t="str">
        <f t="shared" si="22"/>
        <v/>
      </c>
      <c r="S159" s="112">
        <f t="shared" si="4"/>
        <v>0</v>
      </c>
      <c r="T159" s="112">
        <f t="shared" si="5"/>
        <v>0</v>
      </c>
      <c r="U159" s="112" t="str">
        <f t="shared" si="23"/>
        <v/>
      </c>
      <c r="V159" s="112" t="str">
        <f t="shared" si="6"/>
        <v/>
      </c>
      <c r="W159" s="112">
        <v>0.0</v>
      </c>
      <c r="X159" s="112">
        <f t="shared" si="7"/>
        <v>0</v>
      </c>
      <c r="Y159" s="140" t="str">
        <f t="shared" si="8"/>
        <v/>
      </c>
      <c r="AA159" s="141">
        <v>154.0</v>
      </c>
      <c r="AB159" s="112" t="str">
        <f t="shared" si="9"/>
        <v/>
      </c>
      <c r="AC159" s="142">
        <f t="shared" si="10"/>
        <v>0</v>
      </c>
      <c r="AD159" s="112" t="str">
        <f t="shared" si="11"/>
        <v/>
      </c>
      <c r="AE159" s="112" t="str">
        <f t="shared" si="12"/>
        <v/>
      </c>
      <c r="AF159" s="112" t="str">
        <f t="shared" si="24"/>
        <v/>
      </c>
      <c r="AG159" s="112" t="str">
        <f t="shared" si="25"/>
        <v/>
      </c>
      <c r="AH159" s="112" t="str">
        <f t="shared" si="26"/>
        <v/>
      </c>
      <c r="AI159" s="143" t="str">
        <f t="shared" si="27"/>
        <v/>
      </c>
      <c r="AK159" s="141">
        <v>154.0</v>
      </c>
      <c r="AL159" s="112"/>
      <c r="AM159" s="112"/>
      <c r="AN159" s="112"/>
      <c r="AO159" s="112"/>
      <c r="AP159" s="112"/>
      <c r="AQ159" s="112"/>
      <c r="AR159" s="112"/>
      <c r="AS159" s="112"/>
      <c r="AT159" s="112"/>
      <c r="AU159" s="112"/>
      <c r="AV159" s="112"/>
      <c r="AW159" s="112"/>
      <c r="AX159" s="112"/>
      <c r="AY159" s="143"/>
    </row>
    <row r="160" ht="15.75" customHeight="1">
      <c r="C160" s="241" t="s">
        <v>208</v>
      </c>
      <c r="D160" s="242">
        <v>0.56</v>
      </c>
      <c r="E160" s="240" t="s">
        <v>158</v>
      </c>
      <c r="F160" s="239">
        <f>IF(OR('Pin Maritime'!$E160="Feuillus",'Pin Maritime'!$E160="Peupliers"),1.56,1.3)</f>
        <v>1.56</v>
      </c>
      <c r="G160" s="112"/>
      <c r="H160" s="112"/>
      <c r="I160" s="138">
        <v>155.0</v>
      </c>
      <c r="J160" s="112" t="str">
        <f t="shared" si="64"/>
        <v/>
      </c>
      <c r="K160" s="112">
        <f t="shared" si="19"/>
        <v>0</v>
      </c>
      <c r="L160" s="112" t="str">
        <f t="shared" si="20"/>
        <v/>
      </c>
      <c r="M160" s="112" t="str">
        <f t="shared" si="1"/>
        <v/>
      </c>
      <c r="N160" s="112" t="str">
        <f t="shared" si="2"/>
        <v/>
      </c>
      <c r="O160" s="139">
        <f t="shared" si="3"/>
        <v>0</v>
      </c>
      <c r="P160" s="138">
        <v>155.0</v>
      </c>
      <c r="Q160" s="112" t="str">
        <f t="shared" si="21"/>
        <v/>
      </c>
      <c r="R160" s="112" t="str">
        <f t="shared" si="22"/>
        <v/>
      </c>
      <c r="S160" s="112">
        <f t="shared" si="4"/>
        <v>0</v>
      </c>
      <c r="T160" s="112">
        <f t="shared" si="5"/>
        <v>0</v>
      </c>
      <c r="U160" s="112" t="str">
        <f t="shared" si="23"/>
        <v/>
      </c>
      <c r="V160" s="112" t="str">
        <f t="shared" si="6"/>
        <v/>
      </c>
      <c r="W160" s="112">
        <v>0.0</v>
      </c>
      <c r="X160" s="112">
        <f t="shared" si="7"/>
        <v>0</v>
      </c>
      <c r="Y160" s="140" t="str">
        <f t="shared" si="8"/>
        <v/>
      </c>
      <c r="AA160" s="141">
        <v>155.0</v>
      </c>
      <c r="AB160" s="112" t="str">
        <f t="shared" si="9"/>
        <v/>
      </c>
      <c r="AC160" s="142">
        <f t="shared" si="10"/>
        <v>0</v>
      </c>
      <c r="AD160" s="112" t="str">
        <f t="shared" si="11"/>
        <v/>
      </c>
      <c r="AE160" s="112" t="str">
        <f t="shared" si="12"/>
        <v/>
      </c>
      <c r="AF160" s="112" t="str">
        <f t="shared" si="24"/>
        <v/>
      </c>
      <c r="AG160" s="112" t="str">
        <f t="shared" si="25"/>
        <v/>
      </c>
      <c r="AH160" s="112" t="str">
        <f t="shared" si="26"/>
        <v/>
      </c>
      <c r="AI160" s="143" t="str">
        <f t="shared" si="27"/>
        <v/>
      </c>
      <c r="AK160" s="141">
        <v>155.0</v>
      </c>
      <c r="AL160" s="112"/>
      <c r="AM160" s="112"/>
      <c r="AN160" s="112"/>
      <c r="AO160" s="112"/>
      <c r="AP160" s="112"/>
      <c r="AQ160" s="112"/>
      <c r="AR160" s="112"/>
      <c r="AS160" s="112"/>
      <c r="AT160" s="112"/>
      <c r="AU160" s="112"/>
      <c r="AV160" s="112"/>
      <c r="AW160" s="112"/>
      <c r="AX160" s="112"/>
      <c r="AY160" s="143"/>
    </row>
    <row r="161" ht="15.75" customHeight="1">
      <c r="C161" s="241" t="s">
        <v>209</v>
      </c>
      <c r="D161" s="242">
        <v>0.58</v>
      </c>
      <c r="E161" s="240" t="s">
        <v>158</v>
      </c>
      <c r="F161" s="239">
        <f>IF(OR('Pin Maritime'!$E161="Feuillus",'Pin Maritime'!$E161="Peupliers"),1.56,1.3)</f>
        <v>1.56</v>
      </c>
      <c r="G161" s="112"/>
      <c r="H161" s="112"/>
      <c r="I161" s="138">
        <v>156.0</v>
      </c>
      <c r="J161" s="112" t="str">
        <f t="shared" si="64"/>
        <v/>
      </c>
      <c r="K161" s="112">
        <f t="shared" si="19"/>
        <v>0</v>
      </c>
      <c r="L161" s="112" t="str">
        <f t="shared" si="20"/>
        <v/>
      </c>
      <c r="M161" s="112" t="str">
        <f t="shared" si="1"/>
        <v/>
      </c>
      <c r="N161" s="112" t="str">
        <f t="shared" si="2"/>
        <v/>
      </c>
      <c r="O161" s="139">
        <f t="shared" si="3"/>
        <v>0</v>
      </c>
      <c r="P161" s="138">
        <v>156.0</v>
      </c>
      <c r="Q161" s="112" t="str">
        <f t="shared" si="21"/>
        <v/>
      </c>
      <c r="R161" s="112" t="str">
        <f t="shared" si="22"/>
        <v/>
      </c>
      <c r="S161" s="112">
        <f t="shared" si="4"/>
        <v>0</v>
      </c>
      <c r="T161" s="112">
        <f t="shared" si="5"/>
        <v>0</v>
      </c>
      <c r="U161" s="112" t="str">
        <f t="shared" si="23"/>
        <v/>
      </c>
      <c r="V161" s="112" t="str">
        <f t="shared" si="6"/>
        <v/>
      </c>
      <c r="W161" s="112">
        <v>0.0</v>
      </c>
      <c r="X161" s="112">
        <f t="shared" si="7"/>
        <v>0</v>
      </c>
      <c r="Y161" s="140" t="str">
        <f t="shared" si="8"/>
        <v/>
      </c>
      <c r="AA161" s="141">
        <v>156.0</v>
      </c>
      <c r="AB161" s="112" t="str">
        <f t="shared" si="9"/>
        <v/>
      </c>
      <c r="AC161" s="142">
        <f t="shared" si="10"/>
        <v>0</v>
      </c>
      <c r="AD161" s="112" t="str">
        <f t="shared" si="11"/>
        <v/>
      </c>
      <c r="AE161" s="112" t="str">
        <f t="shared" si="12"/>
        <v/>
      </c>
      <c r="AF161" s="112" t="str">
        <f t="shared" si="24"/>
        <v/>
      </c>
      <c r="AG161" s="112" t="str">
        <f t="shared" si="25"/>
        <v/>
      </c>
      <c r="AH161" s="112" t="str">
        <f t="shared" si="26"/>
        <v/>
      </c>
      <c r="AI161" s="143" t="str">
        <f t="shared" si="27"/>
        <v/>
      </c>
      <c r="AK161" s="141">
        <v>156.0</v>
      </c>
      <c r="AL161" s="112"/>
      <c r="AM161" s="112"/>
      <c r="AN161" s="112"/>
      <c r="AO161" s="112"/>
      <c r="AP161" s="112"/>
      <c r="AQ161" s="112"/>
      <c r="AR161" s="112"/>
      <c r="AS161" s="112"/>
      <c r="AT161" s="112"/>
      <c r="AU161" s="112"/>
      <c r="AV161" s="112"/>
      <c r="AW161" s="112"/>
      <c r="AX161" s="112"/>
      <c r="AY161" s="143"/>
    </row>
    <row r="162" ht="15.75" customHeight="1">
      <c r="C162" s="241" t="s">
        <v>210</v>
      </c>
      <c r="D162" s="242">
        <v>0.58</v>
      </c>
      <c r="E162" s="240" t="s">
        <v>162</v>
      </c>
      <c r="F162" s="239">
        <f>IF(OR('Pin Maritime'!$E162="Feuillus",'Pin Maritime'!$E162="Peupliers"),1.56,1.3)</f>
        <v>1.3</v>
      </c>
      <c r="G162" s="112"/>
      <c r="H162" s="112"/>
      <c r="I162" s="138">
        <v>157.0</v>
      </c>
      <c r="J162" s="112" t="str">
        <f t="shared" si="64"/>
        <v/>
      </c>
      <c r="K162" s="112">
        <f t="shared" si="19"/>
        <v>0</v>
      </c>
      <c r="L162" s="112" t="str">
        <f t="shared" si="20"/>
        <v/>
      </c>
      <c r="M162" s="112" t="str">
        <f t="shared" si="1"/>
        <v/>
      </c>
      <c r="N162" s="112" t="str">
        <f t="shared" si="2"/>
        <v/>
      </c>
      <c r="O162" s="139">
        <f t="shared" si="3"/>
        <v>0</v>
      </c>
      <c r="P162" s="138">
        <v>157.0</v>
      </c>
      <c r="Q162" s="112" t="str">
        <f t="shared" si="21"/>
        <v/>
      </c>
      <c r="R162" s="112" t="str">
        <f t="shared" si="22"/>
        <v/>
      </c>
      <c r="S162" s="112">
        <f t="shared" si="4"/>
        <v>0</v>
      </c>
      <c r="T162" s="112">
        <f t="shared" si="5"/>
        <v>0</v>
      </c>
      <c r="U162" s="112" t="str">
        <f t="shared" si="23"/>
        <v/>
      </c>
      <c r="V162" s="112" t="str">
        <f t="shared" si="6"/>
        <v/>
      </c>
      <c r="W162" s="112">
        <v>0.0</v>
      </c>
      <c r="X162" s="112">
        <f t="shared" si="7"/>
        <v>0</v>
      </c>
      <c r="Y162" s="140" t="str">
        <f t="shared" si="8"/>
        <v/>
      </c>
      <c r="AA162" s="141">
        <v>157.0</v>
      </c>
      <c r="AB162" s="112" t="str">
        <f t="shared" si="9"/>
        <v/>
      </c>
      <c r="AC162" s="142">
        <f t="shared" si="10"/>
        <v>0</v>
      </c>
      <c r="AD162" s="112" t="str">
        <f t="shared" si="11"/>
        <v/>
      </c>
      <c r="AE162" s="112" t="str">
        <f t="shared" si="12"/>
        <v/>
      </c>
      <c r="AF162" s="112" t="str">
        <f t="shared" si="24"/>
        <v/>
      </c>
      <c r="AG162" s="112" t="str">
        <f t="shared" si="25"/>
        <v/>
      </c>
      <c r="AH162" s="112" t="str">
        <f t="shared" si="26"/>
        <v/>
      </c>
      <c r="AI162" s="143" t="str">
        <f t="shared" si="27"/>
        <v/>
      </c>
      <c r="AK162" s="141">
        <v>157.0</v>
      </c>
      <c r="AL162" s="112"/>
      <c r="AM162" s="112"/>
      <c r="AN162" s="112"/>
      <c r="AO162" s="112"/>
      <c r="AP162" s="112"/>
      <c r="AQ162" s="112"/>
      <c r="AR162" s="112"/>
      <c r="AS162" s="112"/>
      <c r="AT162" s="112"/>
      <c r="AU162" s="112"/>
      <c r="AV162" s="112"/>
      <c r="AW162" s="112"/>
      <c r="AX162" s="112"/>
      <c r="AY162" s="143"/>
    </row>
    <row r="163" ht="15.75" customHeight="1">
      <c r="C163" s="241" t="s">
        <v>211</v>
      </c>
      <c r="D163" s="242">
        <v>0.48</v>
      </c>
      <c r="E163" s="240" t="s">
        <v>162</v>
      </c>
      <c r="F163" s="239">
        <f>IF(OR('Pin Maritime'!$E163="Feuillus",'Pin Maritime'!$E163="Peupliers"),1.56,1.3)</f>
        <v>1.3</v>
      </c>
      <c r="G163" s="112"/>
      <c r="H163" s="112"/>
      <c r="I163" s="138">
        <v>158.0</v>
      </c>
      <c r="J163" s="112" t="str">
        <f t="shared" si="64"/>
        <v/>
      </c>
      <c r="K163" s="112">
        <f t="shared" si="19"/>
        <v>0</v>
      </c>
      <c r="L163" s="112" t="str">
        <f t="shared" si="20"/>
        <v/>
      </c>
      <c r="M163" s="112" t="str">
        <f t="shared" si="1"/>
        <v/>
      </c>
      <c r="N163" s="112" t="str">
        <f t="shared" si="2"/>
        <v/>
      </c>
      <c r="O163" s="139">
        <f t="shared" si="3"/>
        <v>0</v>
      </c>
      <c r="P163" s="138">
        <v>158.0</v>
      </c>
      <c r="Q163" s="112" t="str">
        <f t="shared" si="21"/>
        <v/>
      </c>
      <c r="R163" s="112" t="str">
        <f t="shared" si="22"/>
        <v/>
      </c>
      <c r="S163" s="112">
        <f t="shared" si="4"/>
        <v>0</v>
      </c>
      <c r="T163" s="112">
        <f t="shared" si="5"/>
        <v>0</v>
      </c>
      <c r="U163" s="112" t="str">
        <f t="shared" si="23"/>
        <v/>
      </c>
      <c r="V163" s="112" t="str">
        <f t="shared" si="6"/>
        <v/>
      </c>
      <c r="W163" s="112">
        <v>0.0</v>
      </c>
      <c r="X163" s="112">
        <f t="shared" si="7"/>
        <v>0</v>
      </c>
      <c r="Y163" s="140" t="str">
        <f t="shared" si="8"/>
        <v/>
      </c>
      <c r="AA163" s="141">
        <v>158.0</v>
      </c>
      <c r="AB163" s="112" t="str">
        <f t="shared" si="9"/>
        <v/>
      </c>
      <c r="AC163" s="142">
        <f t="shared" si="10"/>
        <v>0</v>
      </c>
      <c r="AD163" s="112" t="str">
        <f t="shared" si="11"/>
        <v/>
      </c>
      <c r="AE163" s="112" t="str">
        <f t="shared" si="12"/>
        <v/>
      </c>
      <c r="AF163" s="112" t="str">
        <f t="shared" si="24"/>
        <v/>
      </c>
      <c r="AG163" s="112" t="str">
        <f t="shared" si="25"/>
        <v/>
      </c>
      <c r="AH163" s="112" t="str">
        <f t="shared" si="26"/>
        <v/>
      </c>
      <c r="AI163" s="143" t="str">
        <f t="shared" si="27"/>
        <v/>
      </c>
      <c r="AK163" s="141">
        <v>158.0</v>
      </c>
      <c r="AL163" s="112"/>
      <c r="AM163" s="112"/>
      <c r="AN163" s="112"/>
      <c r="AO163" s="112"/>
      <c r="AP163" s="112"/>
      <c r="AQ163" s="112"/>
      <c r="AR163" s="112"/>
      <c r="AS163" s="112"/>
      <c r="AT163" s="112"/>
      <c r="AU163" s="112"/>
      <c r="AV163" s="112"/>
      <c r="AW163" s="112"/>
      <c r="AX163" s="112"/>
      <c r="AY163" s="143"/>
    </row>
    <row r="164" ht="15.75" customHeight="1">
      <c r="C164" s="241" t="s">
        <v>212</v>
      </c>
      <c r="D164" s="242">
        <v>0.42</v>
      </c>
      <c r="E164" s="240" t="s">
        <v>162</v>
      </c>
      <c r="F164" s="239">
        <f>IF(OR('Pin Maritime'!$E164="Feuillus",'Pin Maritime'!$E164="Peupliers"),1.56,1.3)</f>
        <v>1.3</v>
      </c>
      <c r="G164" s="112"/>
      <c r="H164" s="112"/>
      <c r="I164" s="138">
        <v>159.0</v>
      </c>
      <c r="J164" s="112" t="str">
        <f t="shared" si="64"/>
        <v/>
      </c>
      <c r="K164" s="112">
        <f t="shared" si="19"/>
        <v>0</v>
      </c>
      <c r="L164" s="112" t="str">
        <f t="shared" si="20"/>
        <v/>
      </c>
      <c r="M164" s="112" t="str">
        <f t="shared" si="1"/>
        <v/>
      </c>
      <c r="N164" s="112" t="str">
        <f t="shared" si="2"/>
        <v/>
      </c>
      <c r="O164" s="139">
        <f t="shared" si="3"/>
        <v>0</v>
      </c>
      <c r="P164" s="138">
        <v>159.0</v>
      </c>
      <c r="Q164" s="112" t="str">
        <f t="shared" si="21"/>
        <v/>
      </c>
      <c r="R164" s="112" t="str">
        <f t="shared" si="22"/>
        <v/>
      </c>
      <c r="S164" s="112">
        <f t="shared" si="4"/>
        <v>0</v>
      </c>
      <c r="T164" s="112">
        <f t="shared" si="5"/>
        <v>0</v>
      </c>
      <c r="U164" s="112" t="str">
        <f t="shared" si="23"/>
        <v/>
      </c>
      <c r="V164" s="112" t="str">
        <f t="shared" si="6"/>
        <v/>
      </c>
      <c r="W164" s="112">
        <v>0.0</v>
      </c>
      <c r="X164" s="112">
        <f t="shared" si="7"/>
        <v>0</v>
      </c>
      <c r="Y164" s="140" t="str">
        <f t="shared" si="8"/>
        <v/>
      </c>
      <c r="AA164" s="141">
        <v>159.0</v>
      </c>
      <c r="AB164" s="112" t="str">
        <f t="shared" si="9"/>
        <v/>
      </c>
      <c r="AC164" s="142">
        <f t="shared" si="10"/>
        <v>0</v>
      </c>
      <c r="AD164" s="112" t="str">
        <f t="shared" si="11"/>
        <v/>
      </c>
      <c r="AE164" s="112" t="str">
        <f t="shared" si="12"/>
        <v/>
      </c>
      <c r="AF164" s="112" t="str">
        <f t="shared" si="24"/>
        <v/>
      </c>
      <c r="AG164" s="112" t="str">
        <f t="shared" si="25"/>
        <v/>
      </c>
      <c r="AH164" s="112" t="str">
        <f t="shared" si="26"/>
        <v/>
      </c>
      <c r="AI164" s="143" t="str">
        <f t="shared" si="27"/>
        <v/>
      </c>
      <c r="AK164" s="141">
        <v>159.0</v>
      </c>
      <c r="AL164" s="112"/>
      <c r="AM164" s="112"/>
      <c r="AN164" s="112"/>
      <c r="AO164" s="112"/>
      <c r="AP164" s="112"/>
      <c r="AQ164" s="112"/>
      <c r="AR164" s="112"/>
      <c r="AS164" s="112"/>
      <c r="AT164" s="112"/>
      <c r="AU164" s="112"/>
      <c r="AV164" s="112"/>
      <c r="AW164" s="112"/>
      <c r="AX164" s="112"/>
      <c r="AY164" s="143"/>
    </row>
    <row r="165" ht="15.75" customHeight="1">
      <c r="C165" s="241" t="s">
        <v>213</v>
      </c>
      <c r="D165" s="242">
        <v>0.5</v>
      </c>
      <c r="E165" s="240" t="s">
        <v>158</v>
      </c>
      <c r="F165" s="239">
        <f>IF(OR('Pin Maritime'!$E165="Feuillus",'Pin Maritime'!$E165="Peupliers"),1.56,1.3)</f>
        <v>1.56</v>
      </c>
      <c r="G165" s="112"/>
      <c r="H165" s="112"/>
      <c r="I165" s="138">
        <v>160.0</v>
      </c>
      <c r="J165" s="112" t="str">
        <f t="shared" si="64"/>
        <v/>
      </c>
      <c r="K165" s="112">
        <f t="shared" si="19"/>
        <v>0</v>
      </c>
      <c r="L165" s="112" t="str">
        <f t="shared" si="20"/>
        <v/>
      </c>
      <c r="M165" s="112" t="str">
        <f t="shared" si="1"/>
        <v/>
      </c>
      <c r="N165" s="112" t="str">
        <f t="shared" si="2"/>
        <v/>
      </c>
      <c r="O165" s="139">
        <f t="shared" si="3"/>
        <v>0</v>
      </c>
      <c r="P165" s="138">
        <v>160.0</v>
      </c>
      <c r="Q165" s="112" t="str">
        <f t="shared" si="21"/>
        <v/>
      </c>
      <c r="R165" s="112" t="str">
        <f t="shared" si="22"/>
        <v/>
      </c>
      <c r="S165" s="112">
        <f t="shared" si="4"/>
        <v>0</v>
      </c>
      <c r="T165" s="112">
        <f t="shared" si="5"/>
        <v>0</v>
      </c>
      <c r="U165" s="112" t="str">
        <f t="shared" si="23"/>
        <v/>
      </c>
      <c r="V165" s="112" t="str">
        <f t="shared" si="6"/>
        <v/>
      </c>
      <c r="W165" s="112">
        <v>0.0</v>
      </c>
      <c r="X165" s="112">
        <f t="shared" si="7"/>
        <v>0</v>
      </c>
      <c r="Y165" s="140" t="str">
        <f t="shared" si="8"/>
        <v/>
      </c>
      <c r="AA165" s="141">
        <v>160.0</v>
      </c>
      <c r="AB165" s="112" t="str">
        <f t="shared" si="9"/>
        <v/>
      </c>
      <c r="AC165" s="142">
        <f t="shared" si="10"/>
        <v>0</v>
      </c>
      <c r="AD165" s="112" t="str">
        <f t="shared" si="11"/>
        <v/>
      </c>
      <c r="AE165" s="112" t="str">
        <f t="shared" si="12"/>
        <v/>
      </c>
      <c r="AF165" s="112" t="str">
        <f t="shared" si="24"/>
        <v/>
      </c>
      <c r="AG165" s="112" t="str">
        <f t="shared" si="25"/>
        <v/>
      </c>
      <c r="AH165" s="112" t="str">
        <f t="shared" si="26"/>
        <v/>
      </c>
      <c r="AI165" s="143" t="str">
        <f t="shared" si="27"/>
        <v/>
      </c>
      <c r="AK165" s="141">
        <v>160.0</v>
      </c>
      <c r="AL165" s="112"/>
      <c r="AM165" s="112"/>
      <c r="AN165" s="112"/>
      <c r="AO165" s="112"/>
      <c r="AP165" s="112"/>
      <c r="AQ165" s="112"/>
      <c r="AR165" s="112"/>
      <c r="AS165" s="112"/>
      <c r="AT165" s="112"/>
      <c r="AU165" s="112"/>
      <c r="AV165" s="112"/>
      <c r="AW165" s="112"/>
      <c r="AX165" s="112"/>
      <c r="AY165" s="143"/>
    </row>
    <row r="166" ht="15.75" customHeight="1">
      <c r="C166" s="241" t="s">
        <v>214</v>
      </c>
      <c r="D166" s="242">
        <v>0.55</v>
      </c>
      <c r="E166" s="240" t="s">
        <v>158</v>
      </c>
      <c r="F166" s="239">
        <f>IF(OR('Pin Maritime'!$E166="Feuillus",'Pin Maritime'!$E166="Peupliers"),1.56,1.3)</f>
        <v>1.56</v>
      </c>
      <c r="G166" s="112"/>
      <c r="H166" s="112"/>
      <c r="I166" s="138">
        <v>161.0</v>
      </c>
      <c r="J166" s="112" t="str">
        <f t="shared" si="64"/>
        <v/>
      </c>
      <c r="K166" s="112">
        <f t="shared" si="19"/>
        <v>0</v>
      </c>
      <c r="L166" s="112" t="str">
        <f t="shared" si="20"/>
        <v/>
      </c>
      <c r="M166" s="112" t="str">
        <f t="shared" si="1"/>
        <v/>
      </c>
      <c r="N166" s="112" t="str">
        <f t="shared" si="2"/>
        <v/>
      </c>
      <c r="O166" s="139">
        <f t="shared" si="3"/>
        <v>0</v>
      </c>
      <c r="P166" s="138">
        <v>161.0</v>
      </c>
      <c r="Q166" s="112" t="str">
        <f t="shared" si="21"/>
        <v/>
      </c>
      <c r="R166" s="112" t="str">
        <f t="shared" si="22"/>
        <v/>
      </c>
      <c r="S166" s="112">
        <f t="shared" si="4"/>
        <v>0</v>
      </c>
      <c r="T166" s="112">
        <f t="shared" si="5"/>
        <v>0</v>
      </c>
      <c r="U166" s="112" t="str">
        <f t="shared" si="23"/>
        <v/>
      </c>
      <c r="V166" s="112" t="str">
        <f t="shared" si="6"/>
        <v/>
      </c>
      <c r="W166" s="112">
        <v>0.0</v>
      </c>
      <c r="X166" s="112">
        <f t="shared" si="7"/>
        <v>0</v>
      </c>
      <c r="Y166" s="140" t="str">
        <f t="shared" si="8"/>
        <v/>
      </c>
      <c r="AA166" s="141">
        <v>161.0</v>
      </c>
      <c r="AB166" s="112" t="str">
        <f t="shared" si="9"/>
        <v/>
      </c>
      <c r="AC166" s="142">
        <f t="shared" si="10"/>
        <v>0</v>
      </c>
      <c r="AD166" s="112" t="str">
        <f t="shared" si="11"/>
        <v/>
      </c>
      <c r="AE166" s="112" t="str">
        <f t="shared" si="12"/>
        <v/>
      </c>
      <c r="AF166" s="112" t="str">
        <f t="shared" si="24"/>
        <v/>
      </c>
      <c r="AG166" s="112" t="str">
        <f t="shared" si="25"/>
        <v/>
      </c>
      <c r="AH166" s="112" t="str">
        <f t="shared" si="26"/>
        <v/>
      </c>
      <c r="AI166" s="143" t="str">
        <f t="shared" si="27"/>
        <v/>
      </c>
      <c r="AK166" s="141">
        <v>161.0</v>
      </c>
      <c r="AL166" s="112"/>
      <c r="AM166" s="112"/>
      <c r="AN166" s="112"/>
      <c r="AO166" s="112"/>
      <c r="AP166" s="112"/>
      <c r="AQ166" s="112"/>
      <c r="AR166" s="112"/>
      <c r="AS166" s="112"/>
      <c r="AT166" s="112"/>
      <c r="AU166" s="112"/>
      <c r="AV166" s="112"/>
      <c r="AW166" s="112"/>
      <c r="AX166" s="112"/>
      <c r="AY166" s="143"/>
    </row>
    <row r="167" ht="15.75" customHeight="1">
      <c r="C167" s="241" t="s">
        <v>215</v>
      </c>
      <c r="D167" s="242">
        <v>0.53</v>
      </c>
      <c r="E167" s="240" t="s">
        <v>158</v>
      </c>
      <c r="F167" s="239">
        <f>IF(OR('Pin Maritime'!$E167="Feuillus",'Pin Maritime'!$E167="Peupliers"),1.56,1.3)</f>
        <v>1.56</v>
      </c>
      <c r="G167" s="112"/>
      <c r="H167" s="112"/>
      <c r="I167" s="138">
        <v>162.0</v>
      </c>
      <c r="J167" s="112" t="str">
        <f t="shared" si="64"/>
        <v/>
      </c>
      <c r="K167" s="112">
        <f t="shared" si="19"/>
        <v>0</v>
      </c>
      <c r="L167" s="112" t="str">
        <f t="shared" si="20"/>
        <v/>
      </c>
      <c r="M167" s="112" t="str">
        <f t="shared" si="1"/>
        <v/>
      </c>
      <c r="N167" s="112" t="str">
        <f t="shared" si="2"/>
        <v/>
      </c>
      <c r="O167" s="139">
        <f t="shared" si="3"/>
        <v>0</v>
      </c>
      <c r="P167" s="138">
        <v>162.0</v>
      </c>
      <c r="Q167" s="112" t="str">
        <f t="shared" si="21"/>
        <v/>
      </c>
      <c r="R167" s="112" t="str">
        <f t="shared" si="22"/>
        <v/>
      </c>
      <c r="S167" s="112">
        <f t="shared" si="4"/>
        <v>0</v>
      </c>
      <c r="T167" s="112">
        <f t="shared" si="5"/>
        <v>0</v>
      </c>
      <c r="U167" s="112" t="str">
        <f t="shared" si="23"/>
        <v/>
      </c>
      <c r="V167" s="112" t="str">
        <f t="shared" si="6"/>
        <v/>
      </c>
      <c r="W167" s="112">
        <v>0.0</v>
      </c>
      <c r="X167" s="112">
        <f t="shared" si="7"/>
        <v>0</v>
      </c>
      <c r="Y167" s="140" t="str">
        <f t="shared" si="8"/>
        <v/>
      </c>
      <c r="AA167" s="141">
        <v>162.0</v>
      </c>
      <c r="AB167" s="112" t="str">
        <f t="shared" si="9"/>
        <v/>
      </c>
      <c r="AC167" s="142">
        <f t="shared" si="10"/>
        <v>0</v>
      </c>
      <c r="AD167" s="112" t="str">
        <f t="shared" si="11"/>
        <v/>
      </c>
      <c r="AE167" s="112" t="str">
        <f t="shared" si="12"/>
        <v/>
      </c>
      <c r="AF167" s="112" t="str">
        <f t="shared" si="24"/>
        <v/>
      </c>
      <c r="AG167" s="112" t="str">
        <f t="shared" si="25"/>
        <v/>
      </c>
      <c r="AH167" s="112" t="str">
        <f t="shared" si="26"/>
        <v/>
      </c>
      <c r="AI167" s="143" t="str">
        <f t="shared" si="27"/>
        <v/>
      </c>
      <c r="AK167" s="141">
        <v>162.0</v>
      </c>
      <c r="AL167" s="112"/>
      <c r="AM167" s="112"/>
      <c r="AN167" s="112"/>
      <c r="AO167" s="112"/>
      <c r="AP167" s="112"/>
      <c r="AQ167" s="112"/>
      <c r="AR167" s="112"/>
      <c r="AS167" s="112"/>
      <c r="AT167" s="112"/>
      <c r="AU167" s="112"/>
      <c r="AV167" s="112"/>
      <c r="AW167" s="112"/>
      <c r="AX167" s="112"/>
      <c r="AY167" s="143"/>
    </row>
    <row r="168" ht="15.75" customHeight="1">
      <c r="C168" s="241" t="s">
        <v>216</v>
      </c>
      <c r="D168" s="242">
        <v>0.52</v>
      </c>
      <c r="E168" s="240" t="s">
        <v>158</v>
      </c>
      <c r="F168" s="239">
        <f>IF(OR('Pin Maritime'!$E168="Feuillus",'Pin Maritime'!$E168="Peupliers"),1.56,1.3)</f>
        <v>1.56</v>
      </c>
      <c r="G168" s="112"/>
      <c r="H168" s="112"/>
      <c r="I168" s="138">
        <v>163.0</v>
      </c>
      <c r="J168" s="112" t="str">
        <f t="shared" si="64"/>
        <v/>
      </c>
      <c r="K168" s="112">
        <f t="shared" si="19"/>
        <v>0</v>
      </c>
      <c r="L168" s="112" t="str">
        <f t="shared" si="20"/>
        <v/>
      </c>
      <c r="M168" s="112" t="str">
        <f t="shared" si="1"/>
        <v/>
      </c>
      <c r="N168" s="112" t="str">
        <f t="shared" si="2"/>
        <v/>
      </c>
      <c r="O168" s="139">
        <f t="shared" si="3"/>
        <v>0</v>
      </c>
      <c r="P168" s="138">
        <v>163.0</v>
      </c>
      <c r="Q168" s="112" t="str">
        <f t="shared" si="21"/>
        <v/>
      </c>
      <c r="R168" s="112" t="str">
        <f t="shared" si="22"/>
        <v/>
      </c>
      <c r="S168" s="112">
        <f t="shared" si="4"/>
        <v>0</v>
      </c>
      <c r="T168" s="112">
        <f t="shared" si="5"/>
        <v>0</v>
      </c>
      <c r="U168" s="112" t="str">
        <f t="shared" si="23"/>
        <v/>
      </c>
      <c r="V168" s="112" t="str">
        <f t="shared" si="6"/>
        <v/>
      </c>
      <c r="W168" s="112">
        <v>0.0</v>
      </c>
      <c r="X168" s="112">
        <f t="shared" si="7"/>
        <v>0</v>
      </c>
      <c r="Y168" s="140" t="str">
        <f t="shared" si="8"/>
        <v/>
      </c>
      <c r="AA168" s="141">
        <v>163.0</v>
      </c>
      <c r="AB168" s="112" t="str">
        <f t="shared" si="9"/>
        <v/>
      </c>
      <c r="AC168" s="142">
        <f t="shared" si="10"/>
        <v>0</v>
      </c>
      <c r="AD168" s="112" t="str">
        <f t="shared" si="11"/>
        <v/>
      </c>
      <c r="AE168" s="112" t="str">
        <f t="shared" si="12"/>
        <v/>
      </c>
      <c r="AF168" s="112" t="str">
        <f t="shared" si="24"/>
        <v/>
      </c>
      <c r="AG168" s="112" t="str">
        <f t="shared" si="25"/>
        <v/>
      </c>
      <c r="AH168" s="112" t="str">
        <f t="shared" si="26"/>
        <v/>
      </c>
      <c r="AI168" s="143" t="str">
        <f t="shared" si="27"/>
        <v/>
      </c>
      <c r="AK168" s="141">
        <v>163.0</v>
      </c>
      <c r="AL168" s="112"/>
      <c r="AM168" s="112"/>
      <c r="AN168" s="112"/>
      <c r="AO168" s="112"/>
      <c r="AP168" s="112"/>
      <c r="AQ168" s="112"/>
      <c r="AR168" s="112"/>
      <c r="AS168" s="112"/>
      <c r="AT168" s="112"/>
      <c r="AU168" s="112"/>
      <c r="AV168" s="112"/>
      <c r="AW168" s="112"/>
      <c r="AX168" s="112"/>
      <c r="AY168" s="143"/>
    </row>
    <row r="169" ht="15.75" customHeight="1">
      <c r="C169" s="241" t="s">
        <v>217</v>
      </c>
      <c r="D169" s="242">
        <v>0.52</v>
      </c>
      <c r="E169" s="240" t="s">
        <v>158</v>
      </c>
      <c r="F169" s="239">
        <f>IF(OR('Pin Maritime'!$E169="Feuillus",'Pin Maritime'!$E169="Peupliers"),1.56,1.3)</f>
        <v>1.56</v>
      </c>
      <c r="G169" s="112"/>
      <c r="H169" s="112"/>
      <c r="I169" s="138">
        <v>164.0</v>
      </c>
      <c r="J169" s="112" t="str">
        <f t="shared" si="64"/>
        <v/>
      </c>
      <c r="K169" s="112">
        <f t="shared" si="19"/>
        <v>0</v>
      </c>
      <c r="L169" s="112" t="str">
        <f t="shared" si="20"/>
        <v/>
      </c>
      <c r="M169" s="112" t="str">
        <f t="shared" si="1"/>
        <v/>
      </c>
      <c r="N169" s="112" t="str">
        <f t="shared" si="2"/>
        <v/>
      </c>
      <c r="O169" s="139">
        <f t="shared" si="3"/>
        <v>0</v>
      </c>
      <c r="P169" s="138">
        <v>164.0</v>
      </c>
      <c r="Q169" s="112" t="str">
        <f t="shared" si="21"/>
        <v/>
      </c>
      <c r="R169" s="112" t="str">
        <f t="shared" si="22"/>
        <v/>
      </c>
      <c r="S169" s="112">
        <f t="shared" si="4"/>
        <v>0</v>
      </c>
      <c r="T169" s="112">
        <f t="shared" si="5"/>
        <v>0</v>
      </c>
      <c r="U169" s="112" t="str">
        <f t="shared" si="23"/>
        <v/>
      </c>
      <c r="V169" s="112" t="str">
        <f t="shared" si="6"/>
        <v/>
      </c>
      <c r="W169" s="112">
        <v>0.0</v>
      </c>
      <c r="X169" s="112">
        <f t="shared" si="7"/>
        <v>0</v>
      </c>
      <c r="Y169" s="140" t="str">
        <f t="shared" si="8"/>
        <v/>
      </c>
      <c r="AA169" s="141">
        <v>164.0</v>
      </c>
      <c r="AB169" s="112" t="str">
        <f t="shared" si="9"/>
        <v/>
      </c>
      <c r="AC169" s="142">
        <f t="shared" si="10"/>
        <v>0</v>
      </c>
      <c r="AD169" s="112" t="str">
        <f t="shared" si="11"/>
        <v/>
      </c>
      <c r="AE169" s="112" t="str">
        <f t="shared" si="12"/>
        <v/>
      </c>
      <c r="AF169" s="112" t="str">
        <f t="shared" si="24"/>
        <v/>
      </c>
      <c r="AG169" s="112" t="str">
        <f t="shared" si="25"/>
        <v/>
      </c>
      <c r="AH169" s="112" t="str">
        <f t="shared" si="26"/>
        <v/>
      </c>
      <c r="AI169" s="143" t="str">
        <f t="shared" si="27"/>
        <v/>
      </c>
      <c r="AK169" s="141">
        <v>164.0</v>
      </c>
      <c r="AL169" s="112"/>
      <c r="AM169" s="112"/>
      <c r="AN169" s="112"/>
      <c r="AO169" s="112"/>
      <c r="AP169" s="112"/>
      <c r="AQ169" s="112"/>
      <c r="AR169" s="112"/>
      <c r="AS169" s="112"/>
      <c r="AT169" s="112"/>
      <c r="AU169" s="112"/>
      <c r="AV169" s="112"/>
      <c r="AW169" s="112"/>
      <c r="AX169" s="112"/>
      <c r="AY169" s="143"/>
    </row>
    <row r="170" ht="15.75" customHeight="1">
      <c r="C170" s="241" t="s">
        <v>218</v>
      </c>
      <c r="D170" s="242">
        <v>0.75</v>
      </c>
      <c r="E170" s="240" t="s">
        <v>158</v>
      </c>
      <c r="F170" s="239">
        <f>IF(OR('Pin Maritime'!$E170="Feuillus",'Pin Maritime'!$E170="Peupliers"),1.56,1.3)</f>
        <v>1.56</v>
      </c>
      <c r="G170" s="112"/>
      <c r="H170" s="112"/>
      <c r="I170" s="138">
        <v>165.0</v>
      </c>
      <c r="J170" s="112" t="str">
        <f t="shared" si="64"/>
        <v/>
      </c>
      <c r="K170" s="112">
        <f t="shared" si="19"/>
        <v>0</v>
      </c>
      <c r="L170" s="112" t="str">
        <f t="shared" si="20"/>
        <v/>
      </c>
      <c r="M170" s="112" t="str">
        <f t="shared" si="1"/>
        <v/>
      </c>
      <c r="N170" s="112" t="str">
        <f t="shared" si="2"/>
        <v/>
      </c>
      <c r="O170" s="139">
        <f t="shared" si="3"/>
        <v>0</v>
      </c>
      <c r="P170" s="138">
        <v>165.0</v>
      </c>
      <c r="Q170" s="112" t="str">
        <f t="shared" si="21"/>
        <v/>
      </c>
      <c r="R170" s="112" t="str">
        <f t="shared" si="22"/>
        <v/>
      </c>
      <c r="S170" s="112">
        <f t="shared" si="4"/>
        <v>0</v>
      </c>
      <c r="T170" s="112">
        <f t="shared" si="5"/>
        <v>0</v>
      </c>
      <c r="U170" s="112" t="str">
        <f t="shared" si="23"/>
        <v/>
      </c>
      <c r="V170" s="112" t="str">
        <f t="shared" si="6"/>
        <v/>
      </c>
      <c r="W170" s="112">
        <v>0.0</v>
      </c>
      <c r="X170" s="112">
        <f t="shared" si="7"/>
        <v>0</v>
      </c>
      <c r="Y170" s="140" t="str">
        <f t="shared" si="8"/>
        <v/>
      </c>
      <c r="AA170" s="141">
        <v>165.0</v>
      </c>
      <c r="AB170" s="112" t="str">
        <f t="shared" si="9"/>
        <v/>
      </c>
      <c r="AC170" s="142">
        <f t="shared" si="10"/>
        <v>0</v>
      </c>
      <c r="AD170" s="112" t="str">
        <f t="shared" si="11"/>
        <v/>
      </c>
      <c r="AE170" s="112" t="str">
        <f t="shared" si="12"/>
        <v/>
      </c>
      <c r="AF170" s="112" t="str">
        <f t="shared" si="24"/>
        <v/>
      </c>
      <c r="AG170" s="112" t="str">
        <f t="shared" si="25"/>
        <v/>
      </c>
      <c r="AH170" s="112" t="str">
        <f t="shared" si="26"/>
        <v/>
      </c>
      <c r="AI170" s="143" t="str">
        <f t="shared" si="27"/>
        <v/>
      </c>
      <c r="AK170" s="141">
        <v>165.0</v>
      </c>
      <c r="AL170" s="112"/>
      <c r="AM170" s="112"/>
      <c r="AN170" s="112"/>
      <c r="AO170" s="112"/>
      <c r="AP170" s="112"/>
      <c r="AQ170" s="112"/>
      <c r="AR170" s="112"/>
      <c r="AS170" s="112"/>
      <c r="AT170" s="112"/>
      <c r="AU170" s="112"/>
      <c r="AV170" s="112"/>
      <c r="AW170" s="112"/>
      <c r="AX170" s="112"/>
      <c r="AY170" s="143"/>
    </row>
    <row r="171" ht="15.75" customHeight="1">
      <c r="C171" s="241" t="s">
        <v>219</v>
      </c>
      <c r="D171" s="242">
        <v>0.52</v>
      </c>
      <c r="E171" s="240" t="s">
        <v>158</v>
      </c>
      <c r="F171" s="239">
        <f>IF(OR('Pin Maritime'!$E171="Feuillus",'Pin Maritime'!$E171="Peupliers"),1.56,1.3)</f>
        <v>1.56</v>
      </c>
      <c r="G171" s="112"/>
      <c r="H171" s="112"/>
      <c r="I171" s="138">
        <v>166.0</v>
      </c>
      <c r="J171" s="112" t="str">
        <f t="shared" si="64"/>
        <v/>
      </c>
      <c r="K171" s="112">
        <f t="shared" si="19"/>
        <v>0</v>
      </c>
      <c r="L171" s="112" t="str">
        <f t="shared" si="20"/>
        <v/>
      </c>
      <c r="M171" s="112" t="str">
        <f t="shared" si="1"/>
        <v/>
      </c>
      <c r="N171" s="112" t="str">
        <f t="shared" si="2"/>
        <v/>
      </c>
      <c r="O171" s="139">
        <f t="shared" si="3"/>
        <v>0</v>
      </c>
      <c r="P171" s="138">
        <v>166.0</v>
      </c>
      <c r="Q171" s="112" t="str">
        <f t="shared" si="21"/>
        <v/>
      </c>
      <c r="R171" s="112" t="str">
        <f t="shared" si="22"/>
        <v/>
      </c>
      <c r="S171" s="112">
        <f t="shared" si="4"/>
        <v>0</v>
      </c>
      <c r="T171" s="112">
        <f t="shared" si="5"/>
        <v>0</v>
      </c>
      <c r="U171" s="112" t="str">
        <f t="shared" si="23"/>
        <v/>
      </c>
      <c r="V171" s="112" t="str">
        <f t="shared" si="6"/>
        <v/>
      </c>
      <c r="W171" s="112">
        <v>0.0</v>
      </c>
      <c r="X171" s="112">
        <f t="shared" si="7"/>
        <v>0</v>
      </c>
      <c r="Y171" s="140" t="str">
        <f t="shared" si="8"/>
        <v/>
      </c>
      <c r="AA171" s="141">
        <v>166.0</v>
      </c>
      <c r="AB171" s="112" t="str">
        <f t="shared" si="9"/>
        <v/>
      </c>
      <c r="AC171" s="142">
        <f t="shared" si="10"/>
        <v>0</v>
      </c>
      <c r="AD171" s="112" t="str">
        <f t="shared" si="11"/>
        <v/>
      </c>
      <c r="AE171" s="112" t="str">
        <f t="shared" si="12"/>
        <v/>
      </c>
      <c r="AF171" s="112" t="str">
        <f t="shared" si="24"/>
        <v/>
      </c>
      <c r="AG171" s="112" t="str">
        <f t="shared" si="25"/>
        <v/>
      </c>
      <c r="AH171" s="112" t="str">
        <f t="shared" si="26"/>
        <v/>
      </c>
      <c r="AI171" s="143" t="str">
        <f t="shared" si="27"/>
        <v/>
      </c>
      <c r="AK171" s="141">
        <v>166.0</v>
      </c>
      <c r="AL171" s="112"/>
      <c r="AM171" s="112"/>
      <c r="AN171" s="112"/>
      <c r="AO171" s="112"/>
      <c r="AP171" s="112"/>
      <c r="AQ171" s="112"/>
      <c r="AR171" s="112"/>
      <c r="AS171" s="112"/>
      <c r="AT171" s="112"/>
      <c r="AU171" s="112"/>
      <c r="AV171" s="112"/>
      <c r="AW171" s="112"/>
      <c r="AX171" s="112"/>
      <c r="AY171" s="143"/>
    </row>
    <row r="172" ht="15.75" customHeight="1">
      <c r="C172" s="241" t="s">
        <v>220</v>
      </c>
      <c r="D172" s="242">
        <v>0.35</v>
      </c>
      <c r="E172" s="240" t="s">
        <v>159</v>
      </c>
      <c r="F172" s="239">
        <f>IF(OR('Pin Maritime'!$E172="Feuillus",'Pin Maritime'!$E172="Peupliers"),1.56,1.3)</f>
        <v>1.56</v>
      </c>
      <c r="G172" s="112"/>
      <c r="H172" s="112"/>
      <c r="I172" s="138">
        <v>167.0</v>
      </c>
      <c r="J172" s="112" t="str">
        <f t="shared" si="64"/>
        <v/>
      </c>
      <c r="K172" s="112">
        <f t="shared" si="19"/>
        <v>0</v>
      </c>
      <c r="L172" s="112" t="str">
        <f t="shared" si="20"/>
        <v/>
      </c>
      <c r="M172" s="112" t="str">
        <f t="shared" si="1"/>
        <v/>
      </c>
      <c r="N172" s="112" t="str">
        <f t="shared" si="2"/>
        <v/>
      </c>
      <c r="O172" s="139">
        <f t="shared" si="3"/>
        <v>0</v>
      </c>
      <c r="P172" s="138">
        <v>167.0</v>
      </c>
      <c r="Q172" s="112" t="str">
        <f t="shared" si="21"/>
        <v/>
      </c>
      <c r="R172" s="112" t="str">
        <f t="shared" si="22"/>
        <v/>
      </c>
      <c r="S172" s="112">
        <f t="shared" si="4"/>
        <v>0</v>
      </c>
      <c r="T172" s="112">
        <f t="shared" si="5"/>
        <v>0</v>
      </c>
      <c r="U172" s="112" t="str">
        <f t="shared" si="23"/>
        <v/>
      </c>
      <c r="V172" s="112" t="str">
        <f t="shared" si="6"/>
        <v/>
      </c>
      <c r="W172" s="112">
        <v>0.0</v>
      </c>
      <c r="X172" s="112">
        <f t="shared" si="7"/>
        <v>0</v>
      </c>
      <c r="Y172" s="140" t="str">
        <f t="shared" si="8"/>
        <v/>
      </c>
      <c r="AA172" s="141">
        <v>167.0</v>
      </c>
      <c r="AB172" s="112" t="str">
        <f t="shared" si="9"/>
        <v/>
      </c>
      <c r="AC172" s="142">
        <f t="shared" si="10"/>
        <v>0</v>
      </c>
      <c r="AD172" s="112" t="str">
        <f t="shared" si="11"/>
        <v/>
      </c>
      <c r="AE172" s="112" t="str">
        <f t="shared" si="12"/>
        <v/>
      </c>
      <c r="AF172" s="112" t="str">
        <f t="shared" si="24"/>
        <v/>
      </c>
      <c r="AG172" s="112" t="str">
        <f t="shared" si="25"/>
        <v/>
      </c>
      <c r="AH172" s="112" t="str">
        <f t="shared" si="26"/>
        <v/>
      </c>
      <c r="AI172" s="143" t="str">
        <f t="shared" si="27"/>
        <v/>
      </c>
      <c r="AK172" s="141">
        <v>167.0</v>
      </c>
      <c r="AL172" s="112"/>
      <c r="AM172" s="112"/>
      <c r="AN172" s="112"/>
      <c r="AO172" s="112"/>
      <c r="AP172" s="112"/>
      <c r="AQ172" s="112"/>
      <c r="AR172" s="112"/>
      <c r="AS172" s="112"/>
      <c r="AT172" s="112"/>
      <c r="AU172" s="112"/>
      <c r="AV172" s="112"/>
      <c r="AW172" s="112"/>
      <c r="AX172" s="112"/>
      <c r="AY172" s="143"/>
    </row>
    <row r="173" ht="15.75" customHeight="1">
      <c r="C173" s="241" t="s">
        <v>221</v>
      </c>
      <c r="D173" s="242">
        <v>0.37</v>
      </c>
      <c r="E173" s="240" t="s">
        <v>158</v>
      </c>
      <c r="F173" s="239">
        <f>IF(OR('Pin Maritime'!$E173="Feuillus",'Pin Maritime'!$E173="Peupliers"),1.56,1.3)</f>
        <v>1.56</v>
      </c>
      <c r="G173" s="112"/>
      <c r="H173" s="112"/>
      <c r="I173" s="138">
        <v>168.0</v>
      </c>
      <c r="J173" s="112" t="str">
        <f t="shared" si="64"/>
        <v/>
      </c>
      <c r="K173" s="112">
        <f t="shared" si="19"/>
        <v>0</v>
      </c>
      <c r="L173" s="112" t="str">
        <f t="shared" si="20"/>
        <v/>
      </c>
      <c r="M173" s="112" t="str">
        <f t="shared" si="1"/>
        <v/>
      </c>
      <c r="N173" s="112" t="str">
        <f t="shared" si="2"/>
        <v/>
      </c>
      <c r="O173" s="139">
        <f t="shared" si="3"/>
        <v>0</v>
      </c>
      <c r="P173" s="138">
        <v>168.0</v>
      </c>
      <c r="Q173" s="112" t="str">
        <f t="shared" si="21"/>
        <v/>
      </c>
      <c r="R173" s="112" t="str">
        <f t="shared" si="22"/>
        <v/>
      </c>
      <c r="S173" s="112">
        <f t="shared" si="4"/>
        <v>0</v>
      </c>
      <c r="T173" s="112">
        <f t="shared" si="5"/>
        <v>0</v>
      </c>
      <c r="U173" s="112" t="str">
        <f t="shared" si="23"/>
        <v/>
      </c>
      <c r="V173" s="112" t="str">
        <f t="shared" si="6"/>
        <v/>
      </c>
      <c r="W173" s="112">
        <v>0.0</v>
      </c>
      <c r="X173" s="112">
        <f t="shared" si="7"/>
        <v>0</v>
      </c>
      <c r="Y173" s="140" t="str">
        <f t="shared" si="8"/>
        <v/>
      </c>
      <c r="AA173" s="141">
        <v>168.0</v>
      </c>
      <c r="AB173" s="112" t="str">
        <f t="shared" si="9"/>
        <v/>
      </c>
      <c r="AC173" s="142">
        <f t="shared" si="10"/>
        <v>0</v>
      </c>
      <c r="AD173" s="112" t="str">
        <f t="shared" si="11"/>
        <v/>
      </c>
      <c r="AE173" s="112" t="str">
        <f t="shared" si="12"/>
        <v/>
      </c>
      <c r="AF173" s="112" t="str">
        <f t="shared" si="24"/>
        <v/>
      </c>
      <c r="AG173" s="112" t="str">
        <f t="shared" si="25"/>
        <v/>
      </c>
      <c r="AH173" s="112" t="str">
        <f t="shared" si="26"/>
        <v/>
      </c>
      <c r="AI173" s="143" t="str">
        <f t="shared" si="27"/>
        <v/>
      </c>
      <c r="AK173" s="141">
        <v>168.0</v>
      </c>
      <c r="AL173" s="112"/>
      <c r="AM173" s="112"/>
      <c r="AN173" s="112"/>
      <c r="AO173" s="112"/>
      <c r="AP173" s="112"/>
      <c r="AQ173" s="112"/>
      <c r="AR173" s="112"/>
      <c r="AS173" s="112"/>
      <c r="AT173" s="112"/>
      <c r="AU173" s="112"/>
      <c r="AV173" s="112"/>
      <c r="AW173" s="112"/>
      <c r="AX173" s="112"/>
      <c r="AY173" s="143"/>
    </row>
    <row r="174" ht="15.75" customHeight="1">
      <c r="C174" s="241" t="s">
        <v>222</v>
      </c>
      <c r="D174" s="242">
        <v>0.45</v>
      </c>
      <c r="E174" s="240" t="s">
        <v>162</v>
      </c>
      <c r="F174" s="239">
        <f>IF(OR('Pin Maritime'!$E174="Feuillus",'Pin Maritime'!$E174="Peupliers"),1.56,1.3)</f>
        <v>1.3</v>
      </c>
      <c r="G174" s="112"/>
      <c r="H174" s="112"/>
      <c r="I174" s="138">
        <v>169.0</v>
      </c>
      <c r="J174" s="112" t="str">
        <f t="shared" si="64"/>
        <v/>
      </c>
      <c r="K174" s="112">
        <f t="shared" si="19"/>
        <v>0</v>
      </c>
      <c r="L174" s="112" t="str">
        <f t="shared" si="20"/>
        <v/>
      </c>
      <c r="M174" s="112" t="str">
        <f t="shared" si="1"/>
        <v/>
      </c>
      <c r="N174" s="112" t="str">
        <f t="shared" si="2"/>
        <v/>
      </c>
      <c r="O174" s="139">
        <f t="shared" si="3"/>
        <v>0</v>
      </c>
      <c r="P174" s="138">
        <v>169.0</v>
      </c>
      <c r="Q174" s="112" t="str">
        <f t="shared" si="21"/>
        <v/>
      </c>
      <c r="R174" s="112" t="str">
        <f t="shared" si="22"/>
        <v/>
      </c>
      <c r="S174" s="112">
        <f t="shared" si="4"/>
        <v>0</v>
      </c>
      <c r="T174" s="112">
        <f t="shared" si="5"/>
        <v>0</v>
      </c>
      <c r="U174" s="112" t="str">
        <f t="shared" si="23"/>
        <v/>
      </c>
      <c r="V174" s="112" t="str">
        <f t="shared" si="6"/>
        <v/>
      </c>
      <c r="W174" s="112">
        <v>0.0</v>
      </c>
      <c r="X174" s="112">
        <f t="shared" si="7"/>
        <v>0</v>
      </c>
      <c r="Y174" s="140" t="str">
        <f t="shared" si="8"/>
        <v/>
      </c>
      <c r="AA174" s="141">
        <v>169.0</v>
      </c>
      <c r="AB174" s="112" t="str">
        <f t="shared" si="9"/>
        <v/>
      </c>
      <c r="AC174" s="142">
        <f t="shared" si="10"/>
        <v>0</v>
      </c>
      <c r="AD174" s="112" t="str">
        <f t="shared" si="11"/>
        <v/>
      </c>
      <c r="AE174" s="112" t="str">
        <f t="shared" si="12"/>
        <v/>
      </c>
      <c r="AF174" s="112" t="str">
        <f t="shared" si="24"/>
        <v/>
      </c>
      <c r="AG174" s="112" t="str">
        <f t="shared" si="25"/>
        <v/>
      </c>
      <c r="AH174" s="112" t="str">
        <f t="shared" si="26"/>
        <v/>
      </c>
      <c r="AI174" s="143" t="str">
        <f t="shared" si="27"/>
        <v/>
      </c>
      <c r="AK174" s="141">
        <v>169.0</v>
      </c>
      <c r="AL174" s="112"/>
      <c r="AM174" s="112"/>
      <c r="AN174" s="112"/>
      <c r="AO174" s="112"/>
      <c r="AP174" s="112"/>
      <c r="AQ174" s="112"/>
      <c r="AR174" s="112"/>
      <c r="AS174" s="112"/>
      <c r="AT174" s="112"/>
      <c r="AU174" s="112"/>
      <c r="AV174" s="112"/>
      <c r="AW174" s="112"/>
      <c r="AX174" s="112"/>
      <c r="AY174" s="143"/>
    </row>
    <row r="175" ht="15.75" customHeight="1">
      <c r="C175" s="241" t="s">
        <v>223</v>
      </c>
      <c r="D175" s="242">
        <v>0.39</v>
      </c>
      <c r="E175" s="240" t="s">
        <v>162</v>
      </c>
      <c r="F175" s="239">
        <f>IF(OR('Pin Maritime'!$E175="Feuillus",'Pin Maritime'!$E175="Peupliers"),1.56,1.3)</f>
        <v>1.3</v>
      </c>
      <c r="G175" s="112"/>
      <c r="H175" s="112"/>
      <c r="I175" s="138">
        <v>170.0</v>
      </c>
      <c r="J175" s="112" t="str">
        <f t="shared" si="64"/>
        <v/>
      </c>
      <c r="K175" s="112">
        <f t="shared" si="19"/>
        <v>0</v>
      </c>
      <c r="L175" s="112" t="str">
        <f t="shared" si="20"/>
        <v/>
      </c>
      <c r="M175" s="112" t="str">
        <f t="shared" si="1"/>
        <v/>
      </c>
      <c r="N175" s="112" t="str">
        <f t="shared" si="2"/>
        <v/>
      </c>
      <c r="O175" s="139">
        <f t="shared" si="3"/>
        <v>0</v>
      </c>
      <c r="P175" s="138">
        <v>170.0</v>
      </c>
      <c r="Q175" s="112" t="str">
        <f t="shared" si="21"/>
        <v/>
      </c>
      <c r="R175" s="112" t="str">
        <f t="shared" si="22"/>
        <v/>
      </c>
      <c r="S175" s="112">
        <f t="shared" si="4"/>
        <v>0</v>
      </c>
      <c r="T175" s="112">
        <f t="shared" si="5"/>
        <v>0</v>
      </c>
      <c r="U175" s="112" t="str">
        <f t="shared" si="23"/>
        <v/>
      </c>
      <c r="V175" s="112" t="str">
        <f t="shared" si="6"/>
        <v/>
      </c>
      <c r="W175" s="112">
        <v>0.0</v>
      </c>
      <c r="X175" s="112">
        <f t="shared" si="7"/>
        <v>0</v>
      </c>
      <c r="Y175" s="140" t="str">
        <f t="shared" si="8"/>
        <v/>
      </c>
      <c r="AA175" s="141">
        <v>170.0</v>
      </c>
      <c r="AB175" s="112" t="str">
        <f t="shared" si="9"/>
        <v/>
      </c>
      <c r="AC175" s="142">
        <f t="shared" si="10"/>
        <v>0</v>
      </c>
      <c r="AD175" s="112" t="str">
        <f t="shared" si="11"/>
        <v/>
      </c>
      <c r="AE175" s="112" t="str">
        <f t="shared" si="12"/>
        <v/>
      </c>
      <c r="AF175" s="112" t="str">
        <f t="shared" si="24"/>
        <v/>
      </c>
      <c r="AG175" s="112" t="str">
        <f t="shared" si="25"/>
        <v/>
      </c>
      <c r="AH175" s="112" t="str">
        <f t="shared" si="26"/>
        <v/>
      </c>
      <c r="AI175" s="143" t="str">
        <f t="shared" si="27"/>
        <v/>
      </c>
      <c r="AK175" s="141">
        <v>170.0</v>
      </c>
      <c r="AL175" s="112"/>
      <c r="AM175" s="112"/>
      <c r="AN175" s="112"/>
      <c r="AO175" s="112"/>
      <c r="AP175" s="112"/>
      <c r="AQ175" s="112"/>
      <c r="AR175" s="112"/>
      <c r="AS175" s="112"/>
      <c r="AT175" s="112"/>
      <c r="AU175" s="112"/>
      <c r="AV175" s="112"/>
      <c r="AW175" s="112"/>
      <c r="AX175" s="112"/>
      <c r="AY175" s="143"/>
    </row>
    <row r="176" ht="15.75" customHeight="1">
      <c r="C176" s="241" t="s">
        <v>224</v>
      </c>
      <c r="D176" s="242">
        <v>0.44</v>
      </c>
      <c r="E176" s="240" t="s">
        <v>162</v>
      </c>
      <c r="F176" s="239">
        <f>IF(OR('Pin Maritime'!$E176="Feuillus",'Pin Maritime'!$E176="Peupliers"),1.56,1.3)</f>
        <v>1.3</v>
      </c>
      <c r="G176" s="112"/>
      <c r="H176" s="112"/>
      <c r="I176" s="138">
        <v>171.0</v>
      </c>
      <c r="J176" s="112" t="str">
        <f t="shared" si="64"/>
        <v/>
      </c>
      <c r="K176" s="112">
        <f t="shared" si="19"/>
        <v>0</v>
      </c>
      <c r="L176" s="112" t="str">
        <f t="shared" si="20"/>
        <v/>
      </c>
      <c r="M176" s="112" t="str">
        <f t="shared" si="1"/>
        <v/>
      </c>
      <c r="N176" s="112" t="str">
        <f t="shared" si="2"/>
        <v/>
      </c>
      <c r="O176" s="139">
        <f t="shared" si="3"/>
        <v>0</v>
      </c>
      <c r="P176" s="138">
        <v>171.0</v>
      </c>
      <c r="Q176" s="112" t="str">
        <f t="shared" si="21"/>
        <v/>
      </c>
      <c r="R176" s="112" t="str">
        <f t="shared" si="22"/>
        <v/>
      </c>
      <c r="S176" s="112">
        <f t="shared" si="4"/>
        <v>0</v>
      </c>
      <c r="T176" s="112">
        <f t="shared" si="5"/>
        <v>0</v>
      </c>
      <c r="U176" s="112" t="str">
        <f t="shared" si="23"/>
        <v/>
      </c>
      <c r="V176" s="112" t="str">
        <f t="shared" si="6"/>
        <v/>
      </c>
      <c r="W176" s="112">
        <v>0.0</v>
      </c>
      <c r="X176" s="112">
        <f t="shared" si="7"/>
        <v>0</v>
      </c>
      <c r="Y176" s="140" t="str">
        <f t="shared" si="8"/>
        <v/>
      </c>
      <c r="AA176" s="141">
        <v>171.0</v>
      </c>
      <c r="AB176" s="112" t="str">
        <f t="shared" si="9"/>
        <v/>
      </c>
      <c r="AC176" s="142">
        <f t="shared" si="10"/>
        <v>0</v>
      </c>
      <c r="AD176" s="112" t="str">
        <f t="shared" si="11"/>
        <v/>
      </c>
      <c r="AE176" s="112" t="str">
        <f t="shared" si="12"/>
        <v/>
      </c>
      <c r="AF176" s="112" t="str">
        <f t="shared" si="24"/>
        <v/>
      </c>
      <c r="AG176" s="112" t="str">
        <f t="shared" si="25"/>
        <v/>
      </c>
      <c r="AH176" s="112" t="str">
        <f t="shared" si="26"/>
        <v/>
      </c>
      <c r="AI176" s="143" t="str">
        <f t="shared" si="27"/>
        <v/>
      </c>
      <c r="AK176" s="141">
        <v>171.0</v>
      </c>
      <c r="AL176" s="112"/>
      <c r="AM176" s="112"/>
      <c r="AN176" s="112"/>
      <c r="AO176" s="112"/>
      <c r="AP176" s="112"/>
      <c r="AQ176" s="112"/>
      <c r="AR176" s="112"/>
      <c r="AS176" s="112"/>
      <c r="AT176" s="112"/>
      <c r="AU176" s="112"/>
      <c r="AV176" s="112"/>
      <c r="AW176" s="112"/>
      <c r="AX176" s="112"/>
      <c r="AY176" s="143"/>
    </row>
    <row r="177" ht="15.75" customHeight="1">
      <c r="C177" s="241" t="s">
        <v>225</v>
      </c>
      <c r="D177" s="242">
        <v>0.46</v>
      </c>
      <c r="E177" s="240" t="s">
        <v>162</v>
      </c>
      <c r="F177" s="239">
        <f>IF(OR('Pin Maritime'!$E177="Feuillus",'Pin Maritime'!$E177="Peupliers"),1.56,1.3)</f>
        <v>1.3</v>
      </c>
      <c r="G177" s="112"/>
      <c r="H177" s="112"/>
      <c r="I177" s="138">
        <v>172.0</v>
      </c>
      <c r="J177" s="112" t="str">
        <f t="shared" si="64"/>
        <v/>
      </c>
      <c r="K177" s="112">
        <f t="shared" si="19"/>
        <v>0</v>
      </c>
      <c r="L177" s="112" t="str">
        <f t="shared" si="20"/>
        <v/>
      </c>
      <c r="M177" s="112" t="str">
        <f t="shared" si="1"/>
        <v/>
      </c>
      <c r="N177" s="112" t="str">
        <f t="shared" si="2"/>
        <v/>
      </c>
      <c r="O177" s="139">
        <f t="shared" si="3"/>
        <v>0</v>
      </c>
      <c r="P177" s="138">
        <v>172.0</v>
      </c>
      <c r="Q177" s="112" t="str">
        <f t="shared" si="21"/>
        <v/>
      </c>
      <c r="R177" s="112" t="str">
        <f t="shared" si="22"/>
        <v/>
      </c>
      <c r="S177" s="112">
        <f t="shared" si="4"/>
        <v>0</v>
      </c>
      <c r="T177" s="112">
        <f t="shared" si="5"/>
        <v>0</v>
      </c>
      <c r="U177" s="112" t="str">
        <f t="shared" si="23"/>
        <v/>
      </c>
      <c r="V177" s="112" t="str">
        <f t="shared" si="6"/>
        <v/>
      </c>
      <c r="W177" s="112">
        <v>0.0</v>
      </c>
      <c r="X177" s="112">
        <f t="shared" si="7"/>
        <v>0</v>
      </c>
      <c r="Y177" s="140" t="str">
        <f t="shared" si="8"/>
        <v/>
      </c>
      <c r="AA177" s="141">
        <v>172.0</v>
      </c>
      <c r="AB177" s="112" t="str">
        <f t="shared" si="9"/>
        <v/>
      </c>
      <c r="AC177" s="142">
        <f t="shared" si="10"/>
        <v>0</v>
      </c>
      <c r="AD177" s="112" t="str">
        <f t="shared" si="11"/>
        <v/>
      </c>
      <c r="AE177" s="112" t="str">
        <f t="shared" si="12"/>
        <v/>
      </c>
      <c r="AF177" s="112" t="str">
        <f t="shared" si="24"/>
        <v/>
      </c>
      <c r="AG177" s="112" t="str">
        <f t="shared" si="25"/>
        <v/>
      </c>
      <c r="AH177" s="112" t="str">
        <f t="shared" si="26"/>
        <v/>
      </c>
      <c r="AI177" s="143" t="str">
        <f t="shared" si="27"/>
        <v/>
      </c>
      <c r="AK177" s="141">
        <v>172.0</v>
      </c>
      <c r="AL177" s="112"/>
      <c r="AM177" s="112"/>
      <c r="AN177" s="112"/>
      <c r="AO177" s="112"/>
      <c r="AP177" s="112"/>
      <c r="AQ177" s="112"/>
      <c r="AR177" s="112"/>
      <c r="AS177" s="112"/>
      <c r="AT177" s="112"/>
      <c r="AU177" s="112"/>
      <c r="AV177" s="112"/>
      <c r="AW177" s="112"/>
      <c r="AX177" s="112"/>
      <c r="AY177" s="143"/>
    </row>
    <row r="178" ht="15.75" customHeight="1">
      <c r="C178" s="241" t="s">
        <v>134</v>
      </c>
      <c r="D178" s="242">
        <v>0.46</v>
      </c>
      <c r="E178" s="240" t="s">
        <v>160</v>
      </c>
      <c r="F178" s="239">
        <f>IF(OR('Pin Maritime'!$E178="Feuillus",'Pin Maritime'!$E178="Peupliers"),1.56,1.3)</f>
        <v>1.3</v>
      </c>
      <c r="G178" s="112"/>
      <c r="H178" s="112"/>
      <c r="I178" s="138">
        <v>173.0</v>
      </c>
      <c r="J178" s="112" t="str">
        <f t="shared" si="64"/>
        <v/>
      </c>
      <c r="K178" s="112">
        <f t="shared" si="19"/>
        <v>0</v>
      </c>
      <c r="L178" s="112" t="str">
        <f t="shared" si="20"/>
        <v/>
      </c>
      <c r="M178" s="112" t="str">
        <f t="shared" si="1"/>
        <v/>
      </c>
      <c r="N178" s="112" t="str">
        <f t="shared" si="2"/>
        <v/>
      </c>
      <c r="O178" s="139">
        <f t="shared" si="3"/>
        <v>0</v>
      </c>
      <c r="P178" s="138">
        <v>173.0</v>
      </c>
      <c r="Q178" s="112" t="str">
        <f t="shared" si="21"/>
        <v/>
      </c>
      <c r="R178" s="112" t="str">
        <f t="shared" si="22"/>
        <v/>
      </c>
      <c r="S178" s="112">
        <f t="shared" si="4"/>
        <v>0</v>
      </c>
      <c r="T178" s="112">
        <f t="shared" si="5"/>
        <v>0</v>
      </c>
      <c r="U178" s="112" t="str">
        <f t="shared" si="23"/>
        <v/>
      </c>
      <c r="V178" s="112" t="str">
        <f t="shared" si="6"/>
        <v/>
      </c>
      <c r="W178" s="112">
        <v>0.0</v>
      </c>
      <c r="X178" s="112">
        <f t="shared" si="7"/>
        <v>0</v>
      </c>
      <c r="Y178" s="140" t="str">
        <f t="shared" si="8"/>
        <v/>
      </c>
      <c r="AA178" s="141">
        <v>173.0</v>
      </c>
      <c r="AB178" s="112" t="str">
        <f t="shared" si="9"/>
        <v/>
      </c>
      <c r="AC178" s="142">
        <f t="shared" si="10"/>
        <v>0</v>
      </c>
      <c r="AD178" s="112" t="str">
        <f t="shared" si="11"/>
        <v/>
      </c>
      <c r="AE178" s="112" t="str">
        <f t="shared" si="12"/>
        <v/>
      </c>
      <c r="AF178" s="112" t="str">
        <f t="shared" si="24"/>
        <v/>
      </c>
      <c r="AG178" s="112" t="str">
        <f t="shared" si="25"/>
        <v/>
      </c>
      <c r="AH178" s="112" t="str">
        <f t="shared" si="26"/>
        <v/>
      </c>
      <c r="AI178" s="143" t="str">
        <f t="shared" si="27"/>
        <v/>
      </c>
      <c r="AK178" s="141">
        <v>173.0</v>
      </c>
      <c r="AL178" s="112"/>
      <c r="AM178" s="112"/>
      <c r="AN178" s="112"/>
      <c r="AO178" s="112"/>
      <c r="AP178" s="112"/>
      <c r="AQ178" s="112"/>
      <c r="AR178" s="112"/>
      <c r="AS178" s="112"/>
      <c r="AT178" s="112"/>
      <c r="AU178" s="112"/>
      <c r="AV178" s="112"/>
      <c r="AW178" s="112"/>
      <c r="AX178" s="112"/>
      <c r="AY178" s="143"/>
    </row>
    <row r="179" ht="15.75" customHeight="1">
      <c r="C179" s="241" t="s">
        <v>226</v>
      </c>
      <c r="D179" s="242">
        <v>0.44</v>
      </c>
      <c r="E179" s="240" t="s">
        <v>162</v>
      </c>
      <c r="F179" s="239">
        <f>IF(OR('Pin Maritime'!$E179="Feuillus",'Pin Maritime'!$E179="Peupliers"),1.56,1.3)</f>
        <v>1.3</v>
      </c>
      <c r="G179" s="112"/>
      <c r="H179" s="112"/>
      <c r="I179" s="138">
        <v>174.0</v>
      </c>
      <c r="J179" s="112" t="str">
        <f t="shared" si="64"/>
        <v/>
      </c>
      <c r="K179" s="112">
        <f t="shared" si="19"/>
        <v>0</v>
      </c>
      <c r="L179" s="112" t="str">
        <f t="shared" si="20"/>
        <v/>
      </c>
      <c r="M179" s="112" t="str">
        <f t="shared" si="1"/>
        <v/>
      </c>
      <c r="N179" s="112" t="str">
        <f t="shared" si="2"/>
        <v/>
      </c>
      <c r="O179" s="139">
        <f t="shared" si="3"/>
        <v>0</v>
      </c>
      <c r="P179" s="138">
        <v>174.0</v>
      </c>
      <c r="Q179" s="112" t="str">
        <f t="shared" si="21"/>
        <v/>
      </c>
      <c r="R179" s="112" t="str">
        <f t="shared" si="22"/>
        <v/>
      </c>
      <c r="S179" s="112">
        <f t="shared" si="4"/>
        <v>0</v>
      </c>
      <c r="T179" s="112">
        <f t="shared" si="5"/>
        <v>0</v>
      </c>
      <c r="U179" s="112" t="str">
        <f t="shared" si="23"/>
        <v/>
      </c>
      <c r="V179" s="112" t="str">
        <f t="shared" si="6"/>
        <v/>
      </c>
      <c r="W179" s="112">
        <v>0.0</v>
      </c>
      <c r="X179" s="112">
        <f t="shared" si="7"/>
        <v>0</v>
      </c>
      <c r="Y179" s="140" t="str">
        <f t="shared" si="8"/>
        <v/>
      </c>
      <c r="AA179" s="141">
        <v>174.0</v>
      </c>
      <c r="AB179" s="112" t="str">
        <f t="shared" si="9"/>
        <v/>
      </c>
      <c r="AC179" s="142">
        <f t="shared" si="10"/>
        <v>0</v>
      </c>
      <c r="AD179" s="112" t="str">
        <f t="shared" si="11"/>
        <v/>
      </c>
      <c r="AE179" s="112" t="str">
        <f t="shared" si="12"/>
        <v/>
      </c>
      <c r="AF179" s="112" t="str">
        <f t="shared" si="24"/>
        <v/>
      </c>
      <c r="AG179" s="112" t="str">
        <f t="shared" si="25"/>
        <v/>
      </c>
      <c r="AH179" s="112" t="str">
        <f t="shared" si="26"/>
        <v/>
      </c>
      <c r="AI179" s="143" t="str">
        <f t="shared" si="27"/>
        <v/>
      </c>
      <c r="AK179" s="141">
        <v>174.0</v>
      </c>
      <c r="AL179" s="112"/>
      <c r="AM179" s="112"/>
      <c r="AN179" s="112"/>
      <c r="AO179" s="112"/>
      <c r="AP179" s="112"/>
      <c r="AQ179" s="112"/>
      <c r="AR179" s="112"/>
      <c r="AS179" s="112"/>
      <c r="AT179" s="112"/>
      <c r="AU179" s="112"/>
      <c r="AV179" s="112"/>
      <c r="AW179" s="112"/>
      <c r="AX179" s="112"/>
      <c r="AY179" s="143"/>
    </row>
    <row r="180" ht="15.75" customHeight="1">
      <c r="C180" s="241" t="s">
        <v>227</v>
      </c>
      <c r="D180" s="242">
        <v>0.46</v>
      </c>
      <c r="E180" s="240" t="s">
        <v>162</v>
      </c>
      <c r="F180" s="239">
        <f>IF(OR('Pin Maritime'!$E180="Feuillus",'Pin Maritime'!$E180="Peupliers"),1.56,1.3)</f>
        <v>1.3</v>
      </c>
      <c r="G180" s="112"/>
      <c r="H180" s="112"/>
      <c r="I180" s="138">
        <v>175.0</v>
      </c>
      <c r="J180" s="112" t="str">
        <f t="shared" si="64"/>
        <v/>
      </c>
      <c r="K180" s="112">
        <f t="shared" si="19"/>
        <v>0</v>
      </c>
      <c r="L180" s="112" t="str">
        <f t="shared" si="20"/>
        <v/>
      </c>
      <c r="M180" s="112" t="str">
        <f t="shared" si="1"/>
        <v/>
      </c>
      <c r="N180" s="112" t="str">
        <f t="shared" si="2"/>
        <v/>
      </c>
      <c r="O180" s="139">
        <f t="shared" si="3"/>
        <v>0</v>
      </c>
      <c r="P180" s="138">
        <v>175.0</v>
      </c>
      <c r="Q180" s="112" t="str">
        <f t="shared" si="21"/>
        <v/>
      </c>
      <c r="R180" s="112" t="str">
        <f t="shared" si="22"/>
        <v/>
      </c>
      <c r="S180" s="112">
        <f t="shared" si="4"/>
        <v>0</v>
      </c>
      <c r="T180" s="112">
        <f t="shared" si="5"/>
        <v>0</v>
      </c>
      <c r="U180" s="112" t="str">
        <f t="shared" si="23"/>
        <v/>
      </c>
      <c r="V180" s="112" t="str">
        <f t="shared" si="6"/>
        <v/>
      </c>
      <c r="W180" s="112">
        <v>0.0</v>
      </c>
      <c r="X180" s="112">
        <f t="shared" si="7"/>
        <v>0</v>
      </c>
      <c r="Y180" s="140" t="str">
        <f t="shared" si="8"/>
        <v/>
      </c>
      <c r="AA180" s="141">
        <v>175.0</v>
      </c>
      <c r="AB180" s="112" t="str">
        <f t="shared" si="9"/>
        <v/>
      </c>
      <c r="AC180" s="142">
        <f t="shared" si="10"/>
        <v>0</v>
      </c>
      <c r="AD180" s="112" t="str">
        <f t="shared" si="11"/>
        <v/>
      </c>
      <c r="AE180" s="112" t="str">
        <f t="shared" si="12"/>
        <v/>
      </c>
      <c r="AF180" s="112" t="str">
        <f t="shared" si="24"/>
        <v/>
      </c>
      <c r="AG180" s="112" t="str">
        <f t="shared" si="25"/>
        <v/>
      </c>
      <c r="AH180" s="112" t="str">
        <f t="shared" si="26"/>
        <v/>
      </c>
      <c r="AI180" s="143" t="str">
        <f t="shared" si="27"/>
        <v/>
      </c>
      <c r="AK180" s="141">
        <v>175.0</v>
      </c>
      <c r="AL180" s="112"/>
      <c r="AM180" s="112"/>
      <c r="AN180" s="112"/>
      <c r="AO180" s="112"/>
      <c r="AP180" s="112"/>
      <c r="AQ180" s="112"/>
      <c r="AR180" s="112"/>
      <c r="AS180" s="112"/>
      <c r="AT180" s="112"/>
      <c r="AU180" s="112"/>
      <c r="AV180" s="112"/>
      <c r="AW180" s="112"/>
      <c r="AX180" s="112"/>
      <c r="AY180" s="143"/>
    </row>
    <row r="181" ht="15.75" customHeight="1">
      <c r="C181" s="241" t="s">
        <v>228</v>
      </c>
      <c r="D181" s="242">
        <v>0.48</v>
      </c>
      <c r="E181" s="240" t="s">
        <v>162</v>
      </c>
      <c r="F181" s="239">
        <f>IF(OR('Pin Maritime'!$E181="Feuillus",'Pin Maritime'!$E181="Peupliers"),1.56,1.3)</f>
        <v>1.3</v>
      </c>
      <c r="G181" s="112"/>
      <c r="H181" s="112"/>
      <c r="I181" s="138">
        <v>176.0</v>
      </c>
      <c r="J181" s="112" t="str">
        <f t="shared" si="64"/>
        <v/>
      </c>
      <c r="K181" s="112">
        <f t="shared" si="19"/>
        <v>0</v>
      </c>
      <c r="L181" s="112" t="str">
        <f t="shared" si="20"/>
        <v/>
      </c>
      <c r="M181" s="112" t="str">
        <f t="shared" si="1"/>
        <v/>
      </c>
      <c r="N181" s="112" t="str">
        <f t="shared" si="2"/>
        <v/>
      </c>
      <c r="O181" s="139">
        <f t="shared" si="3"/>
        <v>0</v>
      </c>
      <c r="P181" s="138">
        <v>176.0</v>
      </c>
      <c r="Q181" s="112" t="str">
        <f t="shared" si="21"/>
        <v/>
      </c>
      <c r="R181" s="112" t="str">
        <f t="shared" si="22"/>
        <v/>
      </c>
      <c r="S181" s="112">
        <f t="shared" si="4"/>
        <v>0</v>
      </c>
      <c r="T181" s="112">
        <f t="shared" si="5"/>
        <v>0</v>
      </c>
      <c r="U181" s="112" t="str">
        <f t="shared" si="23"/>
        <v/>
      </c>
      <c r="V181" s="112" t="str">
        <f t="shared" si="6"/>
        <v/>
      </c>
      <c r="W181" s="112">
        <v>0.0</v>
      </c>
      <c r="X181" s="112">
        <f t="shared" si="7"/>
        <v>0</v>
      </c>
      <c r="Y181" s="140" t="str">
        <f t="shared" si="8"/>
        <v/>
      </c>
      <c r="AA181" s="141">
        <v>176.0</v>
      </c>
      <c r="AB181" s="112" t="str">
        <f t="shared" si="9"/>
        <v/>
      </c>
      <c r="AC181" s="142">
        <f t="shared" si="10"/>
        <v>0</v>
      </c>
      <c r="AD181" s="112" t="str">
        <f t="shared" si="11"/>
        <v/>
      </c>
      <c r="AE181" s="112" t="str">
        <f t="shared" si="12"/>
        <v/>
      </c>
      <c r="AF181" s="112" t="str">
        <f t="shared" si="24"/>
        <v/>
      </c>
      <c r="AG181" s="112" t="str">
        <f t="shared" si="25"/>
        <v/>
      </c>
      <c r="AH181" s="112" t="str">
        <f t="shared" si="26"/>
        <v/>
      </c>
      <c r="AI181" s="143" t="str">
        <f t="shared" si="27"/>
        <v/>
      </c>
      <c r="AK181" s="141">
        <v>176.0</v>
      </c>
      <c r="AL181" s="112"/>
      <c r="AM181" s="112"/>
      <c r="AN181" s="112"/>
      <c r="AO181" s="112"/>
      <c r="AP181" s="112"/>
      <c r="AQ181" s="112"/>
      <c r="AR181" s="112"/>
      <c r="AS181" s="112"/>
      <c r="AT181" s="112"/>
      <c r="AU181" s="112"/>
      <c r="AV181" s="112"/>
      <c r="AW181" s="112"/>
      <c r="AX181" s="112"/>
      <c r="AY181" s="143"/>
    </row>
    <row r="182" ht="15.75" customHeight="1">
      <c r="C182" s="241" t="s">
        <v>229</v>
      </c>
      <c r="D182" s="242">
        <v>0.44</v>
      </c>
      <c r="E182" s="240" t="s">
        <v>162</v>
      </c>
      <c r="F182" s="239">
        <f>IF(OR('Pin Maritime'!$E182="Feuillus",'Pin Maritime'!$E182="Peupliers"),1.56,1.3)</f>
        <v>1.3</v>
      </c>
      <c r="G182" s="112"/>
      <c r="H182" s="112"/>
      <c r="I182" s="138">
        <v>177.0</v>
      </c>
      <c r="J182" s="112" t="str">
        <f t="shared" si="64"/>
        <v/>
      </c>
      <c r="K182" s="112">
        <f t="shared" si="19"/>
        <v>0</v>
      </c>
      <c r="L182" s="112" t="str">
        <f t="shared" si="20"/>
        <v/>
      </c>
      <c r="M182" s="112" t="str">
        <f t="shared" si="1"/>
        <v/>
      </c>
      <c r="N182" s="112" t="str">
        <f t="shared" si="2"/>
        <v/>
      </c>
      <c r="O182" s="139">
        <f t="shared" si="3"/>
        <v>0</v>
      </c>
      <c r="P182" s="138">
        <v>177.0</v>
      </c>
      <c r="Q182" s="112" t="str">
        <f t="shared" si="21"/>
        <v/>
      </c>
      <c r="R182" s="112" t="str">
        <f t="shared" si="22"/>
        <v/>
      </c>
      <c r="S182" s="112">
        <f t="shared" si="4"/>
        <v>0</v>
      </c>
      <c r="T182" s="112">
        <f t="shared" si="5"/>
        <v>0</v>
      </c>
      <c r="U182" s="112" t="str">
        <f t="shared" si="23"/>
        <v/>
      </c>
      <c r="V182" s="112" t="str">
        <f t="shared" si="6"/>
        <v/>
      </c>
      <c r="W182" s="112">
        <v>0.0</v>
      </c>
      <c r="X182" s="112">
        <f t="shared" si="7"/>
        <v>0</v>
      </c>
      <c r="Y182" s="140" t="str">
        <f t="shared" si="8"/>
        <v/>
      </c>
      <c r="AA182" s="141">
        <v>177.0</v>
      </c>
      <c r="AB182" s="112" t="str">
        <f t="shared" si="9"/>
        <v/>
      </c>
      <c r="AC182" s="142">
        <f t="shared" si="10"/>
        <v>0</v>
      </c>
      <c r="AD182" s="112" t="str">
        <f t="shared" si="11"/>
        <v/>
      </c>
      <c r="AE182" s="112" t="str">
        <f t="shared" si="12"/>
        <v/>
      </c>
      <c r="AF182" s="112" t="str">
        <f t="shared" si="24"/>
        <v/>
      </c>
      <c r="AG182" s="112" t="str">
        <f t="shared" si="25"/>
        <v/>
      </c>
      <c r="AH182" s="112" t="str">
        <f t="shared" si="26"/>
        <v/>
      </c>
      <c r="AI182" s="143" t="str">
        <f t="shared" si="27"/>
        <v/>
      </c>
      <c r="AK182" s="141">
        <v>177.0</v>
      </c>
      <c r="AL182" s="112"/>
      <c r="AM182" s="112"/>
      <c r="AN182" s="112"/>
      <c r="AO182" s="112"/>
      <c r="AP182" s="112"/>
      <c r="AQ182" s="112"/>
      <c r="AR182" s="112"/>
      <c r="AS182" s="112"/>
      <c r="AT182" s="112"/>
      <c r="AU182" s="112"/>
      <c r="AV182" s="112"/>
      <c r="AW182" s="112"/>
      <c r="AX182" s="112"/>
      <c r="AY182" s="143"/>
    </row>
    <row r="183" ht="15.75" customHeight="1">
      <c r="C183" s="241" t="s">
        <v>230</v>
      </c>
      <c r="D183" s="242">
        <v>0.34</v>
      </c>
      <c r="E183" s="240" t="s">
        <v>162</v>
      </c>
      <c r="F183" s="239">
        <f>IF(OR('Pin Maritime'!$E183="Feuillus",'Pin Maritime'!$E183="Peupliers"),1.56,1.3)</f>
        <v>1.3</v>
      </c>
      <c r="G183" s="112"/>
      <c r="H183" s="112"/>
      <c r="I183" s="138">
        <v>178.0</v>
      </c>
      <c r="J183" s="112" t="str">
        <f t="shared" si="64"/>
        <v/>
      </c>
      <c r="K183" s="112">
        <f t="shared" si="19"/>
        <v>0</v>
      </c>
      <c r="L183" s="112" t="str">
        <f t="shared" si="20"/>
        <v/>
      </c>
      <c r="M183" s="112" t="str">
        <f t="shared" si="1"/>
        <v/>
      </c>
      <c r="N183" s="112" t="str">
        <f t="shared" si="2"/>
        <v/>
      </c>
      <c r="O183" s="139">
        <f t="shared" si="3"/>
        <v>0</v>
      </c>
      <c r="P183" s="138">
        <v>178.0</v>
      </c>
      <c r="Q183" s="112" t="str">
        <f t="shared" si="21"/>
        <v/>
      </c>
      <c r="R183" s="112" t="str">
        <f t="shared" si="22"/>
        <v/>
      </c>
      <c r="S183" s="112">
        <f t="shared" si="4"/>
        <v>0</v>
      </c>
      <c r="T183" s="112">
        <f t="shared" si="5"/>
        <v>0</v>
      </c>
      <c r="U183" s="112" t="str">
        <f t="shared" si="23"/>
        <v/>
      </c>
      <c r="V183" s="112" t="str">
        <f t="shared" si="6"/>
        <v/>
      </c>
      <c r="W183" s="112">
        <v>0.0</v>
      </c>
      <c r="X183" s="112">
        <f t="shared" si="7"/>
        <v>0</v>
      </c>
      <c r="Y183" s="140" t="str">
        <f t="shared" si="8"/>
        <v/>
      </c>
      <c r="AA183" s="141">
        <v>178.0</v>
      </c>
      <c r="AB183" s="112" t="str">
        <f t="shared" si="9"/>
        <v/>
      </c>
      <c r="AC183" s="142">
        <f t="shared" si="10"/>
        <v>0</v>
      </c>
      <c r="AD183" s="112" t="str">
        <f t="shared" si="11"/>
        <v/>
      </c>
      <c r="AE183" s="112" t="str">
        <f t="shared" si="12"/>
        <v/>
      </c>
      <c r="AF183" s="112" t="str">
        <f t="shared" si="24"/>
        <v/>
      </c>
      <c r="AG183" s="112" t="str">
        <f t="shared" si="25"/>
        <v/>
      </c>
      <c r="AH183" s="112" t="str">
        <f t="shared" si="26"/>
        <v/>
      </c>
      <c r="AI183" s="143" t="str">
        <f t="shared" si="27"/>
        <v/>
      </c>
      <c r="AK183" s="141">
        <v>178.0</v>
      </c>
      <c r="AL183" s="112"/>
      <c r="AM183" s="112"/>
      <c r="AN183" s="112"/>
      <c r="AO183" s="112"/>
      <c r="AP183" s="112"/>
      <c r="AQ183" s="112"/>
      <c r="AR183" s="112"/>
      <c r="AS183" s="112"/>
      <c r="AT183" s="112"/>
      <c r="AU183" s="112"/>
      <c r="AV183" s="112"/>
      <c r="AW183" s="112"/>
      <c r="AX183" s="112"/>
      <c r="AY183" s="143"/>
    </row>
    <row r="184" ht="15.75" customHeight="1">
      <c r="C184" s="241" t="s">
        <v>231</v>
      </c>
      <c r="D184" s="242">
        <v>0.5</v>
      </c>
      <c r="E184" s="240" t="s">
        <v>158</v>
      </c>
      <c r="F184" s="239">
        <f>IF(OR('Pin Maritime'!$E184="Feuillus",'Pin Maritime'!$E184="Peupliers"),1.56,1.3)</f>
        <v>1.56</v>
      </c>
      <c r="G184" s="112"/>
      <c r="H184" s="112"/>
      <c r="I184" s="138">
        <v>179.0</v>
      </c>
      <c r="J184" s="112" t="str">
        <f t="shared" si="64"/>
        <v/>
      </c>
      <c r="K184" s="112">
        <f t="shared" si="19"/>
        <v>0</v>
      </c>
      <c r="L184" s="112" t="str">
        <f t="shared" si="20"/>
        <v/>
      </c>
      <c r="M184" s="112" t="str">
        <f t="shared" si="1"/>
        <v/>
      </c>
      <c r="N184" s="112" t="str">
        <f t="shared" si="2"/>
        <v/>
      </c>
      <c r="O184" s="139">
        <f t="shared" si="3"/>
        <v>0</v>
      </c>
      <c r="P184" s="138">
        <v>179.0</v>
      </c>
      <c r="Q184" s="112" t="str">
        <f t="shared" si="21"/>
        <v/>
      </c>
      <c r="R184" s="112" t="str">
        <f t="shared" si="22"/>
        <v/>
      </c>
      <c r="S184" s="112">
        <f t="shared" si="4"/>
        <v>0</v>
      </c>
      <c r="T184" s="112">
        <f t="shared" si="5"/>
        <v>0</v>
      </c>
      <c r="U184" s="112" t="str">
        <f t="shared" si="23"/>
        <v/>
      </c>
      <c r="V184" s="112" t="str">
        <f t="shared" si="6"/>
        <v/>
      </c>
      <c r="W184" s="112">
        <v>0.0</v>
      </c>
      <c r="X184" s="112">
        <f t="shared" si="7"/>
        <v>0</v>
      </c>
      <c r="Y184" s="140" t="str">
        <f t="shared" si="8"/>
        <v/>
      </c>
      <c r="AA184" s="141">
        <v>179.0</v>
      </c>
      <c r="AB184" s="112" t="str">
        <f t="shared" si="9"/>
        <v/>
      </c>
      <c r="AC184" s="142">
        <f t="shared" si="10"/>
        <v>0</v>
      </c>
      <c r="AD184" s="112" t="str">
        <f t="shared" si="11"/>
        <v/>
      </c>
      <c r="AE184" s="112" t="str">
        <f t="shared" si="12"/>
        <v/>
      </c>
      <c r="AF184" s="112" t="str">
        <f t="shared" si="24"/>
        <v/>
      </c>
      <c r="AG184" s="112" t="str">
        <f t="shared" si="25"/>
        <v/>
      </c>
      <c r="AH184" s="112" t="str">
        <f t="shared" si="26"/>
        <v/>
      </c>
      <c r="AI184" s="143" t="str">
        <f t="shared" si="27"/>
        <v/>
      </c>
      <c r="AK184" s="141">
        <v>179.0</v>
      </c>
      <c r="AL184" s="112"/>
      <c r="AM184" s="112"/>
      <c r="AN184" s="112"/>
      <c r="AO184" s="112"/>
      <c r="AP184" s="112"/>
      <c r="AQ184" s="112"/>
      <c r="AR184" s="112"/>
      <c r="AS184" s="112"/>
      <c r="AT184" s="112"/>
      <c r="AU184" s="112"/>
      <c r="AV184" s="112"/>
      <c r="AW184" s="112"/>
      <c r="AX184" s="112"/>
      <c r="AY184" s="143"/>
    </row>
    <row r="185" ht="15.75" customHeight="1">
      <c r="C185" s="241" t="s">
        <v>232</v>
      </c>
      <c r="D185" s="242">
        <v>0.58</v>
      </c>
      <c r="E185" s="240" t="s">
        <v>158</v>
      </c>
      <c r="F185" s="239">
        <f>IF(OR('Pin Maritime'!$E185="Feuillus",'Pin Maritime'!$E185="Peupliers"),1.56,1.3)</f>
        <v>1.56</v>
      </c>
      <c r="G185" s="112"/>
      <c r="H185" s="112"/>
      <c r="I185" s="138">
        <v>180.0</v>
      </c>
      <c r="J185" s="112" t="str">
        <f t="shared" si="64"/>
        <v/>
      </c>
      <c r="K185" s="112">
        <f t="shared" si="19"/>
        <v>0</v>
      </c>
      <c r="L185" s="112" t="str">
        <f t="shared" si="20"/>
        <v/>
      </c>
      <c r="M185" s="112" t="str">
        <f t="shared" si="1"/>
        <v/>
      </c>
      <c r="N185" s="112" t="str">
        <f t="shared" si="2"/>
        <v/>
      </c>
      <c r="O185" s="139">
        <f t="shared" si="3"/>
        <v>0</v>
      </c>
      <c r="P185" s="138">
        <v>180.0</v>
      </c>
      <c r="Q185" s="112" t="str">
        <f t="shared" si="21"/>
        <v/>
      </c>
      <c r="R185" s="112" t="str">
        <f t="shared" si="22"/>
        <v/>
      </c>
      <c r="S185" s="112">
        <f t="shared" si="4"/>
        <v>0</v>
      </c>
      <c r="T185" s="112">
        <f t="shared" si="5"/>
        <v>0</v>
      </c>
      <c r="U185" s="112" t="str">
        <f t="shared" si="23"/>
        <v/>
      </c>
      <c r="V185" s="112" t="str">
        <f t="shared" si="6"/>
        <v/>
      </c>
      <c r="W185" s="112">
        <v>0.0</v>
      </c>
      <c r="X185" s="112">
        <f t="shared" si="7"/>
        <v>0</v>
      </c>
      <c r="Y185" s="140" t="str">
        <f t="shared" si="8"/>
        <v/>
      </c>
      <c r="AA185" s="141">
        <v>180.0</v>
      </c>
      <c r="AB185" s="112" t="str">
        <f t="shared" si="9"/>
        <v/>
      </c>
      <c r="AC185" s="142">
        <f t="shared" si="10"/>
        <v>0</v>
      </c>
      <c r="AD185" s="112" t="str">
        <f t="shared" si="11"/>
        <v/>
      </c>
      <c r="AE185" s="112" t="str">
        <f t="shared" si="12"/>
        <v/>
      </c>
      <c r="AF185" s="112" t="str">
        <f t="shared" si="24"/>
        <v/>
      </c>
      <c r="AG185" s="112" t="str">
        <f t="shared" si="25"/>
        <v/>
      </c>
      <c r="AH185" s="112" t="str">
        <f t="shared" si="26"/>
        <v/>
      </c>
      <c r="AI185" s="143" t="str">
        <f t="shared" si="27"/>
        <v/>
      </c>
      <c r="AK185" s="141">
        <v>180.0</v>
      </c>
      <c r="AL185" s="112"/>
      <c r="AM185" s="112"/>
      <c r="AN185" s="112"/>
      <c r="AO185" s="112"/>
      <c r="AP185" s="112"/>
      <c r="AQ185" s="112"/>
      <c r="AR185" s="112"/>
      <c r="AS185" s="112"/>
      <c r="AT185" s="112"/>
      <c r="AU185" s="112"/>
      <c r="AV185" s="112"/>
      <c r="AW185" s="112"/>
      <c r="AX185" s="112"/>
      <c r="AY185" s="143"/>
    </row>
    <row r="186" ht="15.75" customHeight="1">
      <c r="C186" s="241" t="s">
        <v>233</v>
      </c>
      <c r="D186" s="242">
        <v>0.37</v>
      </c>
      <c r="E186" s="240" t="s">
        <v>162</v>
      </c>
      <c r="F186" s="239">
        <f>IF(OR('Pin Maritime'!$E186="Feuillus",'Pin Maritime'!$E186="Peupliers"),1.56,1.3)</f>
        <v>1.3</v>
      </c>
      <c r="G186" s="112"/>
      <c r="H186" s="112"/>
      <c r="I186" s="138">
        <v>181.0</v>
      </c>
      <c r="J186" s="112" t="str">
        <f t="shared" si="64"/>
        <v/>
      </c>
      <c r="K186" s="112">
        <f t="shared" si="19"/>
        <v>0</v>
      </c>
      <c r="L186" s="112" t="str">
        <f t="shared" si="20"/>
        <v/>
      </c>
      <c r="M186" s="112" t="str">
        <f t="shared" si="1"/>
        <v/>
      </c>
      <c r="N186" s="112" t="str">
        <f t="shared" si="2"/>
        <v/>
      </c>
      <c r="O186" s="139">
        <f t="shared" si="3"/>
        <v>0</v>
      </c>
      <c r="P186" s="138">
        <v>181.0</v>
      </c>
      <c r="Q186" s="112" t="str">
        <f t="shared" si="21"/>
        <v/>
      </c>
      <c r="R186" s="112" t="str">
        <f t="shared" si="22"/>
        <v/>
      </c>
      <c r="S186" s="112">
        <f t="shared" si="4"/>
        <v>0</v>
      </c>
      <c r="T186" s="112">
        <f t="shared" si="5"/>
        <v>0</v>
      </c>
      <c r="U186" s="112" t="str">
        <f t="shared" si="23"/>
        <v/>
      </c>
      <c r="V186" s="112" t="str">
        <f t="shared" si="6"/>
        <v/>
      </c>
      <c r="W186" s="112">
        <v>0.0</v>
      </c>
      <c r="X186" s="112">
        <f t="shared" si="7"/>
        <v>0</v>
      </c>
      <c r="Y186" s="140" t="str">
        <f t="shared" si="8"/>
        <v/>
      </c>
      <c r="AA186" s="141">
        <v>181.0</v>
      </c>
      <c r="AB186" s="112" t="str">
        <f t="shared" si="9"/>
        <v/>
      </c>
      <c r="AC186" s="142">
        <f t="shared" si="10"/>
        <v>0</v>
      </c>
      <c r="AD186" s="112" t="str">
        <f t="shared" si="11"/>
        <v/>
      </c>
      <c r="AE186" s="112" t="str">
        <f t="shared" si="12"/>
        <v/>
      </c>
      <c r="AF186" s="112" t="str">
        <f t="shared" si="24"/>
        <v/>
      </c>
      <c r="AG186" s="112" t="str">
        <f t="shared" si="25"/>
        <v/>
      </c>
      <c r="AH186" s="112" t="str">
        <f t="shared" si="26"/>
        <v/>
      </c>
      <c r="AI186" s="143" t="str">
        <f t="shared" si="27"/>
        <v/>
      </c>
      <c r="AK186" s="141">
        <v>181.0</v>
      </c>
      <c r="AL186" s="112"/>
      <c r="AM186" s="112"/>
      <c r="AN186" s="112"/>
      <c r="AO186" s="112"/>
      <c r="AP186" s="112"/>
      <c r="AQ186" s="112"/>
      <c r="AR186" s="112"/>
      <c r="AS186" s="112"/>
      <c r="AT186" s="112"/>
      <c r="AU186" s="112"/>
      <c r="AV186" s="112"/>
      <c r="AW186" s="112"/>
      <c r="AX186" s="112"/>
      <c r="AY186" s="143"/>
    </row>
    <row r="187" ht="15.75" customHeight="1">
      <c r="C187" s="241" t="s">
        <v>234</v>
      </c>
      <c r="D187" s="242">
        <v>0.37</v>
      </c>
      <c r="E187" s="240" t="s">
        <v>162</v>
      </c>
      <c r="F187" s="239">
        <f>IF(OR('Pin Maritime'!$E187="Feuillus",'Pin Maritime'!$E187="Peupliers"),1.56,1.3)</f>
        <v>1.3</v>
      </c>
      <c r="G187" s="112"/>
      <c r="H187" s="112"/>
      <c r="I187" s="138">
        <v>182.0</v>
      </c>
      <c r="J187" s="112" t="str">
        <f t="shared" si="64"/>
        <v/>
      </c>
      <c r="K187" s="112">
        <f t="shared" si="19"/>
        <v>0</v>
      </c>
      <c r="L187" s="112" t="str">
        <f t="shared" si="20"/>
        <v/>
      </c>
      <c r="M187" s="112" t="str">
        <f t="shared" si="1"/>
        <v/>
      </c>
      <c r="N187" s="112" t="str">
        <f t="shared" si="2"/>
        <v/>
      </c>
      <c r="O187" s="139">
        <f t="shared" si="3"/>
        <v>0</v>
      </c>
      <c r="P187" s="138">
        <v>182.0</v>
      </c>
      <c r="Q187" s="112" t="str">
        <f t="shared" si="21"/>
        <v/>
      </c>
      <c r="R187" s="112" t="str">
        <f t="shared" si="22"/>
        <v/>
      </c>
      <c r="S187" s="112">
        <f t="shared" si="4"/>
        <v>0</v>
      </c>
      <c r="T187" s="112">
        <f t="shared" si="5"/>
        <v>0</v>
      </c>
      <c r="U187" s="112" t="str">
        <f t="shared" si="23"/>
        <v/>
      </c>
      <c r="V187" s="112" t="str">
        <f t="shared" si="6"/>
        <v/>
      </c>
      <c r="W187" s="112">
        <v>0.0</v>
      </c>
      <c r="X187" s="112">
        <f t="shared" si="7"/>
        <v>0</v>
      </c>
      <c r="Y187" s="140" t="str">
        <f t="shared" si="8"/>
        <v/>
      </c>
      <c r="AA187" s="141">
        <v>182.0</v>
      </c>
      <c r="AB187" s="112" t="str">
        <f t="shared" si="9"/>
        <v/>
      </c>
      <c r="AC187" s="142">
        <f t="shared" si="10"/>
        <v>0</v>
      </c>
      <c r="AD187" s="112" t="str">
        <f t="shared" si="11"/>
        <v/>
      </c>
      <c r="AE187" s="112" t="str">
        <f t="shared" si="12"/>
        <v/>
      </c>
      <c r="AF187" s="112" t="str">
        <f t="shared" si="24"/>
        <v/>
      </c>
      <c r="AG187" s="112" t="str">
        <f t="shared" si="25"/>
        <v/>
      </c>
      <c r="AH187" s="112" t="str">
        <f t="shared" si="26"/>
        <v/>
      </c>
      <c r="AI187" s="143" t="str">
        <f t="shared" si="27"/>
        <v/>
      </c>
      <c r="AK187" s="141">
        <v>182.0</v>
      </c>
      <c r="AL187" s="112"/>
      <c r="AM187" s="112"/>
      <c r="AN187" s="112"/>
      <c r="AO187" s="112"/>
      <c r="AP187" s="112"/>
      <c r="AQ187" s="112"/>
      <c r="AR187" s="112"/>
      <c r="AS187" s="112"/>
      <c r="AT187" s="112"/>
      <c r="AU187" s="112"/>
      <c r="AV187" s="112"/>
      <c r="AW187" s="112"/>
      <c r="AX187" s="112"/>
      <c r="AY187" s="143"/>
    </row>
    <row r="188" ht="15.75" customHeight="1">
      <c r="C188" s="241" t="s">
        <v>235</v>
      </c>
      <c r="D188" s="242">
        <v>0.38</v>
      </c>
      <c r="E188" s="240" t="s">
        <v>162</v>
      </c>
      <c r="F188" s="239">
        <f>IF(OR('Pin Maritime'!$E188="Feuillus",'Pin Maritime'!$E188="Peupliers"),1.56,1.3)</f>
        <v>1.3</v>
      </c>
      <c r="G188" s="112"/>
      <c r="H188" s="112"/>
      <c r="I188" s="138">
        <v>183.0</v>
      </c>
      <c r="J188" s="112" t="str">
        <f t="shared" si="64"/>
        <v/>
      </c>
      <c r="K188" s="112">
        <f t="shared" si="19"/>
        <v>0</v>
      </c>
      <c r="L188" s="112" t="str">
        <f t="shared" si="20"/>
        <v/>
      </c>
      <c r="M188" s="112" t="str">
        <f t="shared" si="1"/>
        <v/>
      </c>
      <c r="N188" s="112" t="str">
        <f t="shared" si="2"/>
        <v/>
      </c>
      <c r="O188" s="139">
        <f t="shared" si="3"/>
        <v>0</v>
      </c>
      <c r="P188" s="138">
        <v>183.0</v>
      </c>
      <c r="Q188" s="112" t="str">
        <f t="shared" si="21"/>
        <v/>
      </c>
      <c r="R188" s="112" t="str">
        <f t="shared" si="22"/>
        <v/>
      </c>
      <c r="S188" s="112">
        <f t="shared" si="4"/>
        <v>0</v>
      </c>
      <c r="T188" s="112">
        <f t="shared" si="5"/>
        <v>0</v>
      </c>
      <c r="U188" s="112" t="str">
        <f t="shared" si="23"/>
        <v/>
      </c>
      <c r="V188" s="112" t="str">
        <f t="shared" si="6"/>
        <v/>
      </c>
      <c r="W188" s="112">
        <v>0.0</v>
      </c>
      <c r="X188" s="112">
        <f t="shared" si="7"/>
        <v>0</v>
      </c>
      <c r="Y188" s="140" t="str">
        <f t="shared" si="8"/>
        <v/>
      </c>
      <c r="AA188" s="141">
        <v>183.0</v>
      </c>
      <c r="AB188" s="112" t="str">
        <f t="shared" si="9"/>
        <v/>
      </c>
      <c r="AC188" s="142">
        <f t="shared" si="10"/>
        <v>0</v>
      </c>
      <c r="AD188" s="112" t="str">
        <f t="shared" si="11"/>
        <v/>
      </c>
      <c r="AE188" s="112" t="str">
        <f t="shared" si="12"/>
        <v/>
      </c>
      <c r="AF188" s="112" t="str">
        <f t="shared" si="24"/>
        <v/>
      </c>
      <c r="AG188" s="112" t="str">
        <f t="shared" si="25"/>
        <v/>
      </c>
      <c r="AH188" s="112" t="str">
        <f t="shared" si="26"/>
        <v/>
      </c>
      <c r="AI188" s="143" t="str">
        <f t="shared" si="27"/>
        <v/>
      </c>
      <c r="AK188" s="141">
        <v>183.0</v>
      </c>
      <c r="AL188" s="112"/>
      <c r="AM188" s="112"/>
      <c r="AN188" s="112"/>
      <c r="AO188" s="112"/>
      <c r="AP188" s="112"/>
      <c r="AQ188" s="112"/>
      <c r="AR188" s="112"/>
      <c r="AS188" s="112"/>
      <c r="AT188" s="112"/>
      <c r="AU188" s="112"/>
      <c r="AV188" s="112"/>
      <c r="AW188" s="112"/>
      <c r="AX188" s="112"/>
      <c r="AY188" s="143"/>
    </row>
    <row r="189" ht="15.75" customHeight="1">
      <c r="C189" s="241" t="s">
        <v>236</v>
      </c>
      <c r="D189" s="242">
        <v>0.36</v>
      </c>
      <c r="E189" s="240" t="s">
        <v>162</v>
      </c>
      <c r="F189" s="239">
        <f>IF(OR('Pin Maritime'!$E189="Feuillus",'Pin Maritime'!$E189="Peupliers"),1.56,1.3)</f>
        <v>1.3</v>
      </c>
      <c r="G189" s="112"/>
      <c r="H189" s="112"/>
      <c r="I189" s="138">
        <v>184.0</v>
      </c>
      <c r="J189" s="112" t="str">
        <f t="shared" si="64"/>
        <v/>
      </c>
      <c r="K189" s="112">
        <f t="shared" si="19"/>
        <v>0</v>
      </c>
      <c r="L189" s="112" t="str">
        <f t="shared" si="20"/>
        <v/>
      </c>
      <c r="M189" s="112" t="str">
        <f t="shared" si="1"/>
        <v/>
      </c>
      <c r="N189" s="112" t="str">
        <f t="shared" si="2"/>
        <v/>
      </c>
      <c r="O189" s="139">
        <f t="shared" si="3"/>
        <v>0</v>
      </c>
      <c r="P189" s="138">
        <v>184.0</v>
      </c>
      <c r="Q189" s="112" t="str">
        <f t="shared" si="21"/>
        <v/>
      </c>
      <c r="R189" s="112" t="str">
        <f t="shared" si="22"/>
        <v/>
      </c>
      <c r="S189" s="112">
        <f t="shared" si="4"/>
        <v>0</v>
      </c>
      <c r="T189" s="112">
        <f t="shared" si="5"/>
        <v>0</v>
      </c>
      <c r="U189" s="112" t="str">
        <f t="shared" si="23"/>
        <v/>
      </c>
      <c r="V189" s="112" t="str">
        <f t="shared" si="6"/>
        <v/>
      </c>
      <c r="W189" s="112">
        <v>0.0</v>
      </c>
      <c r="X189" s="112">
        <f t="shared" si="7"/>
        <v>0</v>
      </c>
      <c r="Y189" s="140" t="str">
        <f t="shared" si="8"/>
        <v/>
      </c>
      <c r="AA189" s="141">
        <v>184.0</v>
      </c>
      <c r="AB189" s="112" t="str">
        <f t="shared" si="9"/>
        <v/>
      </c>
      <c r="AC189" s="142">
        <f t="shared" si="10"/>
        <v>0</v>
      </c>
      <c r="AD189" s="112" t="str">
        <f t="shared" si="11"/>
        <v/>
      </c>
      <c r="AE189" s="112" t="str">
        <f t="shared" si="12"/>
        <v/>
      </c>
      <c r="AF189" s="112" t="str">
        <f t="shared" si="24"/>
        <v/>
      </c>
      <c r="AG189" s="112" t="str">
        <f t="shared" si="25"/>
        <v/>
      </c>
      <c r="AH189" s="112" t="str">
        <f t="shared" si="26"/>
        <v/>
      </c>
      <c r="AI189" s="143" t="str">
        <f t="shared" si="27"/>
        <v/>
      </c>
      <c r="AK189" s="141">
        <v>184.0</v>
      </c>
      <c r="AL189" s="112"/>
      <c r="AM189" s="112"/>
      <c r="AN189" s="112"/>
      <c r="AO189" s="112"/>
      <c r="AP189" s="112"/>
      <c r="AQ189" s="112"/>
      <c r="AR189" s="112"/>
      <c r="AS189" s="112"/>
      <c r="AT189" s="112"/>
      <c r="AU189" s="112"/>
      <c r="AV189" s="112"/>
      <c r="AW189" s="112"/>
      <c r="AX189" s="112"/>
      <c r="AY189" s="143"/>
    </row>
    <row r="190" ht="15.75" customHeight="1">
      <c r="C190" s="241" t="s">
        <v>237</v>
      </c>
      <c r="D190" s="242">
        <v>0.37</v>
      </c>
      <c r="E190" s="240" t="s">
        <v>158</v>
      </c>
      <c r="F190" s="239">
        <f>IF(OR('Pin Maritime'!$E190="Feuillus",'Pin Maritime'!$E190="Peupliers"),1.56,1.3)</f>
        <v>1.56</v>
      </c>
      <c r="G190" s="112"/>
      <c r="H190" s="112"/>
      <c r="I190" s="138">
        <v>185.0</v>
      </c>
      <c r="J190" s="112" t="str">
        <f t="shared" si="64"/>
        <v/>
      </c>
      <c r="K190" s="112">
        <f t="shared" si="19"/>
        <v>0</v>
      </c>
      <c r="L190" s="112" t="str">
        <f t="shared" si="20"/>
        <v/>
      </c>
      <c r="M190" s="112" t="str">
        <f t="shared" si="1"/>
        <v/>
      </c>
      <c r="N190" s="112" t="str">
        <f t="shared" si="2"/>
        <v/>
      </c>
      <c r="O190" s="139">
        <f t="shared" si="3"/>
        <v>0</v>
      </c>
      <c r="P190" s="138">
        <v>185.0</v>
      </c>
      <c r="Q190" s="112" t="str">
        <f t="shared" si="21"/>
        <v/>
      </c>
      <c r="R190" s="112" t="str">
        <f t="shared" si="22"/>
        <v/>
      </c>
      <c r="S190" s="112">
        <f t="shared" si="4"/>
        <v>0</v>
      </c>
      <c r="T190" s="112">
        <f t="shared" si="5"/>
        <v>0</v>
      </c>
      <c r="U190" s="112" t="str">
        <f t="shared" si="23"/>
        <v/>
      </c>
      <c r="V190" s="112" t="str">
        <f t="shared" si="6"/>
        <v/>
      </c>
      <c r="W190" s="112">
        <v>0.0</v>
      </c>
      <c r="X190" s="112">
        <f t="shared" si="7"/>
        <v>0</v>
      </c>
      <c r="Y190" s="140" t="str">
        <f t="shared" si="8"/>
        <v/>
      </c>
      <c r="AA190" s="141">
        <v>185.0</v>
      </c>
      <c r="AB190" s="112" t="str">
        <f t="shared" si="9"/>
        <v/>
      </c>
      <c r="AC190" s="142">
        <f t="shared" si="10"/>
        <v>0</v>
      </c>
      <c r="AD190" s="112" t="str">
        <f t="shared" si="11"/>
        <v/>
      </c>
      <c r="AE190" s="112" t="str">
        <f t="shared" si="12"/>
        <v/>
      </c>
      <c r="AF190" s="112" t="str">
        <f t="shared" si="24"/>
        <v/>
      </c>
      <c r="AG190" s="112" t="str">
        <f t="shared" si="25"/>
        <v/>
      </c>
      <c r="AH190" s="112" t="str">
        <f t="shared" si="26"/>
        <v/>
      </c>
      <c r="AI190" s="143" t="str">
        <f t="shared" si="27"/>
        <v/>
      </c>
      <c r="AK190" s="141">
        <v>185.0</v>
      </c>
      <c r="AL190" s="112"/>
      <c r="AM190" s="112"/>
      <c r="AN190" s="112"/>
      <c r="AO190" s="112"/>
      <c r="AP190" s="112"/>
      <c r="AQ190" s="112"/>
      <c r="AR190" s="112"/>
      <c r="AS190" s="112"/>
      <c r="AT190" s="112"/>
      <c r="AU190" s="112"/>
      <c r="AV190" s="112"/>
      <c r="AW190" s="112"/>
      <c r="AX190" s="112"/>
      <c r="AY190" s="143"/>
    </row>
    <row r="191" ht="15.75" customHeight="1">
      <c r="C191" s="241" t="s">
        <v>238</v>
      </c>
      <c r="D191" s="242">
        <v>0.53</v>
      </c>
      <c r="E191" s="240" t="s">
        <v>158</v>
      </c>
      <c r="F191" s="239">
        <f>IF(OR('Pin Maritime'!$E191="Feuillus",'Pin Maritime'!$E191="Peupliers"),1.56,1.3)</f>
        <v>1.56</v>
      </c>
      <c r="G191" s="112"/>
      <c r="H191" s="112"/>
      <c r="I191" s="138">
        <v>186.0</v>
      </c>
      <c r="J191" s="112" t="str">
        <f t="shared" si="64"/>
        <v/>
      </c>
      <c r="K191" s="112">
        <f t="shared" si="19"/>
        <v>0</v>
      </c>
      <c r="L191" s="112" t="str">
        <f t="shared" si="20"/>
        <v/>
      </c>
      <c r="M191" s="112" t="str">
        <f t="shared" si="1"/>
        <v/>
      </c>
      <c r="N191" s="112" t="str">
        <f t="shared" si="2"/>
        <v/>
      </c>
      <c r="O191" s="139">
        <f t="shared" si="3"/>
        <v>0</v>
      </c>
      <c r="P191" s="138">
        <v>186.0</v>
      </c>
      <c r="Q191" s="112" t="str">
        <f t="shared" si="21"/>
        <v/>
      </c>
      <c r="R191" s="112" t="str">
        <f t="shared" si="22"/>
        <v/>
      </c>
      <c r="S191" s="112">
        <f t="shared" si="4"/>
        <v>0</v>
      </c>
      <c r="T191" s="112">
        <f t="shared" si="5"/>
        <v>0</v>
      </c>
      <c r="U191" s="112" t="str">
        <f t="shared" si="23"/>
        <v/>
      </c>
      <c r="V191" s="112" t="str">
        <f t="shared" si="6"/>
        <v/>
      </c>
      <c r="W191" s="112">
        <v>0.0</v>
      </c>
      <c r="X191" s="112">
        <f t="shared" si="7"/>
        <v>0</v>
      </c>
      <c r="Y191" s="140" t="str">
        <f t="shared" si="8"/>
        <v/>
      </c>
      <c r="AA191" s="141">
        <v>186.0</v>
      </c>
      <c r="AB191" s="112" t="str">
        <f t="shared" si="9"/>
        <v/>
      </c>
      <c r="AC191" s="142">
        <f t="shared" si="10"/>
        <v>0</v>
      </c>
      <c r="AD191" s="112" t="str">
        <f t="shared" si="11"/>
        <v/>
      </c>
      <c r="AE191" s="112" t="str">
        <f t="shared" si="12"/>
        <v/>
      </c>
      <c r="AF191" s="112" t="str">
        <f t="shared" si="24"/>
        <v/>
      </c>
      <c r="AG191" s="112" t="str">
        <f t="shared" si="25"/>
        <v/>
      </c>
      <c r="AH191" s="112" t="str">
        <f t="shared" si="26"/>
        <v/>
      </c>
      <c r="AI191" s="143" t="str">
        <f t="shared" si="27"/>
        <v/>
      </c>
      <c r="AK191" s="141">
        <v>186.0</v>
      </c>
      <c r="AL191" s="112"/>
      <c r="AM191" s="112"/>
      <c r="AN191" s="112"/>
      <c r="AO191" s="112"/>
      <c r="AP191" s="112"/>
      <c r="AQ191" s="112"/>
      <c r="AR191" s="112"/>
      <c r="AS191" s="112"/>
      <c r="AT191" s="112"/>
      <c r="AU191" s="112"/>
      <c r="AV191" s="112"/>
      <c r="AW191" s="112"/>
      <c r="AX191" s="112"/>
      <c r="AY191" s="143"/>
    </row>
    <row r="192" ht="15.75" customHeight="1">
      <c r="C192" s="241" t="s">
        <v>239</v>
      </c>
      <c r="D192" s="242">
        <v>0.43</v>
      </c>
      <c r="E192" s="240" t="s">
        <v>158</v>
      </c>
      <c r="F192" s="239">
        <f>IF(OR('Pin Maritime'!$E192="Feuillus",'Pin Maritime'!$E192="Peupliers"),1.56,1.3)</f>
        <v>1.56</v>
      </c>
      <c r="G192" s="112"/>
      <c r="H192" s="112"/>
      <c r="I192" s="138">
        <v>187.0</v>
      </c>
      <c r="J192" s="112" t="str">
        <f t="shared" si="64"/>
        <v/>
      </c>
      <c r="K192" s="112">
        <f t="shared" si="19"/>
        <v>0</v>
      </c>
      <c r="L192" s="112" t="str">
        <f t="shared" si="20"/>
        <v/>
      </c>
      <c r="M192" s="112" t="str">
        <f t="shared" si="1"/>
        <v/>
      </c>
      <c r="N192" s="112" t="str">
        <f t="shared" si="2"/>
        <v/>
      </c>
      <c r="O192" s="139">
        <f t="shared" si="3"/>
        <v>0</v>
      </c>
      <c r="P192" s="138">
        <v>187.0</v>
      </c>
      <c r="Q192" s="112" t="str">
        <f t="shared" si="21"/>
        <v/>
      </c>
      <c r="R192" s="112" t="str">
        <f t="shared" si="22"/>
        <v/>
      </c>
      <c r="S192" s="112">
        <f t="shared" si="4"/>
        <v>0</v>
      </c>
      <c r="T192" s="112">
        <f t="shared" si="5"/>
        <v>0</v>
      </c>
      <c r="U192" s="112" t="str">
        <f t="shared" si="23"/>
        <v/>
      </c>
      <c r="V192" s="112" t="str">
        <f t="shared" si="6"/>
        <v/>
      </c>
      <c r="W192" s="112">
        <v>0.0</v>
      </c>
      <c r="X192" s="112">
        <f t="shared" si="7"/>
        <v>0</v>
      </c>
      <c r="Y192" s="140" t="str">
        <f t="shared" si="8"/>
        <v/>
      </c>
      <c r="AA192" s="141">
        <v>187.0</v>
      </c>
      <c r="AB192" s="112" t="str">
        <f t="shared" si="9"/>
        <v/>
      </c>
      <c r="AC192" s="142">
        <f t="shared" si="10"/>
        <v>0</v>
      </c>
      <c r="AD192" s="112" t="str">
        <f t="shared" si="11"/>
        <v/>
      </c>
      <c r="AE192" s="112" t="str">
        <f t="shared" si="12"/>
        <v/>
      </c>
      <c r="AF192" s="112" t="str">
        <f t="shared" si="24"/>
        <v/>
      </c>
      <c r="AG192" s="112" t="str">
        <f t="shared" si="25"/>
        <v/>
      </c>
      <c r="AH192" s="112" t="str">
        <f t="shared" si="26"/>
        <v/>
      </c>
      <c r="AI192" s="143" t="str">
        <f t="shared" si="27"/>
        <v/>
      </c>
      <c r="AK192" s="141">
        <v>187.0</v>
      </c>
      <c r="AL192" s="112"/>
      <c r="AM192" s="112"/>
      <c r="AN192" s="112"/>
      <c r="AO192" s="112"/>
      <c r="AP192" s="112"/>
      <c r="AQ192" s="112"/>
      <c r="AR192" s="112"/>
      <c r="AS192" s="112"/>
      <c r="AT192" s="112"/>
      <c r="AU192" s="112"/>
      <c r="AV192" s="112"/>
      <c r="AW192" s="112"/>
      <c r="AX192" s="112"/>
      <c r="AY192" s="143"/>
    </row>
    <row r="193" ht="15.75" customHeight="1">
      <c r="C193" s="241" t="s">
        <v>240</v>
      </c>
      <c r="D193" s="242">
        <v>0.38</v>
      </c>
      <c r="E193" s="240" t="s">
        <v>158</v>
      </c>
      <c r="F193" s="239">
        <f>IF(OR('Pin Maritime'!$E193="Feuillus",'Pin Maritime'!$E193="Peupliers"),1.56,1.3)</f>
        <v>1.56</v>
      </c>
      <c r="G193" s="112"/>
      <c r="H193" s="112"/>
      <c r="I193" s="138">
        <v>188.0</v>
      </c>
      <c r="J193" s="112" t="str">
        <f t="shared" si="64"/>
        <v/>
      </c>
      <c r="K193" s="112">
        <f t="shared" si="19"/>
        <v>0</v>
      </c>
      <c r="L193" s="112" t="str">
        <f t="shared" si="20"/>
        <v/>
      </c>
      <c r="M193" s="112" t="str">
        <f t="shared" si="1"/>
        <v/>
      </c>
      <c r="N193" s="112" t="str">
        <f t="shared" si="2"/>
        <v/>
      </c>
      <c r="O193" s="139">
        <f t="shared" si="3"/>
        <v>0</v>
      </c>
      <c r="P193" s="138">
        <v>188.0</v>
      </c>
      <c r="Q193" s="112" t="str">
        <f t="shared" si="21"/>
        <v/>
      </c>
      <c r="R193" s="112" t="str">
        <f t="shared" si="22"/>
        <v/>
      </c>
      <c r="S193" s="112">
        <f t="shared" si="4"/>
        <v>0</v>
      </c>
      <c r="T193" s="112">
        <f t="shared" si="5"/>
        <v>0</v>
      </c>
      <c r="U193" s="112" t="str">
        <f t="shared" si="23"/>
        <v/>
      </c>
      <c r="V193" s="112" t="str">
        <f t="shared" si="6"/>
        <v/>
      </c>
      <c r="W193" s="112">
        <v>0.0</v>
      </c>
      <c r="X193" s="112">
        <f t="shared" si="7"/>
        <v>0</v>
      </c>
      <c r="Y193" s="140" t="str">
        <f t="shared" si="8"/>
        <v/>
      </c>
      <c r="AA193" s="141">
        <v>188.0</v>
      </c>
      <c r="AB193" s="112" t="str">
        <f t="shared" si="9"/>
        <v/>
      </c>
      <c r="AC193" s="142">
        <f t="shared" si="10"/>
        <v>0</v>
      </c>
      <c r="AD193" s="112" t="str">
        <f t="shared" si="11"/>
        <v/>
      </c>
      <c r="AE193" s="112" t="str">
        <f t="shared" si="12"/>
        <v/>
      </c>
      <c r="AF193" s="112" t="str">
        <f t="shared" si="24"/>
        <v/>
      </c>
      <c r="AG193" s="112" t="str">
        <f t="shared" si="25"/>
        <v/>
      </c>
      <c r="AH193" s="112" t="str">
        <f t="shared" si="26"/>
        <v/>
      </c>
      <c r="AI193" s="143" t="str">
        <f t="shared" si="27"/>
        <v/>
      </c>
      <c r="AK193" s="141">
        <v>188.0</v>
      </c>
      <c r="AL193" s="112"/>
      <c r="AM193" s="112"/>
      <c r="AN193" s="112"/>
      <c r="AO193" s="112"/>
      <c r="AP193" s="112"/>
      <c r="AQ193" s="112"/>
      <c r="AR193" s="112"/>
      <c r="AS193" s="112"/>
      <c r="AT193" s="112"/>
      <c r="AU193" s="112"/>
      <c r="AV193" s="112"/>
      <c r="AW193" s="112"/>
      <c r="AX193" s="112"/>
      <c r="AY193" s="143"/>
    </row>
    <row r="194" ht="15.75" customHeight="1">
      <c r="C194" s="246" t="s">
        <v>241</v>
      </c>
      <c r="D194" s="239">
        <v>0.42</v>
      </c>
      <c r="E194" s="240" t="s">
        <v>162</v>
      </c>
      <c r="F194" s="239">
        <f>IF(OR('Pin Maritime'!$E194="Feuillus",'Pin Maritime'!$E194="Peupliers"),1.56,1.3)</f>
        <v>1.3</v>
      </c>
      <c r="G194" s="112"/>
      <c r="H194" s="112"/>
      <c r="I194" s="138">
        <v>189.0</v>
      </c>
      <c r="J194" s="112" t="str">
        <f t="shared" si="64"/>
        <v/>
      </c>
      <c r="K194" s="112">
        <f t="shared" si="19"/>
        <v>0</v>
      </c>
      <c r="L194" s="112" t="str">
        <f t="shared" si="20"/>
        <v/>
      </c>
      <c r="M194" s="112" t="str">
        <f t="shared" si="1"/>
        <v/>
      </c>
      <c r="N194" s="112" t="str">
        <f t="shared" si="2"/>
        <v/>
      </c>
      <c r="O194" s="139">
        <f t="shared" si="3"/>
        <v>0</v>
      </c>
      <c r="P194" s="138">
        <v>189.0</v>
      </c>
      <c r="Q194" s="112" t="str">
        <f t="shared" si="21"/>
        <v/>
      </c>
      <c r="R194" s="112" t="str">
        <f t="shared" si="22"/>
        <v/>
      </c>
      <c r="S194" s="112">
        <f t="shared" si="4"/>
        <v>0</v>
      </c>
      <c r="T194" s="112">
        <f t="shared" si="5"/>
        <v>0</v>
      </c>
      <c r="U194" s="112" t="str">
        <f t="shared" si="23"/>
        <v/>
      </c>
      <c r="V194" s="112" t="str">
        <f t="shared" si="6"/>
        <v/>
      </c>
      <c r="W194" s="112">
        <v>0.0</v>
      </c>
      <c r="X194" s="112">
        <f t="shared" si="7"/>
        <v>0</v>
      </c>
      <c r="Y194" s="140" t="str">
        <f t="shared" si="8"/>
        <v/>
      </c>
      <c r="AA194" s="141">
        <v>189.0</v>
      </c>
      <c r="AB194" s="112" t="str">
        <f t="shared" si="9"/>
        <v/>
      </c>
      <c r="AC194" s="142">
        <f t="shared" si="10"/>
        <v>0</v>
      </c>
      <c r="AD194" s="112" t="str">
        <f t="shared" si="11"/>
        <v/>
      </c>
      <c r="AE194" s="112" t="str">
        <f t="shared" si="12"/>
        <v/>
      </c>
      <c r="AF194" s="112" t="str">
        <f t="shared" si="24"/>
        <v/>
      </c>
      <c r="AG194" s="112" t="str">
        <f t="shared" si="25"/>
        <v/>
      </c>
      <c r="AH194" s="112" t="str">
        <f t="shared" si="26"/>
        <v/>
      </c>
      <c r="AI194" s="143" t="str">
        <f t="shared" si="27"/>
        <v/>
      </c>
      <c r="AK194" s="141">
        <v>189.0</v>
      </c>
      <c r="AL194" s="112"/>
      <c r="AM194" s="112"/>
      <c r="AN194" s="112"/>
      <c r="AO194" s="112"/>
      <c r="AP194" s="112"/>
      <c r="AQ194" s="112"/>
      <c r="AR194" s="112"/>
      <c r="AS194" s="112"/>
      <c r="AT194" s="112"/>
      <c r="AU194" s="112"/>
      <c r="AV194" s="112"/>
      <c r="AW194" s="112"/>
      <c r="AX194" s="112"/>
      <c r="AY194" s="143"/>
    </row>
    <row r="195" ht="15.75" customHeight="1">
      <c r="C195" s="246" t="s">
        <v>130</v>
      </c>
      <c r="D195" s="239">
        <v>0.57</v>
      </c>
      <c r="E195" s="240" t="s">
        <v>158</v>
      </c>
      <c r="F195" s="239">
        <f>IF(OR('Pin Maritime'!$E195="Feuillus",'Pin Maritime'!$E195="Peupliers"),1.56,1.3)</f>
        <v>1.56</v>
      </c>
      <c r="G195" s="112"/>
      <c r="H195" s="112"/>
      <c r="I195" s="138">
        <v>190.0</v>
      </c>
      <c r="J195" s="112" t="str">
        <f t="shared" si="64"/>
        <v/>
      </c>
      <c r="K195" s="112">
        <f t="shared" si="19"/>
        <v>0</v>
      </c>
      <c r="L195" s="112" t="str">
        <f t="shared" si="20"/>
        <v/>
      </c>
      <c r="M195" s="112" t="str">
        <f t="shared" si="1"/>
        <v/>
      </c>
      <c r="N195" s="112" t="str">
        <f t="shared" si="2"/>
        <v/>
      </c>
      <c r="O195" s="139">
        <f t="shared" si="3"/>
        <v>0</v>
      </c>
      <c r="P195" s="138">
        <v>190.0</v>
      </c>
      <c r="Q195" s="112" t="str">
        <f t="shared" si="21"/>
        <v/>
      </c>
      <c r="R195" s="112" t="str">
        <f t="shared" si="22"/>
        <v/>
      </c>
      <c r="S195" s="112">
        <f t="shared" si="4"/>
        <v>0</v>
      </c>
      <c r="T195" s="112">
        <f t="shared" si="5"/>
        <v>0</v>
      </c>
      <c r="U195" s="112" t="str">
        <f t="shared" si="23"/>
        <v/>
      </c>
      <c r="V195" s="112" t="str">
        <f t="shared" si="6"/>
        <v/>
      </c>
      <c r="W195" s="112">
        <v>0.0</v>
      </c>
      <c r="X195" s="112">
        <f t="shared" si="7"/>
        <v>0</v>
      </c>
      <c r="Y195" s="140" t="str">
        <f t="shared" si="8"/>
        <v/>
      </c>
      <c r="AA195" s="141">
        <v>190.0</v>
      </c>
      <c r="AB195" s="112" t="str">
        <f t="shared" si="9"/>
        <v/>
      </c>
      <c r="AC195" s="142">
        <f t="shared" si="10"/>
        <v>0</v>
      </c>
      <c r="AD195" s="112" t="str">
        <f t="shared" si="11"/>
        <v/>
      </c>
      <c r="AE195" s="112" t="str">
        <f t="shared" si="12"/>
        <v/>
      </c>
      <c r="AF195" s="112" t="str">
        <f t="shared" si="24"/>
        <v/>
      </c>
      <c r="AG195" s="112" t="str">
        <f t="shared" si="25"/>
        <v/>
      </c>
      <c r="AH195" s="112" t="str">
        <f t="shared" si="26"/>
        <v/>
      </c>
      <c r="AI195" s="143" t="str">
        <f t="shared" si="27"/>
        <v/>
      </c>
      <c r="AK195" s="141">
        <v>190.0</v>
      </c>
      <c r="AL195" s="112"/>
      <c r="AM195" s="112"/>
      <c r="AN195" s="112"/>
      <c r="AO195" s="112"/>
      <c r="AP195" s="112"/>
      <c r="AQ195" s="112"/>
      <c r="AR195" s="112"/>
      <c r="AS195" s="112"/>
      <c r="AT195" s="112"/>
      <c r="AU195" s="112"/>
      <c r="AV195" s="112"/>
      <c r="AW195" s="112"/>
      <c r="AX195" s="112"/>
      <c r="AY195" s="143"/>
    </row>
    <row r="196" ht="15.75" customHeight="1">
      <c r="C196" s="246" t="s">
        <v>242</v>
      </c>
      <c r="D196" s="239">
        <v>0.54</v>
      </c>
      <c r="E196" s="240"/>
      <c r="F196" s="239">
        <f>IF(OR('Pin Maritime'!$E196="Feuillus",'Pin Maritime'!$E196="Peupliers"),1.56,1.3)</f>
        <v>1.3</v>
      </c>
      <c r="G196" s="112"/>
      <c r="H196" s="112"/>
      <c r="I196" s="138">
        <v>191.0</v>
      </c>
      <c r="J196" s="112" t="str">
        <f t="shared" si="64"/>
        <v/>
      </c>
      <c r="K196" s="112">
        <f t="shared" si="19"/>
        <v>0</v>
      </c>
      <c r="L196" s="112" t="str">
        <f t="shared" si="20"/>
        <v/>
      </c>
      <c r="M196" s="112" t="str">
        <f t="shared" si="1"/>
        <v/>
      </c>
      <c r="N196" s="112" t="str">
        <f t="shared" si="2"/>
        <v/>
      </c>
      <c r="O196" s="139">
        <f t="shared" si="3"/>
        <v>0</v>
      </c>
      <c r="P196" s="138">
        <v>191.0</v>
      </c>
      <c r="Q196" s="112" t="str">
        <f t="shared" si="21"/>
        <v/>
      </c>
      <c r="R196" s="112" t="str">
        <f t="shared" si="22"/>
        <v/>
      </c>
      <c r="S196" s="112">
        <f t="shared" si="4"/>
        <v>0</v>
      </c>
      <c r="T196" s="112">
        <f t="shared" si="5"/>
        <v>0</v>
      </c>
      <c r="U196" s="112" t="str">
        <f t="shared" si="23"/>
        <v/>
      </c>
      <c r="V196" s="112" t="str">
        <f t="shared" si="6"/>
        <v/>
      </c>
      <c r="W196" s="112">
        <v>0.0</v>
      </c>
      <c r="X196" s="112">
        <f t="shared" si="7"/>
        <v>0</v>
      </c>
      <c r="Y196" s="140" t="str">
        <f t="shared" si="8"/>
        <v/>
      </c>
      <c r="AA196" s="141">
        <v>191.0</v>
      </c>
      <c r="AB196" s="112" t="str">
        <f t="shared" si="9"/>
        <v/>
      </c>
      <c r="AC196" s="142">
        <f t="shared" si="10"/>
        <v>0</v>
      </c>
      <c r="AD196" s="112" t="str">
        <f t="shared" si="11"/>
        <v/>
      </c>
      <c r="AE196" s="112" t="str">
        <f t="shared" si="12"/>
        <v/>
      </c>
      <c r="AF196" s="112" t="str">
        <f t="shared" si="24"/>
        <v/>
      </c>
      <c r="AG196" s="112" t="str">
        <f t="shared" si="25"/>
        <v/>
      </c>
      <c r="AH196" s="112" t="str">
        <f t="shared" si="26"/>
        <v/>
      </c>
      <c r="AI196" s="143" t="str">
        <f t="shared" si="27"/>
        <v/>
      </c>
      <c r="AK196" s="141">
        <v>191.0</v>
      </c>
      <c r="AL196" s="112"/>
      <c r="AM196" s="112"/>
      <c r="AN196" s="112"/>
      <c r="AO196" s="112"/>
      <c r="AP196" s="112"/>
      <c r="AQ196" s="112"/>
      <c r="AR196" s="112"/>
      <c r="AS196" s="112"/>
      <c r="AT196" s="112"/>
      <c r="AU196" s="112"/>
      <c r="AV196" s="112"/>
      <c r="AW196" s="112"/>
      <c r="AX196" s="112"/>
      <c r="AY196" s="143"/>
    </row>
    <row r="197" ht="15.75" customHeight="1">
      <c r="E197" s="112"/>
      <c r="F197" s="111"/>
      <c r="G197" s="112"/>
      <c r="H197" s="112"/>
      <c r="I197" s="138">
        <v>192.0</v>
      </c>
      <c r="J197" s="112" t="str">
        <f t="shared" si="64"/>
        <v/>
      </c>
      <c r="K197" s="112">
        <f t="shared" si="19"/>
        <v>0</v>
      </c>
      <c r="L197" s="112" t="str">
        <f t="shared" si="20"/>
        <v/>
      </c>
      <c r="M197" s="112" t="str">
        <f t="shared" si="1"/>
        <v/>
      </c>
      <c r="N197" s="112" t="str">
        <f t="shared" si="2"/>
        <v/>
      </c>
      <c r="O197" s="139">
        <f t="shared" si="3"/>
        <v>0</v>
      </c>
      <c r="P197" s="138">
        <v>192.0</v>
      </c>
      <c r="Q197" s="112" t="str">
        <f t="shared" si="21"/>
        <v/>
      </c>
      <c r="R197" s="112" t="str">
        <f t="shared" si="22"/>
        <v/>
      </c>
      <c r="S197" s="112">
        <f t="shared" si="4"/>
        <v>0</v>
      </c>
      <c r="T197" s="112">
        <f t="shared" si="5"/>
        <v>0</v>
      </c>
      <c r="U197" s="112" t="str">
        <f t="shared" si="23"/>
        <v/>
      </c>
      <c r="V197" s="112" t="str">
        <f t="shared" si="6"/>
        <v/>
      </c>
      <c r="W197" s="112">
        <v>0.0</v>
      </c>
      <c r="X197" s="112">
        <f t="shared" si="7"/>
        <v>0</v>
      </c>
      <c r="Y197" s="140" t="str">
        <f t="shared" si="8"/>
        <v/>
      </c>
      <c r="AA197" s="141">
        <v>192.0</v>
      </c>
      <c r="AB197" s="112" t="str">
        <f t="shared" si="9"/>
        <v/>
      </c>
      <c r="AC197" s="142">
        <f t="shared" si="10"/>
        <v>0</v>
      </c>
      <c r="AD197" s="112" t="str">
        <f t="shared" si="11"/>
        <v/>
      </c>
      <c r="AE197" s="112" t="str">
        <f t="shared" si="12"/>
        <v/>
      </c>
      <c r="AF197" s="112" t="str">
        <f t="shared" si="24"/>
        <v/>
      </c>
      <c r="AG197" s="112" t="str">
        <f t="shared" si="25"/>
        <v/>
      </c>
      <c r="AH197" s="112" t="str">
        <f t="shared" si="26"/>
        <v/>
      </c>
      <c r="AI197" s="143" t="str">
        <f t="shared" si="27"/>
        <v/>
      </c>
      <c r="AK197" s="141">
        <v>192.0</v>
      </c>
      <c r="AL197" s="112"/>
      <c r="AM197" s="112"/>
      <c r="AN197" s="112"/>
      <c r="AO197" s="112"/>
      <c r="AP197" s="112"/>
      <c r="AQ197" s="112"/>
      <c r="AR197" s="112"/>
      <c r="AS197" s="112"/>
      <c r="AT197" s="112"/>
      <c r="AU197" s="112"/>
      <c r="AV197" s="112"/>
      <c r="AW197" s="112"/>
      <c r="AX197" s="112"/>
      <c r="AY197" s="143"/>
    </row>
    <row r="198" ht="15.75" customHeight="1">
      <c r="E198" s="112"/>
      <c r="F198" s="111"/>
      <c r="G198" s="112"/>
      <c r="H198" s="112"/>
      <c r="I198" s="138">
        <v>193.0</v>
      </c>
      <c r="J198" s="112" t="str">
        <f t="shared" si="64"/>
        <v/>
      </c>
      <c r="K198" s="112">
        <f t="shared" si="19"/>
        <v>0</v>
      </c>
      <c r="L198" s="112" t="str">
        <f t="shared" si="20"/>
        <v/>
      </c>
      <c r="M198" s="112" t="str">
        <f t="shared" si="1"/>
        <v/>
      </c>
      <c r="N198" s="112" t="str">
        <f t="shared" si="2"/>
        <v/>
      </c>
      <c r="O198" s="139">
        <f t="shared" si="3"/>
        <v>0</v>
      </c>
      <c r="P198" s="138">
        <v>193.0</v>
      </c>
      <c r="Q198" s="112" t="str">
        <f t="shared" si="21"/>
        <v/>
      </c>
      <c r="R198" s="112" t="str">
        <f t="shared" si="22"/>
        <v/>
      </c>
      <c r="S198" s="112">
        <f t="shared" si="4"/>
        <v>0</v>
      </c>
      <c r="T198" s="112">
        <f t="shared" si="5"/>
        <v>0</v>
      </c>
      <c r="U198" s="112" t="str">
        <f t="shared" si="23"/>
        <v/>
      </c>
      <c r="V198" s="112" t="str">
        <f t="shared" si="6"/>
        <v/>
      </c>
      <c r="W198" s="112">
        <v>0.0</v>
      </c>
      <c r="X198" s="112">
        <f t="shared" si="7"/>
        <v>0</v>
      </c>
      <c r="Y198" s="140" t="str">
        <f t="shared" si="8"/>
        <v/>
      </c>
      <c r="AA198" s="141">
        <v>193.0</v>
      </c>
      <c r="AB198" s="112" t="str">
        <f t="shared" si="9"/>
        <v/>
      </c>
      <c r="AC198" s="142">
        <f t="shared" si="10"/>
        <v>0</v>
      </c>
      <c r="AD198" s="112" t="str">
        <f t="shared" si="11"/>
        <v/>
      </c>
      <c r="AE198" s="112" t="str">
        <f t="shared" si="12"/>
        <v/>
      </c>
      <c r="AF198" s="112" t="str">
        <f t="shared" si="24"/>
        <v/>
      </c>
      <c r="AG198" s="112" t="str">
        <f t="shared" si="25"/>
        <v/>
      </c>
      <c r="AH198" s="112" t="str">
        <f t="shared" si="26"/>
        <v/>
      </c>
      <c r="AI198" s="143" t="str">
        <f t="shared" si="27"/>
        <v/>
      </c>
      <c r="AK198" s="141">
        <v>193.0</v>
      </c>
      <c r="AL198" s="112"/>
      <c r="AM198" s="112"/>
      <c r="AN198" s="112"/>
      <c r="AO198" s="112"/>
      <c r="AP198" s="112"/>
      <c r="AQ198" s="112"/>
      <c r="AR198" s="112"/>
      <c r="AS198" s="112"/>
      <c r="AT198" s="112"/>
      <c r="AU198" s="112"/>
      <c r="AV198" s="112"/>
      <c r="AW198" s="112"/>
      <c r="AX198" s="112"/>
      <c r="AY198" s="143"/>
    </row>
    <row r="199" ht="15.75" customHeight="1">
      <c r="E199" s="112"/>
      <c r="F199" s="111"/>
      <c r="G199" s="112"/>
      <c r="H199" s="112"/>
      <c r="I199" s="138">
        <v>194.0</v>
      </c>
      <c r="J199" s="112" t="str">
        <f t="shared" si="64"/>
        <v/>
      </c>
      <c r="K199" s="112">
        <f t="shared" si="19"/>
        <v>0</v>
      </c>
      <c r="L199" s="112" t="str">
        <f t="shared" si="20"/>
        <v/>
      </c>
      <c r="M199" s="112" t="str">
        <f t="shared" si="1"/>
        <v/>
      </c>
      <c r="N199" s="112" t="str">
        <f t="shared" si="2"/>
        <v/>
      </c>
      <c r="O199" s="139">
        <f t="shared" si="3"/>
        <v>0</v>
      </c>
      <c r="P199" s="138">
        <v>194.0</v>
      </c>
      <c r="Q199" s="112" t="str">
        <f t="shared" si="21"/>
        <v/>
      </c>
      <c r="R199" s="112" t="str">
        <f t="shared" si="22"/>
        <v/>
      </c>
      <c r="S199" s="112">
        <f t="shared" si="4"/>
        <v>0</v>
      </c>
      <c r="T199" s="112">
        <f t="shared" si="5"/>
        <v>0</v>
      </c>
      <c r="U199" s="112" t="str">
        <f t="shared" si="23"/>
        <v/>
      </c>
      <c r="V199" s="112" t="str">
        <f t="shared" si="6"/>
        <v/>
      </c>
      <c r="W199" s="112">
        <v>0.0</v>
      </c>
      <c r="X199" s="112">
        <f t="shared" si="7"/>
        <v>0</v>
      </c>
      <c r="Y199" s="140" t="str">
        <f t="shared" si="8"/>
        <v/>
      </c>
      <c r="AA199" s="141">
        <v>194.0</v>
      </c>
      <c r="AB199" s="112" t="str">
        <f t="shared" si="9"/>
        <v/>
      </c>
      <c r="AC199" s="142">
        <f t="shared" si="10"/>
        <v>0</v>
      </c>
      <c r="AD199" s="112" t="str">
        <f t="shared" si="11"/>
        <v/>
      </c>
      <c r="AE199" s="112" t="str">
        <f t="shared" si="12"/>
        <v/>
      </c>
      <c r="AF199" s="112" t="str">
        <f t="shared" si="24"/>
        <v/>
      </c>
      <c r="AG199" s="112" t="str">
        <f t="shared" si="25"/>
        <v/>
      </c>
      <c r="AH199" s="112" t="str">
        <f t="shared" si="26"/>
        <v/>
      </c>
      <c r="AI199" s="143" t="str">
        <f t="shared" si="27"/>
        <v/>
      </c>
      <c r="AK199" s="141">
        <v>194.0</v>
      </c>
      <c r="AL199" s="112"/>
      <c r="AM199" s="112"/>
      <c r="AN199" s="112"/>
      <c r="AO199" s="112"/>
      <c r="AP199" s="112"/>
      <c r="AQ199" s="112"/>
      <c r="AR199" s="112"/>
      <c r="AS199" s="112"/>
      <c r="AT199" s="112"/>
      <c r="AU199" s="112"/>
      <c r="AV199" s="112"/>
      <c r="AW199" s="112"/>
      <c r="AX199" s="112"/>
      <c r="AY199" s="143"/>
    </row>
    <row r="200" ht="15.75" customHeight="1">
      <c r="E200" s="112"/>
      <c r="F200" s="111"/>
      <c r="G200" s="112"/>
      <c r="H200" s="112"/>
      <c r="I200" s="138">
        <v>195.0</v>
      </c>
      <c r="J200" s="112" t="str">
        <f t="shared" si="64"/>
        <v/>
      </c>
      <c r="K200" s="112">
        <f t="shared" si="19"/>
        <v>0</v>
      </c>
      <c r="L200" s="112" t="str">
        <f t="shared" si="20"/>
        <v/>
      </c>
      <c r="M200" s="112" t="str">
        <f t="shared" si="1"/>
        <v/>
      </c>
      <c r="N200" s="112" t="str">
        <f t="shared" si="2"/>
        <v/>
      </c>
      <c r="O200" s="139">
        <f t="shared" si="3"/>
        <v>0</v>
      </c>
      <c r="P200" s="138">
        <v>195.0</v>
      </c>
      <c r="Q200" s="112" t="str">
        <f t="shared" si="21"/>
        <v/>
      </c>
      <c r="R200" s="112" t="str">
        <f t="shared" si="22"/>
        <v/>
      </c>
      <c r="S200" s="112">
        <f t="shared" si="4"/>
        <v>0</v>
      </c>
      <c r="T200" s="112">
        <f t="shared" si="5"/>
        <v>0</v>
      </c>
      <c r="U200" s="112" t="str">
        <f t="shared" si="23"/>
        <v/>
      </c>
      <c r="V200" s="112" t="str">
        <f t="shared" si="6"/>
        <v/>
      </c>
      <c r="W200" s="112">
        <v>0.0</v>
      </c>
      <c r="X200" s="112">
        <f t="shared" si="7"/>
        <v>0</v>
      </c>
      <c r="Y200" s="140" t="str">
        <f t="shared" si="8"/>
        <v/>
      </c>
      <c r="AA200" s="141">
        <v>195.0</v>
      </c>
      <c r="AB200" s="112" t="str">
        <f t="shared" si="9"/>
        <v/>
      </c>
      <c r="AC200" s="142">
        <f t="shared" si="10"/>
        <v>0</v>
      </c>
      <c r="AD200" s="112" t="str">
        <f t="shared" si="11"/>
        <v/>
      </c>
      <c r="AE200" s="112" t="str">
        <f t="shared" si="12"/>
        <v/>
      </c>
      <c r="AF200" s="112" t="str">
        <f t="shared" si="24"/>
        <v/>
      </c>
      <c r="AG200" s="112" t="str">
        <f t="shared" si="25"/>
        <v/>
      </c>
      <c r="AH200" s="112" t="str">
        <f t="shared" si="26"/>
        <v/>
      </c>
      <c r="AI200" s="143" t="str">
        <f t="shared" si="27"/>
        <v/>
      </c>
      <c r="AK200" s="141">
        <v>195.0</v>
      </c>
      <c r="AL200" s="112"/>
      <c r="AM200" s="112"/>
      <c r="AN200" s="112"/>
      <c r="AO200" s="112"/>
      <c r="AP200" s="112"/>
      <c r="AQ200" s="112"/>
      <c r="AR200" s="112"/>
      <c r="AS200" s="112"/>
      <c r="AT200" s="112"/>
      <c r="AU200" s="112"/>
      <c r="AV200" s="112"/>
      <c r="AW200" s="112"/>
      <c r="AX200" s="112"/>
      <c r="AY200" s="143"/>
    </row>
    <row r="201" ht="15.75" customHeight="1">
      <c r="E201" s="112"/>
      <c r="F201" s="111"/>
      <c r="G201" s="112"/>
      <c r="H201" s="112"/>
      <c r="I201" s="138">
        <v>196.0</v>
      </c>
      <c r="J201" s="112" t="str">
        <f t="shared" si="64"/>
        <v/>
      </c>
      <c r="K201" s="112">
        <f t="shared" si="19"/>
        <v>0</v>
      </c>
      <c r="L201" s="112" t="str">
        <f t="shared" si="20"/>
        <v/>
      </c>
      <c r="M201" s="112" t="str">
        <f t="shared" si="1"/>
        <v/>
      </c>
      <c r="N201" s="112" t="str">
        <f t="shared" si="2"/>
        <v/>
      </c>
      <c r="O201" s="139">
        <f t="shared" si="3"/>
        <v>0</v>
      </c>
      <c r="P201" s="138">
        <v>196.0</v>
      </c>
      <c r="Q201" s="112" t="str">
        <f t="shared" si="21"/>
        <v/>
      </c>
      <c r="R201" s="112" t="str">
        <f t="shared" si="22"/>
        <v/>
      </c>
      <c r="S201" s="112">
        <f t="shared" si="4"/>
        <v>0</v>
      </c>
      <c r="T201" s="112">
        <f t="shared" si="5"/>
        <v>0</v>
      </c>
      <c r="U201" s="112" t="str">
        <f t="shared" si="23"/>
        <v/>
      </c>
      <c r="V201" s="112" t="str">
        <f t="shared" si="6"/>
        <v/>
      </c>
      <c r="W201" s="112">
        <v>0.0</v>
      </c>
      <c r="X201" s="112">
        <f t="shared" si="7"/>
        <v>0</v>
      </c>
      <c r="Y201" s="140" t="str">
        <f t="shared" si="8"/>
        <v/>
      </c>
      <c r="AA201" s="141">
        <v>196.0</v>
      </c>
      <c r="AB201" s="112" t="str">
        <f t="shared" si="9"/>
        <v/>
      </c>
      <c r="AC201" s="142">
        <f t="shared" si="10"/>
        <v>0</v>
      </c>
      <c r="AD201" s="112" t="str">
        <f t="shared" si="11"/>
        <v/>
      </c>
      <c r="AE201" s="112" t="str">
        <f t="shared" si="12"/>
        <v/>
      </c>
      <c r="AF201" s="112" t="str">
        <f t="shared" si="24"/>
        <v/>
      </c>
      <c r="AG201" s="112" t="str">
        <f t="shared" si="25"/>
        <v/>
      </c>
      <c r="AH201" s="112" t="str">
        <f t="shared" si="26"/>
        <v/>
      </c>
      <c r="AI201" s="143" t="str">
        <f t="shared" si="27"/>
        <v/>
      </c>
      <c r="AK201" s="141">
        <v>196.0</v>
      </c>
      <c r="AL201" s="112"/>
      <c r="AM201" s="112"/>
      <c r="AN201" s="112"/>
      <c r="AO201" s="112"/>
      <c r="AP201" s="112"/>
      <c r="AQ201" s="112"/>
      <c r="AR201" s="112"/>
      <c r="AS201" s="112"/>
      <c r="AT201" s="112"/>
      <c r="AU201" s="112"/>
      <c r="AV201" s="112"/>
      <c r="AW201" s="112"/>
      <c r="AX201" s="112"/>
      <c r="AY201" s="143"/>
    </row>
    <row r="202" ht="15.75" customHeight="1">
      <c r="E202" s="112"/>
      <c r="F202" s="111"/>
      <c r="G202" s="112"/>
      <c r="H202" s="112"/>
      <c r="I202" s="138">
        <v>197.0</v>
      </c>
      <c r="J202" s="112" t="str">
        <f t="shared" si="64"/>
        <v/>
      </c>
      <c r="K202" s="112">
        <f t="shared" si="19"/>
        <v>0</v>
      </c>
      <c r="L202" s="112" t="str">
        <f t="shared" si="20"/>
        <v/>
      </c>
      <c r="M202" s="112" t="str">
        <f t="shared" si="1"/>
        <v/>
      </c>
      <c r="N202" s="112" t="str">
        <f t="shared" si="2"/>
        <v/>
      </c>
      <c r="O202" s="139">
        <f t="shared" si="3"/>
        <v>0</v>
      </c>
      <c r="P202" s="138">
        <v>197.0</v>
      </c>
      <c r="Q202" s="112" t="str">
        <f t="shared" si="21"/>
        <v/>
      </c>
      <c r="R202" s="112" t="str">
        <f t="shared" si="22"/>
        <v/>
      </c>
      <c r="S202" s="112">
        <f t="shared" si="4"/>
        <v>0</v>
      </c>
      <c r="T202" s="112">
        <f t="shared" si="5"/>
        <v>0</v>
      </c>
      <c r="U202" s="112" t="str">
        <f t="shared" si="23"/>
        <v/>
      </c>
      <c r="V202" s="112" t="str">
        <f t="shared" si="6"/>
        <v/>
      </c>
      <c r="W202" s="112">
        <v>0.0</v>
      </c>
      <c r="X202" s="112">
        <f t="shared" si="7"/>
        <v>0</v>
      </c>
      <c r="Y202" s="140" t="str">
        <f t="shared" si="8"/>
        <v/>
      </c>
      <c r="AA202" s="141">
        <v>197.0</v>
      </c>
      <c r="AB202" s="112" t="str">
        <f t="shared" si="9"/>
        <v/>
      </c>
      <c r="AC202" s="142">
        <f t="shared" si="10"/>
        <v>0</v>
      </c>
      <c r="AD202" s="112" t="str">
        <f t="shared" si="11"/>
        <v/>
      </c>
      <c r="AE202" s="112" t="str">
        <f t="shared" si="12"/>
        <v/>
      </c>
      <c r="AF202" s="112" t="str">
        <f t="shared" si="24"/>
        <v/>
      </c>
      <c r="AG202" s="112" t="str">
        <f t="shared" si="25"/>
        <v/>
      </c>
      <c r="AH202" s="112" t="str">
        <f t="shared" si="26"/>
        <v/>
      </c>
      <c r="AI202" s="143" t="str">
        <f t="shared" si="27"/>
        <v/>
      </c>
      <c r="AK202" s="141">
        <v>197.0</v>
      </c>
      <c r="AL202" s="112"/>
      <c r="AM202" s="112"/>
      <c r="AN202" s="112"/>
      <c r="AO202" s="112"/>
      <c r="AP202" s="112"/>
      <c r="AQ202" s="112"/>
      <c r="AR202" s="112"/>
      <c r="AS202" s="112"/>
      <c r="AT202" s="112"/>
      <c r="AU202" s="112"/>
      <c r="AV202" s="112"/>
      <c r="AW202" s="112"/>
      <c r="AX202" s="112"/>
      <c r="AY202" s="143"/>
    </row>
    <row r="203" ht="15.75" customHeight="1">
      <c r="E203" s="112"/>
      <c r="F203" s="111"/>
      <c r="G203" s="112"/>
      <c r="H203" s="112"/>
      <c r="I203" s="138">
        <v>198.0</v>
      </c>
      <c r="J203" s="112" t="str">
        <f t="shared" si="64"/>
        <v/>
      </c>
      <c r="K203" s="112">
        <f t="shared" si="19"/>
        <v>0</v>
      </c>
      <c r="L203" s="112" t="str">
        <f t="shared" si="20"/>
        <v/>
      </c>
      <c r="M203" s="112" t="str">
        <f t="shared" si="1"/>
        <v/>
      </c>
      <c r="N203" s="112" t="str">
        <f t="shared" si="2"/>
        <v/>
      </c>
      <c r="O203" s="139">
        <f t="shared" si="3"/>
        <v>0</v>
      </c>
      <c r="P203" s="138">
        <v>198.0</v>
      </c>
      <c r="Q203" s="112" t="str">
        <f t="shared" si="21"/>
        <v/>
      </c>
      <c r="R203" s="112" t="str">
        <f t="shared" si="22"/>
        <v/>
      </c>
      <c r="S203" s="112">
        <f t="shared" si="4"/>
        <v>0</v>
      </c>
      <c r="T203" s="112">
        <f t="shared" si="5"/>
        <v>0</v>
      </c>
      <c r="U203" s="112" t="str">
        <f t="shared" si="23"/>
        <v/>
      </c>
      <c r="V203" s="112" t="str">
        <f t="shared" si="6"/>
        <v/>
      </c>
      <c r="W203" s="112">
        <v>0.0</v>
      </c>
      <c r="X203" s="112">
        <f t="shared" si="7"/>
        <v>0</v>
      </c>
      <c r="Y203" s="140" t="str">
        <f t="shared" si="8"/>
        <v/>
      </c>
      <c r="AA203" s="141">
        <v>198.0</v>
      </c>
      <c r="AB203" s="112" t="str">
        <f t="shared" si="9"/>
        <v/>
      </c>
      <c r="AC203" s="142">
        <f t="shared" si="10"/>
        <v>0</v>
      </c>
      <c r="AD203" s="112" t="str">
        <f t="shared" si="11"/>
        <v/>
      </c>
      <c r="AE203" s="112" t="str">
        <f t="shared" si="12"/>
        <v/>
      </c>
      <c r="AF203" s="112" t="str">
        <f t="shared" si="24"/>
        <v/>
      </c>
      <c r="AG203" s="112" t="str">
        <f t="shared" si="25"/>
        <v/>
      </c>
      <c r="AH203" s="112" t="str">
        <f t="shared" si="26"/>
        <v/>
      </c>
      <c r="AI203" s="143" t="str">
        <f t="shared" si="27"/>
        <v/>
      </c>
      <c r="AK203" s="141">
        <v>198.0</v>
      </c>
      <c r="AL203" s="112"/>
      <c r="AM203" s="112"/>
      <c r="AN203" s="112"/>
      <c r="AO203" s="112"/>
      <c r="AP203" s="112"/>
      <c r="AQ203" s="112"/>
      <c r="AR203" s="112"/>
      <c r="AS203" s="112"/>
      <c r="AT203" s="112"/>
      <c r="AU203" s="112"/>
      <c r="AV203" s="112"/>
      <c r="AW203" s="112"/>
      <c r="AX203" s="112"/>
      <c r="AY203" s="143"/>
    </row>
    <row r="204" ht="15.75" customHeight="1">
      <c r="E204" s="112"/>
      <c r="F204" s="111"/>
      <c r="G204" s="112"/>
      <c r="H204" s="112"/>
      <c r="I204" s="138">
        <v>199.0</v>
      </c>
      <c r="J204" s="112" t="str">
        <f t="shared" si="64"/>
        <v/>
      </c>
      <c r="K204" s="112">
        <f t="shared" si="19"/>
        <v>0</v>
      </c>
      <c r="L204" s="112" t="str">
        <f t="shared" si="20"/>
        <v/>
      </c>
      <c r="M204" s="112" t="str">
        <f t="shared" si="1"/>
        <v/>
      </c>
      <c r="N204" s="112" t="str">
        <f t="shared" si="2"/>
        <v/>
      </c>
      <c r="O204" s="139">
        <f t="shared" si="3"/>
        <v>0</v>
      </c>
      <c r="P204" s="138">
        <v>199.0</v>
      </c>
      <c r="Q204" s="112" t="str">
        <f t="shared" si="21"/>
        <v/>
      </c>
      <c r="R204" s="112" t="str">
        <f t="shared" si="22"/>
        <v/>
      </c>
      <c r="S204" s="112">
        <f t="shared" si="4"/>
        <v>0</v>
      </c>
      <c r="T204" s="112">
        <f t="shared" si="5"/>
        <v>0</v>
      </c>
      <c r="U204" s="112" t="str">
        <f t="shared" si="23"/>
        <v/>
      </c>
      <c r="V204" s="112" t="str">
        <f t="shared" si="6"/>
        <v/>
      </c>
      <c r="W204" s="112">
        <v>0.0</v>
      </c>
      <c r="X204" s="112">
        <f t="shared" si="7"/>
        <v>0</v>
      </c>
      <c r="Y204" s="140" t="str">
        <f t="shared" si="8"/>
        <v/>
      </c>
      <c r="AA204" s="141">
        <v>199.0</v>
      </c>
      <c r="AB204" s="112" t="str">
        <f t="shared" si="9"/>
        <v/>
      </c>
      <c r="AC204" s="142">
        <f t="shared" si="10"/>
        <v>0</v>
      </c>
      <c r="AD204" s="112" t="str">
        <f t="shared" si="11"/>
        <v/>
      </c>
      <c r="AE204" s="112" t="str">
        <f t="shared" si="12"/>
        <v/>
      </c>
      <c r="AF204" s="112" t="str">
        <f t="shared" si="24"/>
        <v/>
      </c>
      <c r="AG204" s="112" t="str">
        <f t="shared" si="25"/>
        <v/>
      </c>
      <c r="AH204" s="112" t="str">
        <f t="shared" si="26"/>
        <v/>
      </c>
      <c r="AI204" s="143" t="str">
        <f t="shared" si="27"/>
        <v/>
      </c>
      <c r="AK204" s="141">
        <v>199.0</v>
      </c>
      <c r="AL204" s="112"/>
      <c r="AM204" s="112"/>
      <c r="AN204" s="112"/>
      <c r="AO204" s="112"/>
      <c r="AP204" s="112"/>
      <c r="AQ204" s="112"/>
      <c r="AR204" s="112"/>
      <c r="AS204" s="112"/>
      <c r="AT204" s="112"/>
      <c r="AU204" s="112"/>
      <c r="AV204" s="112"/>
      <c r="AW204" s="112"/>
      <c r="AX204" s="112"/>
      <c r="AY204" s="143"/>
    </row>
    <row r="205" ht="15.75" customHeight="1">
      <c r="E205" s="112"/>
      <c r="F205" s="111"/>
      <c r="G205" s="112"/>
      <c r="H205" s="112"/>
      <c r="I205" s="247">
        <v>200.0</v>
      </c>
      <c r="J205" s="112" t="str">
        <f t="shared" si="64"/>
        <v/>
      </c>
      <c r="K205" s="112">
        <f t="shared" si="19"/>
        <v>0</v>
      </c>
      <c r="L205" s="112" t="str">
        <f t="shared" si="20"/>
        <v/>
      </c>
      <c r="M205" s="112" t="str">
        <f t="shared" si="1"/>
        <v/>
      </c>
      <c r="N205" s="189">
        <f>IF(F208&lt;=$F$18,0,)</f>
        <v>0</v>
      </c>
      <c r="O205" s="139">
        <f t="shared" si="3"/>
        <v>0</v>
      </c>
      <c r="P205" s="247">
        <v>200.0</v>
      </c>
      <c r="Q205" s="189" t="str">
        <f t="shared" si="21"/>
        <v/>
      </c>
      <c r="R205" s="189" t="str">
        <f t="shared" si="22"/>
        <v/>
      </c>
      <c r="S205" s="189">
        <f t="shared" si="4"/>
        <v>0</v>
      </c>
      <c r="T205" s="189">
        <f t="shared" si="5"/>
        <v>0</v>
      </c>
      <c r="U205" s="189" t="str">
        <f t="shared" si="23"/>
        <v/>
      </c>
      <c r="V205" s="189" t="str">
        <f t="shared" si="6"/>
        <v/>
      </c>
      <c r="W205" s="189">
        <v>0.0</v>
      </c>
      <c r="X205" s="248">
        <f t="shared" si="7"/>
        <v>0</v>
      </c>
      <c r="Y205" s="249" t="str">
        <f t="shared" si="8"/>
        <v/>
      </c>
      <c r="AA205" s="250">
        <v>200.0</v>
      </c>
      <c r="AB205" s="190" t="str">
        <f t="shared" si="9"/>
        <v/>
      </c>
      <c r="AC205" s="142">
        <f t="shared" si="10"/>
        <v>0</v>
      </c>
      <c r="AD205" s="189" t="str">
        <f t="shared" si="11"/>
        <v/>
      </c>
      <c r="AE205" s="189" t="str">
        <f t="shared" si="12"/>
        <v/>
      </c>
      <c r="AF205" s="189" t="str">
        <f t="shared" si="24"/>
        <v/>
      </c>
      <c r="AG205" s="189" t="str">
        <f t="shared" si="25"/>
        <v/>
      </c>
      <c r="AH205" s="189" t="str">
        <f t="shared" si="26"/>
        <v/>
      </c>
      <c r="AI205" s="251" t="str">
        <f t="shared" si="27"/>
        <v/>
      </c>
      <c r="AK205" s="250">
        <v>200.0</v>
      </c>
      <c r="AL205" s="190"/>
      <c r="AM205" s="189"/>
      <c r="AN205" s="189"/>
      <c r="AO205" s="189"/>
      <c r="AP205" s="189"/>
      <c r="AQ205" s="189"/>
      <c r="AR205" s="189"/>
      <c r="AS205" s="189"/>
      <c r="AT205" s="189"/>
      <c r="AU205" s="189"/>
      <c r="AV205" s="189"/>
      <c r="AW205" s="189"/>
      <c r="AX205" s="189"/>
      <c r="AY205" s="251"/>
    </row>
    <row r="206" ht="15.75" customHeight="1">
      <c r="E206" s="112"/>
      <c r="F206" s="111"/>
      <c r="G206" s="112"/>
      <c r="H206" s="112"/>
      <c r="I206" s="112"/>
      <c r="J206" s="113"/>
      <c r="K206" s="113"/>
      <c r="AQ206" s="62"/>
      <c r="AR206" s="62"/>
      <c r="AS206" s="62"/>
      <c r="AT206" s="62"/>
    </row>
    <row r="207" ht="15.75" customHeight="1">
      <c r="E207" s="112"/>
      <c r="F207" s="111"/>
      <c r="G207" s="112"/>
      <c r="H207" s="112"/>
      <c r="I207" s="112"/>
      <c r="J207" s="113"/>
      <c r="K207" s="113"/>
      <c r="AQ207" s="62"/>
      <c r="AR207" s="62"/>
      <c r="AS207" s="62"/>
      <c r="AT207" s="62"/>
    </row>
    <row r="208" ht="15.75" customHeight="1">
      <c r="F208" s="111"/>
      <c r="G208" s="112"/>
      <c r="H208" s="112"/>
      <c r="I208" s="112"/>
      <c r="J208" s="113"/>
      <c r="K208" s="113"/>
      <c r="AQ208" s="62"/>
      <c r="AR208" s="62"/>
      <c r="AS208" s="62"/>
      <c r="AT208" s="62"/>
    </row>
    <row r="209" ht="15.75" customHeight="1">
      <c r="F209" s="111"/>
      <c r="G209" s="112"/>
      <c r="H209" s="112"/>
      <c r="I209" s="112"/>
      <c r="J209" s="113"/>
      <c r="K209" s="113"/>
      <c r="AQ209" s="62"/>
      <c r="AR209" s="62"/>
      <c r="AS209" s="62"/>
      <c r="AT209" s="62"/>
    </row>
    <row r="210" ht="15.75" customHeight="1">
      <c r="F210" s="111"/>
      <c r="G210" s="112"/>
      <c r="H210" s="112"/>
      <c r="I210" s="112"/>
      <c r="J210" s="113"/>
      <c r="K210" s="113"/>
      <c r="AQ210" s="62"/>
      <c r="AR210" s="62"/>
      <c r="AS210" s="62"/>
      <c r="AT210" s="62"/>
    </row>
    <row r="211" ht="15.75" customHeight="1">
      <c r="F211" s="111"/>
      <c r="G211" s="112"/>
      <c r="H211" s="112"/>
      <c r="I211" s="112"/>
      <c r="J211" s="113"/>
      <c r="K211" s="113"/>
      <c r="AQ211" s="62"/>
      <c r="AR211" s="62"/>
      <c r="AS211" s="62"/>
      <c r="AT211" s="62"/>
    </row>
    <row r="212" ht="15.75" customHeight="1">
      <c r="F212" s="111"/>
      <c r="G212" s="112"/>
      <c r="H212" s="112"/>
      <c r="I212" s="112"/>
      <c r="J212" s="113"/>
      <c r="K212" s="113"/>
      <c r="AQ212" s="62"/>
      <c r="AR212" s="62"/>
      <c r="AS212" s="62"/>
      <c r="AT212" s="62"/>
    </row>
    <row r="213" ht="15.75" customHeight="1">
      <c r="F213" s="111"/>
      <c r="G213" s="112"/>
      <c r="H213" s="112"/>
      <c r="I213" s="112"/>
      <c r="J213" s="113"/>
      <c r="K213" s="113"/>
      <c r="AQ213" s="62"/>
      <c r="AR213" s="62"/>
      <c r="AS213" s="62"/>
      <c r="AT213" s="62"/>
    </row>
    <row r="214" ht="15.75" customHeight="1">
      <c r="F214" s="111"/>
      <c r="G214" s="112"/>
      <c r="H214" s="112"/>
      <c r="I214" s="112"/>
      <c r="J214" s="113"/>
      <c r="K214" s="113"/>
      <c r="AQ214" s="62"/>
      <c r="AR214" s="62"/>
      <c r="AS214" s="62"/>
      <c r="AT214" s="62"/>
    </row>
    <row r="215" ht="15.75" customHeight="1">
      <c r="F215" s="111"/>
      <c r="G215" s="112"/>
      <c r="H215" s="112"/>
      <c r="I215" s="112"/>
      <c r="J215" s="113"/>
      <c r="K215" s="113"/>
      <c r="AQ215" s="62"/>
      <c r="AR215" s="62"/>
      <c r="AS215" s="62"/>
      <c r="AT215" s="62"/>
    </row>
    <row r="216" ht="15.75" customHeight="1">
      <c r="F216" s="111"/>
      <c r="G216" s="112"/>
      <c r="H216" s="112"/>
      <c r="I216" s="112"/>
      <c r="J216" s="113"/>
      <c r="K216" s="113"/>
      <c r="AQ216" s="62"/>
      <c r="AR216" s="62"/>
      <c r="AS216" s="62"/>
      <c r="AT216" s="62"/>
    </row>
    <row r="217" ht="15.75" customHeight="1">
      <c r="F217" s="111"/>
      <c r="G217" s="112"/>
      <c r="H217" s="112"/>
      <c r="I217" s="112"/>
      <c r="J217" s="113"/>
      <c r="K217" s="113"/>
      <c r="AQ217" s="62"/>
      <c r="AR217" s="62"/>
      <c r="AS217" s="62"/>
      <c r="AT217" s="62"/>
    </row>
    <row r="218" ht="15.75" customHeight="1">
      <c r="F218" s="111"/>
      <c r="G218" s="112"/>
      <c r="H218" s="112"/>
      <c r="I218" s="112"/>
      <c r="J218" s="113"/>
      <c r="K218" s="113"/>
      <c r="AQ218" s="62"/>
      <c r="AR218" s="62"/>
      <c r="AS218" s="62"/>
      <c r="AT218" s="62"/>
    </row>
    <row r="219" ht="15.75" customHeight="1">
      <c r="F219" s="111"/>
      <c r="G219" s="112"/>
      <c r="H219" s="112"/>
      <c r="I219" s="112"/>
      <c r="J219" s="113"/>
      <c r="K219" s="113"/>
      <c r="AQ219" s="62"/>
      <c r="AR219" s="62"/>
      <c r="AS219" s="62"/>
      <c r="AT219" s="62"/>
    </row>
    <row r="220" ht="15.75" customHeight="1">
      <c r="F220" s="111"/>
      <c r="G220" s="112"/>
      <c r="H220" s="112"/>
      <c r="I220" s="112"/>
      <c r="J220" s="113"/>
      <c r="K220" s="113"/>
      <c r="AQ220" s="62"/>
      <c r="AR220" s="62"/>
      <c r="AS220" s="62"/>
      <c r="AT220" s="62"/>
    </row>
    <row r="221" ht="15.75" customHeight="1">
      <c r="F221" s="111"/>
      <c r="G221" s="112"/>
      <c r="H221" s="112"/>
      <c r="I221" s="112"/>
      <c r="J221" s="113"/>
      <c r="K221" s="113"/>
      <c r="AQ221" s="62"/>
      <c r="AR221" s="62"/>
      <c r="AS221" s="62"/>
      <c r="AT221" s="62"/>
    </row>
    <row r="222" ht="15.75" customHeight="1">
      <c r="F222" s="111"/>
      <c r="G222" s="112"/>
      <c r="H222" s="112"/>
      <c r="I222" s="112"/>
      <c r="J222" s="113"/>
      <c r="K222" s="113"/>
      <c r="AQ222" s="62"/>
      <c r="AR222" s="62"/>
      <c r="AS222" s="62"/>
      <c r="AT222" s="62"/>
    </row>
    <row r="223" ht="15.75" customHeight="1">
      <c r="F223" s="111"/>
      <c r="G223" s="112"/>
      <c r="H223" s="112"/>
      <c r="I223" s="112"/>
      <c r="J223" s="113"/>
      <c r="K223" s="113"/>
      <c r="AQ223" s="62"/>
      <c r="AR223" s="62"/>
      <c r="AS223" s="62"/>
      <c r="AT223" s="62"/>
    </row>
    <row r="224" ht="15.75" customHeight="1">
      <c r="F224" s="111"/>
      <c r="G224" s="112"/>
      <c r="H224" s="112"/>
      <c r="I224" s="112"/>
      <c r="J224" s="113"/>
      <c r="K224" s="113"/>
      <c r="AQ224" s="62"/>
      <c r="AR224" s="62"/>
      <c r="AS224" s="62"/>
      <c r="AT224" s="62"/>
    </row>
    <row r="225" ht="15.75" customHeight="1">
      <c r="F225" s="111"/>
      <c r="G225" s="112"/>
      <c r="H225" s="112"/>
      <c r="I225" s="112"/>
      <c r="J225" s="113"/>
      <c r="K225" s="113"/>
      <c r="AQ225" s="62"/>
      <c r="AR225" s="62"/>
      <c r="AS225" s="62"/>
      <c r="AT225" s="62"/>
    </row>
    <row r="226" ht="15.75" customHeight="1">
      <c r="F226" s="111"/>
      <c r="G226" s="112"/>
      <c r="H226" s="112"/>
      <c r="I226" s="112"/>
      <c r="J226" s="113"/>
      <c r="K226" s="113"/>
      <c r="AQ226" s="62"/>
      <c r="AR226" s="62"/>
      <c r="AS226" s="62"/>
      <c r="AT226" s="62"/>
    </row>
    <row r="227" ht="15.75" customHeight="1">
      <c r="F227" s="111"/>
      <c r="G227" s="112"/>
      <c r="H227" s="112"/>
      <c r="I227" s="112"/>
      <c r="J227" s="113"/>
      <c r="K227" s="113"/>
      <c r="AQ227" s="62"/>
      <c r="AR227" s="62"/>
      <c r="AS227" s="62"/>
      <c r="AT227" s="62"/>
    </row>
    <row r="228" ht="15.75" customHeight="1">
      <c r="F228" s="111"/>
      <c r="G228" s="112"/>
      <c r="H228" s="112"/>
      <c r="I228" s="112"/>
      <c r="J228" s="113"/>
      <c r="K228" s="113"/>
      <c r="AQ228" s="62"/>
      <c r="AR228" s="62"/>
      <c r="AS228" s="62"/>
      <c r="AT228" s="62"/>
    </row>
    <row r="229" ht="15.75" customHeight="1">
      <c r="F229" s="111"/>
      <c r="G229" s="112"/>
      <c r="H229" s="112"/>
      <c r="I229" s="112"/>
      <c r="J229" s="113"/>
      <c r="K229" s="113"/>
      <c r="AQ229" s="62"/>
      <c r="AR229" s="62"/>
      <c r="AS229" s="62"/>
      <c r="AT229" s="62"/>
    </row>
    <row r="230" ht="15.75" customHeight="1">
      <c r="F230" s="111"/>
      <c r="G230" s="112"/>
      <c r="H230" s="112"/>
      <c r="I230" s="112"/>
      <c r="J230" s="113"/>
      <c r="K230" s="113"/>
      <c r="AQ230" s="62"/>
      <c r="AR230" s="62"/>
      <c r="AS230" s="62"/>
      <c r="AT230" s="62"/>
    </row>
    <row r="231" ht="15.75" customHeight="1">
      <c r="F231" s="111"/>
      <c r="G231" s="112"/>
      <c r="H231" s="112"/>
      <c r="I231" s="112"/>
      <c r="J231" s="113"/>
      <c r="K231" s="113"/>
      <c r="AQ231" s="62"/>
      <c r="AR231" s="62"/>
      <c r="AS231" s="62"/>
      <c r="AT231" s="62"/>
    </row>
    <row r="232" ht="15.75" customHeight="1">
      <c r="F232" s="111"/>
      <c r="G232" s="112"/>
      <c r="H232" s="112"/>
      <c r="I232" s="112"/>
      <c r="J232" s="113"/>
      <c r="K232" s="113"/>
      <c r="AQ232" s="62"/>
      <c r="AR232" s="62"/>
      <c r="AS232" s="62"/>
      <c r="AT232" s="62"/>
    </row>
    <row r="233" ht="15.75" customHeight="1">
      <c r="F233" s="111"/>
      <c r="G233" s="112"/>
      <c r="H233" s="112"/>
      <c r="I233" s="112"/>
      <c r="J233" s="113"/>
      <c r="K233" s="113"/>
      <c r="AQ233" s="62"/>
      <c r="AR233" s="62"/>
      <c r="AS233" s="62"/>
      <c r="AT233" s="62"/>
    </row>
    <row r="234" ht="15.75" customHeight="1">
      <c r="F234" s="111"/>
      <c r="G234" s="112"/>
      <c r="H234" s="112"/>
      <c r="I234" s="112"/>
      <c r="J234" s="113"/>
      <c r="K234" s="113"/>
      <c r="AQ234" s="62"/>
      <c r="AR234" s="62"/>
      <c r="AS234" s="62"/>
      <c r="AT234" s="62"/>
    </row>
    <row r="235" ht="15.75" customHeight="1">
      <c r="F235" s="111"/>
      <c r="G235" s="112"/>
      <c r="H235" s="112"/>
      <c r="I235" s="112"/>
      <c r="J235" s="113"/>
      <c r="K235" s="113"/>
      <c r="AQ235" s="62"/>
      <c r="AR235" s="62"/>
      <c r="AS235" s="62"/>
      <c r="AT235" s="62"/>
    </row>
    <row r="236" ht="15.75" customHeight="1">
      <c r="F236" s="111"/>
      <c r="G236" s="112"/>
      <c r="H236" s="112"/>
      <c r="I236" s="112"/>
      <c r="J236" s="113"/>
      <c r="K236" s="113"/>
      <c r="AQ236" s="62"/>
      <c r="AR236" s="62"/>
      <c r="AS236" s="62"/>
      <c r="AT236" s="62"/>
    </row>
    <row r="237" ht="15.75" customHeight="1">
      <c r="F237" s="111"/>
      <c r="G237" s="112"/>
      <c r="H237" s="112"/>
      <c r="I237" s="112"/>
      <c r="J237" s="113"/>
      <c r="K237" s="113"/>
      <c r="AQ237" s="62"/>
      <c r="AR237" s="62"/>
      <c r="AS237" s="62"/>
      <c r="AT237" s="62"/>
    </row>
    <row r="238" ht="15.75" customHeight="1">
      <c r="F238" s="111"/>
      <c r="G238" s="112"/>
      <c r="H238" s="112"/>
      <c r="I238" s="112"/>
      <c r="J238" s="113"/>
      <c r="K238" s="113"/>
      <c r="AQ238" s="62"/>
      <c r="AR238" s="62"/>
      <c r="AS238" s="62"/>
      <c r="AT238" s="62"/>
    </row>
    <row r="239" ht="15.75" customHeight="1">
      <c r="F239" s="111"/>
      <c r="G239" s="112"/>
      <c r="H239" s="112"/>
      <c r="I239" s="112"/>
      <c r="J239" s="113"/>
      <c r="K239" s="113"/>
      <c r="AQ239" s="62"/>
      <c r="AR239" s="62"/>
      <c r="AS239" s="62"/>
      <c r="AT239" s="62"/>
    </row>
    <row r="240" ht="15.75" customHeight="1">
      <c r="F240" s="111"/>
      <c r="G240" s="112"/>
      <c r="H240" s="112"/>
      <c r="I240" s="112"/>
      <c r="J240" s="113"/>
      <c r="K240" s="113"/>
      <c r="AQ240" s="62"/>
      <c r="AR240" s="62"/>
      <c r="AS240" s="62"/>
      <c r="AT240" s="62"/>
    </row>
    <row r="241" ht="15.75" customHeight="1">
      <c r="F241" s="111"/>
      <c r="G241" s="112"/>
      <c r="H241" s="112"/>
      <c r="I241" s="112"/>
      <c r="J241" s="113"/>
      <c r="K241" s="113"/>
      <c r="AQ241" s="62"/>
      <c r="AR241" s="62"/>
      <c r="AS241" s="62"/>
      <c r="AT241" s="62"/>
    </row>
    <row r="242" ht="15.75" customHeight="1">
      <c r="F242" s="111"/>
      <c r="G242" s="112"/>
      <c r="H242" s="112"/>
      <c r="I242" s="112"/>
      <c r="J242" s="113"/>
      <c r="K242" s="113"/>
      <c r="AQ242" s="62"/>
      <c r="AR242" s="62"/>
      <c r="AS242" s="62"/>
      <c r="AT242" s="62"/>
    </row>
    <row r="243" ht="15.75" customHeight="1">
      <c r="F243" s="111"/>
      <c r="G243" s="112"/>
      <c r="H243" s="112"/>
      <c r="I243" s="112"/>
      <c r="J243" s="113"/>
      <c r="K243" s="113"/>
      <c r="AQ243" s="62"/>
      <c r="AR243" s="62"/>
      <c r="AS243" s="62"/>
      <c r="AT243" s="62"/>
    </row>
    <row r="244" ht="15.75" customHeight="1">
      <c r="F244" s="111"/>
      <c r="G244" s="112"/>
      <c r="H244" s="112"/>
      <c r="I244" s="112"/>
      <c r="J244" s="113"/>
      <c r="K244" s="113"/>
      <c r="AQ244" s="62"/>
      <c r="AR244" s="62"/>
      <c r="AS244" s="62"/>
      <c r="AT244" s="62"/>
    </row>
    <row r="245" ht="15.75" customHeight="1">
      <c r="F245" s="111"/>
      <c r="G245" s="112"/>
      <c r="H245" s="112"/>
      <c r="I245" s="112"/>
      <c r="J245" s="113"/>
      <c r="K245" s="113"/>
      <c r="AQ245" s="62"/>
      <c r="AR245" s="62"/>
      <c r="AS245" s="62"/>
      <c r="AT245" s="62"/>
    </row>
    <row r="246" ht="15.75" customHeight="1">
      <c r="F246" s="111"/>
      <c r="G246" s="112"/>
      <c r="H246" s="112"/>
      <c r="I246" s="112"/>
      <c r="J246" s="113"/>
      <c r="K246" s="113"/>
      <c r="AQ246" s="62"/>
      <c r="AR246" s="62"/>
      <c r="AS246" s="62"/>
      <c r="AT246" s="62"/>
    </row>
    <row r="247" ht="15.75" customHeight="1">
      <c r="F247" s="111"/>
      <c r="G247" s="112"/>
      <c r="H247" s="112"/>
      <c r="I247" s="112"/>
      <c r="J247" s="113"/>
      <c r="K247" s="113"/>
      <c r="AQ247" s="62"/>
      <c r="AR247" s="62"/>
      <c r="AS247" s="62"/>
      <c r="AT247" s="62"/>
    </row>
    <row r="248" ht="15.75" customHeight="1">
      <c r="F248" s="111"/>
      <c r="G248" s="112"/>
      <c r="H248" s="112"/>
      <c r="I248" s="112"/>
      <c r="J248" s="113"/>
      <c r="K248" s="113"/>
      <c r="AQ248" s="62"/>
      <c r="AR248" s="62"/>
      <c r="AS248" s="62"/>
      <c r="AT248" s="62"/>
    </row>
    <row r="249" ht="15.75" customHeight="1">
      <c r="F249" s="111"/>
      <c r="G249" s="112"/>
      <c r="H249" s="112"/>
      <c r="I249" s="112"/>
      <c r="J249" s="113"/>
      <c r="K249" s="113"/>
      <c r="AQ249" s="62"/>
      <c r="AR249" s="62"/>
      <c r="AS249" s="62"/>
      <c r="AT249" s="62"/>
    </row>
    <row r="250" ht="15.75" customHeight="1">
      <c r="F250" s="111"/>
      <c r="G250" s="112"/>
      <c r="H250" s="112"/>
      <c r="I250" s="112"/>
      <c r="J250" s="113"/>
      <c r="K250" s="113"/>
      <c r="AQ250" s="62"/>
      <c r="AR250" s="62"/>
      <c r="AS250" s="62"/>
      <c r="AT250" s="62"/>
    </row>
    <row r="251" ht="15.75" customHeight="1">
      <c r="F251" s="111"/>
      <c r="G251" s="112"/>
      <c r="H251" s="112"/>
      <c r="I251" s="112"/>
      <c r="J251" s="113"/>
      <c r="K251" s="113"/>
      <c r="AQ251" s="62"/>
      <c r="AR251" s="62"/>
      <c r="AS251" s="62"/>
      <c r="AT251" s="62"/>
    </row>
    <row r="252" ht="15.75" customHeight="1">
      <c r="F252" s="111"/>
      <c r="G252" s="112"/>
      <c r="H252" s="112"/>
      <c r="I252" s="112"/>
      <c r="J252" s="113"/>
      <c r="K252" s="113"/>
      <c r="AQ252" s="62"/>
      <c r="AR252" s="62"/>
      <c r="AS252" s="62"/>
      <c r="AT252" s="62"/>
    </row>
    <row r="253" ht="15.75" customHeight="1">
      <c r="F253" s="111"/>
      <c r="G253" s="112"/>
      <c r="H253" s="112"/>
      <c r="I253" s="112"/>
      <c r="J253" s="113"/>
      <c r="K253" s="113"/>
      <c r="AQ253" s="62"/>
      <c r="AR253" s="62"/>
      <c r="AS253" s="62"/>
      <c r="AT253" s="62"/>
    </row>
    <row r="254" ht="15.75" customHeight="1">
      <c r="F254" s="111"/>
      <c r="G254" s="112"/>
      <c r="H254" s="112"/>
      <c r="I254" s="112"/>
      <c r="J254" s="113"/>
      <c r="K254" s="113"/>
      <c r="AQ254" s="62"/>
      <c r="AR254" s="62"/>
      <c r="AS254" s="62"/>
      <c r="AT254" s="62"/>
    </row>
    <row r="255" ht="15.75" customHeight="1">
      <c r="F255" s="111"/>
      <c r="G255" s="112"/>
      <c r="H255" s="112"/>
      <c r="I255" s="112"/>
      <c r="J255" s="113"/>
      <c r="K255" s="113"/>
      <c r="AQ255" s="62"/>
      <c r="AR255" s="62"/>
      <c r="AS255" s="62"/>
      <c r="AT255" s="62"/>
    </row>
    <row r="256" ht="15.75" customHeight="1">
      <c r="F256" s="111"/>
      <c r="G256" s="112"/>
      <c r="H256" s="112"/>
      <c r="I256" s="112"/>
      <c r="J256" s="113"/>
      <c r="K256" s="113"/>
      <c r="AQ256" s="62"/>
      <c r="AR256" s="62"/>
      <c r="AS256" s="62"/>
      <c r="AT256" s="62"/>
    </row>
    <row r="257" ht="15.75" customHeight="1">
      <c r="F257" s="111"/>
      <c r="G257" s="112"/>
      <c r="H257" s="112"/>
      <c r="I257" s="112"/>
      <c r="J257" s="113"/>
      <c r="K257" s="113"/>
      <c r="AQ257" s="62"/>
      <c r="AR257" s="62"/>
      <c r="AS257" s="62"/>
      <c r="AT257" s="62"/>
    </row>
    <row r="258" ht="15.75" customHeight="1">
      <c r="F258" s="111"/>
      <c r="G258" s="112"/>
      <c r="H258" s="112"/>
      <c r="I258" s="112"/>
      <c r="J258" s="113"/>
      <c r="K258" s="113"/>
      <c r="AQ258" s="62"/>
      <c r="AR258" s="62"/>
      <c r="AS258" s="62"/>
      <c r="AT258" s="62"/>
    </row>
    <row r="259" ht="15.75" customHeight="1">
      <c r="F259" s="111"/>
      <c r="G259" s="112"/>
      <c r="H259" s="112"/>
      <c r="I259" s="112"/>
      <c r="J259" s="113"/>
      <c r="K259" s="113"/>
      <c r="AQ259" s="62"/>
      <c r="AR259" s="62"/>
      <c r="AS259" s="62"/>
      <c r="AT259" s="62"/>
    </row>
    <row r="260" ht="15.75" customHeight="1">
      <c r="F260" s="111"/>
      <c r="G260" s="112"/>
      <c r="H260" s="112"/>
      <c r="I260" s="112"/>
      <c r="J260" s="113"/>
      <c r="K260" s="113"/>
      <c r="AQ260" s="62"/>
      <c r="AR260" s="62"/>
      <c r="AS260" s="62"/>
      <c r="AT260" s="62"/>
    </row>
    <row r="261" ht="15.75" customHeight="1">
      <c r="F261" s="111"/>
      <c r="G261" s="112"/>
      <c r="H261" s="112"/>
      <c r="I261" s="112"/>
      <c r="J261" s="113"/>
      <c r="K261" s="113"/>
      <c r="AQ261" s="62"/>
      <c r="AR261" s="62"/>
      <c r="AS261" s="62"/>
      <c r="AT261" s="62"/>
    </row>
    <row r="262" ht="15.75" customHeight="1">
      <c r="F262" s="111"/>
      <c r="G262" s="112"/>
      <c r="H262" s="112"/>
      <c r="I262" s="112"/>
      <c r="J262" s="113"/>
      <c r="K262" s="113"/>
      <c r="AQ262" s="62"/>
      <c r="AR262" s="62"/>
      <c r="AS262" s="62"/>
      <c r="AT262" s="62"/>
    </row>
    <row r="263" ht="15.75" customHeight="1">
      <c r="F263" s="111"/>
      <c r="G263" s="112"/>
      <c r="H263" s="112"/>
      <c r="I263" s="112"/>
      <c r="J263" s="113"/>
      <c r="K263" s="113"/>
      <c r="AQ263" s="62"/>
      <c r="AR263" s="62"/>
      <c r="AS263" s="62"/>
      <c r="AT263" s="62"/>
    </row>
    <row r="264" ht="15.75" customHeight="1">
      <c r="F264" s="111"/>
      <c r="G264" s="112"/>
      <c r="H264" s="112"/>
      <c r="I264" s="112"/>
      <c r="J264" s="113"/>
      <c r="K264" s="113"/>
      <c r="AQ264" s="62"/>
      <c r="AR264" s="62"/>
      <c r="AS264" s="62"/>
      <c r="AT264" s="62"/>
    </row>
    <row r="265" ht="15.75" customHeight="1">
      <c r="F265" s="111"/>
      <c r="G265" s="112"/>
      <c r="H265" s="112"/>
      <c r="I265" s="112"/>
      <c r="J265" s="113"/>
      <c r="K265" s="113"/>
      <c r="AQ265" s="62"/>
      <c r="AR265" s="62"/>
      <c r="AS265" s="62"/>
      <c r="AT265" s="62"/>
    </row>
    <row r="266" ht="15.75" customHeight="1">
      <c r="F266" s="111"/>
      <c r="G266" s="112"/>
      <c r="H266" s="112"/>
      <c r="I266" s="112"/>
      <c r="J266" s="113"/>
      <c r="K266" s="113"/>
      <c r="AQ266" s="62"/>
      <c r="AR266" s="62"/>
      <c r="AS266" s="62"/>
      <c r="AT266" s="62"/>
    </row>
    <row r="267" ht="15.75" customHeight="1">
      <c r="F267" s="111"/>
      <c r="G267" s="112"/>
      <c r="H267" s="112"/>
      <c r="I267" s="112"/>
      <c r="J267" s="113"/>
      <c r="K267" s="113"/>
      <c r="AQ267" s="62"/>
      <c r="AR267" s="62"/>
      <c r="AS267" s="62"/>
      <c r="AT267" s="62"/>
    </row>
    <row r="268" ht="15.75" customHeight="1">
      <c r="F268" s="111"/>
      <c r="G268" s="112"/>
      <c r="H268" s="112"/>
      <c r="I268" s="112"/>
      <c r="J268" s="113"/>
      <c r="K268" s="113"/>
      <c r="AQ268" s="62"/>
      <c r="AR268" s="62"/>
      <c r="AS268" s="62"/>
      <c r="AT268" s="62"/>
    </row>
    <row r="269" ht="15.75" customHeight="1">
      <c r="F269" s="111"/>
      <c r="G269" s="112"/>
      <c r="H269" s="112"/>
      <c r="I269" s="112"/>
      <c r="J269" s="113"/>
      <c r="K269" s="113"/>
      <c r="AQ269" s="62"/>
      <c r="AR269" s="62"/>
      <c r="AS269" s="62"/>
      <c r="AT269" s="62"/>
    </row>
    <row r="270" ht="15.75" customHeight="1">
      <c r="F270" s="111"/>
      <c r="G270" s="112"/>
      <c r="H270" s="112"/>
      <c r="I270" s="112"/>
      <c r="J270" s="113"/>
      <c r="K270" s="113"/>
      <c r="AQ270" s="62"/>
      <c r="AR270" s="62"/>
      <c r="AS270" s="62"/>
      <c r="AT270" s="62"/>
    </row>
    <row r="271" ht="15.75" customHeight="1">
      <c r="F271" s="111"/>
      <c r="G271" s="112"/>
      <c r="H271" s="112"/>
      <c r="I271" s="112"/>
      <c r="J271" s="113"/>
      <c r="K271" s="113"/>
      <c r="AQ271" s="62"/>
      <c r="AR271" s="62"/>
      <c r="AS271" s="62"/>
      <c r="AT271" s="62"/>
    </row>
    <row r="272" ht="15.75" customHeight="1">
      <c r="F272" s="111"/>
      <c r="G272" s="112"/>
      <c r="H272" s="112"/>
      <c r="I272" s="112"/>
      <c r="J272" s="113"/>
      <c r="K272" s="113"/>
      <c r="AQ272" s="62"/>
      <c r="AR272" s="62"/>
      <c r="AS272" s="62"/>
      <c r="AT272" s="62"/>
    </row>
    <row r="273" ht="15.75" customHeight="1">
      <c r="F273" s="111"/>
      <c r="G273" s="112"/>
      <c r="H273" s="112"/>
      <c r="I273" s="112"/>
      <c r="J273" s="113"/>
      <c r="K273" s="113"/>
      <c r="AQ273" s="62"/>
      <c r="AR273" s="62"/>
      <c r="AS273" s="62"/>
      <c r="AT273" s="62"/>
    </row>
    <row r="274" ht="15.75" customHeight="1">
      <c r="F274" s="111"/>
      <c r="G274" s="112"/>
      <c r="H274" s="112"/>
      <c r="I274" s="112"/>
      <c r="J274" s="113"/>
      <c r="K274" s="113"/>
      <c r="AQ274" s="62"/>
      <c r="AR274" s="62"/>
      <c r="AS274" s="62"/>
      <c r="AT274" s="62"/>
    </row>
    <row r="275" ht="15.75" customHeight="1">
      <c r="F275" s="111"/>
      <c r="G275" s="112"/>
      <c r="H275" s="112"/>
      <c r="I275" s="112"/>
      <c r="J275" s="113"/>
      <c r="K275" s="113"/>
      <c r="AQ275" s="62"/>
      <c r="AR275" s="62"/>
      <c r="AS275" s="62"/>
      <c r="AT275" s="62"/>
    </row>
    <row r="276" ht="15.75" customHeight="1">
      <c r="F276" s="111"/>
      <c r="G276" s="112"/>
      <c r="H276" s="112"/>
      <c r="I276" s="112"/>
      <c r="J276" s="113"/>
      <c r="K276" s="113"/>
      <c r="AQ276" s="62"/>
      <c r="AR276" s="62"/>
      <c r="AS276" s="62"/>
      <c r="AT276" s="62"/>
    </row>
    <row r="277" ht="15.75" customHeight="1">
      <c r="F277" s="111"/>
      <c r="G277" s="112"/>
      <c r="H277" s="112"/>
      <c r="I277" s="112"/>
      <c r="J277" s="113"/>
      <c r="K277" s="113"/>
      <c r="AQ277" s="62"/>
      <c r="AR277" s="62"/>
      <c r="AS277" s="62"/>
      <c r="AT277" s="62"/>
    </row>
    <row r="278" ht="15.75" customHeight="1">
      <c r="F278" s="111"/>
      <c r="G278" s="112"/>
      <c r="H278" s="112"/>
      <c r="I278" s="112"/>
      <c r="J278" s="113"/>
      <c r="K278" s="113"/>
      <c r="AQ278" s="62"/>
      <c r="AR278" s="62"/>
      <c r="AS278" s="62"/>
      <c r="AT278" s="62"/>
    </row>
    <row r="279" ht="15.75" customHeight="1">
      <c r="F279" s="111"/>
      <c r="G279" s="112"/>
      <c r="H279" s="112"/>
      <c r="I279" s="112"/>
      <c r="J279" s="113"/>
      <c r="K279" s="113"/>
      <c r="AQ279" s="62"/>
      <c r="AR279" s="62"/>
      <c r="AS279" s="62"/>
      <c r="AT279" s="62"/>
    </row>
    <row r="280" ht="15.75" customHeight="1">
      <c r="F280" s="111"/>
      <c r="G280" s="112"/>
      <c r="H280" s="112"/>
      <c r="I280" s="112"/>
      <c r="J280" s="113"/>
      <c r="K280" s="113"/>
      <c r="AQ280" s="62"/>
      <c r="AR280" s="62"/>
      <c r="AS280" s="62"/>
      <c r="AT280" s="62"/>
    </row>
    <row r="281" ht="15.75" customHeight="1">
      <c r="F281" s="111"/>
      <c r="G281" s="112"/>
      <c r="H281" s="112"/>
      <c r="I281" s="112"/>
      <c r="J281" s="113"/>
      <c r="K281" s="113"/>
      <c r="AQ281" s="62"/>
      <c r="AR281" s="62"/>
      <c r="AS281" s="62"/>
      <c r="AT281" s="62"/>
    </row>
    <row r="282" ht="15.75" customHeight="1">
      <c r="F282" s="111"/>
      <c r="G282" s="112"/>
      <c r="H282" s="112"/>
      <c r="I282" s="112"/>
      <c r="J282" s="113"/>
      <c r="K282" s="113"/>
      <c r="AQ282" s="62"/>
      <c r="AR282" s="62"/>
      <c r="AS282" s="62"/>
      <c r="AT282" s="62"/>
    </row>
    <row r="283" ht="15.75" customHeight="1">
      <c r="F283" s="111"/>
      <c r="G283" s="112"/>
      <c r="H283" s="112"/>
      <c r="I283" s="112"/>
      <c r="J283" s="113"/>
      <c r="K283" s="113"/>
      <c r="AQ283" s="62"/>
      <c r="AR283" s="62"/>
      <c r="AS283" s="62"/>
      <c r="AT283" s="62"/>
    </row>
    <row r="284" ht="15.75" customHeight="1">
      <c r="F284" s="111"/>
      <c r="G284" s="112"/>
      <c r="H284" s="112"/>
      <c r="I284" s="112"/>
      <c r="J284" s="113"/>
      <c r="K284" s="113"/>
      <c r="AQ284" s="62"/>
      <c r="AR284" s="62"/>
      <c r="AS284" s="62"/>
      <c r="AT284" s="62"/>
    </row>
    <row r="285" ht="15.75" customHeight="1">
      <c r="F285" s="111"/>
      <c r="G285" s="112"/>
      <c r="H285" s="112"/>
      <c r="I285" s="112"/>
      <c r="J285" s="113"/>
      <c r="K285" s="113"/>
      <c r="AQ285" s="62"/>
      <c r="AR285" s="62"/>
      <c r="AS285" s="62"/>
      <c r="AT285" s="62"/>
    </row>
    <row r="286" ht="15.75" customHeight="1">
      <c r="F286" s="111"/>
      <c r="G286" s="112"/>
      <c r="H286" s="112"/>
      <c r="I286" s="112"/>
      <c r="J286" s="113"/>
      <c r="K286" s="113"/>
      <c r="AQ286" s="62"/>
      <c r="AR286" s="62"/>
      <c r="AS286" s="62"/>
      <c r="AT286" s="62"/>
    </row>
    <row r="287" ht="15.75" customHeight="1">
      <c r="F287" s="111"/>
      <c r="G287" s="112"/>
      <c r="H287" s="112"/>
      <c r="I287" s="112"/>
      <c r="J287" s="113"/>
      <c r="K287" s="113"/>
      <c r="AQ287" s="62"/>
      <c r="AR287" s="62"/>
      <c r="AS287" s="62"/>
      <c r="AT287" s="62"/>
    </row>
    <row r="288" ht="15.75" customHeight="1">
      <c r="F288" s="111"/>
      <c r="G288" s="112"/>
      <c r="H288" s="112"/>
      <c r="I288" s="112"/>
      <c r="J288" s="113"/>
      <c r="K288" s="113"/>
      <c r="AQ288" s="62"/>
      <c r="AR288" s="62"/>
      <c r="AS288" s="62"/>
      <c r="AT288" s="62"/>
    </row>
    <row r="289" ht="15.75" customHeight="1">
      <c r="F289" s="111"/>
      <c r="G289" s="112"/>
      <c r="H289" s="112"/>
      <c r="I289" s="112"/>
      <c r="J289" s="113"/>
      <c r="K289" s="113"/>
      <c r="AQ289" s="62"/>
      <c r="AR289" s="62"/>
      <c r="AS289" s="62"/>
      <c r="AT289" s="62"/>
    </row>
    <row r="290" ht="15.75" customHeight="1">
      <c r="F290" s="111"/>
      <c r="G290" s="112"/>
      <c r="H290" s="112"/>
      <c r="I290" s="112"/>
      <c r="J290" s="113"/>
      <c r="K290" s="113"/>
      <c r="AQ290" s="62"/>
      <c r="AR290" s="62"/>
      <c r="AS290" s="62"/>
      <c r="AT290" s="62"/>
    </row>
    <row r="291" ht="15.75" customHeight="1">
      <c r="F291" s="111"/>
      <c r="G291" s="112"/>
      <c r="H291" s="112"/>
      <c r="I291" s="112"/>
      <c r="J291" s="113"/>
      <c r="K291" s="113"/>
      <c r="AQ291" s="62"/>
      <c r="AR291" s="62"/>
      <c r="AS291" s="62"/>
      <c r="AT291" s="62"/>
    </row>
    <row r="292" ht="15.75" customHeight="1">
      <c r="F292" s="111"/>
      <c r="G292" s="112"/>
      <c r="H292" s="112"/>
      <c r="I292" s="112"/>
      <c r="J292" s="113"/>
      <c r="K292" s="113"/>
      <c r="AQ292" s="62"/>
      <c r="AR292" s="62"/>
      <c r="AS292" s="62"/>
      <c r="AT292" s="62"/>
    </row>
    <row r="293" ht="15.75" customHeight="1">
      <c r="F293" s="111"/>
      <c r="G293" s="112"/>
      <c r="H293" s="112"/>
      <c r="I293" s="112"/>
      <c r="J293" s="113"/>
      <c r="K293" s="113"/>
      <c r="AQ293" s="62"/>
      <c r="AR293" s="62"/>
      <c r="AS293" s="62"/>
      <c r="AT293" s="62"/>
    </row>
    <row r="294" ht="15.75" customHeight="1">
      <c r="F294" s="111"/>
      <c r="G294" s="112"/>
      <c r="H294" s="112"/>
      <c r="I294" s="112"/>
      <c r="J294" s="113"/>
      <c r="K294" s="113"/>
      <c r="AQ294" s="62"/>
      <c r="AR294" s="62"/>
      <c r="AS294" s="62"/>
      <c r="AT294" s="62"/>
    </row>
    <row r="295" ht="15.75" customHeight="1">
      <c r="F295" s="111"/>
      <c r="G295" s="112"/>
      <c r="H295" s="112"/>
      <c r="I295" s="112"/>
      <c r="J295" s="113"/>
      <c r="K295" s="113"/>
      <c r="AQ295" s="62"/>
      <c r="AR295" s="62"/>
      <c r="AS295" s="62"/>
      <c r="AT295" s="62"/>
    </row>
    <row r="296" ht="15.75" customHeight="1">
      <c r="F296" s="111"/>
      <c r="G296" s="112"/>
      <c r="H296" s="112"/>
      <c r="I296" s="112"/>
      <c r="J296" s="113"/>
      <c r="K296" s="113"/>
      <c r="AQ296" s="62"/>
      <c r="AR296" s="62"/>
      <c r="AS296" s="62"/>
      <c r="AT296" s="62"/>
    </row>
    <row r="297" ht="15.75" customHeight="1">
      <c r="F297" s="111"/>
      <c r="G297" s="112"/>
      <c r="H297" s="112"/>
      <c r="I297" s="112"/>
      <c r="J297" s="113"/>
      <c r="K297" s="113"/>
      <c r="AQ297" s="62"/>
      <c r="AR297" s="62"/>
      <c r="AS297" s="62"/>
      <c r="AT297" s="62"/>
    </row>
    <row r="298" ht="15.75" customHeight="1">
      <c r="F298" s="111"/>
      <c r="G298" s="112"/>
      <c r="H298" s="112"/>
      <c r="I298" s="112"/>
      <c r="J298" s="113"/>
      <c r="K298" s="113"/>
      <c r="AQ298" s="62"/>
      <c r="AR298" s="62"/>
      <c r="AS298" s="62"/>
      <c r="AT298" s="62"/>
    </row>
    <row r="299" ht="15.75" customHeight="1">
      <c r="F299" s="111"/>
      <c r="G299" s="112"/>
      <c r="H299" s="112"/>
      <c r="I299" s="112"/>
      <c r="J299" s="113"/>
      <c r="K299" s="113"/>
      <c r="AQ299" s="62"/>
      <c r="AR299" s="62"/>
      <c r="AS299" s="62"/>
      <c r="AT299" s="62"/>
    </row>
    <row r="300" ht="15.75" customHeight="1">
      <c r="F300" s="111"/>
      <c r="G300" s="112"/>
      <c r="H300" s="112"/>
      <c r="I300" s="112"/>
      <c r="J300" s="113"/>
      <c r="K300" s="113"/>
      <c r="AQ300" s="62"/>
      <c r="AR300" s="62"/>
      <c r="AS300" s="62"/>
      <c r="AT300" s="62"/>
    </row>
    <row r="301" ht="15.75" customHeight="1">
      <c r="F301" s="111"/>
      <c r="G301" s="112"/>
      <c r="H301" s="112"/>
      <c r="I301" s="112"/>
      <c r="J301" s="113"/>
      <c r="K301" s="113"/>
      <c r="AQ301" s="62"/>
      <c r="AR301" s="62"/>
      <c r="AS301" s="62"/>
      <c r="AT301" s="62"/>
    </row>
    <row r="302" ht="15.75" customHeight="1">
      <c r="F302" s="111"/>
      <c r="G302" s="112"/>
      <c r="H302" s="112"/>
      <c r="I302" s="112"/>
      <c r="J302" s="113"/>
      <c r="K302" s="113"/>
      <c r="AQ302" s="62"/>
      <c r="AR302" s="62"/>
      <c r="AS302" s="62"/>
      <c r="AT302" s="62"/>
    </row>
    <row r="303" ht="15.75" customHeight="1">
      <c r="F303" s="111"/>
      <c r="G303" s="112"/>
      <c r="H303" s="112"/>
      <c r="I303" s="112"/>
      <c r="J303" s="113"/>
      <c r="K303" s="113"/>
      <c r="AQ303" s="62"/>
      <c r="AR303" s="62"/>
      <c r="AS303" s="62"/>
      <c r="AT303" s="62"/>
    </row>
    <row r="304" ht="15.75" customHeight="1">
      <c r="F304" s="111"/>
      <c r="G304" s="112"/>
      <c r="H304" s="112"/>
      <c r="I304" s="112"/>
      <c r="J304" s="113"/>
      <c r="K304" s="113"/>
      <c r="AQ304" s="62"/>
      <c r="AR304" s="62"/>
      <c r="AS304" s="62"/>
      <c r="AT304" s="62"/>
    </row>
    <row r="305" ht="15.75" customHeight="1">
      <c r="F305" s="111"/>
      <c r="G305" s="112"/>
      <c r="H305" s="112"/>
      <c r="I305" s="112"/>
      <c r="J305" s="113"/>
      <c r="K305" s="113"/>
      <c r="AQ305" s="62"/>
      <c r="AR305" s="62"/>
      <c r="AS305" s="62"/>
      <c r="AT305" s="62"/>
    </row>
    <row r="306" ht="15.75" customHeight="1">
      <c r="F306" s="111"/>
      <c r="G306" s="112"/>
      <c r="H306" s="112"/>
      <c r="I306" s="112"/>
      <c r="J306" s="113"/>
      <c r="K306" s="113"/>
      <c r="AQ306" s="62"/>
      <c r="AR306" s="62"/>
      <c r="AS306" s="62"/>
      <c r="AT306" s="62"/>
    </row>
    <row r="307" ht="15.75" customHeight="1">
      <c r="F307" s="111"/>
      <c r="G307" s="112"/>
      <c r="H307" s="112"/>
      <c r="I307" s="112"/>
      <c r="J307" s="113"/>
      <c r="K307" s="113"/>
      <c r="AQ307" s="62"/>
      <c r="AR307" s="62"/>
      <c r="AS307" s="62"/>
      <c r="AT307" s="62"/>
    </row>
    <row r="308" ht="15.75" customHeight="1">
      <c r="F308" s="111"/>
      <c r="G308" s="112"/>
      <c r="H308" s="112"/>
      <c r="I308" s="112"/>
      <c r="J308" s="113"/>
      <c r="K308" s="113"/>
      <c r="AQ308" s="62"/>
      <c r="AR308" s="62"/>
      <c r="AS308" s="62"/>
      <c r="AT308" s="62"/>
    </row>
    <row r="309" ht="15.75" customHeight="1">
      <c r="F309" s="111"/>
      <c r="G309" s="112"/>
      <c r="H309" s="112"/>
      <c r="I309" s="112"/>
      <c r="J309" s="113"/>
      <c r="K309" s="113"/>
      <c r="AQ309" s="62"/>
      <c r="AR309" s="62"/>
      <c r="AS309" s="62"/>
      <c r="AT309" s="62"/>
    </row>
    <row r="310" ht="15.75" customHeight="1">
      <c r="F310" s="111"/>
      <c r="G310" s="112"/>
      <c r="H310" s="112"/>
      <c r="I310" s="112"/>
      <c r="J310" s="113"/>
      <c r="K310" s="113"/>
      <c r="AQ310" s="62"/>
      <c r="AR310" s="62"/>
      <c r="AS310" s="62"/>
      <c r="AT310" s="62"/>
    </row>
    <row r="311" ht="15.75" customHeight="1">
      <c r="F311" s="111"/>
      <c r="G311" s="112"/>
      <c r="H311" s="112"/>
      <c r="I311" s="112"/>
      <c r="J311" s="113"/>
      <c r="K311" s="113"/>
      <c r="AQ311" s="62"/>
      <c r="AR311" s="62"/>
      <c r="AS311" s="62"/>
      <c r="AT311" s="62"/>
    </row>
    <row r="312" ht="15.75" customHeight="1">
      <c r="F312" s="111"/>
      <c r="G312" s="112"/>
      <c r="H312" s="112"/>
      <c r="I312" s="112"/>
      <c r="J312" s="113"/>
      <c r="K312" s="113"/>
      <c r="AQ312" s="62"/>
      <c r="AR312" s="62"/>
      <c r="AS312" s="62"/>
      <c r="AT312" s="62"/>
    </row>
    <row r="313" ht="15.75" customHeight="1">
      <c r="F313" s="111"/>
      <c r="G313" s="112"/>
      <c r="H313" s="112"/>
      <c r="I313" s="112"/>
      <c r="J313" s="113"/>
      <c r="K313" s="113"/>
      <c r="AQ313" s="62"/>
      <c r="AR313" s="62"/>
      <c r="AS313" s="62"/>
      <c r="AT313" s="62"/>
    </row>
    <row r="314" ht="15.75" customHeight="1">
      <c r="F314" s="111"/>
      <c r="G314" s="112"/>
      <c r="H314" s="112"/>
      <c r="I314" s="112"/>
      <c r="J314" s="113"/>
      <c r="K314" s="113"/>
      <c r="AQ314" s="62"/>
      <c r="AR314" s="62"/>
      <c r="AS314" s="62"/>
      <c r="AT314" s="62"/>
    </row>
    <row r="315" ht="15.75" customHeight="1">
      <c r="F315" s="111"/>
      <c r="G315" s="112"/>
      <c r="H315" s="112"/>
      <c r="I315" s="112"/>
      <c r="J315" s="113"/>
      <c r="K315" s="113"/>
      <c r="AQ315" s="62"/>
      <c r="AR315" s="62"/>
      <c r="AS315" s="62"/>
      <c r="AT315" s="62"/>
    </row>
    <row r="316" ht="15.75" customHeight="1">
      <c r="F316" s="111"/>
      <c r="G316" s="112"/>
      <c r="H316" s="112"/>
      <c r="I316" s="112"/>
      <c r="J316" s="113"/>
      <c r="K316" s="113"/>
      <c r="AQ316" s="62"/>
      <c r="AR316" s="62"/>
      <c r="AS316" s="62"/>
      <c r="AT316" s="62"/>
    </row>
    <row r="317" ht="15.75" customHeight="1">
      <c r="F317" s="111"/>
      <c r="G317" s="112"/>
      <c r="H317" s="112"/>
      <c r="I317" s="112"/>
      <c r="J317" s="113"/>
      <c r="K317" s="113"/>
      <c r="AQ317" s="62"/>
      <c r="AR317" s="62"/>
      <c r="AS317" s="62"/>
      <c r="AT317" s="62"/>
    </row>
    <row r="318" ht="15.75" customHeight="1">
      <c r="F318" s="111"/>
      <c r="G318" s="112"/>
      <c r="H318" s="112"/>
      <c r="I318" s="112"/>
      <c r="J318" s="113"/>
      <c r="K318" s="113"/>
      <c r="AQ318" s="62"/>
      <c r="AR318" s="62"/>
      <c r="AS318" s="62"/>
      <c r="AT318" s="62"/>
    </row>
    <row r="319" ht="15.75" customHeight="1">
      <c r="F319" s="111"/>
      <c r="G319" s="112"/>
      <c r="H319" s="112"/>
      <c r="I319" s="112"/>
      <c r="J319" s="113"/>
      <c r="K319" s="113"/>
      <c r="AQ319" s="62"/>
      <c r="AR319" s="62"/>
      <c r="AS319" s="62"/>
      <c r="AT319" s="62"/>
    </row>
    <row r="320" ht="15.75" customHeight="1">
      <c r="F320" s="111"/>
      <c r="G320" s="112"/>
      <c r="H320" s="112"/>
      <c r="I320" s="112"/>
      <c r="J320" s="113"/>
      <c r="K320" s="113"/>
      <c r="AQ320" s="62"/>
      <c r="AR320" s="62"/>
      <c r="AS320" s="62"/>
      <c r="AT320" s="62"/>
    </row>
    <row r="321" ht="15.75" customHeight="1">
      <c r="F321" s="111"/>
      <c r="G321" s="112"/>
      <c r="H321" s="112"/>
      <c r="I321" s="112"/>
      <c r="J321" s="113"/>
      <c r="K321" s="113"/>
      <c r="AQ321" s="62"/>
      <c r="AR321" s="62"/>
      <c r="AS321" s="62"/>
      <c r="AT321" s="62"/>
    </row>
    <row r="322" ht="15.75" customHeight="1">
      <c r="F322" s="111"/>
      <c r="G322" s="112"/>
      <c r="H322" s="112"/>
      <c r="I322" s="112"/>
      <c r="J322" s="113"/>
      <c r="K322" s="113"/>
      <c r="AQ322" s="62"/>
      <c r="AR322" s="62"/>
      <c r="AS322" s="62"/>
      <c r="AT322" s="62"/>
    </row>
    <row r="323" ht="15.75" customHeight="1">
      <c r="F323" s="111"/>
      <c r="G323" s="112"/>
      <c r="H323" s="112"/>
      <c r="I323" s="112"/>
      <c r="J323" s="113"/>
      <c r="K323" s="113"/>
      <c r="AQ323" s="62"/>
      <c r="AR323" s="62"/>
      <c r="AS323" s="62"/>
      <c r="AT323" s="62"/>
    </row>
    <row r="324" ht="15.75" customHeight="1">
      <c r="F324" s="111"/>
      <c r="G324" s="112"/>
      <c r="H324" s="112"/>
      <c r="I324" s="112"/>
      <c r="J324" s="113"/>
      <c r="K324" s="113"/>
      <c r="AQ324" s="62"/>
      <c r="AR324" s="62"/>
      <c r="AS324" s="62"/>
      <c r="AT324" s="62"/>
    </row>
    <row r="325" ht="15.75" customHeight="1">
      <c r="F325" s="111"/>
      <c r="G325" s="112"/>
      <c r="H325" s="112"/>
      <c r="I325" s="112"/>
      <c r="J325" s="113"/>
      <c r="K325" s="113"/>
      <c r="AQ325" s="62"/>
      <c r="AR325" s="62"/>
      <c r="AS325" s="62"/>
      <c r="AT325" s="62"/>
    </row>
    <row r="326" ht="15.75" customHeight="1">
      <c r="F326" s="111"/>
      <c r="G326" s="112"/>
      <c r="H326" s="112"/>
      <c r="I326" s="112"/>
      <c r="J326" s="113"/>
      <c r="K326" s="113"/>
      <c r="AQ326" s="62"/>
      <c r="AR326" s="62"/>
      <c r="AS326" s="62"/>
      <c r="AT326" s="62"/>
    </row>
    <row r="327" ht="15.75" customHeight="1">
      <c r="F327" s="111"/>
      <c r="G327" s="112"/>
      <c r="H327" s="112"/>
      <c r="I327" s="112"/>
      <c r="J327" s="113"/>
      <c r="K327" s="113"/>
      <c r="AQ327" s="62"/>
      <c r="AR327" s="62"/>
      <c r="AS327" s="62"/>
      <c r="AT327" s="62"/>
    </row>
    <row r="328" ht="15.75" customHeight="1">
      <c r="F328" s="111"/>
      <c r="G328" s="112"/>
      <c r="H328" s="112"/>
      <c r="I328" s="112"/>
      <c r="J328" s="113"/>
      <c r="K328" s="113"/>
      <c r="AQ328" s="62"/>
      <c r="AR328" s="62"/>
      <c r="AS328" s="62"/>
      <c r="AT328" s="62"/>
    </row>
    <row r="329" ht="15.75" customHeight="1">
      <c r="F329" s="111"/>
      <c r="G329" s="112"/>
      <c r="H329" s="112"/>
      <c r="I329" s="112"/>
      <c r="J329" s="113"/>
      <c r="K329" s="113"/>
      <c r="AQ329" s="62"/>
      <c r="AR329" s="62"/>
      <c r="AS329" s="62"/>
      <c r="AT329" s="62"/>
    </row>
    <row r="330" ht="15.75" customHeight="1">
      <c r="F330" s="111"/>
      <c r="G330" s="112"/>
      <c r="H330" s="112"/>
      <c r="I330" s="112"/>
      <c r="J330" s="113"/>
      <c r="K330" s="113"/>
      <c r="AQ330" s="62"/>
      <c r="AR330" s="62"/>
      <c r="AS330" s="62"/>
      <c r="AT330" s="62"/>
    </row>
    <row r="331" ht="15.75" customHeight="1">
      <c r="F331" s="111"/>
      <c r="G331" s="112"/>
      <c r="H331" s="112"/>
      <c r="I331" s="112"/>
      <c r="J331" s="113"/>
      <c r="K331" s="113"/>
      <c r="AQ331" s="62"/>
      <c r="AR331" s="62"/>
      <c r="AS331" s="62"/>
      <c r="AT331" s="62"/>
    </row>
    <row r="332" ht="15.75" customHeight="1">
      <c r="F332" s="111"/>
      <c r="G332" s="112"/>
      <c r="H332" s="112"/>
      <c r="I332" s="112"/>
      <c r="J332" s="113"/>
      <c r="K332" s="113"/>
      <c r="AQ332" s="62"/>
      <c r="AR332" s="62"/>
      <c r="AS332" s="62"/>
      <c r="AT332" s="62"/>
    </row>
    <row r="333" ht="15.75" customHeight="1">
      <c r="F333" s="111"/>
      <c r="G333" s="112"/>
      <c r="H333" s="112"/>
      <c r="I333" s="112"/>
      <c r="J333" s="113"/>
      <c r="K333" s="113"/>
      <c r="AQ333" s="62"/>
      <c r="AR333" s="62"/>
      <c r="AS333" s="62"/>
      <c r="AT333" s="62"/>
    </row>
    <row r="334" ht="15.75" customHeight="1">
      <c r="F334" s="111"/>
      <c r="G334" s="112"/>
      <c r="H334" s="112"/>
      <c r="I334" s="112"/>
      <c r="J334" s="113"/>
      <c r="K334" s="113"/>
      <c r="AQ334" s="62"/>
      <c r="AR334" s="62"/>
      <c r="AS334" s="62"/>
      <c r="AT334" s="62"/>
    </row>
    <row r="335" ht="15.75" customHeight="1">
      <c r="F335" s="111"/>
      <c r="G335" s="112"/>
      <c r="H335" s="112"/>
      <c r="I335" s="112"/>
      <c r="J335" s="113"/>
      <c r="K335" s="113"/>
      <c r="AQ335" s="62"/>
      <c r="AR335" s="62"/>
      <c r="AS335" s="62"/>
      <c r="AT335" s="62"/>
    </row>
    <row r="336" ht="15.75" customHeight="1">
      <c r="F336" s="111"/>
      <c r="G336" s="112"/>
      <c r="H336" s="112"/>
      <c r="I336" s="112"/>
      <c r="J336" s="113"/>
      <c r="K336" s="113"/>
      <c r="AQ336" s="62"/>
      <c r="AR336" s="62"/>
      <c r="AS336" s="62"/>
      <c r="AT336" s="62"/>
    </row>
    <row r="337" ht="15.75" customHeight="1">
      <c r="F337" s="111"/>
      <c r="G337" s="112"/>
      <c r="H337" s="112"/>
      <c r="I337" s="112"/>
      <c r="J337" s="113"/>
      <c r="K337" s="113"/>
      <c r="AQ337" s="62"/>
      <c r="AR337" s="62"/>
      <c r="AS337" s="62"/>
      <c r="AT337" s="62"/>
    </row>
    <row r="338" ht="15.75" customHeight="1">
      <c r="F338" s="111"/>
      <c r="G338" s="112"/>
      <c r="H338" s="112"/>
      <c r="I338" s="112"/>
      <c r="J338" s="113"/>
      <c r="K338" s="113"/>
      <c r="AQ338" s="62"/>
      <c r="AR338" s="62"/>
      <c r="AS338" s="62"/>
      <c r="AT338" s="62"/>
    </row>
    <row r="339" ht="15.75" customHeight="1">
      <c r="F339" s="111"/>
      <c r="G339" s="112"/>
      <c r="H339" s="112"/>
      <c r="I339" s="112"/>
      <c r="J339" s="113"/>
      <c r="K339" s="113"/>
      <c r="AQ339" s="62"/>
      <c r="AR339" s="62"/>
      <c r="AS339" s="62"/>
      <c r="AT339" s="62"/>
    </row>
    <row r="340" ht="15.75" customHeight="1">
      <c r="F340" s="111"/>
      <c r="G340" s="112"/>
      <c r="H340" s="112"/>
      <c r="I340" s="112"/>
      <c r="J340" s="113"/>
      <c r="K340" s="113"/>
      <c r="AQ340" s="62"/>
      <c r="AR340" s="62"/>
      <c r="AS340" s="62"/>
      <c r="AT340" s="62"/>
    </row>
    <row r="341" ht="15.75" customHeight="1">
      <c r="F341" s="111"/>
      <c r="G341" s="112"/>
      <c r="H341" s="112"/>
      <c r="I341" s="112"/>
      <c r="J341" s="113"/>
      <c r="K341" s="113"/>
      <c r="AQ341" s="62"/>
      <c r="AR341" s="62"/>
      <c r="AS341" s="62"/>
      <c r="AT341" s="62"/>
    </row>
    <row r="342" ht="15.75" customHeight="1">
      <c r="F342" s="111"/>
      <c r="G342" s="112"/>
      <c r="H342" s="112"/>
      <c r="I342" s="112"/>
      <c r="J342" s="113"/>
      <c r="K342" s="113"/>
      <c r="AQ342" s="62"/>
      <c r="AR342" s="62"/>
      <c r="AS342" s="62"/>
      <c r="AT342" s="62"/>
    </row>
    <row r="343" ht="15.75" customHeight="1">
      <c r="F343" s="111"/>
      <c r="G343" s="112"/>
      <c r="H343" s="112"/>
      <c r="I343" s="112"/>
      <c r="J343" s="113"/>
      <c r="K343" s="113"/>
      <c r="AQ343" s="62"/>
      <c r="AR343" s="62"/>
      <c r="AS343" s="62"/>
      <c r="AT343" s="62"/>
    </row>
    <row r="344" ht="15.75" customHeight="1">
      <c r="F344" s="111"/>
      <c r="G344" s="112"/>
      <c r="H344" s="112"/>
      <c r="I344" s="112"/>
      <c r="J344" s="113"/>
      <c r="K344" s="113"/>
      <c r="AQ344" s="62"/>
      <c r="AR344" s="62"/>
      <c r="AS344" s="62"/>
      <c r="AT344" s="62"/>
    </row>
    <row r="345" ht="15.75" customHeight="1">
      <c r="F345" s="111"/>
      <c r="G345" s="112"/>
      <c r="H345" s="112"/>
      <c r="I345" s="112"/>
      <c r="J345" s="113"/>
      <c r="K345" s="113"/>
      <c r="AQ345" s="62"/>
      <c r="AR345" s="62"/>
      <c r="AS345" s="62"/>
      <c r="AT345" s="62"/>
    </row>
    <row r="346" ht="15.75" customHeight="1">
      <c r="F346" s="111"/>
      <c r="G346" s="112"/>
      <c r="H346" s="112"/>
      <c r="I346" s="112"/>
      <c r="J346" s="113"/>
      <c r="K346" s="113"/>
      <c r="AQ346" s="62"/>
      <c r="AR346" s="62"/>
      <c r="AS346" s="62"/>
      <c r="AT346" s="62"/>
    </row>
    <row r="347" ht="15.75" customHeight="1">
      <c r="F347" s="111"/>
      <c r="G347" s="112"/>
      <c r="H347" s="112"/>
      <c r="I347" s="112"/>
      <c r="J347" s="113"/>
      <c r="K347" s="113"/>
      <c r="AQ347" s="62"/>
      <c r="AR347" s="62"/>
      <c r="AS347" s="62"/>
      <c r="AT347" s="62"/>
    </row>
    <row r="348" ht="15.75" customHeight="1">
      <c r="F348" s="111"/>
      <c r="G348" s="112"/>
      <c r="H348" s="112"/>
      <c r="I348" s="112"/>
      <c r="J348" s="113"/>
      <c r="K348" s="113"/>
      <c r="AQ348" s="62"/>
      <c r="AR348" s="62"/>
      <c r="AS348" s="62"/>
      <c r="AT348" s="62"/>
    </row>
    <row r="349" ht="15.75" customHeight="1">
      <c r="F349" s="111"/>
      <c r="G349" s="112"/>
      <c r="H349" s="112"/>
      <c r="I349" s="112"/>
      <c r="J349" s="113"/>
      <c r="K349" s="113"/>
      <c r="AQ349" s="62"/>
      <c r="AR349" s="62"/>
      <c r="AS349" s="62"/>
      <c r="AT349" s="62"/>
    </row>
    <row r="350" ht="15.75" customHeight="1">
      <c r="F350" s="111"/>
      <c r="G350" s="112"/>
      <c r="H350" s="112"/>
      <c r="I350" s="112"/>
      <c r="J350" s="113"/>
      <c r="K350" s="113"/>
      <c r="AQ350" s="62"/>
      <c r="AR350" s="62"/>
      <c r="AS350" s="62"/>
      <c r="AT350" s="62"/>
    </row>
    <row r="351" ht="15.75" customHeight="1">
      <c r="F351" s="111"/>
      <c r="G351" s="112"/>
      <c r="H351" s="112"/>
      <c r="I351" s="112"/>
      <c r="J351" s="113"/>
      <c r="K351" s="113"/>
      <c r="AQ351" s="62"/>
      <c r="AR351" s="62"/>
      <c r="AS351" s="62"/>
      <c r="AT351" s="62"/>
    </row>
    <row r="352" ht="15.75" customHeight="1">
      <c r="F352" s="111"/>
      <c r="G352" s="112"/>
      <c r="H352" s="112"/>
      <c r="I352" s="112"/>
      <c r="J352" s="113"/>
      <c r="K352" s="113"/>
      <c r="AQ352" s="62"/>
      <c r="AR352" s="62"/>
      <c r="AS352" s="62"/>
      <c r="AT352" s="62"/>
    </row>
    <row r="353" ht="15.75" customHeight="1">
      <c r="F353" s="111"/>
      <c r="G353" s="112"/>
      <c r="H353" s="112"/>
      <c r="I353" s="112"/>
      <c r="J353" s="113"/>
      <c r="K353" s="113"/>
      <c r="AQ353" s="62"/>
      <c r="AR353" s="62"/>
      <c r="AS353" s="62"/>
      <c r="AT353" s="62"/>
    </row>
    <row r="354" ht="15.75" customHeight="1">
      <c r="F354" s="111"/>
      <c r="G354" s="112"/>
      <c r="H354" s="112"/>
      <c r="I354" s="112"/>
      <c r="J354" s="113"/>
      <c r="K354" s="113"/>
      <c r="AQ354" s="62"/>
      <c r="AR354" s="62"/>
      <c r="AS354" s="62"/>
      <c r="AT354" s="62"/>
    </row>
    <row r="355" ht="15.75" customHeight="1">
      <c r="F355" s="111"/>
      <c r="G355" s="112"/>
      <c r="H355" s="112"/>
      <c r="I355" s="112"/>
      <c r="J355" s="113"/>
      <c r="K355" s="113"/>
      <c r="AQ355" s="62"/>
      <c r="AR355" s="62"/>
      <c r="AS355" s="62"/>
      <c r="AT355" s="62"/>
    </row>
    <row r="356" ht="15.75" customHeight="1">
      <c r="F356" s="111"/>
      <c r="G356" s="112"/>
      <c r="H356" s="112"/>
      <c r="I356" s="112"/>
      <c r="J356" s="113"/>
      <c r="K356" s="113"/>
      <c r="AQ356" s="62"/>
      <c r="AR356" s="62"/>
      <c r="AS356" s="62"/>
      <c r="AT356" s="62"/>
    </row>
    <row r="357" ht="15.75" customHeight="1">
      <c r="F357" s="111"/>
      <c r="G357" s="112"/>
      <c r="H357" s="112"/>
      <c r="I357" s="112"/>
      <c r="J357" s="113"/>
      <c r="K357" s="113"/>
      <c r="AQ357" s="62"/>
      <c r="AR357" s="62"/>
      <c r="AS357" s="62"/>
      <c r="AT357" s="62"/>
    </row>
    <row r="358" ht="15.75" customHeight="1">
      <c r="F358" s="111"/>
      <c r="G358" s="112"/>
      <c r="H358" s="112"/>
      <c r="I358" s="112"/>
      <c r="J358" s="113"/>
      <c r="K358" s="113"/>
      <c r="AQ358" s="62"/>
      <c r="AR358" s="62"/>
      <c r="AS358" s="62"/>
      <c r="AT358" s="62"/>
    </row>
    <row r="359" ht="15.75" customHeight="1">
      <c r="F359" s="111"/>
      <c r="G359" s="112"/>
      <c r="H359" s="112"/>
      <c r="I359" s="112"/>
      <c r="J359" s="113"/>
      <c r="K359" s="113"/>
      <c r="AQ359" s="62"/>
      <c r="AR359" s="62"/>
      <c r="AS359" s="62"/>
      <c r="AT359" s="62"/>
    </row>
    <row r="360" ht="15.75" customHeight="1">
      <c r="F360" s="111"/>
      <c r="G360" s="112"/>
      <c r="H360" s="112"/>
      <c r="I360" s="112"/>
      <c r="J360" s="113"/>
      <c r="K360" s="113"/>
      <c r="AQ360" s="62"/>
      <c r="AR360" s="62"/>
      <c r="AS360" s="62"/>
      <c r="AT360" s="62"/>
    </row>
    <row r="361" ht="15.75" customHeight="1">
      <c r="F361" s="111"/>
      <c r="G361" s="112"/>
      <c r="H361" s="112"/>
      <c r="I361" s="112"/>
      <c r="J361" s="113"/>
      <c r="K361" s="113"/>
      <c r="AQ361" s="62"/>
      <c r="AR361" s="62"/>
      <c r="AS361" s="62"/>
      <c r="AT361" s="62"/>
    </row>
    <row r="362" ht="15.75" customHeight="1">
      <c r="F362" s="111"/>
      <c r="G362" s="112"/>
      <c r="H362" s="112"/>
      <c r="I362" s="112"/>
      <c r="J362" s="113"/>
      <c r="K362" s="113"/>
      <c r="AQ362" s="62"/>
      <c r="AR362" s="62"/>
      <c r="AS362" s="62"/>
      <c r="AT362" s="62"/>
    </row>
    <row r="363" ht="15.75" customHeight="1">
      <c r="F363" s="111"/>
      <c r="G363" s="112"/>
      <c r="H363" s="112"/>
      <c r="I363" s="112"/>
      <c r="J363" s="113"/>
      <c r="K363" s="113"/>
      <c r="AQ363" s="62"/>
      <c r="AR363" s="62"/>
      <c r="AS363" s="62"/>
      <c r="AT363" s="62"/>
    </row>
    <row r="364" ht="15.75" customHeight="1">
      <c r="F364" s="111"/>
      <c r="G364" s="112"/>
      <c r="H364" s="112"/>
      <c r="I364" s="112"/>
      <c r="J364" s="113"/>
      <c r="K364" s="113"/>
      <c r="AQ364" s="62"/>
      <c r="AR364" s="62"/>
      <c r="AS364" s="62"/>
      <c r="AT364" s="62"/>
    </row>
    <row r="365" ht="15.75" customHeight="1">
      <c r="F365" s="111"/>
      <c r="G365" s="112"/>
      <c r="H365" s="112"/>
      <c r="I365" s="112"/>
      <c r="J365" s="113"/>
      <c r="K365" s="113"/>
      <c r="AQ365" s="62"/>
      <c r="AR365" s="62"/>
      <c r="AS365" s="62"/>
      <c r="AT365" s="62"/>
    </row>
    <row r="366" ht="15.75" customHeight="1">
      <c r="F366" s="111"/>
      <c r="G366" s="112"/>
      <c r="H366" s="112"/>
      <c r="I366" s="112"/>
      <c r="J366" s="113"/>
      <c r="K366" s="113"/>
      <c r="AQ366" s="62"/>
      <c r="AR366" s="62"/>
      <c r="AS366" s="62"/>
      <c r="AT366" s="62"/>
    </row>
    <row r="367" ht="15.75" customHeight="1">
      <c r="F367" s="111"/>
      <c r="G367" s="112"/>
      <c r="H367" s="112"/>
      <c r="I367" s="112"/>
      <c r="J367" s="113"/>
      <c r="K367" s="113"/>
      <c r="AQ367" s="62"/>
      <c r="AR367" s="62"/>
      <c r="AS367" s="62"/>
      <c r="AT367" s="62"/>
    </row>
    <row r="368" ht="15.75" customHeight="1">
      <c r="F368" s="111"/>
      <c r="G368" s="112"/>
      <c r="H368" s="112"/>
      <c r="I368" s="112"/>
      <c r="J368" s="113"/>
      <c r="K368" s="113"/>
      <c r="AQ368" s="62"/>
      <c r="AR368" s="62"/>
      <c r="AS368" s="62"/>
      <c r="AT368" s="62"/>
    </row>
    <row r="369" ht="15.75" customHeight="1">
      <c r="F369" s="111"/>
      <c r="G369" s="112"/>
      <c r="H369" s="112"/>
      <c r="I369" s="112"/>
      <c r="J369" s="113"/>
      <c r="K369" s="113"/>
      <c r="AQ369" s="62"/>
      <c r="AR369" s="62"/>
      <c r="AS369" s="62"/>
      <c r="AT369" s="62"/>
    </row>
    <row r="370" ht="15.75" customHeight="1">
      <c r="F370" s="111"/>
      <c r="G370" s="112"/>
      <c r="H370" s="112"/>
      <c r="I370" s="112"/>
      <c r="J370" s="113"/>
      <c r="K370" s="113"/>
      <c r="AQ370" s="62"/>
      <c r="AR370" s="62"/>
      <c r="AS370" s="62"/>
      <c r="AT370" s="62"/>
    </row>
    <row r="371" ht="15.75" customHeight="1">
      <c r="F371" s="111"/>
      <c r="G371" s="112"/>
      <c r="H371" s="112"/>
      <c r="I371" s="112"/>
      <c r="J371" s="113"/>
      <c r="K371" s="113"/>
      <c r="AQ371" s="62"/>
      <c r="AR371" s="62"/>
      <c r="AS371" s="62"/>
      <c r="AT371" s="62"/>
    </row>
    <row r="372" ht="15.75" customHeight="1">
      <c r="F372" s="111"/>
      <c r="G372" s="112"/>
      <c r="H372" s="112"/>
      <c r="I372" s="112"/>
      <c r="J372" s="113"/>
      <c r="K372" s="113"/>
      <c r="AQ372" s="62"/>
      <c r="AR372" s="62"/>
      <c r="AS372" s="62"/>
      <c r="AT372" s="62"/>
    </row>
    <row r="373" ht="15.75" customHeight="1">
      <c r="F373" s="111"/>
      <c r="G373" s="112"/>
      <c r="H373" s="112"/>
      <c r="I373" s="112"/>
      <c r="J373" s="113"/>
      <c r="K373" s="113"/>
      <c r="AQ373" s="62"/>
      <c r="AR373" s="62"/>
      <c r="AS373" s="62"/>
      <c r="AT373" s="62"/>
    </row>
    <row r="374" ht="15.75" customHeight="1">
      <c r="F374" s="111"/>
      <c r="G374" s="112"/>
      <c r="H374" s="112"/>
      <c r="I374" s="112"/>
      <c r="J374" s="113"/>
      <c r="K374" s="113"/>
      <c r="AQ374" s="62"/>
      <c r="AR374" s="62"/>
      <c r="AS374" s="62"/>
      <c r="AT374" s="62"/>
    </row>
    <row r="375" ht="15.75" customHeight="1">
      <c r="F375" s="111"/>
      <c r="G375" s="112"/>
      <c r="H375" s="112"/>
      <c r="I375" s="112"/>
      <c r="J375" s="113"/>
      <c r="K375" s="113"/>
      <c r="AQ375" s="62"/>
      <c r="AR375" s="62"/>
      <c r="AS375" s="62"/>
      <c r="AT375" s="62"/>
    </row>
    <row r="376" ht="15.75" customHeight="1">
      <c r="F376" s="111"/>
      <c r="G376" s="112"/>
      <c r="H376" s="112"/>
      <c r="I376" s="112"/>
      <c r="J376" s="113"/>
      <c r="K376" s="113"/>
      <c r="AQ376" s="62"/>
      <c r="AR376" s="62"/>
      <c r="AS376" s="62"/>
      <c r="AT376" s="62"/>
    </row>
    <row r="377" ht="15.75" customHeight="1">
      <c r="F377" s="111"/>
      <c r="G377" s="112"/>
      <c r="H377" s="112"/>
      <c r="I377" s="112"/>
      <c r="J377" s="113"/>
      <c r="K377" s="113"/>
      <c r="AQ377" s="62"/>
      <c r="AR377" s="62"/>
      <c r="AS377" s="62"/>
      <c r="AT377" s="62"/>
    </row>
    <row r="378" ht="15.75" customHeight="1">
      <c r="F378" s="111"/>
      <c r="G378" s="112"/>
      <c r="H378" s="112"/>
      <c r="I378" s="112"/>
      <c r="J378" s="113"/>
      <c r="K378" s="113"/>
      <c r="AQ378" s="62"/>
      <c r="AR378" s="62"/>
      <c r="AS378" s="62"/>
      <c r="AT378" s="62"/>
    </row>
    <row r="379" ht="15.75" customHeight="1">
      <c r="F379" s="111"/>
      <c r="G379" s="112"/>
      <c r="H379" s="112"/>
      <c r="I379" s="112"/>
      <c r="J379" s="113"/>
      <c r="K379" s="113"/>
      <c r="AQ379" s="62"/>
      <c r="AR379" s="62"/>
      <c r="AS379" s="62"/>
      <c r="AT379" s="62"/>
    </row>
    <row r="380" ht="15.75" customHeight="1">
      <c r="F380" s="111"/>
      <c r="G380" s="112"/>
      <c r="H380" s="112"/>
      <c r="I380" s="112"/>
      <c r="J380" s="113"/>
      <c r="K380" s="113"/>
      <c r="AQ380" s="62"/>
      <c r="AR380" s="62"/>
      <c r="AS380" s="62"/>
      <c r="AT380" s="62"/>
    </row>
    <row r="381" ht="15.75" customHeight="1">
      <c r="F381" s="111"/>
      <c r="G381" s="112"/>
      <c r="H381" s="112"/>
      <c r="I381" s="112"/>
      <c r="J381" s="113"/>
      <c r="K381" s="113"/>
      <c r="AQ381" s="62"/>
      <c r="AR381" s="62"/>
      <c r="AS381" s="62"/>
      <c r="AT381" s="62"/>
    </row>
    <row r="382" ht="15.75" customHeight="1">
      <c r="F382" s="111"/>
      <c r="G382" s="112"/>
      <c r="H382" s="112"/>
      <c r="I382" s="112"/>
      <c r="J382" s="113"/>
      <c r="K382" s="113"/>
      <c r="AQ382" s="62"/>
      <c r="AR382" s="62"/>
      <c r="AS382" s="62"/>
      <c r="AT382" s="62"/>
    </row>
    <row r="383" ht="15.75" customHeight="1">
      <c r="F383" s="111"/>
      <c r="G383" s="112"/>
      <c r="H383" s="112"/>
      <c r="I383" s="112"/>
      <c r="J383" s="113"/>
      <c r="K383" s="113"/>
      <c r="AQ383" s="62"/>
      <c r="AR383" s="62"/>
      <c r="AS383" s="62"/>
      <c r="AT383" s="62"/>
    </row>
    <row r="384" ht="15.75" customHeight="1">
      <c r="F384" s="111"/>
      <c r="G384" s="112"/>
      <c r="H384" s="112"/>
      <c r="I384" s="112"/>
      <c r="J384" s="113"/>
      <c r="K384" s="113"/>
      <c r="AQ384" s="62"/>
      <c r="AR384" s="62"/>
      <c r="AS384" s="62"/>
      <c r="AT384" s="62"/>
    </row>
    <row r="385" ht="15.75" customHeight="1">
      <c r="F385" s="111"/>
      <c r="G385" s="112"/>
      <c r="H385" s="112"/>
      <c r="I385" s="112"/>
      <c r="J385" s="113"/>
      <c r="K385" s="113"/>
      <c r="AQ385" s="62"/>
      <c r="AR385" s="62"/>
      <c r="AS385" s="62"/>
      <c r="AT385" s="62"/>
    </row>
    <row r="386" ht="15.75" customHeight="1">
      <c r="F386" s="111"/>
      <c r="G386" s="112"/>
      <c r="H386" s="112"/>
      <c r="I386" s="112"/>
      <c r="J386" s="113"/>
      <c r="K386" s="113"/>
      <c r="AQ386" s="62"/>
      <c r="AR386" s="62"/>
      <c r="AS386" s="62"/>
      <c r="AT386" s="62"/>
    </row>
    <row r="387" ht="15.75" customHeight="1">
      <c r="F387" s="111"/>
      <c r="G387" s="112"/>
      <c r="H387" s="112"/>
      <c r="I387" s="112"/>
      <c r="J387" s="113"/>
      <c r="K387" s="113"/>
      <c r="AQ387" s="62"/>
      <c r="AR387" s="62"/>
      <c r="AS387" s="62"/>
      <c r="AT387" s="62"/>
    </row>
    <row r="388" ht="15.75" customHeight="1">
      <c r="F388" s="111"/>
      <c r="G388" s="112"/>
      <c r="H388" s="112"/>
      <c r="I388" s="112"/>
      <c r="J388" s="113"/>
      <c r="K388" s="113"/>
      <c r="AQ388" s="62"/>
      <c r="AR388" s="62"/>
      <c r="AS388" s="62"/>
      <c r="AT388" s="62"/>
    </row>
    <row r="389" ht="15.75" customHeight="1">
      <c r="F389" s="111"/>
      <c r="G389" s="112"/>
      <c r="H389" s="112"/>
      <c r="I389" s="112"/>
      <c r="J389" s="113"/>
      <c r="K389" s="113"/>
      <c r="AQ389" s="62"/>
      <c r="AR389" s="62"/>
      <c r="AS389" s="62"/>
      <c r="AT389" s="62"/>
    </row>
    <row r="390" ht="15.75" customHeight="1">
      <c r="F390" s="111"/>
      <c r="G390" s="112"/>
      <c r="H390" s="112"/>
      <c r="I390" s="112"/>
      <c r="J390" s="113"/>
      <c r="K390" s="113"/>
      <c r="AQ390" s="62"/>
      <c r="AR390" s="62"/>
      <c r="AS390" s="62"/>
      <c r="AT390" s="62"/>
    </row>
    <row r="391" ht="15.75" customHeight="1">
      <c r="F391" s="111"/>
      <c r="G391" s="112"/>
      <c r="H391" s="112"/>
      <c r="I391" s="112"/>
      <c r="J391" s="113"/>
      <c r="K391" s="113"/>
      <c r="AQ391" s="62"/>
      <c r="AR391" s="62"/>
      <c r="AS391" s="62"/>
      <c r="AT391" s="62"/>
    </row>
    <row r="392" ht="15.75" customHeight="1">
      <c r="F392" s="111"/>
      <c r="G392" s="112"/>
      <c r="H392" s="112"/>
      <c r="I392" s="112"/>
      <c r="J392" s="113"/>
      <c r="K392" s="113"/>
      <c r="AQ392" s="62"/>
      <c r="AR392" s="62"/>
      <c r="AS392" s="62"/>
      <c r="AT392" s="62"/>
    </row>
    <row r="393" ht="15.75" customHeight="1">
      <c r="F393" s="111"/>
      <c r="G393" s="112"/>
      <c r="H393" s="112"/>
      <c r="I393" s="112"/>
      <c r="J393" s="113"/>
      <c r="K393" s="113"/>
      <c r="AQ393" s="62"/>
      <c r="AR393" s="62"/>
      <c r="AS393" s="62"/>
      <c r="AT393" s="62"/>
    </row>
    <row r="394" ht="15.75" customHeight="1">
      <c r="F394" s="111"/>
      <c r="G394" s="112"/>
      <c r="H394" s="112"/>
      <c r="I394" s="112"/>
      <c r="J394" s="113"/>
      <c r="K394" s="113"/>
      <c r="AQ394" s="62"/>
      <c r="AR394" s="62"/>
      <c r="AS394" s="62"/>
      <c r="AT394" s="62"/>
    </row>
    <row r="395" ht="15.75" customHeight="1">
      <c r="F395" s="111"/>
      <c r="G395" s="112"/>
      <c r="H395" s="112"/>
      <c r="I395" s="112"/>
      <c r="J395" s="113"/>
      <c r="K395" s="113"/>
      <c r="AQ395" s="62"/>
      <c r="AR395" s="62"/>
      <c r="AS395" s="62"/>
      <c r="AT395" s="62"/>
    </row>
    <row r="396" ht="15.75" customHeight="1">
      <c r="F396" s="111"/>
      <c r="G396" s="112"/>
      <c r="H396" s="112"/>
      <c r="I396" s="112"/>
      <c r="J396" s="113"/>
      <c r="K396" s="113"/>
      <c r="AQ396" s="62"/>
      <c r="AR396" s="62"/>
      <c r="AS396" s="62"/>
      <c r="AT396" s="62"/>
    </row>
    <row r="397" ht="15.75" customHeight="1">
      <c r="F397" s="111"/>
      <c r="G397" s="112"/>
      <c r="H397" s="112"/>
      <c r="I397" s="112"/>
      <c r="J397" s="113"/>
      <c r="K397" s="113"/>
      <c r="AQ397" s="62"/>
      <c r="AR397" s="62"/>
      <c r="AS397" s="62"/>
      <c r="AT397" s="62"/>
    </row>
    <row r="398" ht="15.75" customHeight="1">
      <c r="F398" s="111"/>
      <c r="G398" s="112"/>
      <c r="H398" s="112"/>
      <c r="I398" s="112"/>
      <c r="J398" s="113"/>
      <c r="K398" s="113"/>
      <c r="AQ398" s="62"/>
      <c r="AR398" s="62"/>
      <c r="AS398" s="62"/>
      <c r="AT398" s="62"/>
    </row>
    <row r="399" ht="15.75" customHeight="1">
      <c r="F399" s="111"/>
      <c r="G399" s="112"/>
      <c r="H399" s="112"/>
      <c r="I399" s="112"/>
      <c r="J399" s="113"/>
      <c r="K399" s="113"/>
      <c r="AQ399" s="62"/>
      <c r="AR399" s="62"/>
      <c r="AS399" s="62"/>
      <c r="AT399" s="62"/>
    </row>
    <row r="400" ht="15.75" customHeight="1">
      <c r="F400" s="111"/>
      <c r="G400" s="112"/>
      <c r="H400" s="112"/>
      <c r="I400" s="112"/>
      <c r="J400" s="113"/>
      <c r="K400" s="113"/>
      <c r="AQ400" s="62"/>
      <c r="AR400" s="62"/>
      <c r="AS400" s="62"/>
      <c r="AT400" s="62"/>
    </row>
    <row r="401" ht="15.75" customHeight="1">
      <c r="F401" s="111"/>
      <c r="G401" s="112"/>
      <c r="H401" s="112"/>
      <c r="I401" s="112"/>
      <c r="J401" s="113"/>
      <c r="K401" s="113"/>
      <c r="AQ401" s="62"/>
      <c r="AR401" s="62"/>
      <c r="AS401" s="62"/>
      <c r="AT401" s="62"/>
    </row>
    <row r="402" ht="15.75" customHeight="1">
      <c r="F402" s="111"/>
      <c r="G402" s="112"/>
      <c r="H402" s="112"/>
      <c r="I402" s="112"/>
      <c r="J402" s="113"/>
      <c r="K402" s="113"/>
      <c r="AQ402" s="62"/>
      <c r="AR402" s="62"/>
      <c r="AS402" s="62"/>
      <c r="AT402" s="62"/>
    </row>
    <row r="403" ht="15.75" customHeight="1">
      <c r="F403" s="111"/>
      <c r="G403" s="112"/>
      <c r="H403" s="112"/>
      <c r="I403" s="112"/>
      <c r="J403" s="113"/>
      <c r="K403" s="113"/>
      <c r="AQ403" s="62"/>
      <c r="AR403" s="62"/>
      <c r="AS403" s="62"/>
      <c r="AT403" s="62"/>
    </row>
    <row r="404" ht="15.75" customHeight="1">
      <c r="F404" s="111"/>
      <c r="G404" s="112"/>
      <c r="H404" s="112"/>
      <c r="I404" s="112"/>
      <c r="J404" s="113"/>
      <c r="K404" s="113"/>
      <c r="AQ404" s="62"/>
      <c r="AR404" s="62"/>
      <c r="AS404" s="62"/>
      <c r="AT404" s="62"/>
    </row>
    <row r="405" ht="15.75" customHeight="1">
      <c r="F405" s="111"/>
      <c r="G405" s="112"/>
      <c r="H405" s="112"/>
      <c r="I405" s="112"/>
      <c r="J405" s="113"/>
      <c r="K405" s="113"/>
      <c r="AQ405" s="62"/>
      <c r="AR405" s="62"/>
      <c r="AS405" s="62"/>
      <c r="AT405" s="62"/>
    </row>
    <row r="406" ht="15.75" customHeight="1">
      <c r="F406" s="111"/>
      <c r="G406" s="112"/>
      <c r="H406" s="112"/>
      <c r="I406" s="112"/>
      <c r="J406" s="113"/>
      <c r="K406" s="113"/>
      <c r="AQ406" s="62"/>
      <c r="AR406" s="62"/>
      <c r="AS406" s="62"/>
      <c r="AT406" s="62"/>
    </row>
    <row r="407" ht="15.75" customHeight="1">
      <c r="F407" s="111"/>
      <c r="G407" s="112"/>
      <c r="H407" s="112"/>
      <c r="I407" s="112"/>
      <c r="J407" s="113"/>
      <c r="K407" s="113"/>
      <c r="AQ407" s="62"/>
      <c r="AR407" s="62"/>
      <c r="AS407" s="62"/>
      <c r="AT407" s="62"/>
    </row>
    <row r="408" ht="15.75" customHeight="1">
      <c r="F408" s="111"/>
      <c r="G408" s="112"/>
      <c r="H408" s="112"/>
      <c r="I408" s="112"/>
      <c r="J408" s="113"/>
      <c r="K408" s="113"/>
      <c r="AQ408" s="62"/>
      <c r="AR408" s="62"/>
      <c r="AS408" s="62"/>
      <c r="AT408" s="62"/>
    </row>
    <row r="409" ht="15.75" customHeight="1">
      <c r="F409" s="111"/>
      <c r="G409" s="112"/>
      <c r="H409" s="112"/>
      <c r="I409" s="112"/>
      <c r="J409" s="113"/>
      <c r="K409" s="113"/>
      <c r="AQ409" s="62"/>
      <c r="AR409" s="62"/>
      <c r="AS409" s="62"/>
      <c r="AT409" s="62"/>
    </row>
    <row r="410" ht="15.75" customHeight="1">
      <c r="F410" s="111"/>
      <c r="G410" s="112"/>
      <c r="H410" s="112"/>
      <c r="I410" s="112"/>
      <c r="J410" s="113"/>
      <c r="K410" s="113"/>
      <c r="AQ410" s="62"/>
      <c r="AR410" s="62"/>
      <c r="AS410" s="62"/>
      <c r="AT410" s="62"/>
    </row>
    <row r="411" ht="15.75" customHeight="1">
      <c r="F411" s="111"/>
      <c r="G411" s="112"/>
      <c r="H411" s="112"/>
      <c r="I411" s="112"/>
      <c r="J411" s="113"/>
      <c r="K411" s="113"/>
      <c r="AQ411" s="62"/>
      <c r="AR411" s="62"/>
      <c r="AS411" s="62"/>
      <c r="AT411" s="62"/>
    </row>
    <row r="412" ht="15.75" customHeight="1">
      <c r="F412" s="111"/>
      <c r="G412" s="112"/>
      <c r="H412" s="112"/>
      <c r="I412" s="112"/>
      <c r="J412" s="113"/>
      <c r="K412" s="113"/>
      <c r="AQ412" s="62"/>
      <c r="AR412" s="62"/>
      <c r="AS412" s="62"/>
      <c r="AT412" s="62"/>
    </row>
    <row r="413" ht="15.75" customHeight="1">
      <c r="F413" s="111"/>
      <c r="G413" s="112"/>
      <c r="H413" s="112"/>
      <c r="I413" s="112"/>
      <c r="J413" s="113"/>
      <c r="K413" s="113"/>
      <c r="AQ413" s="62"/>
      <c r="AR413" s="62"/>
      <c r="AS413" s="62"/>
      <c r="AT413" s="62"/>
    </row>
    <row r="414" ht="15.75" customHeight="1">
      <c r="F414" s="111"/>
      <c r="G414" s="112"/>
      <c r="H414" s="112"/>
      <c r="I414" s="112"/>
      <c r="J414" s="113"/>
      <c r="K414" s="113"/>
      <c r="AQ414" s="62"/>
      <c r="AR414" s="62"/>
      <c r="AS414" s="62"/>
      <c r="AT414" s="62"/>
    </row>
    <row r="415" ht="15.75" customHeight="1">
      <c r="F415" s="111"/>
      <c r="G415" s="112"/>
      <c r="H415" s="112"/>
      <c r="I415" s="112"/>
      <c r="J415" s="113"/>
      <c r="K415" s="113"/>
      <c r="AQ415" s="62"/>
      <c r="AR415" s="62"/>
      <c r="AS415" s="62"/>
      <c r="AT415" s="62"/>
    </row>
    <row r="416" ht="15.75" customHeight="1">
      <c r="F416" s="111"/>
      <c r="G416" s="112"/>
      <c r="H416" s="112"/>
      <c r="I416" s="112"/>
      <c r="J416" s="113"/>
      <c r="K416" s="113"/>
      <c r="AQ416" s="62"/>
      <c r="AR416" s="62"/>
      <c r="AS416" s="62"/>
      <c r="AT416" s="62"/>
    </row>
    <row r="417" ht="15.75" customHeight="1">
      <c r="F417" s="111"/>
      <c r="G417" s="112"/>
      <c r="H417" s="112"/>
      <c r="I417" s="112"/>
      <c r="J417" s="113"/>
      <c r="K417" s="113"/>
      <c r="AQ417" s="62"/>
      <c r="AR417" s="62"/>
      <c r="AS417" s="62"/>
      <c r="AT417" s="62"/>
    </row>
    <row r="418" ht="15.75" customHeight="1">
      <c r="F418" s="111"/>
      <c r="G418" s="112"/>
      <c r="H418" s="112"/>
      <c r="I418" s="112"/>
      <c r="J418" s="113"/>
      <c r="K418" s="113"/>
      <c r="AQ418" s="62"/>
      <c r="AR418" s="62"/>
      <c r="AS418" s="62"/>
      <c r="AT418" s="62"/>
    </row>
    <row r="419" ht="15.75" customHeight="1">
      <c r="F419" s="111"/>
      <c r="G419" s="112"/>
      <c r="H419" s="112"/>
      <c r="I419" s="112"/>
      <c r="J419" s="113"/>
      <c r="K419" s="113"/>
      <c r="AQ419" s="62"/>
      <c r="AR419" s="62"/>
      <c r="AS419" s="62"/>
      <c r="AT419" s="62"/>
    </row>
    <row r="420" ht="15.75" customHeight="1">
      <c r="F420" s="111"/>
      <c r="G420" s="112"/>
      <c r="H420" s="112"/>
      <c r="I420" s="112"/>
      <c r="J420" s="113"/>
      <c r="K420" s="113"/>
      <c r="AQ420" s="62"/>
      <c r="AR420" s="62"/>
      <c r="AS420" s="62"/>
      <c r="AT420" s="62"/>
    </row>
    <row r="421" ht="15.75" customHeight="1">
      <c r="F421" s="111"/>
      <c r="G421" s="112"/>
      <c r="H421" s="112"/>
      <c r="I421" s="112"/>
      <c r="J421" s="113"/>
      <c r="K421" s="113"/>
      <c r="AQ421" s="62"/>
      <c r="AR421" s="62"/>
      <c r="AS421" s="62"/>
      <c r="AT421" s="62"/>
    </row>
    <row r="422" ht="15.75" customHeight="1">
      <c r="F422" s="111"/>
      <c r="G422" s="112"/>
      <c r="H422" s="112"/>
      <c r="I422" s="112"/>
      <c r="J422" s="113"/>
      <c r="K422" s="113"/>
      <c r="AQ422" s="62"/>
      <c r="AR422" s="62"/>
      <c r="AS422" s="62"/>
      <c r="AT422" s="62"/>
    </row>
    <row r="423" ht="15.75" customHeight="1">
      <c r="F423" s="111"/>
      <c r="G423" s="112"/>
      <c r="H423" s="112"/>
      <c r="I423" s="112"/>
      <c r="J423" s="113"/>
      <c r="K423" s="113"/>
      <c r="AQ423" s="62"/>
      <c r="AR423" s="62"/>
      <c r="AS423" s="62"/>
      <c r="AT423" s="62"/>
    </row>
    <row r="424" ht="15.75" customHeight="1">
      <c r="F424" s="111"/>
      <c r="G424" s="112"/>
      <c r="H424" s="112"/>
      <c r="I424" s="112"/>
      <c r="J424" s="113"/>
      <c r="K424" s="113"/>
      <c r="AQ424" s="62"/>
      <c r="AR424" s="62"/>
      <c r="AS424" s="62"/>
      <c r="AT424" s="62"/>
    </row>
    <row r="425" ht="15.75" customHeight="1">
      <c r="F425" s="111"/>
      <c r="G425" s="112"/>
      <c r="H425" s="112"/>
      <c r="I425" s="112"/>
      <c r="J425" s="113"/>
      <c r="K425" s="113"/>
      <c r="AQ425" s="62"/>
      <c r="AR425" s="62"/>
      <c r="AS425" s="62"/>
      <c r="AT425" s="62"/>
    </row>
    <row r="426" ht="15.75" customHeight="1">
      <c r="F426" s="111"/>
      <c r="G426" s="112"/>
      <c r="H426" s="112"/>
      <c r="I426" s="112"/>
      <c r="J426" s="113"/>
      <c r="K426" s="113"/>
      <c r="AQ426" s="62"/>
      <c r="AR426" s="62"/>
      <c r="AS426" s="62"/>
      <c r="AT426" s="62"/>
    </row>
    <row r="427" ht="15.75" customHeight="1">
      <c r="F427" s="111"/>
      <c r="G427" s="112"/>
      <c r="H427" s="112"/>
      <c r="I427" s="112"/>
      <c r="J427" s="113"/>
      <c r="K427" s="113"/>
      <c r="AQ427" s="62"/>
      <c r="AR427" s="62"/>
      <c r="AS427" s="62"/>
      <c r="AT427" s="62"/>
    </row>
    <row r="428" ht="15.75" customHeight="1">
      <c r="F428" s="111"/>
      <c r="G428" s="112"/>
      <c r="H428" s="112"/>
      <c r="I428" s="112"/>
      <c r="J428" s="113"/>
      <c r="K428" s="113"/>
      <c r="AQ428" s="62"/>
      <c r="AR428" s="62"/>
      <c r="AS428" s="62"/>
      <c r="AT428" s="62"/>
    </row>
    <row r="429" ht="15.75" customHeight="1">
      <c r="F429" s="111"/>
      <c r="G429" s="112"/>
      <c r="H429" s="112"/>
      <c r="I429" s="112"/>
      <c r="J429" s="113"/>
      <c r="K429" s="113"/>
      <c r="AQ429" s="62"/>
      <c r="AR429" s="62"/>
      <c r="AS429" s="62"/>
      <c r="AT429" s="62"/>
    </row>
    <row r="430" ht="15.75" customHeight="1">
      <c r="F430" s="111"/>
      <c r="G430" s="112"/>
      <c r="H430" s="112"/>
      <c r="I430" s="112"/>
      <c r="J430" s="113"/>
      <c r="K430" s="113"/>
      <c r="AQ430" s="62"/>
      <c r="AR430" s="62"/>
      <c r="AS430" s="62"/>
      <c r="AT430" s="62"/>
    </row>
    <row r="431" ht="15.75" customHeight="1">
      <c r="F431" s="111"/>
      <c r="G431" s="112"/>
      <c r="H431" s="112"/>
      <c r="I431" s="112"/>
      <c r="J431" s="113"/>
      <c r="K431" s="113"/>
      <c r="AQ431" s="62"/>
      <c r="AR431" s="62"/>
      <c r="AS431" s="62"/>
      <c r="AT431" s="62"/>
    </row>
    <row r="432" ht="15.75" customHeight="1">
      <c r="F432" s="111"/>
      <c r="G432" s="112"/>
      <c r="H432" s="112"/>
      <c r="I432" s="112"/>
      <c r="J432" s="113"/>
      <c r="K432" s="113"/>
      <c r="AQ432" s="62"/>
      <c r="AR432" s="62"/>
      <c r="AS432" s="62"/>
      <c r="AT432" s="62"/>
    </row>
    <row r="433" ht="15.75" customHeight="1">
      <c r="F433" s="111"/>
      <c r="G433" s="112"/>
      <c r="H433" s="112"/>
      <c r="I433" s="112"/>
      <c r="J433" s="113"/>
      <c r="K433" s="113"/>
      <c r="AQ433" s="62"/>
      <c r="AR433" s="62"/>
      <c r="AS433" s="62"/>
      <c r="AT433" s="62"/>
    </row>
    <row r="434" ht="15.75" customHeight="1">
      <c r="F434" s="111"/>
      <c r="G434" s="112"/>
      <c r="H434" s="112"/>
      <c r="I434" s="112"/>
      <c r="J434" s="113"/>
      <c r="K434" s="113"/>
      <c r="AQ434" s="62"/>
      <c r="AR434" s="62"/>
      <c r="AS434" s="62"/>
      <c r="AT434" s="62"/>
    </row>
    <row r="435" ht="15.75" customHeight="1">
      <c r="F435" s="111"/>
      <c r="G435" s="112"/>
      <c r="H435" s="112"/>
      <c r="I435" s="112"/>
      <c r="J435" s="113"/>
      <c r="K435" s="113"/>
      <c r="AQ435" s="62"/>
      <c r="AR435" s="62"/>
      <c r="AS435" s="62"/>
      <c r="AT435" s="62"/>
    </row>
    <row r="436" ht="15.75" customHeight="1">
      <c r="F436" s="111"/>
      <c r="G436" s="112"/>
      <c r="H436" s="112"/>
      <c r="I436" s="112"/>
      <c r="J436" s="113"/>
      <c r="K436" s="113"/>
      <c r="AQ436" s="62"/>
      <c r="AR436" s="62"/>
      <c r="AS436" s="62"/>
      <c r="AT436" s="62"/>
    </row>
    <row r="437" ht="15.75" customHeight="1">
      <c r="F437" s="111"/>
      <c r="G437" s="112"/>
      <c r="H437" s="112"/>
      <c r="I437" s="112"/>
      <c r="J437" s="113"/>
      <c r="K437" s="113"/>
      <c r="AQ437" s="62"/>
      <c r="AR437" s="62"/>
      <c r="AS437" s="62"/>
      <c r="AT437" s="62"/>
    </row>
    <row r="438" ht="15.75" customHeight="1">
      <c r="F438" s="111"/>
      <c r="G438" s="112"/>
      <c r="H438" s="112"/>
      <c r="I438" s="112"/>
      <c r="J438" s="113"/>
      <c r="K438" s="113"/>
      <c r="AQ438" s="62"/>
      <c r="AR438" s="62"/>
      <c r="AS438" s="62"/>
      <c r="AT438" s="62"/>
    </row>
    <row r="439" ht="15.75" customHeight="1">
      <c r="F439" s="111"/>
      <c r="G439" s="112"/>
      <c r="H439" s="112"/>
      <c r="I439" s="112"/>
      <c r="J439" s="113"/>
      <c r="K439" s="113"/>
      <c r="AQ439" s="62"/>
      <c r="AR439" s="62"/>
      <c r="AS439" s="62"/>
      <c r="AT439" s="62"/>
    </row>
    <row r="440" ht="15.75" customHeight="1">
      <c r="F440" s="111"/>
      <c r="G440" s="112"/>
      <c r="H440" s="112"/>
      <c r="I440" s="112"/>
      <c r="J440" s="113"/>
      <c r="K440" s="113"/>
      <c r="AQ440" s="62"/>
      <c r="AR440" s="62"/>
      <c r="AS440" s="62"/>
      <c r="AT440" s="62"/>
    </row>
    <row r="441" ht="15.75" customHeight="1">
      <c r="F441" s="111"/>
      <c r="G441" s="112"/>
      <c r="H441" s="112"/>
      <c r="I441" s="112"/>
      <c r="J441" s="113"/>
      <c r="K441" s="113"/>
      <c r="AQ441" s="62"/>
      <c r="AR441" s="62"/>
      <c r="AS441" s="62"/>
      <c r="AT441" s="62"/>
    </row>
    <row r="442" ht="15.75" customHeight="1">
      <c r="F442" s="111"/>
      <c r="G442" s="112"/>
      <c r="H442" s="112"/>
      <c r="I442" s="112"/>
      <c r="J442" s="113"/>
      <c r="K442" s="113"/>
      <c r="AQ442" s="62"/>
      <c r="AR442" s="62"/>
      <c r="AS442" s="62"/>
      <c r="AT442" s="62"/>
    </row>
    <row r="443" ht="15.75" customHeight="1">
      <c r="F443" s="111"/>
      <c r="G443" s="112"/>
      <c r="H443" s="112"/>
      <c r="I443" s="112"/>
      <c r="J443" s="113"/>
      <c r="K443" s="113"/>
      <c r="AQ443" s="62"/>
      <c r="AR443" s="62"/>
      <c r="AS443" s="62"/>
      <c r="AT443" s="62"/>
    </row>
    <row r="444" ht="15.75" customHeight="1">
      <c r="F444" s="111"/>
      <c r="G444" s="112"/>
      <c r="H444" s="112"/>
      <c r="I444" s="112"/>
      <c r="J444" s="113"/>
      <c r="K444" s="113"/>
      <c r="AQ444" s="62"/>
      <c r="AR444" s="62"/>
      <c r="AS444" s="62"/>
      <c r="AT444" s="62"/>
    </row>
    <row r="445" ht="15.75" customHeight="1">
      <c r="F445" s="111"/>
      <c r="G445" s="112"/>
      <c r="H445" s="112"/>
      <c r="I445" s="112"/>
      <c r="J445" s="113"/>
      <c r="K445" s="113"/>
      <c r="AQ445" s="62"/>
      <c r="AR445" s="62"/>
      <c r="AS445" s="62"/>
      <c r="AT445" s="62"/>
    </row>
    <row r="446" ht="15.75" customHeight="1">
      <c r="F446" s="111"/>
      <c r="G446" s="112"/>
      <c r="H446" s="112"/>
      <c r="I446" s="112"/>
      <c r="J446" s="113"/>
      <c r="K446" s="113"/>
      <c r="AQ446" s="62"/>
      <c r="AR446" s="62"/>
      <c r="AS446" s="62"/>
      <c r="AT446" s="62"/>
    </row>
    <row r="447" ht="15.75" customHeight="1">
      <c r="F447" s="111"/>
      <c r="G447" s="112"/>
      <c r="H447" s="112"/>
      <c r="I447" s="112"/>
      <c r="J447" s="113"/>
      <c r="K447" s="113"/>
      <c r="AQ447" s="62"/>
      <c r="AR447" s="62"/>
      <c r="AS447" s="62"/>
      <c r="AT447" s="62"/>
    </row>
    <row r="448" ht="15.75" customHeight="1">
      <c r="F448" s="111"/>
      <c r="G448" s="112"/>
      <c r="H448" s="112"/>
      <c r="I448" s="112"/>
      <c r="J448" s="113"/>
      <c r="K448" s="113"/>
      <c r="AQ448" s="62"/>
      <c r="AR448" s="62"/>
      <c r="AS448" s="62"/>
      <c r="AT448" s="62"/>
    </row>
    <row r="449" ht="15.75" customHeight="1">
      <c r="F449" s="111"/>
      <c r="G449" s="112"/>
      <c r="H449" s="112"/>
      <c r="I449" s="112"/>
      <c r="J449" s="113"/>
      <c r="K449" s="113"/>
      <c r="AQ449" s="62"/>
      <c r="AR449" s="62"/>
      <c r="AS449" s="62"/>
      <c r="AT449" s="62"/>
    </row>
    <row r="450" ht="15.75" customHeight="1">
      <c r="F450" s="111"/>
      <c r="G450" s="112"/>
      <c r="H450" s="112"/>
      <c r="I450" s="112"/>
      <c r="J450" s="113"/>
      <c r="K450" s="113"/>
      <c r="AQ450" s="62"/>
      <c r="AR450" s="62"/>
      <c r="AS450" s="62"/>
      <c r="AT450" s="62"/>
    </row>
    <row r="451" ht="15.75" customHeight="1">
      <c r="F451" s="111"/>
      <c r="G451" s="112"/>
      <c r="H451" s="112"/>
      <c r="I451" s="112"/>
      <c r="J451" s="113"/>
      <c r="K451" s="113"/>
      <c r="AQ451" s="62"/>
      <c r="AR451" s="62"/>
      <c r="AS451" s="62"/>
      <c r="AT451" s="62"/>
    </row>
    <row r="452" ht="15.75" customHeight="1">
      <c r="F452" s="111"/>
      <c r="G452" s="112"/>
      <c r="H452" s="112"/>
      <c r="I452" s="112"/>
      <c r="J452" s="113"/>
      <c r="K452" s="113"/>
      <c r="AQ452" s="62"/>
      <c r="AR452" s="62"/>
      <c r="AS452" s="62"/>
      <c r="AT452" s="62"/>
    </row>
    <row r="453" ht="15.75" customHeight="1">
      <c r="F453" s="111"/>
      <c r="G453" s="112"/>
      <c r="H453" s="112"/>
      <c r="I453" s="112"/>
      <c r="J453" s="113"/>
      <c r="K453" s="113"/>
      <c r="AQ453" s="62"/>
      <c r="AR453" s="62"/>
      <c r="AS453" s="62"/>
      <c r="AT453" s="62"/>
    </row>
    <row r="454" ht="15.75" customHeight="1">
      <c r="F454" s="111"/>
      <c r="G454" s="112"/>
      <c r="H454" s="112"/>
      <c r="I454" s="112"/>
      <c r="J454" s="113"/>
      <c r="K454" s="113"/>
      <c r="AQ454" s="62"/>
      <c r="AR454" s="62"/>
      <c r="AS454" s="62"/>
      <c r="AT454" s="62"/>
    </row>
    <row r="455" ht="15.75" customHeight="1">
      <c r="F455" s="111"/>
      <c r="G455" s="112"/>
      <c r="H455" s="112"/>
      <c r="I455" s="112"/>
      <c r="J455" s="113"/>
      <c r="K455" s="113"/>
      <c r="AQ455" s="62"/>
      <c r="AR455" s="62"/>
      <c r="AS455" s="62"/>
      <c r="AT455" s="62"/>
    </row>
    <row r="456" ht="15.75" customHeight="1">
      <c r="F456" s="111"/>
      <c r="G456" s="112"/>
      <c r="H456" s="112"/>
      <c r="I456" s="112"/>
      <c r="J456" s="113"/>
      <c r="K456" s="113"/>
      <c r="AQ456" s="62"/>
      <c r="AR456" s="62"/>
      <c r="AS456" s="62"/>
      <c r="AT456" s="62"/>
    </row>
    <row r="457" ht="15.75" customHeight="1">
      <c r="F457" s="111"/>
      <c r="G457" s="112"/>
      <c r="H457" s="112"/>
      <c r="I457" s="112"/>
      <c r="J457" s="113"/>
      <c r="K457" s="113"/>
      <c r="AQ457" s="62"/>
      <c r="AR457" s="62"/>
      <c r="AS457" s="62"/>
      <c r="AT457" s="62"/>
    </row>
    <row r="458" ht="15.75" customHeight="1">
      <c r="F458" s="111"/>
      <c r="G458" s="112"/>
      <c r="H458" s="112"/>
      <c r="I458" s="112"/>
      <c r="J458" s="113"/>
      <c r="K458" s="113"/>
      <c r="AQ458" s="62"/>
      <c r="AR458" s="62"/>
      <c r="AS458" s="62"/>
      <c r="AT458" s="62"/>
    </row>
    <row r="459" ht="15.75" customHeight="1">
      <c r="F459" s="111"/>
      <c r="G459" s="112"/>
      <c r="H459" s="112"/>
      <c r="I459" s="112"/>
      <c r="J459" s="113"/>
      <c r="K459" s="113"/>
      <c r="AQ459" s="62"/>
      <c r="AR459" s="62"/>
      <c r="AS459" s="62"/>
      <c r="AT459" s="62"/>
    </row>
    <row r="460" ht="15.75" customHeight="1">
      <c r="F460" s="111"/>
      <c r="G460" s="112"/>
      <c r="H460" s="112"/>
      <c r="I460" s="112"/>
      <c r="J460" s="113"/>
      <c r="K460" s="113"/>
      <c r="AQ460" s="62"/>
      <c r="AR460" s="62"/>
      <c r="AS460" s="62"/>
      <c r="AT460" s="62"/>
    </row>
    <row r="461" ht="15.75" customHeight="1">
      <c r="F461" s="111"/>
      <c r="G461" s="112"/>
      <c r="H461" s="112"/>
      <c r="I461" s="112"/>
      <c r="J461" s="113"/>
      <c r="K461" s="113"/>
      <c r="AQ461" s="62"/>
      <c r="AR461" s="62"/>
      <c r="AS461" s="62"/>
      <c r="AT461" s="62"/>
    </row>
    <row r="462" ht="15.75" customHeight="1">
      <c r="F462" s="111"/>
      <c r="G462" s="112"/>
      <c r="H462" s="112"/>
      <c r="I462" s="112"/>
      <c r="J462" s="113"/>
      <c r="K462" s="113"/>
      <c r="AQ462" s="62"/>
      <c r="AR462" s="62"/>
      <c r="AS462" s="62"/>
      <c r="AT462" s="62"/>
    </row>
    <row r="463" ht="15.75" customHeight="1">
      <c r="F463" s="111"/>
      <c r="G463" s="112"/>
      <c r="H463" s="112"/>
      <c r="I463" s="112"/>
      <c r="J463" s="113"/>
      <c r="K463" s="113"/>
      <c r="AQ463" s="62"/>
      <c r="AR463" s="62"/>
      <c r="AS463" s="62"/>
      <c r="AT463" s="62"/>
    </row>
    <row r="464" ht="15.75" customHeight="1">
      <c r="F464" s="111"/>
      <c r="G464" s="112"/>
      <c r="H464" s="112"/>
      <c r="I464" s="112"/>
      <c r="J464" s="113"/>
      <c r="K464" s="113"/>
      <c r="AQ464" s="62"/>
      <c r="AR464" s="62"/>
      <c r="AS464" s="62"/>
      <c r="AT464" s="62"/>
    </row>
    <row r="465" ht="15.75" customHeight="1">
      <c r="F465" s="111"/>
      <c r="G465" s="112"/>
      <c r="H465" s="112"/>
      <c r="I465" s="112"/>
      <c r="J465" s="113"/>
      <c r="K465" s="113"/>
      <c r="AQ465" s="62"/>
      <c r="AR465" s="62"/>
      <c r="AS465" s="62"/>
      <c r="AT465" s="62"/>
    </row>
    <row r="466" ht="15.75" customHeight="1">
      <c r="F466" s="111"/>
      <c r="G466" s="112"/>
      <c r="H466" s="112"/>
      <c r="I466" s="112"/>
      <c r="J466" s="113"/>
      <c r="K466" s="113"/>
      <c r="AQ466" s="62"/>
      <c r="AR466" s="62"/>
      <c r="AS466" s="62"/>
      <c r="AT466" s="62"/>
    </row>
    <row r="467" ht="15.75" customHeight="1">
      <c r="F467" s="111"/>
      <c r="G467" s="112"/>
      <c r="H467" s="112"/>
      <c r="I467" s="112"/>
      <c r="J467" s="113"/>
      <c r="K467" s="113"/>
      <c r="AQ467" s="62"/>
      <c r="AR467" s="62"/>
      <c r="AS467" s="62"/>
      <c r="AT467" s="62"/>
    </row>
    <row r="468" ht="15.75" customHeight="1">
      <c r="F468" s="111"/>
      <c r="G468" s="112"/>
      <c r="H468" s="112"/>
      <c r="I468" s="112"/>
      <c r="J468" s="113"/>
      <c r="K468" s="113"/>
      <c r="AQ468" s="62"/>
      <c r="AR468" s="62"/>
      <c r="AS468" s="62"/>
      <c r="AT468" s="62"/>
    </row>
    <row r="469" ht="15.75" customHeight="1">
      <c r="F469" s="111"/>
      <c r="G469" s="112"/>
      <c r="H469" s="112"/>
      <c r="I469" s="112"/>
      <c r="J469" s="113"/>
      <c r="K469" s="113"/>
      <c r="AQ469" s="62"/>
      <c r="AR469" s="62"/>
      <c r="AS469" s="62"/>
      <c r="AT469" s="62"/>
    </row>
    <row r="470" ht="15.75" customHeight="1">
      <c r="F470" s="111"/>
      <c r="G470" s="112"/>
      <c r="H470" s="112"/>
      <c r="I470" s="112"/>
      <c r="J470" s="113"/>
      <c r="K470" s="113"/>
      <c r="AQ470" s="62"/>
      <c r="AR470" s="62"/>
      <c r="AS470" s="62"/>
      <c r="AT470" s="62"/>
    </row>
    <row r="471" ht="15.75" customHeight="1">
      <c r="F471" s="111"/>
      <c r="G471" s="112"/>
      <c r="H471" s="112"/>
      <c r="I471" s="112"/>
      <c r="J471" s="113"/>
      <c r="K471" s="113"/>
      <c r="AQ471" s="62"/>
      <c r="AR471" s="62"/>
      <c r="AS471" s="62"/>
      <c r="AT471" s="62"/>
    </row>
    <row r="472" ht="15.75" customHeight="1">
      <c r="F472" s="111"/>
      <c r="G472" s="112"/>
      <c r="H472" s="112"/>
      <c r="I472" s="112"/>
      <c r="J472" s="113"/>
      <c r="K472" s="113"/>
      <c r="AQ472" s="62"/>
      <c r="AR472" s="62"/>
      <c r="AS472" s="62"/>
      <c r="AT472" s="62"/>
    </row>
    <row r="473" ht="15.75" customHeight="1">
      <c r="F473" s="111"/>
      <c r="G473" s="112"/>
      <c r="H473" s="112"/>
      <c r="I473" s="112"/>
      <c r="J473" s="113"/>
      <c r="K473" s="113"/>
      <c r="AQ473" s="62"/>
      <c r="AR473" s="62"/>
      <c r="AS473" s="62"/>
      <c r="AT473" s="62"/>
    </row>
    <row r="474" ht="15.75" customHeight="1">
      <c r="F474" s="111"/>
      <c r="G474" s="112"/>
      <c r="H474" s="112"/>
      <c r="I474" s="112"/>
      <c r="J474" s="113"/>
      <c r="K474" s="113"/>
      <c r="AQ474" s="62"/>
      <c r="AR474" s="62"/>
      <c r="AS474" s="62"/>
      <c r="AT474" s="62"/>
    </row>
    <row r="475" ht="15.75" customHeight="1">
      <c r="F475" s="111"/>
      <c r="G475" s="112"/>
      <c r="H475" s="112"/>
      <c r="I475" s="112"/>
      <c r="J475" s="113"/>
      <c r="K475" s="113"/>
      <c r="AQ475" s="62"/>
      <c r="AR475" s="62"/>
      <c r="AS475" s="62"/>
      <c r="AT475" s="62"/>
    </row>
    <row r="476" ht="15.75" customHeight="1">
      <c r="F476" s="111"/>
      <c r="G476" s="112"/>
      <c r="H476" s="112"/>
      <c r="I476" s="112"/>
      <c r="J476" s="113"/>
      <c r="K476" s="113"/>
      <c r="AQ476" s="62"/>
      <c r="AR476" s="62"/>
      <c r="AS476" s="62"/>
      <c r="AT476" s="62"/>
    </row>
    <row r="477" ht="15.75" customHeight="1">
      <c r="F477" s="111"/>
      <c r="G477" s="112"/>
      <c r="H477" s="112"/>
      <c r="I477" s="112"/>
      <c r="J477" s="113"/>
      <c r="K477" s="113"/>
      <c r="AQ477" s="62"/>
      <c r="AR477" s="62"/>
      <c r="AS477" s="62"/>
      <c r="AT477" s="62"/>
    </row>
    <row r="478" ht="15.75" customHeight="1">
      <c r="F478" s="111"/>
      <c r="G478" s="112"/>
      <c r="H478" s="112"/>
      <c r="I478" s="112"/>
      <c r="J478" s="113"/>
      <c r="K478" s="113"/>
      <c r="AQ478" s="62"/>
      <c r="AR478" s="62"/>
      <c r="AS478" s="62"/>
      <c r="AT478" s="62"/>
    </row>
    <row r="479" ht="15.75" customHeight="1">
      <c r="F479" s="111"/>
      <c r="G479" s="112"/>
      <c r="H479" s="112"/>
      <c r="I479" s="112"/>
      <c r="J479" s="113"/>
      <c r="K479" s="113"/>
      <c r="AQ479" s="62"/>
      <c r="AR479" s="62"/>
      <c r="AS479" s="62"/>
      <c r="AT479" s="62"/>
    </row>
    <row r="480" ht="15.75" customHeight="1">
      <c r="F480" s="111"/>
      <c r="G480" s="112"/>
      <c r="H480" s="112"/>
      <c r="I480" s="112"/>
      <c r="J480" s="113"/>
      <c r="K480" s="113"/>
      <c r="AQ480" s="62"/>
      <c r="AR480" s="62"/>
      <c r="AS480" s="62"/>
      <c r="AT480" s="62"/>
    </row>
    <row r="481" ht="15.75" customHeight="1">
      <c r="F481" s="111"/>
      <c r="G481" s="112"/>
      <c r="H481" s="112"/>
      <c r="I481" s="112"/>
      <c r="J481" s="113"/>
      <c r="K481" s="113"/>
      <c r="AQ481" s="62"/>
      <c r="AR481" s="62"/>
      <c r="AS481" s="62"/>
      <c r="AT481" s="62"/>
    </row>
    <row r="482" ht="15.75" customHeight="1">
      <c r="F482" s="111"/>
      <c r="G482" s="112"/>
      <c r="H482" s="112"/>
      <c r="I482" s="112"/>
      <c r="J482" s="113"/>
      <c r="K482" s="113"/>
      <c r="AQ482" s="62"/>
      <c r="AR482" s="62"/>
      <c r="AS482" s="62"/>
      <c r="AT482" s="62"/>
    </row>
    <row r="483" ht="15.75" customHeight="1">
      <c r="F483" s="111"/>
      <c r="G483" s="112"/>
      <c r="H483" s="112"/>
      <c r="I483" s="112"/>
      <c r="J483" s="113"/>
      <c r="K483" s="113"/>
      <c r="AQ483" s="62"/>
      <c r="AR483" s="62"/>
      <c r="AS483" s="62"/>
      <c r="AT483" s="62"/>
    </row>
    <row r="484" ht="15.75" customHeight="1">
      <c r="F484" s="111"/>
      <c r="G484" s="112"/>
      <c r="H484" s="112"/>
      <c r="I484" s="112"/>
      <c r="J484" s="113"/>
      <c r="K484" s="113"/>
      <c r="AQ484" s="62"/>
      <c r="AR484" s="62"/>
      <c r="AS484" s="62"/>
      <c r="AT484" s="62"/>
    </row>
    <row r="485" ht="15.75" customHeight="1">
      <c r="F485" s="111"/>
      <c r="G485" s="112"/>
      <c r="H485" s="112"/>
      <c r="I485" s="112"/>
      <c r="J485" s="113"/>
      <c r="K485" s="113"/>
      <c r="AQ485" s="62"/>
      <c r="AR485" s="62"/>
      <c r="AS485" s="62"/>
      <c r="AT485" s="62"/>
    </row>
    <row r="486" ht="15.75" customHeight="1">
      <c r="F486" s="111"/>
      <c r="G486" s="112"/>
      <c r="H486" s="112"/>
      <c r="I486" s="112"/>
      <c r="J486" s="113"/>
      <c r="K486" s="113"/>
      <c r="AQ486" s="62"/>
      <c r="AR486" s="62"/>
      <c r="AS486" s="62"/>
      <c r="AT486" s="62"/>
    </row>
    <row r="487" ht="15.75" customHeight="1">
      <c r="F487" s="111"/>
      <c r="G487" s="112"/>
      <c r="H487" s="112"/>
      <c r="I487" s="112"/>
      <c r="J487" s="113"/>
      <c r="K487" s="113"/>
      <c r="AQ487" s="62"/>
      <c r="AR487" s="62"/>
      <c r="AS487" s="62"/>
      <c r="AT487" s="62"/>
    </row>
    <row r="488" ht="15.75" customHeight="1">
      <c r="F488" s="111"/>
      <c r="G488" s="112"/>
      <c r="H488" s="112"/>
      <c r="I488" s="112"/>
      <c r="J488" s="113"/>
      <c r="K488" s="113"/>
      <c r="AQ488" s="62"/>
      <c r="AR488" s="62"/>
      <c r="AS488" s="62"/>
      <c r="AT488" s="62"/>
    </row>
    <row r="489" ht="15.75" customHeight="1">
      <c r="F489" s="111"/>
      <c r="G489" s="112"/>
      <c r="H489" s="112"/>
      <c r="I489" s="112"/>
      <c r="J489" s="113"/>
      <c r="K489" s="113"/>
      <c r="AQ489" s="62"/>
      <c r="AR489" s="62"/>
      <c r="AS489" s="62"/>
      <c r="AT489" s="62"/>
    </row>
    <row r="490" ht="15.75" customHeight="1">
      <c r="F490" s="111"/>
      <c r="G490" s="112"/>
      <c r="H490" s="112"/>
      <c r="I490" s="112"/>
      <c r="J490" s="113"/>
      <c r="K490" s="113"/>
      <c r="AQ490" s="62"/>
      <c r="AR490" s="62"/>
      <c r="AS490" s="62"/>
      <c r="AT490" s="62"/>
    </row>
    <row r="491" ht="15.75" customHeight="1">
      <c r="F491" s="111"/>
      <c r="G491" s="112"/>
      <c r="H491" s="112"/>
      <c r="I491" s="112"/>
      <c r="J491" s="113"/>
      <c r="K491" s="113"/>
      <c r="AQ491" s="62"/>
      <c r="AR491" s="62"/>
      <c r="AS491" s="62"/>
      <c r="AT491" s="62"/>
    </row>
    <row r="492" ht="15.75" customHeight="1">
      <c r="F492" s="111"/>
      <c r="G492" s="112"/>
      <c r="H492" s="112"/>
      <c r="I492" s="112"/>
      <c r="J492" s="113"/>
      <c r="K492" s="113"/>
      <c r="AQ492" s="62"/>
      <c r="AR492" s="62"/>
      <c r="AS492" s="62"/>
      <c r="AT492" s="62"/>
    </row>
    <row r="493" ht="15.75" customHeight="1">
      <c r="F493" s="111"/>
      <c r="G493" s="112"/>
      <c r="H493" s="112"/>
      <c r="I493" s="112"/>
      <c r="J493" s="113"/>
      <c r="K493" s="113"/>
      <c r="AQ493" s="62"/>
      <c r="AR493" s="62"/>
      <c r="AS493" s="62"/>
      <c r="AT493" s="62"/>
    </row>
    <row r="494" ht="15.75" customHeight="1">
      <c r="F494" s="111"/>
      <c r="G494" s="112"/>
      <c r="H494" s="112"/>
      <c r="I494" s="112"/>
      <c r="J494" s="113"/>
      <c r="K494" s="113"/>
      <c r="AQ494" s="62"/>
      <c r="AR494" s="62"/>
      <c r="AS494" s="62"/>
      <c r="AT494" s="62"/>
    </row>
    <row r="495" ht="15.75" customHeight="1">
      <c r="F495" s="111"/>
      <c r="G495" s="112"/>
      <c r="H495" s="112"/>
      <c r="I495" s="112"/>
      <c r="J495" s="113"/>
      <c r="K495" s="113"/>
      <c r="AQ495" s="62"/>
      <c r="AR495" s="62"/>
      <c r="AS495" s="62"/>
      <c r="AT495" s="62"/>
    </row>
    <row r="496" ht="15.75" customHeight="1">
      <c r="F496" s="111"/>
      <c r="G496" s="112"/>
      <c r="H496" s="112"/>
      <c r="I496" s="112"/>
      <c r="J496" s="113"/>
      <c r="K496" s="113"/>
      <c r="AQ496" s="62"/>
      <c r="AR496" s="62"/>
      <c r="AS496" s="62"/>
      <c r="AT496" s="62"/>
    </row>
    <row r="497" ht="15.75" customHeight="1">
      <c r="F497" s="111"/>
      <c r="G497" s="112"/>
      <c r="H497" s="112"/>
      <c r="I497" s="112"/>
      <c r="J497" s="113"/>
      <c r="K497" s="113"/>
      <c r="AQ497" s="62"/>
      <c r="AR497" s="62"/>
      <c r="AS497" s="62"/>
      <c r="AT497" s="62"/>
    </row>
    <row r="498" ht="15.75" customHeight="1">
      <c r="F498" s="111"/>
      <c r="G498" s="112"/>
      <c r="H498" s="112"/>
      <c r="I498" s="112"/>
      <c r="J498" s="113"/>
      <c r="K498" s="113"/>
      <c r="AQ498" s="62"/>
      <c r="AR498" s="62"/>
      <c r="AS498" s="62"/>
      <c r="AT498" s="62"/>
    </row>
    <row r="499" ht="15.75" customHeight="1">
      <c r="F499" s="111"/>
      <c r="G499" s="112"/>
      <c r="H499" s="112"/>
      <c r="I499" s="112"/>
      <c r="J499" s="113"/>
      <c r="K499" s="113"/>
      <c r="AQ499" s="62"/>
      <c r="AR499" s="62"/>
      <c r="AS499" s="62"/>
      <c r="AT499" s="62"/>
    </row>
    <row r="500" ht="15.75" customHeight="1">
      <c r="F500" s="111"/>
      <c r="G500" s="112"/>
      <c r="H500" s="112"/>
      <c r="I500" s="112"/>
      <c r="J500" s="113"/>
      <c r="K500" s="113"/>
      <c r="AQ500" s="62"/>
      <c r="AR500" s="62"/>
      <c r="AS500" s="62"/>
      <c r="AT500" s="62"/>
    </row>
    <row r="501" ht="15.75" customHeight="1">
      <c r="F501" s="111"/>
      <c r="G501" s="112"/>
      <c r="H501" s="112"/>
      <c r="I501" s="112"/>
      <c r="J501" s="113"/>
      <c r="K501" s="113"/>
      <c r="AQ501" s="62"/>
      <c r="AR501" s="62"/>
      <c r="AS501" s="62"/>
      <c r="AT501" s="62"/>
    </row>
    <row r="502" ht="15.75" customHeight="1">
      <c r="F502" s="111"/>
      <c r="G502" s="112"/>
      <c r="H502" s="112"/>
      <c r="I502" s="112"/>
      <c r="J502" s="113"/>
      <c r="K502" s="113"/>
      <c r="AQ502" s="62"/>
      <c r="AR502" s="62"/>
      <c r="AS502" s="62"/>
      <c r="AT502" s="62"/>
    </row>
    <row r="503" ht="15.75" customHeight="1">
      <c r="F503" s="111"/>
      <c r="G503" s="112"/>
      <c r="H503" s="112"/>
      <c r="I503" s="112"/>
      <c r="J503" s="113"/>
      <c r="K503" s="113"/>
      <c r="AQ503" s="62"/>
      <c r="AR503" s="62"/>
      <c r="AS503" s="62"/>
      <c r="AT503" s="62"/>
    </row>
    <row r="504" ht="15.75" customHeight="1">
      <c r="F504" s="111"/>
      <c r="G504" s="112"/>
      <c r="H504" s="112"/>
      <c r="I504" s="112"/>
      <c r="J504" s="113"/>
      <c r="K504" s="113"/>
      <c r="AQ504" s="62"/>
      <c r="AR504" s="62"/>
      <c r="AS504" s="62"/>
      <c r="AT504" s="62"/>
    </row>
    <row r="505" ht="15.75" customHeight="1">
      <c r="F505" s="111"/>
      <c r="G505" s="112"/>
      <c r="H505" s="112"/>
      <c r="I505" s="112"/>
      <c r="J505" s="113"/>
      <c r="K505" s="113"/>
      <c r="AQ505" s="62"/>
      <c r="AR505" s="62"/>
      <c r="AS505" s="62"/>
      <c r="AT505" s="62"/>
    </row>
    <row r="506" ht="15.75" customHeight="1">
      <c r="F506" s="111"/>
      <c r="G506" s="112"/>
      <c r="H506" s="112"/>
      <c r="I506" s="112"/>
      <c r="J506" s="113"/>
      <c r="K506" s="113"/>
      <c r="AQ506" s="62"/>
      <c r="AR506" s="62"/>
      <c r="AS506" s="62"/>
      <c r="AT506" s="62"/>
    </row>
    <row r="507" ht="15.75" customHeight="1">
      <c r="F507" s="111"/>
      <c r="G507" s="112"/>
      <c r="H507" s="112"/>
      <c r="I507" s="112"/>
      <c r="J507" s="113"/>
      <c r="K507" s="113"/>
      <c r="AQ507" s="62"/>
      <c r="AR507" s="62"/>
      <c r="AS507" s="62"/>
      <c r="AT507" s="62"/>
    </row>
    <row r="508" ht="15.75" customHeight="1">
      <c r="F508" s="111"/>
      <c r="G508" s="112"/>
      <c r="H508" s="112"/>
      <c r="I508" s="112"/>
      <c r="J508" s="113"/>
      <c r="K508" s="113"/>
      <c r="AQ508" s="62"/>
      <c r="AR508" s="62"/>
      <c r="AS508" s="62"/>
      <c r="AT508" s="62"/>
    </row>
    <row r="509" ht="15.75" customHeight="1">
      <c r="F509" s="111"/>
      <c r="G509" s="112"/>
      <c r="H509" s="112"/>
      <c r="I509" s="112"/>
      <c r="J509" s="113"/>
      <c r="K509" s="113"/>
      <c r="AQ509" s="62"/>
      <c r="AR509" s="62"/>
      <c r="AS509" s="62"/>
      <c r="AT509" s="62"/>
    </row>
    <row r="510" ht="15.75" customHeight="1">
      <c r="F510" s="111"/>
      <c r="G510" s="112"/>
      <c r="H510" s="112"/>
      <c r="I510" s="112"/>
      <c r="J510" s="113"/>
      <c r="K510" s="113"/>
      <c r="AQ510" s="62"/>
      <c r="AR510" s="62"/>
      <c r="AS510" s="62"/>
      <c r="AT510" s="62"/>
    </row>
    <row r="511" ht="15.75" customHeight="1">
      <c r="F511" s="111"/>
      <c r="G511" s="112"/>
      <c r="H511" s="112"/>
      <c r="I511" s="112"/>
      <c r="J511" s="113"/>
      <c r="K511" s="113"/>
      <c r="AQ511" s="62"/>
      <c r="AR511" s="62"/>
      <c r="AS511" s="62"/>
      <c r="AT511" s="62"/>
    </row>
    <row r="512" ht="15.75" customHeight="1">
      <c r="F512" s="111"/>
      <c r="G512" s="112"/>
      <c r="H512" s="112"/>
      <c r="I512" s="112"/>
      <c r="J512" s="113"/>
      <c r="K512" s="113"/>
      <c r="AQ512" s="62"/>
      <c r="AR512" s="62"/>
      <c r="AS512" s="62"/>
      <c r="AT512" s="62"/>
    </row>
    <row r="513" ht="15.75" customHeight="1">
      <c r="F513" s="111"/>
      <c r="G513" s="112"/>
      <c r="H513" s="112"/>
      <c r="I513" s="112"/>
      <c r="J513" s="113"/>
      <c r="K513" s="113"/>
      <c r="AQ513" s="62"/>
      <c r="AR513" s="62"/>
      <c r="AS513" s="62"/>
      <c r="AT513" s="62"/>
    </row>
    <row r="514" ht="15.75" customHeight="1">
      <c r="F514" s="111"/>
      <c r="G514" s="112"/>
      <c r="H514" s="112"/>
      <c r="I514" s="112"/>
      <c r="J514" s="113"/>
      <c r="K514" s="113"/>
      <c r="AQ514" s="62"/>
      <c r="AR514" s="62"/>
      <c r="AS514" s="62"/>
      <c r="AT514" s="62"/>
    </row>
    <row r="515" ht="15.75" customHeight="1">
      <c r="F515" s="111"/>
      <c r="G515" s="112"/>
      <c r="H515" s="112"/>
      <c r="I515" s="112"/>
      <c r="J515" s="113"/>
      <c r="K515" s="113"/>
      <c r="AQ515" s="62"/>
      <c r="AR515" s="62"/>
      <c r="AS515" s="62"/>
      <c r="AT515" s="62"/>
    </row>
    <row r="516" ht="15.75" customHeight="1">
      <c r="F516" s="111"/>
      <c r="G516" s="112"/>
      <c r="H516" s="112"/>
      <c r="I516" s="112"/>
      <c r="J516" s="113"/>
      <c r="K516" s="113"/>
      <c r="AQ516" s="62"/>
      <c r="AR516" s="62"/>
      <c r="AS516" s="62"/>
      <c r="AT516" s="62"/>
    </row>
    <row r="517" ht="15.75" customHeight="1">
      <c r="F517" s="111"/>
      <c r="G517" s="112"/>
      <c r="H517" s="112"/>
      <c r="I517" s="112"/>
      <c r="J517" s="113"/>
      <c r="K517" s="113"/>
      <c r="AQ517" s="62"/>
      <c r="AR517" s="62"/>
      <c r="AS517" s="62"/>
      <c r="AT517" s="62"/>
    </row>
    <row r="518" ht="15.75" customHeight="1">
      <c r="F518" s="111"/>
      <c r="G518" s="112"/>
      <c r="H518" s="112"/>
      <c r="I518" s="112"/>
      <c r="J518" s="113"/>
      <c r="K518" s="113"/>
      <c r="AQ518" s="62"/>
      <c r="AR518" s="62"/>
      <c r="AS518" s="62"/>
      <c r="AT518" s="62"/>
    </row>
    <row r="519" ht="15.75" customHeight="1">
      <c r="F519" s="111"/>
      <c r="G519" s="112"/>
      <c r="H519" s="112"/>
      <c r="I519" s="112"/>
      <c r="J519" s="113"/>
      <c r="K519" s="113"/>
      <c r="AQ519" s="62"/>
      <c r="AR519" s="62"/>
      <c r="AS519" s="62"/>
      <c r="AT519" s="62"/>
    </row>
    <row r="520" ht="15.75" customHeight="1">
      <c r="F520" s="111"/>
      <c r="G520" s="112"/>
      <c r="H520" s="112"/>
      <c r="I520" s="112"/>
      <c r="J520" s="113"/>
      <c r="K520" s="113"/>
      <c r="AQ520" s="62"/>
      <c r="AR520" s="62"/>
      <c r="AS520" s="62"/>
      <c r="AT520" s="62"/>
    </row>
    <row r="521" ht="15.75" customHeight="1">
      <c r="F521" s="111"/>
      <c r="G521" s="112"/>
      <c r="H521" s="112"/>
      <c r="I521" s="112"/>
      <c r="J521" s="113"/>
      <c r="K521" s="113"/>
      <c r="AQ521" s="62"/>
      <c r="AR521" s="62"/>
      <c r="AS521" s="62"/>
      <c r="AT521" s="62"/>
    </row>
    <row r="522" ht="15.75" customHeight="1">
      <c r="F522" s="111"/>
      <c r="G522" s="112"/>
      <c r="H522" s="112"/>
      <c r="I522" s="112"/>
      <c r="J522" s="113"/>
      <c r="K522" s="113"/>
      <c r="AQ522" s="62"/>
      <c r="AR522" s="62"/>
      <c r="AS522" s="62"/>
      <c r="AT522" s="62"/>
    </row>
    <row r="523" ht="15.75" customHeight="1">
      <c r="F523" s="111"/>
      <c r="G523" s="112"/>
      <c r="H523" s="112"/>
      <c r="I523" s="112"/>
      <c r="J523" s="113"/>
      <c r="K523" s="113"/>
      <c r="AQ523" s="62"/>
      <c r="AR523" s="62"/>
      <c r="AS523" s="62"/>
      <c r="AT523" s="62"/>
    </row>
    <row r="524" ht="15.75" customHeight="1">
      <c r="F524" s="111"/>
      <c r="G524" s="112"/>
      <c r="H524" s="112"/>
      <c r="I524" s="112"/>
      <c r="J524" s="113"/>
      <c r="K524" s="113"/>
      <c r="AQ524" s="62"/>
      <c r="AR524" s="62"/>
      <c r="AS524" s="62"/>
      <c r="AT524" s="62"/>
    </row>
    <row r="525" ht="15.75" customHeight="1">
      <c r="F525" s="111"/>
      <c r="G525" s="112"/>
      <c r="H525" s="112"/>
      <c r="I525" s="112"/>
      <c r="J525" s="113"/>
      <c r="K525" s="113"/>
      <c r="AQ525" s="62"/>
      <c r="AR525" s="62"/>
      <c r="AS525" s="62"/>
      <c r="AT525" s="62"/>
    </row>
    <row r="526" ht="15.75" customHeight="1">
      <c r="F526" s="111"/>
      <c r="G526" s="112"/>
      <c r="H526" s="112"/>
      <c r="I526" s="112"/>
      <c r="J526" s="113"/>
      <c r="K526" s="113"/>
      <c r="AQ526" s="62"/>
      <c r="AR526" s="62"/>
      <c r="AS526" s="62"/>
      <c r="AT526" s="62"/>
    </row>
    <row r="527" ht="15.75" customHeight="1">
      <c r="F527" s="111"/>
      <c r="G527" s="112"/>
      <c r="H527" s="112"/>
      <c r="I527" s="112"/>
      <c r="J527" s="113"/>
      <c r="K527" s="113"/>
      <c r="AQ527" s="62"/>
      <c r="AR527" s="62"/>
      <c r="AS527" s="62"/>
      <c r="AT527" s="62"/>
    </row>
    <row r="528" ht="15.75" customHeight="1">
      <c r="F528" s="111"/>
      <c r="G528" s="112"/>
      <c r="H528" s="112"/>
      <c r="I528" s="112"/>
      <c r="J528" s="113"/>
      <c r="K528" s="113"/>
      <c r="AQ528" s="62"/>
      <c r="AR528" s="62"/>
      <c r="AS528" s="62"/>
      <c r="AT528" s="62"/>
    </row>
    <row r="529" ht="15.75" customHeight="1">
      <c r="F529" s="111"/>
      <c r="G529" s="112"/>
      <c r="H529" s="112"/>
      <c r="I529" s="112"/>
      <c r="J529" s="113"/>
      <c r="K529" s="113"/>
      <c r="AQ529" s="62"/>
      <c r="AR529" s="62"/>
      <c r="AS529" s="62"/>
      <c r="AT529" s="62"/>
    </row>
    <row r="530" ht="15.75" customHeight="1">
      <c r="F530" s="111"/>
      <c r="G530" s="112"/>
      <c r="H530" s="112"/>
      <c r="I530" s="112"/>
      <c r="J530" s="113"/>
      <c r="K530" s="113"/>
      <c r="AQ530" s="62"/>
      <c r="AR530" s="62"/>
      <c r="AS530" s="62"/>
      <c r="AT530" s="62"/>
    </row>
    <row r="531" ht="15.75" customHeight="1">
      <c r="F531" s="111"/>
      <c r="G531" s="112"/>
      <c r="H531" s="112"/>
      <c r="I531" s="112"/>
      <c r="J531" s="113"/>
      <c r="K531" s="113"/>
      <c r="AQ531" s="62"/>
      <c r="AR531" s="62"/>
      <c r="AS531" s="62"/>
      <c r="AT531" s="62"/>
    </row>
    <row r="532" ht="15.75" customHeight="1">
      <c r="F532" s="111"/>
      <c r="G532" s="112"/>
      <c r="H532" s="112"/>
      <c r="I532" s="112"/>
      <c r="J532" s="113"/>
      <c r="K532" s="113"/>
      <c r="AQ532" s="62"/>
      <c r="AR532" s="62"/>
      <c r="AS532" s="62"/>
      <c r="AT532" s="62"/>
    </row>
    <row r="533" ht="15.75" customHeight="1">
      <c r="F533" s="111"/>
      <c r="G533" s="112"/>
      <c r="H533" s="112"/>
      <c r="I533" s="112"/>
      <c r="J533" s="113"/>
      <c r="K533" s="113"/>
      <c r="AQ533" s="62"/>
      <c r="AR533" s="62"/>
      <c r="AS533" s="62"/>
      <c r="AT533" s="62"/>
    </row>
    <row r="534" ht="15.75" customHeight="1">
      <c r="F534" s="111"/>
      <c r="G534" s="112"/>
      <c r="H534" s="112"/>
      <c r="I534" s="112"/>
      <c r="J534" s="113"/>
      <c r="K534" s="113"/>
      <c r="AQ534" s="62"/>
      <c r="AR534" s="62"/>
      <c r="AS534" s="62"/>
      <c r="AT534" s="62"/>
    </row>
    <row r="535" ht="15.75" customHeight="1">
      <c r="F535" s="111"/>
      <c r="G535" s="112"/>
      <c r="H535" s="112"/>
      <c r="I535" s="112"/>
      <c r="J535" s="113"/>
      <c r="K535" s="113"/>
      <c r="AQ535" s="62"/>
      <c r="AR535" s="62"/>
      <c r="AS535" s="62"/>
      <c r="AT535" s="62"/>
    </row>
    <row r="536" ht="15.75" customHeight="1">
      <c r="F536" s="111"/>
      <c r="G536" s="112"/>
      <c r="H536" s="112"/>
      <c r="I536" s="112"/>
      <c r="J536" s="113"/>
      <c r="K536" s="113"/>
      <c r="AQ536" s="62"/>
      <c r="AR536" s="62"/>
      <c r="AS536" s="62"/>
      <c r="AT536" s="62"/>
    </row>
    <row r="537" ht="15.75" customHeight="1">
      <c r="F537" s="111"/>
      <c r="G537" s="112"/>
      <c r="H537" s="112"/>
      <c r="I537" s="112"/>
      <c r="J537" s="113"/>
      <c r="K537" s="113"/>
      <c r="AQ537" s="62"/>
      <c r="AR537" s="62"/>
      <c r="AS537" s="62"/>
      <c r="AT537" s="62"/>
    </row>
    <row r="538" ht="15.75" customHeight="1">
      <c r="F538" s="111"/>
      <c r="G538" s="112"/>
      <c r="H538" s="112"/>
      <c r="I538" s="112"/>
      <c r="J538" s="113"/>
      <c r="K538" s="113"/>
      <c r="AQ538" s="62"/>
      <c r="AR538" s="62"/>
      <c r="AS538" s="62"/>
      <c r="AT538" s="62"/>
    </row>
    <row r="539" ht="15.75" customHeight="1">
      <c r="F539" s="111"/>
      <c r="G539" s="112"/>
      <c r="H539" s="112"/>
      <c r="I539" s="112"/>
      <c r="J539" s="113"/>
      <c r="K539" s="113"/>
      <c r="AQ539" s="62"/>
      <c r="AR539" s="62"/>
      <c r="AS539" s="62"/>
      <c r="AT539" s="62"/>
    </row>
    <row r="540" ht="15.75" customHeight="1">
      <c r="F540" s="111"/>
      <c r="G540" s="112"/>
      <c r="H540" s="112"/>
      <c r="I540" s="112"/>
      <c r="J540" s="113"/>
      <c r="K540" s="113"/>
      <c r="AQ540" s="62"/>
      <c r="AR540" s="62"/>
      <c r="AS540" s="62"/>
      <c r="AT540" s="62"/>
    </row>
    <row r="541" ht="15.75" customHeight="1">
      <c r="F541" s="111"/>
      <c r="G541" s="112"/>
      <c r="H541" s="112"/>
      <c r="I541" s="112"/>
      <c r="J541" s="113"/>
      <c r="K541" s="113"/>
      <c r="AQ541" s="62"/>
      <c r="AR541" s="62"/>
      <c r="AS541" s="62"/>
      <c r="AT541" s="62"/>
    </row>
    <row r="542" ht="15.75" customHeight="1">
      <c r="F542" s="111"/>
      <c r="G542" s="112"/>
      <c r="H542" s="112"/>
      <c r="I542" s="112"/>
      <c r="J542" s="113"/>
      <c r="K542" s="113"/>
      <c r="AQ542" s="62"/>
      <c r="AR542" s="62"/>
      <c r="AS542" s="62"/>
      <c r="AT542" s="62"/>
    </row>
    <row r="543" ht="15.75" customHeight="1">
      <c r="F543" s="111"/>
      <c r="G543" s="112"/>
      <c r="H543" s="112"/>
      <c r="I543" s="112"/>
      <c r="J543" s="113"/>
      <c r="K543" s="113"/>
      <c r="AQ543" s="62"/>
      <c r="AR543" s="62"/>
      <c r="AS543" s="62"/>
      <c r="AT543" s="62"/>
    </row>
    <row r="544" ht="15.75" customHeight="1">
      <c r="F544" s="111"/>
      <c r="G544" s="112"/>
      <c r="H544" s="112"/>
      <c r="I544" s="112"/>
      <c r="J544" s="113"/>
      <c r="K544" s="113"/>
      <c r="AQ544" s="62"/>
      <c r="AR544" s="62"/>
      <c r="AS544" s="62"/>
      <c r="AT544" s="62"/>
    </row>
    <row r="545" ht="15.75" customHeight="1">
      <c r="F545" s="111"/>
      <c r="G545" s="112"/>
      <c r="H545" s="112"/>
      <c r="I545" s="112"/>
      <c r="J545" s="113"/>
      <c r="K545" s="113"/>
      <c r="AQ545" s="62"/>
      <c r="AR545" s="62"/>
      <c r="AS545" s="62"/>
      <c r="AT545" s="62"/>
    </row>
    <row r="546" ht="15.75" customHeight="1">
      <c r="F546" s="111"/>
      <c r="G546" s="112"/>
      <c r="H546" s="112"/>
      <c r="I546" s="112"/>
      <c r="J546" s="113"/>
      <c r="K546" s="113"/>
      <c r="AQ546" s="62"/>
      <c r="AR546" s="62"/>
      <c r="AS546" s="62"/>
      <c r="AT546" s="62"/>
    </row>
    <row r="547" ht="15.75" customHeight="1">
      <c r="F547" s="111"/>
      <c r="G547" s="112"/>
      <c r="H547" s="112"/>
      <c r="I547" s="112"/>
      <c r="J547" s="113"/>
      <c r="K547" s="113"/>
      <c r="AQ547" s="62"/>
      <c r="AR547" s="62"/>
      <c r="AS547" s="62"/>
      <c r="AT547" s="62"/>
    </row>
    <row r="548" ht="15.75" customHeight="1">
      <c r="F548" s="111"/>
      <c r="G548" s="112"/>
      <c r="H548" s="112"/>
      <c r="I548" s="112"/>
      <c r="J548" s="113"/>
      <c r="K548" s="113"/>
      <c r="AQ548" s="62"/>
      <c r="AR548" s="62"/>
      <c r="AS548" s="62"/>
      <c r="AT548" s="62"/>
    </row>
    <row r="549" ht="15.75" customHeight="1">
      <c r="F549" s="111"/>
      <c r="G549" s="112"/>
      <c r="H549" s="112"/>
      <c r="I549" s="112"/>
      <c r="J549" s="113"/>
      <c r="K549" s="113"/>
      <c r="AQ549" s="62"/>
      <c r="AR549" s="62"/>
      <c r="AS549" s="62"/>
      <c r="AT549" s="62"/>
    </row>
    <row r="550" ht="15.75" customHeight="1">
      <c r="F550" s="111"/>
      <c r="G550" s="112"/>
      <c r="H550" s="112"/>
      <c r="I550" s="112"/>
      <c r="J550" s="113"/>
      <c r="K550" s="113"/>
      <c r="AQ550" s="62"/>
      <c r="AR550" s="62"/>
      <c r="AS550" s="62"/>
      <c r="AT550" s="62"/>
    </row>
    <row r="551" ht="15.75" customHeight="1">
      <c r="F551" s="111"/>
      <c r="G551" s="112"/>
      <c r="H551" s="112"/>
      <c r="I551" s="112"/>
      <c r="J551" s="113"/>
      <c r="K551" s="113"/>
      <c r="AQ551" s="62"/>
      <c r="AR551" s="62"/>
      <c r="AS551" s="62"/>
      <c r="AT551" s="62"/>
    </row>
    <row r="552" ht="15.75" customHeight="1">
      <c r="F552" s="111"/>
      <c r="G552" s="112"/>
      <c r="H552" s="112"/>
      <c r="I552" s="112"/>
      <c r="J552" s="113"/>
      <c r="K552" s="113"/>
      <c r="AQ552" s="62"/>
      <c r="AR552" s="62"/>
      <c r="AS552" s="62"/>
      <c r="AT552" s="62"/>
    </row>
    <row r="553" ht="15.75" customHeight="1">
      <c r="F553" s="111"/>
      <c r="G553" s="112"/>
      <c r="H553" s="112"/>
      <c r="I553" s="112"/>
      <c r="J553" s="113"/>
      <c r="K553" s="113"/>
      <c r="AQ553" s="62"/>
      <c r="AR553" s="62"/>
      <c r="AS553" s="62"/>
      <c r="AT553" s="62"/>
    </row>
    <row r="554" ht="15.75" customHeight="1">
      <c r="F554" s="111"/>
      <c r="G554" s="112"/>
      <c r="H554" s="112"/>
      <c r="I554" s="112"/>
      <c r="J554" s="113"/>
      <c r="K554" s="113"/>
      <c r="AQ554" s="62"/>
      <c r="AR554" s="62"/>
      <c r="AS554" s="62"/>
      <c r="AT554" s="62"/>
    </row>
    <row r="555" ht="15.75" customHeight="1">
      <c r="F555" s="111"/>
      <c r="G555" s="112"/>
      <c r="H555" s="112"/>
      <c r="I555" s="112"/>
      <c r="J555" s="113"/>
      <c r="K555" s="113"/>
      <c r="AQ555" s="62"/>
      <c r="AR555" s="62"/>
      <c r="AS555" s="62"/>
      <c r="AT555" s="62"/>
    </row>
    <row r="556" ht="15.75" customHeight="1">
      <c r="F556" s="111"/>
      <c r="G556" s="112"/>
      <c r="H556" s="112"/>
      <c r="I556" s="112"/>
      <c r="J556" s="113"/>
      <c r="K556" s="113"/>
      <c r="AQ556" s="62"/>
      <c r="AR556" s="62"/>
      <c r="AS556" s="62"/>
      <c r="AT556" s="62"/>
    </row>
    <row r="557" ht="15.75" customHeight="1">
      <c r="F557" s="111"/>
      <c r="G557" s="112"/>
      <c r="H557" s="112"/>
      <c r="I557" s="112"/>
      <c r="J557" s="113"/>
      <c r="K557" s="113"/>
      <c r="AQ557" s="62"/>
      <c r="AR557" s="62"/>
      <c r="AS557" s="62"/>
      <c r="AT557" s="62"/>
    </row>
    <row r="558" ht="15.75" customHeight="1">
      <c r="F558" s="111"/>
      <c r="G558" s="112"/>
      <c r="H558" s="112"/>
      <c r="I558" s="112"/>
      <c r="J558" s="113"/>
      <c r="K558" s="113"/>
      <c r="AQ558" s="62"/>
      <c r="AR558" s="62"/>
      <c r="AS558" s="62"/>
      <c r="AT558" s="62"/>
    </row>
    <row r="559" ht="15.75" customHeight="1">
      <c r="F559" s="111"/>
      <c r="G559" s="112"/>
      <c r="H559" s="112"/>
      <c r="I559" s="112"/>
      <c r="J559" s="113"/>
      <c r="K559" s="113"/>
      <c r="AQ559" s="62"/>
      <c r="AR559" s="62"/>
      <c r="AS559" s="62"/>
      <c r="AT559" s="62"/>
    </row>
    <row r="560" ht="15.75" customHeight="1">
      <c r="F560" s="111"/>
      <c r="G560" s="112"/>
      <c r="H560" s="112"/>
      <c r="I560" s="112"/>
      <c r="J560" s="113"/>
      <c r="K560" s="113"/>
      <c r="AQ560" s="62"/>
      <c r="AR560" s="62"/>
      <c r="AS560" s="62"/>
      <c r="AT560" s="62"/>
    </row>
    <row r="561" ht="15.75" customHeight="1">
      <c r="F561" s="111"/>
      <c r="G561" s="112"/>
      <c r="H561" s="112"/>
      <c r="I561" s="112"/>
      <c r="J561" s="113"/>
      <c r="K561" s="113"/>
      <c r="AQ561" s="62"/>
      <c r="AR561" s="62"/>
      <c r="AS561" s="62"/>
      <c r="AT561" s="62"/>
    </row>
    <row r="562" ht="15.75" customHeight="1">
      <c r="F562" s="111"/>
      <c r="G562" s="112"/>
      <c r="H562" s="112"/>
      <c r="I562" s="112"/>
      <c r="J562" s="113"/>
      <c r="K562" s="113"/>
      <c r="AQ562" s="62"/>
      <c r="AR562" s="62"/>
      <c r="AS562" s="62"/>
      <c r="AT562" s="62"/>
    </row>
    <row r="563" ht="15.75" customHeight="1">
      <c r="F563" s="111"/>
      <c r="G563" s="112"/>
      <c r="H563" s="112"/>
      <c r="I563" s="112"/>
      <c r="J563" s="113"/>
      <c r="K563" s="113"/>
      <c r="AQ563" s="62"/>
      <c r="AR563" s="62"/>
      <c r="AS563" s="62"/>
      <c r="AT563" s="62"/>
    </row>
    <row r="564" ht="15.75" customHeight="1">
      <c r="F564" s="111"/>
      <c r="G564" s="112"/>
      <c r="H564" s="112"/>
      <c r="I564" s="112"/>
      <c r="J564" s="113"/>
      <c r="K564" s="113"/>
      <c r="AQ564" s="62"/>
      <c r="AR564" s="62"/>
      <c r="AS564" s="62"/>
      <c r="AT564" s="62"/>
    </row>
    <row r="565" ht="15.75" customHeight="1">
      <c r="F565" s="111"/>
      <c r="G565" s="112"/>
      <c r="H565" s="112"/>
      <c r="I565" s="112"/>
      <c r="J565" s="113"/>
      <c r="K565" s="113"/>
      <c r="AQ565" s="62"/>
      <c r="AR565" s="62"/>
      <c r="AS565" s="62"/>
      <c r="AT565" s="62"/>
    </row>
    <row r="566" ht="15.75" customHeight="1">
      <c r="F566" s="111"/>
      <c r="G566" s="112"/>
      <c r="H566" s="112"/>
      <c r="I566" s="112"/>
      <c r="J566" s="113"/>
      <c r="K566" s="113"/>
      <c r="AQ566" s="62"/>
      <c r="AR566" s="62"/>
      <c r="AS566" s="62"/>
      <c r="AT566" s="62"/>
    </row>
    <row r="567" ht="15.75" customHeight="1">
      <c r="F567" s="111"/>
      <c r="G567" s="112"/>
      <c r="H567" s="112"/>
      <c r="I567" s="112"/>
      <c r="J567" s="113"/>
      <c r="K567" s="113"/>
      <c r="AQ567" s="62"/>
      <c r="AR567" s="62"/>
      <c r="AS567" s="62"/>
      <c r="AT567" s="62"/>
    </row>
    <row r="568" ht="15.75" customHeight="1">
      <c r="F568" s="111"/>
      <c r="G568" s="112"/>
      <c r="H568" s="112"/>
      <c r="I568" s="112"/>
      <c r="J568" s="113"/>
      <c r="K568" s="113"/>
      <c r="AQ568" s="62"/>
      <c r="AR568" s="62"/>
      <c r="AS568" s="62"/>
      <c r="AT568" s="62"/>
    </row>
    <row r="569" ht="15.75" customHeight="1">
      <c r="F569" s="111"/>
      <c r="G569" s="112"/>
      <c r="H569" s="112"/>
      <c r="I569" s="112"/>
      <c r="J569" s="113"/>
      <c r="K569" s="113"/>
      <c r="AQ569" s="62"/>
      <c r="AR569" s="62"/>
      <c r="AS569" s="62"/>
      <c r="AT569" s="62"/>
    </row>
    <row r="570" ht="15.75" customHeight="1">
      <c r="F570" s="111"/>
      <c r="G570" s="112"/>
      <c r="H570" s="112"/>
      <c r="I570" s="112"/>
      <c r="J570" s="113"/>
      <c r="K570" s="113"/>
      <c r="AQ570" s="62"/>
      <c r="AR570" s="62"/>
      <c r="AS570" s="62"/>
      <c r="AT570" s="62"/>
    </row>
    <row r="571" ht="15.75" customHeight="1">
      <c r="F571" s="111"/>
      <c r="G571" s="112"/>
      <c r="H571" s="112"/>
      <c r="I571" s="112"/>
      <c r="J571" s="113"/>
      <c r="K571" s="113"/>
      <c r="AQ571" s="62"/>
      <c r="AR571" s="62"/>
      <c r="AS571" s="62"/>
      <c r="AT571" s="62"/>
    </row>
    <row r="572" ht="15.75" customHeight="1">
      <c r="F572" s="111"/>
      <c r="G572" s="112"/>
      <c r="H572" s="112"/>
      <c r="I572" s="112"/>
      <c r="J572" s="113"/>
      <c r="K572" s="113"/>
      <c r="AQ572" s="62"/>
      <c r="AR572" s="62"/>
      <c r="AS572" s="62"/>
      <c r="AT572" s="62"/>
    </row>
    <row r="573" ht="15.75" customHeight="1">
      <c r="F573" s="111"/>
      <c r="G573" s="112"/>
      <c r="H573" s="112"/>
      <c r="I573" s="112"/>
      <c r="J573" s="113"/>
      <c r="K573" s="113"/>
      <c r="AQ573" s="62"/>
      <c r="AR573" s="62"/>
      <c r="AS573" s="62"/>
      <c r="AT573" s="62"/>
    </row>
    <row r="574" ht="15.75" customHeight="1">
      <c r="F574" s="111"/>
      <c r="G574" s="112"/>
      <c r="H574" s="112"/>
      <c r="I574" s="112"/>
      <c r="J574" s="113"/>
      <c r="K574" s="113"/>
      <c r="AQ574" s="62"/>
      <c r="AR574" s="62"/>
      <c r="AS574" s="62"/>
      <c r="AT574" s="62"/>
    </row>
    <row r="575" ht="15.75" customHeight="1">
      <c r="F575" s="111"/>
      <c r="G575" s="112"/>
      <c r="H575" s="112"/>
      <c r="I575" s="112"/>
      <c r="J575" s="113"/>
      <c r="K575" s="113"/>
      <c r="AQ575" s="62"/>
      <c r="AR575" s="62"/>
      <c r="AS575" s="62"/>
      <c r="AT575" s="62"/>
    </row>
    <row r="576" ht="15.75" customHeight="1">
      <c r="F576" s="111"/>
      <c r="G576" s="112"/>
      <c r="H576" s="112"/>
      <c r="I576" s="112"/>
      <c r="J576" s="113"/>
      <c r="K576" s="113"/>
      <c r="AQ576" s="62"/>
      <c r="AR576" s="62"/>
      <c r="AS576" s="62"/>
      <c r="AT576" s="62"/>
    </row>
    <row r="577" ht="15.75" customHeight="1">
      <c r="F577" s="111"/>
      <c r="G577" s="112"/>
      <c r="H577" s="112"/>
      <c r="I577" s="112"/>
      <c r="J577" s="113"/>
      <c r="K577" s="113"/>
      <c r="AQ577" s="62"/>
      <c r="AR577" s="62"/>
      <c r="AS577" s="62"/>
      <c r="AT577" s="62"/>
    </row>
    <row r="578" ht="15.75" customHeight="1">
      <c r="F578" s="111"/>
      <c r="G578" s="112"/>
      <c r="H578" s="112"/>
      <c r="I578" s="112"/>
      <c r="J578" s="113"/>
      <c r="K578" s="113"/>
      <c r="AQ578" s="62"/>
      <c r="AR578" s="62"/>
      <c r="AS578" s="62"/>
      <c r="AT578" s="62"/>
    </row>
    <row r="579" ht="15.75" customHeight="1">
      <c r="F579" s="111"/>
      <c r="G579" s="112"/>
      <c r="H579" s="112"/>
      <c r="I579" s="112"/>
      <c r="J579" s="113"/>
      <c r="K579" s="113"/>
      <c r="AQ579" s="62"/>
      <c r="AR579" s="62"/>
      <c r="AS579" s="62"/>
      <c r="AT579" s="62"/>
    </row>
    <row r="580" ht="15.75" customHeight="1">
      <c r="F580" s="111"/>
      <c r="G580" s="112"/>
      <c r="H580" s="112"/>
      <c r="I580" s="112"/>
      <c r="J580" s="113"/>
      <c r="K580" s="113"/>
      <c r="AQ580" s="62"/>
      <c r="AR580" s="62"/>
      <c r="AS580" s="62"/>
      <c r="AT580" s="62"/>
    </row>
    <row r="581" ht="15.75" customHeight="1">
      <c r="F581" s="111"/>
      <c r="G581" s="112"/>
      <c r="H581" s="112"/>
      <c r="I581" s="112"/>
      <c r="J581" s="113"/>
      <c r="K581" s="113"/>
      <c r="AQ581" s="62"/>
      <c r="AR581" s="62"/>
      <c r="AS581" s="62"/>
      <c r="AT581" s="62"/>
    </row>
    <row r="582" ht="15.75" customHeight="1">
      <c r="F582" s="111"/>
      <c r="G582" s="112"/>
      <c r="H582" s="112"/>
      <c r="I582" s="112"/>
      <c r="J582" s="113"/>
      <c r="K582" s="113"/>
      <c r="AQ582" s="62"/>
      <c r="AR582" s="62"/>
      <c r="AS582" s="62"/>
      <c r="AT582" s="62"/>
    </row>
    <row r="583" ht="15.75" customHeight="1">
      <c r="F583" s="111"/>
      <c r="G583" s="112"/>
      <c r="H583" s="112"/>
      <c r="I583" s="112"/>
      <c r="J583" s="113"/>
      <c r="K583" s="113"/>
      <c r="AQ583" s="62"/>
      <c r="AR583" s="62"/>
      <c r="AS583" s="62"/>
      <c r="AT583" s="62"/>
    </row>
    <row r="584" ht="15.75" customHeight="1">
      <c r="F584" s="111"/>
      <c r="G584" s="112"/>
      <c r="H584" s="112"/>
      <c r="I584" s="112"/>
      <c r="J584" s="113"/>
      <c r="K584" s="113"/>
      <c r="AQ584" s="62"/>
      <c r="AR584" s="62"/>
      <c r="AS584" s="62"/>
      <c r="AT584" s="62"/>
    </row>
    <row r="585" ht="15.75" customHeight="1">
      <c r="F585" s="111"/>
      <c r="G585" s="112"/>
      <c r="H585" s="112"/>
      <c r="I585" s="112"/>
      <c r="J585" s="113"/>
      <c r="K585" s="113"/>
      <c r="AQ585" s="62"/>
      <c r="AR585" s="62"/>
      <c r="AS585" s="62"/>
      <c r="AT585" s="62"/>
    </row>
    <row r="586" ht="15.75" customHeight="1">
      <c r="F586" s="111"/>
      <c r="G586" s="112"/>
      <c r="H586" s="112"/>
      <c r="I586" s="112"/>
      <c r="J586" s="113"/>
      <c r="K586" s="113"/>
      <c r="AQ586" s="62"/>
      <c r="AR586" s="62"/>
      <c r="AS586" s="62"/>
      <c r="AT586" s="62"/>
    </row>
    <row r="587" ht="15.75" customHeight="1">
      <c r="F587" s="111"/>
      <c r="G587" s="112"/>
      <c r="H587" s="112"/>
      <c r="I587" s="112"/>
      <c r="J587" s="113"/>
      <c r="K587" s="113"/>
      <c r="AQ587" s="62"/>
      <c r="AR587" s="62"/>
      <c r="AS587" s="62"/>
      <c r="AT587" s="62"/>
    </row>
    <row r="588" ht="15.75" customHeight="1">
      <c r="F588" s="111"/>
      <c r="G588" s="112"/>
      <c r="H588" s="112"/>
      <c r="I588" s="112"/>
      <c r="J588" s="113"/>
      <c r="K588" s="113"/>
      <c r="AQ588" s="62"/>
      <c r="AR588" s="62"/>
      <c r="AS588" s="62"/>
      <c r="AT588" s="62"/>
    </row>
    <row r="589" ht="15.75" customHeight="1">
      <c r="F589" s="111"/>
      <c r="G589" s="112"/>
      <c r="H589" s="112"/>
      <c r="I589" s="112"/>
      <c r="J589" s="113"/>
      <c r="K589" s="113"/>
      <c r="AQ589" s="62"/>
      <c r="AR589" s="62"/>
      <c r="AS589" s="62"/>
      <c r="AT589" s="62"/>
    </row>
    <row r="590" ht="15.75" customHeight="1">
      <c r="F590" s="111"/>
      <c r="G590" s="112"/>
      <c r="H590" s="112"/>
      <c r="I590" s="112"/>
      <c r="J590" s="113"/>
      <c r="K590" s="113"/>
      <c r="AQ590" s="62"/>
      <c r="AR590" s="62"/>
      <c r="AS590" s="62"/>
      <c r="AT590" s="62"/>
    </row>
    <row r="591" ht="15.75" customHeight="1">
      <c r="F591" s="111"/>
      <c r="G591" s="112"/>
      <c r="H591" s="112"/>
      <c r="I591" s="112"/>
      <c r="J591" s="113"/>
      <c r="K591" s="113"/>
      <c r="AQ591" s="62"/>
      <c r="AR591" s="62"/>
      <c r="AS591" s="62"/>
      <c r="AT591" s="62"/>
    </row>
    <row r="592" ht="15.75" customHeight="1">
      <c r="F592" s="111"/>
      <c r="G592" s="112"/>
      <c r="H592" s="112"/>
      <c r="I592" s="112"/>
      <c r="J592" s="113"/>
      <c r="K592" s="113"/>
      <c r="AQ592" s="62"/>
      <c r="AR592" s="62"/>
      <c r="AS592" s="62"/>
      <c r="AT592" s="62"/>
    </row>
    <row r="593" ht="15.75" customHeight="1">
      <c r="F593" s="111"/>
      <c r="G593" s="112"/>
      <c r="H593" s="112"/>
      <c r="I593" s="112"/>
      <c r="J593" s="113"/>
      <c r="K593" s="113"/>
      <c r="AQ593" s="62"/>
      <c r="AR593" s="62"/>
      <c r="AS593" s="62"/>
      <c r="AT593" s="62"/>
    </row>
    <row r="594" ht="15.75" customHeight="1">
      <c r="F594" s="111"/>
      <c r="G594" s="112"/>
      <c r="H594" s="112"/>
      <c r="I594" s="112"/>
      <c r="J594" s="113"/>
      <c r="K594" s="113"/>
      <c r="AQ594" s="62"/>
      <c r="AR594" s="62"/>
      <c r="AS594" s="62"/>
      <c r="AT594" s="62"/>
    </row>
    <row r="595" ht="15.75" customHeight="1">
      <c r="F595" s="111"/>
      <c r="G595" s="112"/>
      <c r="H595" s="112"/>
      <c r="I595" s="112"/>
      <c r="J595" s="113"/>
      <c r="K595" s="113"/>
      <c r="AQ595" s="62"/>
      <c r="AR595" s="62"/>
      <c r="AS595" s="62"/>
      <c r="AT595" s="62"/>
    </row>
    <row r="596" ht="15.75" customHeight="1">
      <c r="F596" s="111"/>
      <c r="G596" s="112"/>
      <c r="H596" s="112"/>
      <c r="I596" s="112"/>
      <c r="J596" s="113"/>
      <c r="K596" s="113"/>
      <c r="AQ596" s="62"/>
      <c r="AR596" s="62"/>
      <c r="AS596" s="62"/>
      <c r="AT596" s="62"/>
    </row>
    <row r="597" ht="15.75" customHeight="1">
      <c r="F597" s="111"/>
      <c r="G597" s="112"/>
      <c r="H597" s="112"/>
      <c r="I597" s="112"/>
      <c r="J597" s="113"/>
      <c r="K597" s="113"/>
      <c r="AQ597" s="62"/>
      <c r="AR597" s="62"/>
      <c r="AS597" s="62"/>
      <c r="AT597" s="62"/>
    </row>
    <row r="598" ht="15.75" customHeight="1">
      <c r="F598" s="111"/>
      <c r="G598" s="112"/>
      <c r="H598" s="112"/>
      <c r="I598" s="112"/>
      <c r="J598" s="113"/>
      <c r="K598" s="113"/>
      <c r="AQ598" s="62"/>
      <c r="AR598" s="62"/>
      <c r="AS598" s="62"/>
      <c r="AT598" s="62"/>
    </row>
    <row r="599" ht="15.75" customHeight="1">
      <c r="F599" s="111"/>
      <c r="G599" s="112"/>
      <c r="H599" s="112"/>
      <c r="I599" s="112"/>
      <c r="J599" s="113"/>
      <c r="K599" s="113"/>
      <c r="AQ599" s="62"/>
      <c r="AR599" s="62"/>
      <c r="AS599" s="62"/>
      <c r="AT599" s="62"/>
    </row>
    <row r="600" ht="15.75" customHeight="1">
      <c r="F600" s="111"/>
      <c r="G600" s="112"/>
      <c r="H600" s="112"/>
      <c r="I600" s="112"/>
      <c r="J600" s="113"/>
      <c r="K600" s="113"/>
      <c r="AQ600" s="62"/>
      <c r="AR600" s="62"/>
      <c r="AS600" s="62"/>
      <c r="AT600" s="62"/>
    </row>
    <row r="601" ht="15.75" customHeight="1">
      <c r="F601" s="111"/>
      <c r="G601" s="112"/>
      <c r="H601" s="112"/>
      <c r="I601" s="112"/>
      <c r="J601" s="113"/>
      <c r="K601" s="113"/>
      <c r="AQ601" s="62"/>
      <c r="AR601" s="62"/>
      <c r="AS601" s="62"/>
      <c r="AT601" s="62"/>
    </row>
    <row r="602" ht="15.75" customHeight="1">
      <c r="F602" s="111"/>
      <c r="G602" s="112"/>
      <c r="H602" s="112"/>
      <c r="I602" s="112"/>
      <c r="J602" s="113"/>
      <c r="K602" s="113"/>
      <c r="AQ602" s="62"/>
      <c r="AR602" s="62"/>
      <c r="AS602" s="62"/>
      <c r="AT602" s="62"/>
    </row>
    <row r="603" ht="15.75" customHeight="1">
      <c r="F603" s="111"/>
      <c r="G603" s="112"/>
      <c r="H603" s="112"/>
      <c r="I603" s="112"/>
      <c r="J603" s="113"/>
      <c r="K603" s="113"/>
      <c r="AQ603" s="62"/>
      <c r="AR603" s="62"/>
      <c r="AS603" s="62"/>
      <c r="AT603" s="62"/>
    </row>
    <row r="604" ht="15.75" customHeight="1">
      <c r="F604" s="111"/>
      <c r="G604" s="112"/>
      <c r="H604" s="112"/>
      <c r="I604" s="112"/>
      <c r="J604" s="113"/>
      <c r="K604" s="113"/>
      <c r="AQ604" s="62"/>
      <c r="AR604" s="62"/>
      <c r="AS604" s="62"/>
      <c r="AT604" s="62"/>
    </row>
    <row r="605" ht="15.75" customHeight="1">
      <c r="F605" s="111"/>
      <c r="G605" s="112"/>
      <c r="H605" s="112"/>
      <c r="I605" s="112"/>
      <c r="J605" s="113"/>
      <c r="K605" s="113"/>
      <c r="AQ605" s="62"/>
      <c r="AR605" s="62"/>
      <c r="AS605" s="62"/>
      <c r="AT605" s="62"/>
    </row>
    <row r="606" ht="15.75" customHeight="1">
      <c r="F606" s="111"/>
      <c r="G606" s="112"/>
      <c r="H606" s="112"/>
      <c r="I606" s="112"/>
      <c r="J606" s="113"/>
      <c r="K606" s="113"/>
      <c r="AQ606" s="62"/>
      <c r="AR606" s="62"/>
      <c r="AS606" s="62"/>
      <c r="AT606" s="62"/>
    </row>
    <row r="607" ht="15.75" customHeight="1">
      <c r="F607" s="111"/>
      <c r="G607" s="112"/>
      <c r="H607" s="112"/>
      <c r="I607" s="112"/>
      <c r="J607" s="113"/>
      <c r="K607" s="113"/>
      <c r="AQ607" s="62"/>
      <c r="AR607" s="62"/>
      <c r="AS607" s="62"/>
      <c r="AT607" s="62"/>
    </row>
    <row r="608" ht="15.75" customHeight="1">
      <c r="F608" s="111"/>
      <c r="G608" s="112"/>
      <c r="H608" s="112"/>
      <c r="I608" s="112"/>
      <c r="J608" s="113"/>
      <c r="K608" s="113"/>
      <c r="AQ608" s="62"/>
      <c r="AR608" s="62"/>
      <c r="AS608" s="62"/>
      <c r="AT608" s="62"/>
    </row>
    <row r="609" ht="15.75" customHeight="1">
      <c r="F609" s="111"/>
      <c r="G609" s="112"/>
      <c r="H609" s="112"/>
      <c r="I609" s="112"/>
      <c r="J609" s="113"/>
      <c r="K609" s="113"/>
      <c r="AQ609" s="62"/>
      <c r="AR609" s="62"/>
      <c r="AS609" s="62"/>
      <c r="AT609" s="62"/>
    </row>
    <row r="610" ht="15.75" customHeight="1">
      <c r="F610" s="111"/>
      <c r="G610" s="112"/>
      <c r="H610" s="112"/>
      <c r="I610" s="112"/>
      <c r="J610" s="113"/>
      <c r="K610" s="113"/>
      <c r="AQ610" s="62"/>
      <c r="AR610" s="62"/>
      <c r="AS610" s="62"/>
      <c r="AT610" s="62"/>
    </row>
    <row r="611" ht="15.75" customHeight="1">
      <c r="F611" s="111"/>
      <c r="G611" s="112"/>
      <c r="H611" s="112"/>
      <c r="I611" s="112"/>
      <c r="J611" s="113"/>
      <c r="K611" s="113"/>
      <c r="AQ611" s="62"/>
      <c r="AR611" s="62"/>
      <c r="AS611" s="62"/>
      <c r="AT611" s="62"/>
    </row>
    <row r="612" ht="15.75" customHeight="1">
      <c r="F612" s="111"/>
      <c r="G612" s="112"/>
      <c r="H612" s="112"/>
      <c r="I612" s="112"/>
      <c r="J612" s="113"/>
      <c r="K612" s="113"/>
      <c r="AQ612" s="62"/>
      <c r="AR612" s="62"/>
      <c r="AS612" s="62"/>
      <c r="AT612" s="62"/>
    </row>
    <row r="613" ht="15.75" customHeight="1">
      <c r="F613" s="111"/>
      <c r="G613" s="112"/>
      <c r="H613" s="112"/>
      <c r="I613" s="112"/>
      <c r="J613" s="113"/>
      <c r="K613" s="113"/>
      <c r="AQ613" s="62"/>
      <c r="AR613" s="62"/>
      <c r="AS613" s="62"/>
      <c r="AT613" s="62"/>
    </row>
    <row r="614" ht="15.75" customHeight="1">
      <c r="F614" s="111"/>
      <c r="G614" s="112"/>
      <c r="H614" s="112"/>
      <c r="I614" s="112"/>
      <c r="J614" s="113"/>
      <c r="K614" s="113"/>
      <c r="AQ614" s="62"/>
      <c r="AR614" s="62"/>
      <c r="AS614" s="62"/>
      <c r="AT614" s="62"/>
    </row>
    <row r="615" ht="15.75" customHeight="1">
      <c r="F615" s="111"/>
      <c r="G615" s="112"/>
      <c r="H615" s="112"/>
      <c r="I615" s="112"/>
      <c r="J615" s="113"/>
      <c r="K615" s="113"/>
      <c r="AQ615" s="62"/>
      <c r="AR615" s="62"/>
      <c r="AS615" s="62"/>
      <c r="AT615" s="62"/>
    </row>
    <row r="616" ht="15.75" customHeight="1">
      <c r="F616" s="111"/>
      <c r="G616" s="112"/>
      <c r="H616" s="112"/>
      <c r="I616" s="112"/>
      <c r="J616" s="113"/>
      <c r="K616" s="113"/>
      <c r="AQ616" s="62"/>
      <c r="AR616" s="62"/>
      <c r="AS616" s="62"/>
      <c r="AT616" s="62"/>
    </row>
    <row r="617" ht="15.75" customHeight="1">
      <c r="F617" s="111"/>
      <c r="G617" s="112"/>
      <c r="H617" s="112"/>
      <c r="I617" s="112"/>
      <c r="J617" s="113"/>
      <c r="K617" s="113"/>
      <c r="AQ617" s="62"/>
      <c r="AR617" s="62"/>
      <c r="AS617" s="62"/>
      <c r="AT617" s="62"/>
    </row>
    <row r="618" ht="15.75" customHeight="1">
      <c r="F618" s="111"/>
      <c r="G618" s="112"/>
      <c r="H618" s="112"/>
      <c r="I618" s="112"/>
      <c r="J618" s="113"/>
      <c r="K618" s="113"/>
      <c r="AQ618" s="62"/>
      <c r="AR618" s="62"/>
      <c r="AS618" s="62"/>
      <c r="AT618" s="62"/>
    </row>
    <row r="619" ht="15.75" customHeight="1">
      <c r="F619" s="111"/>
      <c r="G619" s="112"/>
      <c r="H619" s="112"/>
      <c r="I619" s="112"/>
      <c r="J619" s="113"/>
      <c r="K619" s="113"/>
      <c r="AQ619" s="62"/>
      <c r="AR619" s="62"/>
      <c r="AS619" s="62"/>
      <c r="AT619" s="62"/>
    </row>
    <row r="620" ht="15.75" customHeight="1">
      <c r="F620" s="111"/>
      <c r="G620" s="112"/>
      <c r="H620" s="112"/>
      <c r="I620" s="112"/>
      <c r="J620" s="113"/>
      <c r="K620" s="113"/>
      <c r="AQ620" s="62"/>
      <c r="AR620" s="62"/>
      <c r="AS620" s="62"/>
      <c r="AT620" s="62"/>
    </row>
    <row r="621" ht="15.75" customHeight="1">
      <c r="F621" s="111"/>
      <c r="G621" s="112"/>
      <c r="H621" s="112"/>
      <c r="I621" s="112"/>
      <c r="J621" s="113"/>
      <c r="K621" s="113"/>
      <c r="AQ621" s="62"/>
      <c r="AR621" s="62"/>
      <c r="AS621" s="62"/>
      <c r="AT621" s="62"/>
    </row>
    <row r="622" ht="15.75" customHeight="1">
      <c r="F622" s="111"/>
      <c r="G622" s="112"/>
      <c r="H622" s="112"/>
      <c r="I622" s="112"/>
      <c r="J622" s="113"/>
      <c r="K622" s="113"/>
      <c r="AQ622" s="62"/>
      <c r="AR622" s="62"/>
      <c r="AS622" s="62"/>
      <c r="AT622" s="62"/>
    </row>
    <row r="623" ht="15.75" customHeight="1">
      <c r="F623" s="111"/>
      <c r="G623" s="112"/>
      <c r="H623" s="112"/>
      <c r="I623" s="112"/>
      <c r="J623" s="113"/>
      <c r="K623" s="113"/>
      <c r="AQ623" s="62"/>
      <c r="AR623" s="62"/>
      <c r="AS623" s="62"/>
      <c r="AT623" s="62"/>
    </row>
    <row r="624" ht="15.75" customHeight="1">
      <c r="F624" s="111"/>
      <c r="G624" s="112"/>
      <c r="H624" s="112"/>
      <c r="I624" s="112"/>
      <c r="J624" s="113"/>
      <c r="K624" s="113"/>
      <c r="AQ624" s="62"/>
      <c r="AR624" s="62"/>
      <c r="AS624" s="62"/>
      <c r="AT624" s="62"/>
    </row>
    <row r="625" ht="15.75" customHeight="1">
      <c r="F625" s="111"/>
      <c r="G625" s="112"/>
      <c r="H625" s="112"/>
      <c r="I625" s="112"/>
      <c r="J625" s="113"/>
      <c r="K625" s="113"/>
      <c r="AQ625" s="62"/>
      <c r="AR625" s="62"/>
      <c r="AS625" s="62"/>
      <c r="AT625" s="62"/>
    </row>
    <row r="626" ht="15.75" customHeight="1">
      <c r="F626" s="111"/>
      <c r="G626" s="112"/>
      <c r="H626" s="112"/>
      <c r="I626" s="112"/>
      <c r="J626" s="113"/>
      <c r="K626" s="113"/>
      <c r="AQ626" s="62"/>
      <c r="AR626" s="62"/>
      <c r="AS626" s="62"/>
      <c r="AT626" s="62"/>
    </row>
    <row r="627" ht="15.75" customHeight="1">
      <c r="F627" s="111"/>
      <c r="G627" s="112"/>
      <c r="H627" s="112"/>
      <c r="I627" s="112"/>
      <c r="J627" s="113"/>
      <c r="K627" s="113"/>
      <c r="AQ627" s="62"/>
      <c r="AR627" s="62"/>
      <c r="AS627" s="62"/>
      <c r="AT627" s="62"/>
    </row>
    <row r="628" ht="15.75" customHeight="1">
      <c r="F628" s="111"/>
      <c r="G628" s="112"/>
      <c r="H628" s="112"/>
      <c r="I628" s="112"/>
      <c r="J628" s="113"/>
      <c r="K628" s="113"/>
      <c r="AQ628" s="62"/>
      <c r="AR628" s="62"/>
      <c r="AS628" s="62"/>
      <c r="AT628" s="62"/>
    </row>
    <row r="629" ht="15.75" customHeight="1">
      <c r="F629" s="111"/>
      <c r="G629" s="112"/>
      <c r="H629" s="112"/>
      <c r="I629" s="112"/>
      <c r="J629" s="113"/>
      <c r="K629" s="113"/>
      <c r="AQ629" s="62"/>
      <c r="AR629" s="62"/>
      <c r="AS629" s="62"/>
      <c r="AT629" s="62"/>
    </row>
    <row r="630" ht="15.75" customHeight="1">
      <c r="F630" s="111"/>
      <c r="G630" s="112"/>
      <c r="H630" s="112"/>
      <c r="I630" s="112"/>
      <c r="J630" s="113"/>
      <c r="K630" s="113"/>
      <c r="AQ630" s="62"/>
      <c r="AR630" s="62"/>
      <c r="AS630" s="62"/>
      <c r="AT630" s="62"/>
    </row>
    <row r="631" ht="15.75" customHeight="1">
      <c r="F631" s="111"/>
      <c r="G631" s="112"/>
      <c r="H631" s="112"/>
      <c r="I631" s="112"/>
      <c r="J631" s="113"/>
      <c r="K631" s="113"/>
      <c r="AQ631" s="62"/>
      <c r="AR631" s="62"/>
      <c r="AS631" s="62"/>
      <c r="AT631" s="62"/>
    </row>
    <row r="632" ht="15.75" customHeight="1">
      <c r="F632" s="111"/>
      <c r="G632" s="112"/>
      <c r="H632" s="112"/>
      <c r="I632" s="112"/>
      <c r="J632" s="113"/>
      <c r="K632" s="113"/>
      <c r="AQ632" s="62"/>
      <c r="AR632" s="62"/>
      <c r="AS632" s="62"/>
      <c r="AT632" s="62"/>
    </row>
    <row r="633" ht="15.75" customHeight="1">
      <c r="F633" s="111"/>
      <c r="G633" s="112"/>
      <c r="H633" s="112"/>
      <c r="I633" s="112"/>
      <c r="J633" s="113"/>
      <c r="K633" s="113"/>
      <c r="AQ633" s="62"/>
      <c r="AR633" s="62"/>
      <c r="AS633" s="62"/>
      <c r="AT633" s="62"/>
    </row>
    <row r="634" ht="15.75" customHeight="1">
      <c r="F634" s="111"/>
      <c r="G634" s="112"/>
      <c r="H634" s="112"/>
      <c r="I634" s="112"/>
      <c r="J634" s="113"/>
      <c r="K634" s="113"/>
      <c r="AQ634" s="62"/>
      <c r="AR634" s="62"/>
      <c r="AS634" s="62"/>
      <c r="AT634" s="62"/>
    </row>
    <row r="635" ht="15.75" customHeight="1">
      <c r="F635" s="111"/>
      <c r="G635" s="112"/>
      <c r="H635" s="112"/>
      <c r="I635" s="112"/>
      <c r="J635" s="113"/>
      <c r="K635" s="113"/>
      <c r="AQ635" s="62"/>
      <c r="AR635" s="62"/>
      <c r="AS635" s="62"/>
      <c r="AT635" s="62"/>
    </row>
    <row r="636" ht="15.75" customHeight="1">
      <c r="F636" s="111"/>
      <c r="G636" s="112"/>
      <c r="H636" s="112"/>
      <c r="I636" s="112"/>
      <c r="J636" s="113"/>
      <c r="K636" s="113"/>
      <c r="AQ636" s="62"/>
      <c r="AR636" s="62"/>
      <c r="AS636" s="62"/>
      <c r="AT636" s="62"/>
    </row>
    <row r="637" ht="15.75" customHeight="1">
      <c r="F637" s="111"/>
      <c r="G637" s="112"/>
      <c r="H637" s="112"/>
      <c r="I637" s="112"/>
      <c r="J637" s="113"/>
      <c r="K637" s="113"/>
      <c r="AQ637" s="62"/>
      <c r="AR637" s="62"/>
      <c r="AS637" s="62"/>
      <c r="AT637" s="62"/>
    </row>
    <row r="638" ht="15.75" customHeight="1">
      <c r="F638" s="111"/>
      <c r="G638" s="112"/>
      <c r="H638" s="112"/>
      <c r="I638" s="112"/>
      <c r="J638" s="113"/>
      <c r="K638" s="113"/>
      <c r="AQ638" s="62"/>
      <c r="AR638" s="62"/>
      <c r="AS638" s="62"/>
      <c r="AT638" s="62"/>
    </row>
    <row r="639" ht="15.75" customHeight="1">
      <c r="F639" s="111"/>
      <c r="G639" s="112"/>
      <c r="H639" s="112"/>
      <c r="I639" s="112"/>
      <c r="J639" s="113"/>
      <c r="K639" s="113"/>
      <c r="AQ639" s="62"/>
      <c r="AR639" s="62"/>
      <c r="AS639" s="62"/>
      <c r="AT639" s="62"/>
    </row>
    <row r="640" ht="15.75" customHeight="1">
      <c r="F640" s="111"/>
      <c r="G640" s="112"/>
      <c r="H640" s="112"/>
      <c r="I640" s="112"/>
      <c r="J640" s="113"/>
      <c r="K640" s="113"/>
      <c r="AQ640" s="62"/>
      <c r="AR640" s="62"/>
      <c r="AS640" s="62"/>
      <c r="AT640" s="62"/>
    </row>
    <row r="641" ht="15.75" customHeight="1">
      <c r="F641" s="111"/>
      <c r="G641" s="112"/>
      <c r="H641" s="112"/>
      <c r="I641" s="112"/>
      <c r="J641" s="113"/>
      <c r="K641" s="113"/>
      <c r="AQ641" s="62"/>
      <c r="AR641" s="62"/>
      <c r="AS641" s="62"/>
      <c r="AT641" s="62"/>
    </row>
    <row r="642" ht="15.75" customHeight="1">
      <c r="F642" s="111"/>
      <c r="G642" s="112"/>
      <c r="H642" s="112"/>
      <c r="I642" s="112"/>
      <c r="J642" s="113"/>
      <c r="K642" s="113"/>
      <c r="AQ642" s="62"/>
      <c r="AR642" s="62"/>
      <c r="AS642" s="62"/>
      <c r="AT642" s="62"/>
    </row>
    <row r="643" ht="15.75" customHeight="1">
      <c r="F643" s="111"/>
      <c r="G643" s="112"/>
      <c r="H643" s="112"/>
      <c r="I643" s="112"/>
      <c r="J643" s="113"/>
      <c r="K643" s="113"/>
      <c r="AQ643" s="62"/>
      <c r="AR643" s="62"/>
      <c r="AS643" s="62"/>
      <c r="AT643" s="62"/>
    </row>
    <row r="644" ht="15.75" customHeight="1">
      <c r="F644" s="111"/>
      <c r="G644" s="112"/>
      <c r="H644" s="112"/>
      <c r="I644" s="112"/>
      <c r="J644" s="113"/>
      <c r="K644" s="113"/>
      <c r="AQ644" s="62"/>
      <c r="AR644" s="62"/>
      <c r="AS644" s="62"/>
      <c r="AT644" s="62"/>
    </row>
    <row r="645" ht="15.75" customHeight="1">
      <c r="F645" s="111"/>
      <c r="G645" s="112"/>
      <c r="H645" s="112"/>
      <c r="I645" s="112"/>
      <c r="J645" s="113"/>
      <c r="K645" s="113"/>
      <c r="AQ645" s="62"/>
      <c r="AR645" s="62"/>
      <c r="AS645" s="62"/>
      <c r="AT645" s="62"/>
    </row>
    <row r="646" ht="15.75" customHeight="1">
      <c r="F646" s="111"/>
      <c r="G646" s="112"/>
      <c r="H646" s="112"/>
      <c r="I646" s="112"/>
      <c r="J646" s="113"/>
      <c r="K646" s="113"/>
      <c r="AQ646" s="62"/>
      <c r="AR646" s="62"/>
      <c r="AS646" s="62"/>
      <c r="AT646" s="62"/>
    </row>
    <row r="647" ht="15.75" customHeight="1">
      <c r="F647" s="111"/>
      <c r="G647" s="112"/>
      <c r="H647" s="112"/>
      <c r="I647" s="112"/>
      <c r="J647" s="113"/>
      <c r="K647" s="113"/>
      <c r="AQ647" s="62"/>
      <c r="AR647" s="62"/>
      <c r="AS647" s="62"/>
      <c r="AT647" s="62"/>
    </row>
    <row r="648" ht="15.75" customHeight="1">
      <c r="F648" s="111"/>
      <c r="G648" s="112"/>
      <c r="H648" s="112"/>
      <c r="I648" s="112"/>
      <c r="J648" s="113"/>
      <c r="K648" s="113"/>
      <c r="AQ648" s="62"/>
      <c r="AR648" s="62"/>
      <c r="AS648" s="62"/>
      <c r="AT648" s="62"/>
    </row>
    <row r="649" ht="15.75" customHeight="1">
      <c r="F649" s="111"/>
      <c r="G649" s="112"/>
      <c r="H649" s="112"/>
      <c r="I649" s="112"/>
      <c r="J649" s="113"/>
      <c r="K649" s="113"/>
      <c r="AQ649" s="62"/>
      <c r="AR649" s="62"/>
      <c r="AS649" s="62"/>
      <c r="AT649" s="62"/>
    </row>
    <row r="650" ht="15.75" customHeight="1">
      <c r="F650" s="111"/>
      <c r="G650" s="112"/>
      <c r="H650" s="112"/>
      <c r="I650" s="112"/>
      <c r="J650" s="113"/>
      <c r="K650" s="113"/>
      <c r="AQ650" s="62"/>
      <c r="AR650" s="62"/>
      <c r="AS650" s="62"/>
      <c r="AT650" s="62"/>
    </row>
    <row r="651" ht="15.75" customHeight="1">
      <c r="F651" s="111"/>
      <c r="G651" s="112"/>
      <c r="H651" s="112"/>
      <c r="I651" s="112"/>
      <c r="J651" s="113"/>
      <c r="K651" s="113"/>
      <c r="AQ651" s="62"/>
      <c r="AR651" s="62"/>
      <c r="AS651" s="62"/>
      <c r="AT651" s="62"/>
    </row>
    <row r="652" ht="15.75" customHeight="1">
      <c r="F652" s="111"/>
      <c r="G652" s="112"/>
      <c r="H652" s="112"/>
      <c r="I652" s="112"/>
      <c r="J652" s="113"/>
      <c r="K652" s="113"/>
      <c r="AQ652" s="62"/>
      <c r="AR652" s="62"/>
      <c r="AS652" s="62"/>
      <c r="AT652" s="62"/>
    </row>
    <row r="653" ht="15.75" customHeight="1">
      <c r="F653" s="111"/>
      <c r="G653" s="112"/>
      <c r="H653" s="112"/>
      <c r="I653" s="112"/>
      <c r="J653" s="113"/>
      <c r="K653" s="113"/>
      <c r="AQ653" s="62"/>
      <c r="AR653" s="62"/>
      <c r="AS653" s="62"/>
      <c r="AT653" s="62"/>
    </row>
    <row r="654" ht="15.75" customHeight="1">
      <c r="F654" s="111"/>
      <c r="G654" s="112"/>
      <c r="H654" s="112"/>
      <c r="I654" s="112"/>
      <c r="J654" s="113"/>
      <c r="K654" s="113"/>
      <c r="AQ654" s="62"/>
      <c r="AR654" s="62"/>
      <c r="AS654" s="62"/>
      <c r="AT654" s="62"/>
    </row>
    <row r="655" ht="15.75" customHeight="1">
      <c r="F655" s="111"/>
      <c r="G655" s="112"/>
      <c r="H655" s="112"/>
      <c r="I655" s="112"/>
      <c r="J655" s="113"/>
      <c r="K655" s="113"/>
      <c r="AQ655" s="62"/>
      <c r="AR655" s="62"/>
      <c r="AS655" s="62"/>
      <c r="AT655" s="62"/>
    </row>
    <row r="656" ht="15.75" customHeight="1">
      <c r="F656" s="111"/>
      <c r="G656" s="112"/>
      <c r="H656" s="112"/>
      <c r="I656" s="112"/>
      <c r="J656" s="113"/>
      <c r="K656" s="113"/>
      <c r="AQ656" s="62"/>
      <c r="AR656" s="62"/>
      <c r="AS656" s="62"/>
      <c r="AT656" s="62"/>
    </row>
    <row r="657" ht="15.75" customHeight="1">
      <c r="F657" s="111"/>
      <c r="G657" s="112"/>
      <c r="H657" s="112"/>
      <c r="I657" s="112"/>
      <c r="J657" s="113"/>
      <c r="K657" s="113"/>
      <c r="AQ657" s="62"/>
      <c r="AR657" s="62"/>
      <c r="AS657" s="62"/>
      <c r="AT657" s="62"/>
    </row>
    <row r="658" ht="15.75" customHeight="1">
      <c r="F658" s="111"/>
      <c r="G658" s="112"/>
      <c r="H658" s="112"/>
      <c r="I658" s="112"/>
      <c r="J658" s="113"/>
      <c r="K658" s="113"/>
      <c r="AQ658" s="62"/>
      <c r="AR658" s="62"/>
      <c r="AS658" s="62"/>
      <c r="AT658" s="62"/>
    </row>
    <row r="659" ht="15.75" customHeight="1">
      <c r="F659" s="111"/>
      <c r="G659" s="112"/>
      <c r="H659" s="112"/>
      <c r="I659" s="112"/>
      <c r="J659" s="113"/>
      <c r="K659" s="113"/>
      <c r="AQ659" s="62"/>
      <c r="AR659" s="62"/>
      <c r="AS659" s="62"/>
      <c r="AT659" s="62"/>
    </row>
    <row r="660" ht="15.75" customHeight="1">
      <c r="F660" s="111"/>
      <c r="G660" s="112"/>
      <c r="H660" s="112"/>
      <c r="I660" s="112"/>
      <c r="J660" s="113"/>
      <c r="K660" s="113"/>
      <c r="AQ660" s="62"/>
      <c r="AR660" s="62"/>
      <c r="AS660" s="62"/>
      <c r="AT660" s="62"/>
    </row>
    <row r="661" ht="15.75" customHeight="1">
      <c r="F661" s="111"/>
      <c r="G661" s="112"/>
      <c r="H661" s="112"/>
      <c r="I661" s="112"/>
      <c r="J661" s="113"/>
      <c r="K661" s="113"/>
      <c r="AQ661" s="62"/>
      <c r="AR661" s="62"/>
      <c r="AS661" s="62"/>
      <c r="AT661" s="62"/>
    </row>
    <row r="662" ht="15.75" customHeight="1">
      <c r="F662" s="111"/>
      <c r="G662" s="112"/>
      <c r="H662" s="112"/>
      <c r="I662" s="112"/>
      <c r="J662" s="113"/>
      <c r="K662" s="113"/>
      <c r="AQ662" s="62"/>
      <c r="AR662" s="62"/>
      <c r="AS662" s="62"/>
      <c r="AT662" s="62"/>
    </row>
    <row r="663" ht="15.75" customHeight="1">
      <c r="F663" s="111"/>
      <c r="G663" s="112"/>
      <c r="H663" s="112"/>
      <c r="I663" s="112"/>
      <c r="J663" s="113"/>
      <c r="K663" s="113"/>
      <c r="AQ663" s="62"/>
      <c r="AR663" s="62"/>
      <c r="AS663" s="62"/>
      <c r="AT663" s="62"/>
    </row>
    <row r="664" ht="15.75" customHeight="1">
      <c r="F664" s="111"/>
      <c r="G664" s="112"/>
      <c r="H664" s="112"/>
      <c r="I664" s="112"/>
      <c r="J664" s="113"/>
      <c r="K664" s="113"/>
      <c r="AQ664" s="62"/>
      <c r="AR664" s="62"/>
      <c r="AS664" s="62"/>
      <c r="AT664" s="62"/>
    </row>
    <row r="665" ht="15.75" customHeight="1">
      <c r="F665" s="111"/>
      <c r="G665" s="112"/>
      <c r="H665" s="112"/>
      <c r="I665" s="112"/>
      <c r="J665" s="113"/>
      <c r="K665" s="113"/>
      <c r="AQ665" s="62"/>
      <c r="AR665" s="62"/>
      <c r="AS665" s="62"/>
      <c r="AT665" s="62"/>
    </row>
    <row r="666" ht="15.75" customHeight="1">
      <c r="F666" s="111"/>
      <c r="G666" s="112"/>
      <c r="H666" s="112"/>
      <c r="I666" s="112"/>
      <c r="J666" s="113"/>
      <c r="K666" s="113"/>
      <c r="AQ666" s="62"/>
      <c r="AR666" s="62"/>
      <c r="AS666" s="62"/>
      <c r="AT666" s="62"/>
    </row>
    <row r="667" ht="15.75" customHeight="1">
      <c r="F667" s="111"/>
      <c r="G667" s="112"/>
      <c r="H667" s="112"/>
      <c r="I667" s="112"/>
      <c r="J667" s="113"/>
      <c r="K667" s="113"/>
      <c r="AQ667" s="62"/>
      <c r="AR667" s="62"/>
      <c r="AS667" s="62"/>
      <c r="AT667" s="62"/>
    </row>
    <row r="668" ht="15.75" customHeight="1">
      <c r="F668" s="111"/>
      <c r="G668" s="112"/>
      <c r="H668" s="112"/>
      <c r="I668" s="112"/>
      <c r="J668" s="113"/>
      <c r="K668" s="113"/>
      <c r="AQ668" s="62"/>
      <c r="AR668" s="62"/>
      <c r="AS668" s="62"/>
      <c r="AT668" s="62"/>
    </row>
    <row r="669" ht="15.75" customHeight="1">
      <c r="F669" s="111"/>
      <c r="G669" s="112"/>
      <c r="H669" s="112"/>
      <c r="I669" s="112"/>
      <c r="J669" s="113"/>
      <c r="K669" s="113"/>
      <c r="AQ669" s="62"/>
      <c r="AR669" s="62"/>
      <c r="AS669" s="62"/>
      <c r="AT669" s="62"/>
    </row>
    <row r="670" ht="15.75" customHeight="1">
      <c r="F670" s="111"/>
      <c r="G670" s="112"/>
      <c r="H670" s="112"/>
      <c r="I670" s="112"/>
      <c r="J670" s="113"/>
      <c r="K670" s="113"/>
      <c r="AQ670" s="62"/>
      <c r="AR670" s="62"/>
      <c r="AS670" s="62"/>
      <c r="AT670" s="62"/>
    </row>
    <row r="671" ht="15.75" customHeight="1">
      <c r="F671" s="111"/>
      <c r="G671" s="112"/>
      <c r="H671" s="112"/>
      <c r="I671" s="112"/>
      <c r="J671" s="113"/>
      <c r="K671" s="113"/>
      <c r="AQ671" s="62"/>
      <c r="AR671" s="62"/>
      <c r="AS671" s="62"/>
      <c r="AT671" s="62"/>
    </row>
    <row r="672" ht="15.75" customHeight="1">
      <c r="F672" s="111"/>
      <c r="G672" s="112"/>
      <c r="H672" s="112"/>
      <c r="I672" s="112"/>
      <c r="J672" s="113"/>
      <c r="K672" s="113"/>
      <c r="AQ672" s="62"/>
      <c r="AR672" s="62"/>
      <c r="AS672" s="62"/>
      <c r="AT672" s="62"/>
    </row>
    <row r="673" ht="15.75" customHeight="1">
      <c r="F673" s="111"/>
      <c r="G673" s="112"/>
      <c r="H673" s="112"/>
      <c r="I673" s="112"/>
      <c r="J673" s="113"/>
      <c r="K673" s="113"/>
      <c r="AQ673" s="62"/>
      <c r="AR673" s="62"/>
      <c r="AS673" s="62"/>
      <c r="AT673" s="62"/>
    </row>
    <row r="674" ht="15.75" customHeight="1">
      <c r="F674" s="111"/>
      <c r="G674" s="112"/>
      <c r="H674" s="112"/>
      <c r="I674" s="112"/>
      <c r="J674" s="113"/>
      <c r="K674" s="113"/>
      <c r="AQ674" s="62"/>
      <c r="AR674" s="62"/>
      <c r="AS674" s="62"/>
      <c r="AT674" s="62"/>
    </row>
    <row r="675" ht="15.75" customHeight="1">
      <c r="F675" s="111"/>
      <c r="G675" s="112"/>
      <c r="H675" s="112"/>
      <c r="I675" s="112"/>
      <c r="J675" s="113"/>
      <c r="K675" s="113"/>
      <c r="AQ675" s="62"/>
      <c r="AR675" s="62"/>
      <c r="AS675" s="62"/>
      <c r="AT675" s="62"/>
    </row>
    <row r="676" ht="15.75" customHeight="1">
      <c r="F676" s="111"/>
      <c r="G676" s="112"/>
      <c r="H676" s="112"/>
      <c r="I676" s="112"/>
      <c r="J676" s="113"/>
      <c r="K676" s="113"/>
      <c r="AQ676" s="62"/>
      <c r="AR676" s="62"/>
      <c r="AS676" s="62"/>
      <c r="AT676" s="62"/>
    </row>
    <row r="677" ht="15.75" customHeight="1">
      <c r="F677" s="111"/>
      <c r="G677" s="112"/>
      <c r="H677" s="112"/>
      <c r="I677" s="112"/>
      <c r="J677" s="113"/>
      <c r="K677" s="113"/>
      <c r="AQ677" s="62"/>
      <c r="AR677" s="62"/>
      <c r="AS677" s="62"/>
      <c r="AT677" s="62"/>
    </row>
    <row r="678" ht="15.75" customHeight="1">
      <c r="F678" s="111"/>
      <c r="G678" s="112"/>
      <c r="H678" s="112"/>
      <c r="I678" s="112"/>
      <c r="J678" s="113"/>
      <c r="K678" s="113"/>
      <c r="AQ678" s="62"/>
      <c r="AR678" s="62"/>
      <c r="AS678" s="62"/>
      <c r="AT678" s="62"/>
    </row>
    <row r="679" ht="15.75" customHeight="1">
      <c r="F679" s="111"/>
      <c r="G679" s="112"/>
      <c r="H679" s="112"/>
      <c r="I679" s="112"/>
      <c r="J679" s="113"/>
      <c r="K679" s="113"/>
      <c r="AQ679" s="62"/>
      <c r="AR679" s="62"/>
      <c r="AS679" s="62"/>
      <c r="AT679" s="62"/>
    </row>
    <row r="680" ht="15.75" customHeight="1">
      <c r="F680" s="111"/>
      <c r="G680" s="112"/>
      <c r="H680" s="112"/>
      <c r="I680" s="112"/>
      <c r="J680" s="113"/>
      <c r="K680" s="113"/>
      <c r="AQ680" s="62"/>
      <c r="AR680" s="62"/>
      <c r="AS680" s="62"/>
      <c r="AT680" s="62"/>
    </row>
    <row r="681" ht="15.75" customHeight="1">
      <c r="F681" s="111"/>
      <c r="G681" s="112"/>
      <c r="H681" s="112"/>
      <c r="I681" s="112"/>
      <c r="J681" s="113"/>
      <c r="K681" s="113"/>
      <c r="AQ681" s="62"/>
      <c r="AR681" s="62"/>
      <c r="AS681" s="62"/>
      <c r="AT681" s="62"/>
    </row>
    <row r="682" ht="15.75" customHeight="1">
      <c r="F682" s="111"/>
      <c r="G682" s="112"/>
      <c r="H682" s="112"/>
      <c r="I682" s="112"/>
      <c r="J682" s="113"/>
      <c r="K682" s="113"/>
      <c r="AQ682" s="62"/>
      <c r="AR682" s="62"/>
      <c r="AS682" s="62"/>
      <c r="AT682" s="62"/>
    </row>
    <row r="683" ht="15.75" customHeight="1">
      <c r="F683" s="111"/>
      <c r="G683" s="112"/>
      <c r="H683" s="112"/>
      <c r="I683" s="112"/>
      <c r="J683" s="113"/>
      <c r="K683" s="113"/>
      <c r="AQ683" s="62"/>
      <c r="AR683" s="62"/>
      <c r="AS683" s="62"/>
      <c r="AT683" s="62"/>
    </row>
    <row r="684" ht="15.75" customHeight="1">
      <c r="F684" s="111"/>
      <c r="G684" s="112"/>
      <c r="H684" s="112"/>
      <c r="I684" s="112"/>
      <c r="J684" s="113"/>
      <c r="K684" s="113"/>
      <c r="AQ684" s="62"/>
      <c r="AR684" s="62"/>
      <c r="AS684" s="62"/>
      <c r="AT684" s="62"/>
    </row>
    <row r="685" ht="15.75" customHeight="1">
      <c r="F685" s="111"/>
      <c r="G685" s="112"/>
      <c r="H685" s="112"/>
      <c r="I685" s="112"/>
      <c r="J685" s="113"/>
      <c r="K685" s="113"/>
      <c r="AQ685" s="62"/>
      <c r="AR685" s="62"/>
      <c r="AS685" s="62"/>
      <c r="AT685" s="62"/>
    </row>
    <row r="686" ht="15.75" customHeight="1">
      <c r="F686" s="111"/>
      <c r="G686" s="112"/>
      <c r="H686" s="112"/>
      <c r="I686" s="112"/>
      <c r="J686" s="113"/>
      <c r="K686" s="113"/>
      <c r="AQ686" s="62"/>
      <c r="AR686" s="62"/>
      <c r="AS686" s="62"/>
      <c r="AT686" s="62"/>
    </row>
    <row r="687" ht="15.75" customHeight="1">
      <c r="F687" s="111"/>
      <c r="G687" s="112"/>
      <c r="H687" s="112"/>
      <c r="I687" s="112"/>
      <c r="J687" s="113"/>
      <c r="K687" s="113"/>
      <c r="AQ687" s="62"/>
      <c r="AR687" s="62"/>
      <c r="AS687" s="62"/>
      <c r="AT687" s="62"/>
    </row>
    <row r="688" ht="15.75" customHeight="1">
      <c r="F688" s="111"/>
      <c r="G688" s="112"/>
      <c r="H688" s="112"/>
      <c r="I688" s="112"/>
      <c r="J688" s="113"/>
      <c r="K688" s="113"/>
      <c r="AQ688" s="62"/>
      <c r="AR688" s="62"/>
      <c r="AS688" s="62"/>
      <c r="AT688" s="62"/>
    </row>
    <row r="689" ht="15.75" customHeight="1">
      <c r="F689" s="111"/>
      <c r="G689" s="112"/>
      <c r="H689" s="112"/>
      <c r="I689" s="112"/>
      <c r="J689" s="113"/>
      <c r="K689" s="113"/>
      <c r="AQ689" s="62"/>
      <c r="AR689" s="62"/>
      <c r="AS689" s="62"/>
      <c r="AT689" s="62"/>
    </row>
    <row r="690" ht="15.75" customHeight="1">
      <c r="F690" s="111"/>
      <c r="G690" s="112"/>
      <c r="H690" s="112"/>
      <c r="I690" s="112"/>
      <c r="J690" s="113"/>
      <c r="K690" s="113"/>
      <c r="AQ690" s="62"/>
      <c r="AR690" s="62"/>
      <c r="AS690" s="62"/>
      <c r="AT690" s="62"/>
    </row>
    <row r="691" ht="15.75" customHeight="1">
      <c r="F691" s="111"/>
      <c r="G691" s="112"/>
      <c r="H691" s="112"/>
      <c r="I691" s="112"/>
      <c r="J691" s="113"/>
      <c r="K691" s="113"/>
      <c r="AQ691" s="62"/>
      <c r="AR691" s="62"/>
      <c r="AS691" s="62"/>
      <c r="AT691" s="62"/>
    </row>
    <row r="692" ht="15.75" customHeight="1">
      <c r="F692" s="111"/>
      <c r="G692" s="112"/>
      <c r="H692" s="112"/>
      <c r="I692" s="112"/>
      <c r="J692" s="113"/>
      <c r="K692" s="113"/>
      <c r="AQ692" s="62"/>
      <c r="AR692" s="62"/>
      <c r="AS692" s="62"/>
      <c r="AT692" s="62"/>
    </row>
    <row r="693" ht="15.75" customHeight="1">
      <c r="F693" s="111"/>
      <c r="G693" s="112"/>
      <c r="H693" s="112"/>
      <c r="I693" s="112"/>
      <c r="J693" s="113"/>
      <c r="K693" s="113"/>
      <c r="AQ693" s="62"/>
      <c r="AR693" s="62"/>
      <c r="AS693" s="62"/>
      <c r="AT693" s="62"/>
    </row>
    <row r="694" ht="15.75" customHeight="1">
      <c r="F694" s="111"/>
      <c r="G694" s="112"/>
      <c r="H694" s="112"/>
      <c r="I694" s="112"/>
      <c r="J694" s="113"/>
      <c r="K694" s="113"/>
      <c r="AQ694" s="62"/>
      <c r="AR694" s="62"/>
      <c r="AS694" s="62"/>
      <c r="AT694" s="62"/>
    </row>
    <row r="695" ht="15.75" customHeight="1">
      <c r="F695" s="111"/>
      <c r="G695" s="112"/>
      <c r="H695" s="112"/>
      <c r="I695" s="112"/>
      <c r="J695" s="113"/>
      <c r="K695" s="113"/>
      <c r="AQ695" s="62"/>
      <c r="AR695" s="62"/>
      <c r="AS695" s="62"/>
      <c r="AT695" s="62"/>
    </row>
    <row r="696" ht="15.75" customHeight="1">
      <c r="F696" s="111"/>
      <c r="G696" s="112"/>
      <c r="H696" s="112"/>
      <c r="I696" s="112"/>
      <c r="J696" s="113"/>
      <c r="K696" s="113"/>
      <c r="AQ696" s="62"/>
      <c r="AR696" s="62"/>
      <c r="AS696" s="62"/>
      <c r="AT696" s="62"/>
    </row>
    <row r="697" ht="15.75" customHeight="1">
      <c r="F697" s="111"/>
      <c r="G697" s="112"/>
      <c r="H697" s="112"/>
      <c r="I697" s="112"/>
      <c r="J697" s="113"/>
      <c r="K697" s="113"/>
      <c r="AQ697" s="62"/>
      <c r="AR697" s="62"/>
      <c r="AS697" s="62"/>
      <c r="AT697" s="62"/>
    </row>
    <row r="698" ht="15.75" customHeight="1">
      <c r="F698" s="111"/>
      <c r="G698" s="112"/>
      <c r="H698" s="112"/>
      <c r="I698" s="112"/>
      <c r="J698" s="113"/>
      <c r="K698" s="113"/>
      <c r="AQ698" s="62"/>
      <c r="AR698" s="62"/>
      <c r="AS698" s="62"/>
      <c r="AT698" s="62"/>
    </row>
    <row r="699" ht="15.75" customHeight="1">
      <c r="F699" s="111"/>
      <c r="G699" s="112"/>
      <c r="H699" s="112"/>
      <c r="I699" s="112"/>
      <c r="J699" s="113"/>
      <c r="K699" s="113"/>
      <c r="AQ699" s="62"/>
      <c r="AR699" s="62"/>
      <c r="AS699" s="62"/>
      <c r="AT699" s="62"/>
    </row>
    <row r="700" ht="15.75" customHeight="1">
      <c r="F700" s="111"/>
      <c r="G700" s="112"/>
      <c r="H700" s="112"/>
      <c r="I700" s="112"/>
      <c r="J700" s="113"/>
      <c r="K700" s="113"/>
      <c r="AQ700" s="62"/>
      <c r="AR700" s="62"/>
      <c r="AS700" s="62"/>
      <c r="AT700" s="62"/>
    </row>
    <row r="701" ht="15.75" customHeight="1">
      <c r="F701" s="111"/>
      <c r="G701" s="112"/>
      <c r="H701" s="112"/>
      <c r="I701" s="112"/>
      <c r="J701" s="113"/>
      <c r="K701" s="113"/>
      <c r="AQ701" s="62"/>
      <c r="AR701" s="62"/>
      <c r="AS701" s="62"/>
      <c r="AT701" s="62"/>
    </row>
    <row r="702" ht="15.75" customHeight="1">
      <c r="F702" s="111"/>
      <c r="G702" s="112"/>
      <c r="H702" s="112"/>
      <c r="I702" s="112"/>
      <c r="J702" s="113"/>
      <c r="K702" s="113"/>
      <c r="AQ702" s="62"/>
      <c r="AR702" s="62"/>
      <c r="AS702" s="62"/>
      <c r="AT702" s="62"/>
    </row>
    <row r="703" ht="15.75" customHeight="1">
      <c r="F703" s="111"/>
      <c r="G703" s="112"/>
      <c r="H703" s="112"/>
      <c r="I703" s="112"/>
      <c r="J703" s="113"/>
      <c r="K703" s="113"/>
      <c r="AQ703" s="62"/>
      <c r="AR703" s="62"/>
      <c r="AS703" s="62"/>
      <c r="AT703" s="62"/>
    </row>
    <row r="704" ht="15.75" customHeight="1">
      <c r="F704" s="111"/>
      <c r="G704" s="112"/>
      <c r="H704" s="112"/>
      <c r="I704" s="112"/>
      <c r="J704" s="113"/>
      <c r="K704" s="113"/>
      <c r="AQ704" s="62"/>
      <c r="AR704" s="62"/>
      <c r="AS704" s="62"/>
      <c r="AT704" s="62"/>
    </row>
    <row r="705" ht="15.75" customHeight="1">
      <c r="F705" s="111"/>
      <c r="G705" s="112"/>
      <c r="H705" s="112"/>
      <c r="I705" s="112"/>
      <c r="J705" s="113"/>
      <c r="K705" s="113"/>
      <c r="AQ705" s="62"/>
      <c r="AR705" s="62"/>
      <c r="AS705" s="62"/>
      <c r="AT705" s="62"/>
    </row>
    <row r="706" ht="15.75" customHeight="1">
      <c r="F706" s="111"/>
      <c r="G706" s="112"/>
      <c r="H706" s="112"/>
      <c r="I706" s="112"/>
      <c r="J706" s="113"/>
      <c r="K706" s="113"/>
      <c r="AQ706" s="62"/>
      <c r="AR706" s="62"/>
      <c r="AS706" s="62"/>
      <c r="AT706" s="62"/>
    </row>
    <row r="707" ht="15.75" customHeight="1">
      <c r="F707" s="111"/>
      <c r="G707" s="112"/>
      <c r="H707" s="112"/>
      <c r="I707" s="112"/>
      <c r="J707" s="113"/>
      <c r="K707" s="113"/>
      <c r="AQ707" s="62"/>
      <c r="AR707" s="62"/>
      <c r="AS707" s="62"/>
      <c r="AT707" s="62"/>
    </row>
    <row r="708" ht="15.75" customHeight="1">
      <c r="F708" s="111"/>
      <c r="G708" s="112"/>
      <c r="H708" s="112"/>
      <c r="I708" s="112"/>
      <c r="J708" s="113"/>
      <c r="K708" s="113"/>
      <c r="AQ708" s="62"/>
      <c r="AR708" s="62"/>
      <c r="AS708" s="62"/>
      <c r="AT708" s="62"/>
    </row>
    <row r="709" ht="15.75" customHeight="1">
      <c r="F709" s="111"/>
      <c r="G709" s="112"/>
      <c r="H709" s="112"/>
      <c r="I709" s="112"/>
      <c r="J709" s="113"/>
      <c r="K709" s="113"/>
      <c r="AQ709" s="62"/>
      <c r="AR709" s="62"/>
      <c r="AS709" s="62"/>
      <c r="AT709" s="62"/>
    </row>
    <row r="710" ht="15.75" customHeight="1">
      <c r="F710" s="111"/>
      <c r="G710" s="112"/>
      <c r="H710" s="112"/>
      <c r="I710" s="112"/>
      <c r="J710" s="113"/>
      <c r="K710" s="113"/>
      <c r="AQ710" s="62"/>
      <c r="AR710" s="62"/>
      <c r="AS710" s="62"/>
      <c r="AT710" s="62"/>
    </row>
    <row r="711" ht="15.75" customHeight="1">
      <c r="F711" s="111"/>
      <c r="G711" s="112"/>
      <c r="H711" s="112"/>
      <c r="I711" s="112"/>
      <c r="J711" s="113"/>
      <c r="K711" s="113"/>
      <c r="AQ711" s="62"/>
      <c r="AR711" s="62"/>
      <c r="AS711" s="62"/>
      <c r="AT711" s="62"/>
    </row>
    <row r="712" ht="15.75" customHeight="1">
      <c r="F712" s="111"/>
      <c r="G712" s="112"/>
      <c r="H712" s="112"/>
      <c r="I712" s="112"/>
      <c r="J712" s="113"/>
      <c r="K712" s="113"/>
      <c r="AQ712" s="62"/>
      <c r="AR712" s="62"/>
      <c r="AS712" s="62"/>
      <c r="AT712" s="62"/>
    </row>
    <row r="713" ht="15.75" customHeight="1">
      <c r="F713" s="111"/>
      <c r="G713" s="112"/>
      <c r="H713" s="112"/>
      <c r="I713" s="112"/>
      <c r="J713" s="113"/>
      <c r="K713" s="113"/>
      <c r="AQ713" s="62"/>
      <c r="AR713" s="62"/>
      <c r="AS713" s="62"/>
      <c r="AT713" s="62"/>
    </row>
    <row r="714" ht="15.75" customHeight="1">
      <c r="F714" s="111"/>
      <c r="G714" s="112"/>
      <c r="H714" s="112"/>
      <c r="I714" s="112"/>
      <c r="J714" s="113"/>
      <c r="K714" s="113"/>
      <c r="AQ714" s="62"/>
      <c r="AR714" s="62"/>
      <c r="AS714" s="62"/>
      <c r="AT714" s="62"/>
    </row>
    <row r="715" ht="15.75" customHeight="1">
      <c r="F715" s="111"/>
      <c r="G715" s="112"/>
      <c r="H715" s="112"/>
      <c r="I715" s="112"/>
      <c r="J715" s="113"/>
      <c r="K715" s="113"/>
      <c r="AQ715" s="62"/>
      <c r="AR715" s="62"/>
      <c r="AS715" s="62"/>
      <c r="AT715" s="62"/>
    </row>
    <row r="716" ht="15.75" customHeight="1">
      <c r="F716" s="111"/>
      <c r="G716" s="112"/>
      <c r="H716" s="112"/>
      <c r="I716" s="112"/>
      <c r="J716" s="113"/>
      <c r="K716" s="113"/>
      <c r="AQ716" s="62"/>
      <c r="AR716" s="62"/>
      <c r="AS716" s="62"/>
      <c r="AT716" s="62"/>
    </row>
    <row r="717" ht="15.75" customHeight="1">
      <c r="F717" s="111"/>
      <c r="G717" s="112"/>
      <c r="H717" s="112"/>
      <c r="I717" s="112"/>
      <c r="J717" s="113"/>
      <c r="K717" s="113"/>
      <c r="AQ717" s="62"/>
      <c r="AR717" s="62"/>
      <c r="AS717" s="62"/>
      <c r="AT717" s="62"/>
    </row>
    <row r="718" ht="15.75" customHeight="1">
      <c r="F718" s="111"/>
      <c r="G718" s="112"/>
      <c r="H718" s="112"/>
      <c r="I718" s="112"/>
      <c r="J718" s="113"/>
      <c r="K718" s="113"/>
      <c r="AQ718" s="62"/>
      <c r="AR718" s="62"/>
      <c r="AS718" s="62"/>
      <c r="AT718" s="62"/>
    </row>
    <row r="719" ht="15.75" customHeight="1">
      <c r="F719" s="111"/>
      <c r="G719" s="112"/>
      <c r="H719" s="112"/>
      <c r="I719" s="112"/>
      <c r="J719" s="113"/>
      <c r="K719" s="113"/>
      <c r="AQ719" s="62"/>
      <c r="AR719" s="62"/>
      <c r="AS719" s="62"/>
      <c r="AT719" s="62"/>
    </row>
    <row r="720" ht="15.75" customHeight="1">
      <c r="F720" s="111"/>
      <c r="G720" s="112"/>
      <c r="H720" s="112"/>
      <c r="I720" s="112"/>
      <c r="J720" s="113"/>
      <c r="K720" s="113"/>
      <c r="AQ720" s="62"/>
      <c r="AR720" s="62"/>
      <c r="AS720" s="62"/>
      <c r="AT720" s="62"/>
    </row>
    <row r="721" ht="15.75" customHeight="1">
      <c r="F721" s="111"/>
      <c r="G721" s="112"/>
      <c r="H721" s="112"/>
      <c r="I721" s="112"/>
      <c r="J721" s="113"/>
      <c r="K721" s="113"/>
      <c r="AQ721" s="62"/>
      <c r="AR721" s="62"/>
      <c r="AS721" s="62"/>
      <c r="AT721" s="62"/>
    </row>
    <row r="722" ht="15.75" customHeight="1">
      <c r="F722" s="111"/>
      <c r="G722" s="112"/>
      <c r="H722" s="112"/>
      <c r="I722" s="112"/>
      <c r="J722" s="113"/>
      <c r="K722" s="113"/>
      <c r="AQ722" s="62"/>
      <c r="AR722" s="62"/>
      <c r="AS722" s="62"/>
      <c r="AT722" s="62"/>
    </row>
    <row r="723" ht="15.75" customHeight="1">
      <c r="F723" s="111"/>
      <c r="G723" s="112"/>
      <c r="H723" s="112"/>
      <c r="I723" s="112"/>
      <c r="J723" s="113"/>
      <c r="K723" s="113"/>
      <c r="AQ723" s="62"/>
      <c r="AR723" s="62"/>
      <c r="AS723" s="62"/>
      <c r="AT723" s="62"/>
    </row>
    <row r="724" ht="15.75" customHeight="1">
      <c r="F724" s="111"/>
      <c r="G724" s="112"/>
      <c r="H724" s="112"/>
      <c r="I724" s="112"/>
      <c r="J724" s="113"/>
      <c r="K724" s="113"/>
      <c r="AQ724" s="62"/>
      <c r="AR724" s="62"/>
      <c r="AS724" s="62"/>
      <c r="AT724" s="62"/>
    </row>
    <row r="725" ht="15.75" customHeight="1">
      <c r="F725" s="111"/>
      <c r="G725" s="112"/>
      <c r="H725" s="112"/>
      <c r="I725" s="112"/>
      <c r="J725" s="113"/>
      <c r="K725" s="113"/>
      <c r="AQ725" s="62"/>
      <c r="AR725" s="62"/>
      <c r="AS725" s="62"/>
      <c r="AT725" s="62"/>
    </row>
    <row r="726" ht="15.75" customHeight="1">
      <c r="F726" s="111"/>
      <c r="G726" s="112"/>
      <c r="H726" s="112"/>
      <c r="I726" s="112"/>
      <c r="J726" s="113"/>
      <c r="K726" s="113"/>
      <c r="AQ726" s="62"/>
      <c r="AR726" s="62"/>
      <c r="AS726" s="62"/>
      <c r="AT726" s="62"/>
    </row>
    <row r="727" ht="15.75" customHeight="1">
      <c r="F727" s="111"/>
      <c r="G727" s="112"/>
      <c r="H727" s="112"/>
      <c r="I727" s="112"/>
      <c r="J727" s="113"/>
      <c r="K727" s="113"/>
      <c r="AQ727" s="62"/>
      <c r="AR727" s="62"/>
      <c r="AS727" s="62"/>
      <c r="AT727" s="62"/>
    </row>
    <row r="728" ht="15.75" customHeight="1">
      <c r="F728" s="111"/>
      <c r="G728" s="112"/>
      <c r="H728" s="112"/>
      <c r="I728" s="112"/>
      <c r="J728" s="113"/>
      <c r="K728" s="113"/>
      <c r="AQ728" s="62"/>
      <c r="AR728" s="62"/>
      <c r="AS728" s="62"/>
      <c r="AT728" s="62"/>
    </row>
    <row r="729" ht="15.75" customHeight="1">
      <c r="F729" s="111"/>
      <c r="G729" s="112"/>
      <c r="H729" s="112"/>
      <c r="I729" s="112"/>
      <c r="J729" s="113"/>
      <c r="K729" s="113"/>
      <c r="AQ729" s="62"/>
      <c r="AR729" s="62"/>
      <c r="AS729" s="62"/>
      <c r="AT729" s="62"/>
    </row>
    <row r="730" ht="15.75" customHeight="1">
      <c r="F730" s="111"/>
      <c r="G730" s="112"/>
      <c r="H730" s="112"/>
      <c r="I730" s="112"/>
      <c r="J730" s="113"/>
      <c r="K730" s="113"/>
      <c r="AQ730" s="62"/>
      <c r="AR730" s="62"/>
      <c r="AS730" s="62"/>
      <c r="AT730" s="62"/>
    </row>
    <row r="731" ht="15.75" customHeight="1">
      <c r="F731" s="111"/>
      <c r="G731" s="112"/>
      <c r="H731" s="112"/>
      <c r="I731" s="112"/>
      <c r="J731" s="113"/>
      <c r="K731" s="113"/>
      <c r="AQ731" s="62"/>
      <c r="AR731" s="62"/>
      <c r="AS731" s="62"/>
      <c r="AT731" s="62"/>
    </row>
    <row r="732" ht="15.75" customHeight="1">
      <c r="F732" s="111"/>
      <c r="G732" s="112"/>
      <c r="H732" s="112"/>
      <c r="I732" s="112"/>
      <c r="J732" s="113"/>
      <c r="K732" s="113"/>
      <c r="AQ732" s="62"/>
      <c r="AR732" s="62"/>
      <c r="AS732" s="62"/>
      <c r="AT732" s="62"/>
    </row>
    <row r="733" ht="15.75" customHeight="1">
      <c r="F733" s="111"/>
      <c r="G733" s="112"/>
      <c r="H733" s="112"/>
      <c r="I733" s="112"/>
      <c r="J733" s="113"/>
      <c r="K733" s="113"/>
      <c r="AQ733" s="62"/>
      <c r="AR733" s="62"/>
      <c r="AS733" s="62"/>
      <c r="AT733" s="62"/>
    </row>
    <row r="734" ht="15.75" customHeight="1">
      <c r="F734" s="111"/>
      <c r="G734" s="112"/>
      <c r="H734" s="112"/>
      <c r="I734" s="112"/>
      <c r="J734" s="113"/>
      <c r="K734" s="113"/>
      <c r="AQ734" s="62"/>
      <c r="AR734" s="62"/>
      <c r="AS734" s="62"/>
      <c r="AT734" s="62"/>
    </row>
    <row r="735" ht="15.75" customHeight="1">
      <c r="F735" s="111"/>
      <c r="G735" s="112"/>
      <c r="H735" s="112"/>
      <c r="I735" s="112"/>
      <c r="J735" s="113"/>
      <c r="K735" s="113"/>
      <c r="AQ735" s="62"/>
      <c r="AR735" s="62"/>
      <c r="AS735" s="62"/>
      <c r="AT735" s="62"/>
    </row>
    <row r="736" ht="15.75" customHeight="1">
      <c r="F736" s="111"/>
      <c r="G736" s="112"/>
      <c r="H736" s="112"/>
      <c r="I736" s="112"/>
      <c r="J736" s="113"/>
      <c r="K736" s="113"/>
      <c r="AQ736" s="62"/>
      <c r="AR736" s="62"/>
      <c r="AS736" s="62"/>
      <c r="AT736" s="62"/>
    </row>
    <row r="737" ht="15.75" customHeight="1">
      <c r="F737" s="111"/>
      <c r="G737" s="112"/>
      <c r="H737" s="112"/>
      <c r="I737" s="112"/>
      <c r="J737" s="113"/>
      <c r="K737" s="113"/>
      <c r="AQ737" s="62"/>
      <c r="AR737" s="62"/>
      <c r="AS737" s="62"/>
      <c r="AT737" s="62"/>
    </row>
    <row r="738" ht="15.75" customHeight="1">
      <c r="F738" s="111"/>
      <c r="G738" s="112"/>
      <c r="H738" s="112"/>
      <c r="I738" s="112"/>
      <c r="J738" s="113"/>
      <c r="K738" s="113"/>
      <c r="AQ738" s="62"/>
      <c r="AR738" s="62"/>
      <c r="AS738" s="62"/>
      <c r="AT738" s="62"/>
    </row>
    <row r="739" ht="15.75" customHeight="1">
      <c r="F739" s="111"/>
      <c r="G739" s="112"/>
      <c r="H739" s="112"/>
      <c r="I739" s="112"/>
      <c r="J739" s="113"/>
      <c r="K739" s="113"/>
      <c r="AQ739" s="62"/>
      <c r="AR739" s="62"/>
      <c r="AS739" s="62"/>
      <c r="AT739" s="62"/>
    </row>
    <row r="740" ht="15.75" customHeight="1">
      <c r="F740" s="111"/>
      <c r="G740" s="112"/>
      <c r="H740" s="112"/>
      <c r="I740" s="112"/>
      <c r="J740" s="113"/>
      <c r="K740" s="113"/>
      <c r="AQ740" s="62"/>
      <c r="AR740" s="62"/>
      <c r="AS740" s="62"/>
      <c r="AT740" s="62"/>
    </row>
    <row r="741" ht="15.75" customHeight="1">
      <c r="F741" s="111"/>
      <c r="G741" s="112"/>
      <c r="H741" s="112"/>
      <c r="I741" s="112"/>
      <c r="J741" s="113"/>
      <c r="K741" s="113"/>
      <c r="AQ741" s="62"/>
      <c r="AR741" s="62"/>
      <c r="AS741" s="62"/>
      <c r="AT741" s="62"/>
    </row>
    <row r="742" ht="15.75" customHeight="1">
      <c r="F742" s="111"/>
      <c r="G742" s="112"/>
      <c r="H742" s="112"/>
      <c r="I742" s="112"/>
      <c r="J742" s="113"/>
      <c r="K742" s="113"/>
      <c r="AQ742" s="62"/>
      <c r="AR742" s="62"/>
      <c r="AS742" s="62"/>
      <c r="AT742" s="62"/>
    </row>
    <row r="743" ht="15.75" customHeight="1">
      <c r="F743" s="111"/>
      <c r="G743" s="112"/>
      <c r="H743" s="112"/>
      <c r="I743" s="112"/>
      <c r="J743" s="113"/>
      <c r="K743" s="113"/>
      <c r="AQ743" s="62"/>
      <c r="AR743" s="62"/>
      <c r="AS743" s="62"/>
      <c r="AT743" s="62"/>
    </row>
    <row r="744" ht="15.75" customHeight="1">
      <c r="F744" s="111"/>
      <c r="G744" s="112"/>
      <c r="H744" s="112"/>
      <c r="I744" s="112"/>
      <c r="J744" s="113"/>
      <c r="K744" s="113"/>
      <c r="AQ744" s="62"/>
      <c r="AR744" s="62"/>
      <c r="AS744" s="62"/>
      <c r="AT744" s="62"/>
    </row>
    <row r="745" ht="15.75" customHeight="1">
      <c r="F745" s="111"/>
      <c r="G745" s="112"/>
      <c r="H745" s="112"/>
      <c r="I745" s="112"/>
      <c r="J745" s="113"/>
      <c r="K745" s="113"/>
      <c r="AQ745" s="62"/>
      <c r="AR745" s="62"/>
      <c r="AS745" s="62"/>
      <c r="AT745" s="62"/>
    </row>
    <row r="746" ht="15.75" customHeight="1">
      <c r="F746" s="111"/>
      <c r="G746" s="112"/>
      <c r="H746" s="112"/>
      <c r="I746" s="112"/>
      <c r="J746" s="113"/>
      <c r="K746" s="113"/>
      <c r="AQ746" s="62"/>
      <c r="AR746" s="62"/>
      <c r="AS746" s="62"/>
      <c r="AT746" s="62"/>
    </row>
    <row r="747" ht="15.75" customHeight="1">
      <c r="F747" s="111"/>
      <c r="G747" s="112"/>
      <c r="H747" s="112"/>
      <c r="I747" s="112"/>
      <c r="J747" s="113"/>
      <c r="K747" s="113"/>
      <c r="AQ747" s="62"/>
      <c r="AR747" s="62"/>
      <c r="AS747" s="62"/>
      <c r="AT747" s="62"/>
    </row>
    <row r="748" ht="15.75" customHeight="1">
      <c r="F748" s="111"/>
      <c r="G748" s="112"/>
      <c r="H748" s="112"/>
      <c r="I748" s="112"/>
      <c r="J748" s="113"/>
      <c r="K748" s="113"/>
      <c r="AQ748" s="62"/>
      <c r="AR748" s="62"/>
      <c r="AS748" s="62"/>
      <c r="AT748" s="62"/>
    </row>
    <row r="749" ht="15.75" customHeight="1">
      <c r="F749" s="111"/>
      <c r="G749" s="112"/>
      <c r="H749" s="112"/>
      <c r="I749" s="112"/>
      <c r="J749" s="113"/>
      <c r="K749" s="113"/>
      <c r="AQ749" s="62"/>
      <c r="AR749" s="62"/>
      <c r="AS749" s="62"/>
      <c r="AT749" s="62"/>
    </row>
    <row r="750" ht="15.75" customHeight="1">
      <c r="F750" s="111"/>
      <c r="G750" s="112"/>
      <c r="H750" s="112"/>
      <c r="I750" s="112"/>
      <c r="J750" s="113"/>
      <c r="K750" s="113"/>
      <c r="AQ750" s="62"/>
      <c r="AR750" s="62"/>
      <c r="AS750" s="62"/>
      <c r="AT750" s="62"/>
    </row>
    <row r="751" ht="15.75" customHeight="1">
      <c r="F751" s="111"/>
      <c r="G751" s="112"/>
      <c r="H751" s="112"/>
      <c r="I751" s="112"/>
      <c r="J751" s="113"/>
      <c r="K751" s="113"/>
      <c r="AQ751" s="62"/>
      <c r="AR751" s="62"/>
      <c r="AS751" s="62"/>
      <c r="AT751" s="62"/>
    </row>
    <row r="752" ht="15.75" customHeight="1">
      <c r="F752" s="111"/>
      <c r="G752" s="112"/>
      <c r="H752" s="112"/>
      <c r="I752" s="112"/>
      <c r="J752" s="113"/>
      <c r="K752" s="113"/>
      <c r="AQ752" s="62"/>
      <c r="AR752" s="62"/>
      <c r="AS752" s="62"/>
      <c r="AT752" s="62"/>
    </row>
    <row r="753" ht="15.75" customHeight="1">
      <c r="F753" s="111"/>
      <c r="G753" s="112"/>
      <c r="H753" s="112"/>
      <c r="I753" s="112"/>
      <c r="J753" s="113"/>
      <c r="K753" s="113"/>
      <c r="AQ753" s="62"/>
      <c r="AR753" s="62"/>
      <c r="AS753" s="62"/>
      <c r="AT753" s="62"/>
    </row>
    <row r="754" ht="15.75" customHeight="1">
      <c r="F754" s="111"/>
      <c r="G754" s="112"/>
      <c r="H754" s="112"/>
      <c r="I754" s="112"/>
      <c r="J754" s="113"/>
      <c r="K754" s="113"/>
      <c r="AQ754" s="62"/>
      <c r="AR754" s="62"/>
      <c r="AS754" s="62"/>
      <c r="AT754" s="62"/>
    </row>
    <row r="755" ht="15.75" customHeight="1">
      <c r="F755" s="111"/>
      <c r="G755" s="112"/>
      <c r="H755" s="112"/>
      <c r="I755" s="112"/>
      <c r="J755" s="113"/>
      <c r="K755" s="113"/>
      <c r="AQ755" s="62"/>
      <c r="AR755" s="62"/>
      <c r="AS755" s="62"/>
      <c r="AT755" s="62"/>
    </row>
    <row r="756" ht="15.75" customHeight="1">
      <c r="F756" s="111"/>
      <c r="G756" s="112"/>
      <c r="H756" s="112"/>
      <c r="I756" s="112"/>
      <c r="J756" s="113"/>
      <c r="K756" s="113"/>
      <c r="AQ756" s="62"/>
      <c r="AR756" s="62"/>
      <c r="AS756" s="62"/>
      <c r="AT756" s="62"/>
    </row>
    <row r="757" ht="15.75" customHeight="1">
      <c r="F757" s="111"/>
      <c r="G757" s="112"/>
      <c r="H757" s="112"/>
      <c r="I757" s="112"/>
      <c r="J757" s="113"/>
      <c r="K757" s="113"/>
      <c r="AQ757" s="62"/>
      <c r="AR757" s="62"/>
      <c r="AS757" s="62"/>
      <c r="AT757" s="62"/>
    </row>
    <row r="758" ht="15.75" customHeight="1">
      <c r="F758" s="111"/>
      <c r="G758" s="112"/>
      <c r="H758" s="112"/>
      <c r="I758" s="112"/>
      <c r="J758" s="113"/>
      <c r="K758" s="113"/>
      <c r="AQ758" s="62"/>
      <c r="AR758" s="62"/>
      <c r="AS758" s="62"/>
      <c r="AT758" s="62"/>
    </row>
    <row r="759" ht="15.75" customHeight="1">
      <c r="F759" s="111"/>
      <c r="G759" s="112"/>
      <c r="H759" s="112"/>
      <c r="I759" s="112"/>
      <c r="J759" s="113"/>
      <c r="K759" s="113"/>
      <c r="AQ759" s="62"/>
      <c r="AR759" s="62"/>
      <c r="AS759" s="62"/>
      <c r="AT759" s="62"/>
    </row>
    <row r="760" ht="15.75" customHeight="1">
      <c r="F760" s="111"/>
      <c r="G760" s="112"/>
      <c r="H760" s="112"/>
      <c r="I760" s="112"/>
      <c r="J760" s="113"/>
      <c r="K760" s="113"/>
      <c r="AQ760" s="62"/>
      <c r="AR760" s="62"/>
      <c r="AS760" s="62"/>
      <c r="AT760" s="62"/>
    </row>
    <row r="761" ht="15.75" customHeight="1">
      <c r="F761" s="111"/>
      <c r="G761" s="112"/>
      <c r="H761" s="112"/>
      <c r="I761" s="112"/>
      <c r="J761" s="113"/>
      <c r="K761" s="113"/>
      <c r="AQ761" s="62"/>
      <c r="AR761" s="62"/>
      <c r="AS761" s="62"/>
      <c r="AT761" s="62"/>
    </row>
    <row r="762" ht="15.75" customHeight="1">
      <c r="F762" s="111"/>
      <c r="G762" s="112"/>
      <c r="H762" s="112"/>
      <c r="I762" s="112"/>
      <c r="J762" s="113"/>
      <c r="K762" s="113"/>
      <c r="AQ762" s="62"/>
      <c r="AR762" s="62"/>
      <c r="AS762" s="62"/>
      <c r="AT762" s="62"/>
    </row>
    <row r="763" ht="15.75" customHeight="1">
      <c r="F763" s="111"/>
      <c r="G763" s="112"/>
      <c r="H763" s="112"/>
      <c r="I763" s="112"/>
      <c r="J763" s="113"/>
      <c r="K763" s="113"/>
      <c r="AQ763" s="62"/>
      <c r="AR763" s="62"/>
      <c r="AS763" s="62"/>
      <c r="AT763" s="62"/>
    </row>
    <row r="764" ht="15.75" customHeight="1">
      <c r="F764" s="111"/>
      <c r="G764" s="112"/>
      <c r="H764" s="112"/>
      <c r="I764" s="112"/>
      <c r="J764" s="113"/>
      <c r="K764" s="113"/>
      <c r="AQ764" s="62"/>
      <c r="AR764" s="62"/>
      <c r="AS764" s="62"/>
      <c r="AT764" s="62"/>
    </row>
    <row r="765" ht="15.75" customHeight="1">
      <c r="F765" s="111"/>
      <c r="G765" s="112"/>
      <c r="H765" s="112"/>
      <c r="I765" s="112"/>
      <c r="J765" s="113"/>
      <c r="K765" s="113"/>
      <c r="AQ765" s="62"/>
      <c r="AR765" s="62"/>
      <c r="AS765" s="62"/>
      <c r="AT765" s="62"/>
    </row>
    <row r="766" ht="15.75" customHeight="1">
      <c r="F766" s="111"/>
      <c r="G766" s="112"/>
      <c r="H766" s="112"/>
      <c r="I766" s="112"/>
      <c r="J766" s="113"/>
      <c r="K766" s="113"/>
      <c r="AQ766" s="62"/>
      <c r="AR766" s="62"/>
      <c r="AS766" s="62"/>
      <c r="AT766" s="62"/>
    </row>
    <row r="767" ht="15.75" customHeight="1">
      <c r="F767" s="111"/>
      <c r="G767" s="112"/>
      <c r="H767" s="112"/>
      <c r="I767" s="112"/>
      <c r="J767" s="113"/>
      <c r="K767" s="113"/>
      <c r="AQ767" s="62"/>
      <c r="AR767" s="62"/>
      <c r="AS767" s="62"/>
      <c r="AT767" s="62"/>
    </row>
    <row r="768" ht="15.75" customHeight="1">
      <c r="F768" s="111"/>
      <c r="G768" s="112"/>
      <c r="H768" s="112"/>
      <c r="I768" s="112"/>
      <c r="J768" s="113"/>
      <c r="K768" s="113"/>
      <c r="AQ768" s="62"/>
      <c r="AR768" s="62"/>
      <c r="AS768" s="62"/>
      <c r="AT768" s="62"/>
    </row>
    <row r="769" ht="15.75" customHeight="1">
      <c r="F769" s="111"/>
      <c r="G769" s="112"/>
      <c r="H769" s="112"/>
      <c r="I769" s="112"/>
      <c r="J769" s="113"/>
      <c r="K769" s="113"/>
      <c r="AQ769" s="62"/>
      <c r="AR769" s="62"/>
      <c r="AS769" s="62"/>
      <c r="AT769" s="62"/>
    </row>
    <row r="770" ht="15.75" customHeight="1">
      <c r="F770" s="111"/>
      <c r="G770" s="112"/>
      <c r="H770" s="112"/>
      <c r="I770" s="112"/>
      <c r="J770" s="113"/>
      <c r="K770" s="113"/>
      <c r="AQ770" s="62"/>
      <c r="AR770" s="62"/>
      <c r="AS770" s="62"/>
      <c r="AT770" s="62"/>
    </row>
    <row r="771" ht="15.75" customHeight="1">
      <c r="F771" s="111"/>
      <c r="G771" s="112"/>
      <c r="H771" s="112"/>
      <c r="I771" s="112"/>
      <c r="J771" s="113"/>
      <c r="K771" s="113"/>
      <c r="AQ771" s="62"/>
      <c r="AR771" s="62"/>
      <c r="AS771" s="62"/>
      <c r="AT771" s="62"/>
    </row>
    <row r="772" ht="15.75" customHeight="1">
      <c r="F772" s="111"/>
      <c r="G772" s="112"/>
      <c r="H772" s="112"/>
      <c r="I772" s="112"/>
      <c r="J772" s="113"/>
      <c r="K772" s="113"/>
      <c r="AQ772" s="62"/>
      <c r="AR772" s="62"/>
      <c r="AS772" s="62"/>
      <c r="AT772" s="62"/>
    </row>
    <row r="773" ht="15.75" customHeight="1">
      <c r="F773" s="111"/>
      <c r="G773" s="112"/>
      <c r="H773" s="112"/>
      <c r="I773" s="112"/>
      <c r="J773" s="113"/>
      <c r="K773" s="113"/>
      <c r="AQ773" s="62"/>
      <c r="AR773" s="62"/>
      <c r="AS773" s="62"/>
      <c r="AT773" s="62"/>
    </row>
    <row r="774" ht="15.75" customHeight="1">
      <c r="F774" s="111"/>
      <c r="G774" s="112"/>
      <c r="H774" s="112"/>
      <c r="I774" s="112"/>
      <c r="J774" s="113"/>
      <c r="K774" s="113"/>
      <c r="AQ774" s="62"/>
      <c r="AR774" s="62"/>
      <c r="AS774" s="62"/>
      <c r="AT774" s="62"/>
    </row>
    <row r="775" ht="15.75" customHeight="1">
      <c r="F775" s="111"/>
      <c r="G775" s="112"/>
      <c r="H775" s="112"/>
      <c r="I775" s="112"/>
      <c r="J775" s="113"/>
      <c r="K775" s="113"/>
      <c r="AQ775" s="62"/>
      <c r="AR775" s="62"/>
      <c r="AS775" s="62"/>
      <c r="AT775" s="62"/>
    </row>
    <row r="776" ht="15.75" customHeight="1">
      <c r="F776" s="111"/>
      <c r="G776" s="112"/>
      <c r="H776" s="112"/>
      <c r="I776" s="112"/>
      <c r="J776" s="113"/>
      <c r="K776" s="113"/>
      <c r="AQ776" s="62"/>
      <c r="AR776" s="62"/>
      <c r="AS776" s="62"/>
      <c r="AT776" s="62"/>
    </row>
    <row r="777" ht="15.75" customHeight="1">
      <c r="F777" s="111"/>
      <c r="G777" s="112"/>
      <c r="H777" s="112"/>
      <c r="I777" s="112"/>
      <c r="J777" s="113"/>
      <c r="K777" s="113"/>
      <c r="AQ777" s="62"/>
      <c r="AR777" s="62"/>
      <c r="AS777" s="62"/>
      <c r="AT777" s="62"/>
    </row>
    <row r="778" ht="15.75" customHeight="1">
      <c r="F778" s="111"/>
      <c r="G778" s="112"/>
      <c r="H778" s="112"/>
      <c r="I778" s="112"/>
      <c r="J778" s="113"/>
      <c r="K778" s="113"/>
      <c r="AQ778" s="62"/>
      <c r="AR778" s="62"/>
      <c r="AS778" s="62"/>
      <c r="AT778" s="62"/>
    </row>
    <row r="779" ht="15.75" customHeight="1">
      <c r="F779" s="111"/>
      <c r="G779" s="112"/>
      <c r="H779" s="112"/>
      <c r="I779" s="112"/>
      <c r="J779" s="113"/>
      <c r="K779" s="113"/>
      <c r="AQ779" s="62"/>
      <c r="AR779" s="62"/>
      <c r="AS779" s="62"/>
      <c r="AT779" s="62"/>
    </row>
    <row r="780" ht="15.75" customHeight="1">
      <c r="F780" s="111"/>
      <c r="G780" s="112"/>
      <c r="H780" s="112"/>
      <c r="I780" s="112"/>
      <c r="J780" s="113"/>
      <c r="K780" s="113"/>
      <c r="AQ780" s="62"/>
      <c r="AR780" s="62"/>
      <c r="AS780" s="62"/>
      <c r="AT780" s="62"/>
    </row>
    <row r="781" ht="15.75" customHeight="1">
      <c r="F781" s="111"/>
      <c r="G781" s="112"/>
      <c r="H781" s="112"/>
      <c r="I781" s="112"/>
      <c r="J781" s="113"/>
      <c r="K781" s="113"/>
      <c r="AQ781" s="62"/>
      <c r="AR781" s="62"/>
      <c r="AS781" s="62"/>
      <c r="AT781" s="62"/>
    </row>
    <row r="782" ht="15.75" customHeight="1">
      <c r="F782" s="111"/>
      <c r="G782" s="112"/>
      <c r="H782" s="112"/>
      <c r="I782" s="112"/>
      <c r="J782" s="113"/>
      <c r="K782" s="113"/>
      <c r="AQ782" s="62"/>
      <c r="AR782" s="62"/>
      <c r="AS782" s="62"/>
      <c r="AT782" s="62"/>
    </row>
    <row r="783" ht="15.75" customHeight="1">
      <c r="F783" s="111"/>
      <c r="G783" s="112"/>
      <c r="H783" s="112"/>
      <c r="I783" s="112"/>
      <c r="J783" s="113"/>
      <c r="K783" s="113"/>
      <c r="AQ783" s="62"/>
      <c r="AR783" s="62"/>
      <c r="AS783" s="62"/>
      <c r="AT783" s="62"/>
    </row>
    <row r="784" ht="15.75" customHeight="1">
      <c r="F784" s="111"/>
      <c r="G784" s="112"/>
      <c r="H784" s="112"/>
      <c r="I784" s="112"/>
      <c r="J784" s="113"/>
      <c r="K784" s="113"/>
      <c r="AQ784" s="62"/>
      <c r="AR784" s="62"/>
      <c r="AS784" s="62"/>
      <c r="AT784" s="62"/>
    </row>
    <row r="785" ht="15.75" customHeight="1">
      <c r="F785" s="111"/>
      <c r="G785" s="112"/>
      <c r="H785" s="112"/>
      <c r="I785" s="112"/>
      <c r="J785" s="113"/>
      <c r="K785" s="113"/>
      <c r="AQ785" s="62"/>
      <c r="AR785" s="62"/>
      <c r="AS785" s="62"/>
      <c r="AT785" s="62"/>
    </row>
    <row r="786" ht="15.75" customHeight="1">
      <c r="F786" s="111"/>
      <c r="G786" s="112"/>
      <c r="H786" s="112"/>
      <c r="I786" s="112"/>
      <c r="J786" s="113"/>
      <c r="K786" s="113"/>
      <c r="AQ786" s="62"/>
      <c r="AR786" s="62"/>
      <c r="AS786" s="62"/>
      <c r="AT786" s="62"/>
    </row>
    <row r="787" ht="15.75" customHeight="1">
      <c r="F787" s="111"/>
      <c r="G787" s="112"/>
      <c r="H787" s="112"/>
      <c r="I787" s="112"/>
      <c r="J787" s="113"/>
      <c r="K787" s="113"/>
      <c r="AQ787" s="62"/>
      <c r="AR787" s="62"/>
      <c r="AS787" s="62"/>
      <c r="AT787" s="62"/>
    </row>
    <row r="788" ht="15.75" customHeight="1">
      <c r="F788" s="111"/>
      <c r="G788" s="112"/>
      <c r="H788" s="112"/>
      <c r="I788" s="112"/>
      <c r="J788" s="113"/>
      <c r="K788" s="113"/>
      <c r="AQ788" s="62"/>
      <c r="AR788" s="62"/>
      <c r="AS788" s="62"/>
      <c r="AT788" s="62"/>
    </row>
    <row r="789" ht="15.75" customHeight="1">
      <c r="F789" s="111"/>
      <c r="G789" s="112"/>
      <c r="H789" s="112"/>
      <c r="I789" s="112"/>
      <c r="J789" s="113"/>
      <c r="K789" s="113"/>
      <c r="AQ789" s="62"/>
      <c r="AR789" s="62"/>
      <c r="AS789" s="62"/>
      <c r="AT789" s="62"/>
    </row>
    <row r="790" ht="15.75" customHeight="1">
      <c r="F790" s="111"/>
      <c r="G790" s="112"/>
      <c r="H790" s="112"/>
      <c r="I790" s="112"/>
      <c r="J790" s="113"/>
      <c r="K790" s="113"/>
      <c r="AQ790" s="62"/>
      <c r="AR790" s="62"/>
      <c r="AS790" s="62"/>
      <c r="AT790" s="62"/>
    </row>
    <row r="791" ht="15.75" customHeight="1">
      <c r="F791" s="111"/>
      <c r="G791" s="112"/>
      <c r="H791" s="112"/>
      <c r="I791" s="112"/>
      <c r="J791" s="113"/>
      <c r="K791" s="113"/>
      <c r="AQ791" s="62"/>
      <c r="AR791" s="62"/>
      <c r="AS791" s="62"/>
      <c r="AT791" s="62"/>
    </row>
    <row r="792" ht="15.75" customHeight="1">
      <c r="F792" s="111"/>
      <c r="G792" s="112"/>
      <c r="H792" s="112"/>
      <c r="I792" s="112"/>
      <c r="J792" s="113"/>
      <c r="K792" s="113"/>
      <c r="AQ792" s="62"/>
      <c r="AR792" s="62"/>
      <c r="AS792" s="62"/>
      <c r="AT792" s="62"/>
    </row>
    <row r="793" ht="15.75" customHeight="1">
      <c r="F793" s="111"/>
      <c r="G793" s="112"/>
      <c r="H793" s="112"/>
      <c r="I793" s="112"/>
      <c r="J793" s="113"/>
      <c r="K793" s="113"/>
      <c r="AQ793" s="62"/>
      <c r="AR793" s="62"/>
      <c r="AS793" s="62"/>
      <c r="AT793" s="62"/>
    </row>
    <row r="794" ht="15.75" customHeight="1">
      <c r="F794" s="111"/>
      <c r="G794" s="112"/>
      <c r="H794" s="112"/>
      <c r="I794" s="112"/>
      <c r="J794" s="113"/>
      <c r="K794" s="113"/>
      <c r="AQ794" s="62"/>
      <c r="AR794" s="62"/>
      <c r="AS794" s="62"/>
      <c r="AT794" s="62"/>
    </row>
    <row r="795" ht="15.75" customHeight="1">
      <c r="F795" s="111"/>
      <c r="G795" s="112"/>
      <c r="H795" s="112"/>
      <c r="I795" s="112"/>
      <c r="J795" s="113"/>
      <c r="K795" s="113"/>
      <c r="AQ795" s="62"/>
      <c r="AR795" s="62"/>
      <c r="AS795" s="62"/>
      <c r="AT795" s="62"/>
    </row>
    <row r="796" ht="15.75" customHeight="1">
      <c r="F796" s="111"/>
      <c r="G796" s="112"/>
      <c r="H796" s="112"/>
      <c r="I796" s="112"/>
      <c r="J796" s="113"/>
      <c r="K796" s="113"/>
      <c r="AQ796" s="62"/>
      <c r="AR796" s="62"/>
      <c r="AS796" s="62"/>
      <c r="AT796" s="62"/>
    </row>
    <row r="797" ht="15.75" customHeight="1">
      <c r="F797" s="111"/>
      <c r="G797" s="112"/>
      <c r="H797" s="112"/>
      <c r="I797" s="112"/>
      <c r="J797" s="113"/>
      <c r="K797" s="113"/>
      <c r="AQ797" s="62"/>
      <c r="AR797" s="62"/>
      <c r="AS797" s="62"/>
      <c r="AT797" s="62"/>
    </row>
    <row r="798" ht="15.75" customHeight="1">
      <c r="F798" s="111"/>
      <c r="G798" s="112"/>
      <c r="H798" s="112"/>
      <c r="I798" s="112"/>
      <c r="J798" s="113"/>
      <c r="K798" s="113"/>
      <c r="AQ798" s="62"/>
      <c r="AR798" s="62"/>
      <c r="AS798" s="62"/>
      <c r="AT798" s="62"/>
    </row>
    <row r="799" ht="15.75" customHeight="1">
      <c r="F799" s="111"/>
      <c r="G799" s="112"/>
      <c r="H799" s="112"/>
      <c r="I799" s="112"/>
      <c r="J799" s="113"/>
      <c r="K799" s="113"/>
      <c r="AQ799" s="62"/>
      <c r="AR799" s="62"/>
      <c r="AS799" s="62"/>
      <c r="AT799" s="62"/>
    </row>
    <row r="800" ht="15.75" customHeight="1">
      <c r="F800" s="111"/>
      <c r="G800" s="112"/>
      <c r="H800" s="112"/>
      <c r="I800" s="112"/>
      <c r="J800" s="113"/>
      <c r="K800" s="113"/>
      <c r="AQ800" s="62"/>
      <c r="AR800" s="62"/>
      <c r="AS800" s="62"/>
      <c r="AT800" s="62"/>
    </row>
    <row r="801" ht="15.75" customHeight="1">
      <c r="F801" s="111"/>
      <c r="G801" s="112"/>
      <c r="H801" s="112"/>
      <c r="I801" s="112"/>
      <c r="J801" s="113"/>
      <c r="K801" s="113"/>
      <c r="AQ801" s="62"/>
      <c r="AR801" s="62"/>
      <c r="AS801" s="62"/>
      <c r="AT801" s="62"/>
    </row>
    <row r="802" ht="15.75" customHeight="1">
      <c r="F802" s="111"/>
      <c r="G802" s="112"/>
      <c r="H802" s="112"/>
      <c r="I802" s="112"/>
      <c r="J802" s="113"/>
      <c r="K802" s="113"/>
      <c r="AQ802" s="62"/>
      <c r="AR802" s="62"/>
      <c r="AS802" s="62"/>
      <c r="AT802" s="62"/>
    </row>
    <row r="803" ht="15.75" customHeight="1">
      <c r="F803" s="111"/>
      <c r="G803" s="112"/>
      <c r="H803" s="112"/>
      <c r="I803" s="112"/>
      <c r="J803" s="113"/>
      <c r="K803" s="113"/>
      <c r="AQ803" s="62"/>
      <c r="AR803" s="62"/>
      <c r="AS803" s="62"/>
      <c r="AT803" s="62"/>
    </row>
    <row r="804" ht="15.75" customHeight="1">
      <c r="F804" s="111"/>
      <c r="G804" s="112"/>
      <c r="H804" s="112"/>
      <c r="I804" s="112"/>
      <c r="J804" s="113"/>
      <c r="K804" s="113"/>
      <c r="AQ804" s="62"/>
      <c r="AR804" s="62"/>
      <c r="AS804" s="62"/>
      <c r="AT804" s="62"/>
    </row>
    <row r="805" ht="15.75" customHeight="1">
      <c r="F805" s="111"/>
      <c r="G805" s="112"/>
      <c r="H805" s="112"/>
      <c r="I805" s="112"/>
      <c r="J805" s="113"/>
      <c r="K805" s="113"/>
      <c r="AQ805" s="62"/>
      <c r="AR805" s="62"/>
      <c r="AS805" s="62"/>
      <c r="AT805" s="62"/>
    </row>
    <row r="806" ht="15.75" customHeight="1">
      <c r="F806" s="111"/>
      <c r="G806" s="112"/>
      <c r="H806" s="112"/>
      <c r="I806" s="112"/>
      <c r="J806" s="113"/>
      <c r="K806" s="113"/>
      <c r="AQ806" s="62"/>
      <c r="AR806" s="62"/>
      <c r="AS806" s="62"/>
      <c r="AT806" s="62"/>
    </row>
    <row r="807" ht="15.75" customHeight="1">
      <c r="F807" s="111"/>
      <c r="G807" s="112"/>
      <c r="H807" s="112"/>
      <c r="I807" s="112"/>
      <c r="J807" s="113"/>
      <c r="K807" s="113"/>
      <c r="AQ807" s="62"/>
      <c r="AR807" s="62"/>
      <c r="AS807" s="62"/>
      <c r="AT807" s="62"/>
    </row>
    <row r="808" ht="15.75" customHeight="1">
      <c r="F808" s="111"/>
      <c r="G808" s="112"/>
      <c r="H808" s="112"/>
      <c r="I808" s="112"/>
      <c r="J808" s="113"/>
      <c r="K808" s="113"/>
      <c r="AQ808" s="62"/>
      <c r="AR808" s="62"/>
      <c r="AS808" s="62"/>
      <c r="AT808" s="62"/>
    </row>
    <row r="809" ht="15.75" customHeight="1">
      <c r="F809" s="111"/>
      <c r="G809" s="112"/>
      <c r="H809" s="112"/>
      <c r="I809" s="112"/>
      <c r="J809" s="113"/>
      <c r="K809" s="113"/>
      <c r="AQ809" s="62"/>
      <c r="AR809" s="62"/>
      <c r="AS809" s="62"/>
      <c r="AT809" s="62"/>
    </row>
    <row r="810" ht="15.75" customHeight="1">
      <c r="F810" s="111"/>
      <c r="G810" s="112"/>
      <c r="H810" s="112"/>
      <c r="I810" s="112"/>
      <c r="J810" s="113"/>
      <c r="K810" s="113"/>
      <c r="AQ810" s="62"/>
      <c r="AR810" s="62"/>
      <c r="AS810" s="62"/>
      <c r="AT810" s="62"/>
    </row>
    <row r="811" ht="15.75" customHeight="1">
      <c r="F811" s="111"/>
      <c r="G811" s="112"/>
      <c r="H811" s="112"/>
      <c r="I811" s="112"/>
      <c r="J811" s="113"/>
      <c r="K811" s="113"/>
      <c r="AQ811" s="62"/>
      <c r="AR811" s="62"/>
      <c r="AS811" s="62"/>
      <c r="AT811" s="62"/>
    </row>
    <row r="812" ht="15.75" customHeight="1">
      <c r="F812" s="111"/>
      <c r="G812" s="112"/>
      <c r="H812" s="112"/>
      <c r="I812" s="112"/>
      <c r="J812" s="113"/>
      <c r="K812" s="113"/>
      <c r="AQ812" s="62"/>
      <c r="AR812" s="62"/>
      <c r="AS812" s="62"/>
      <c r="AT812" s="62"/>
    </row>
    <row r="813" ht="15.75" customHeight="1">
      <c r="F813" s="111"/>
      <c r="G813" s="112"/>
      <c r="H813" s="112"/>
      <c r="I813" s="112"/>
      <c r="J813" s="113"/>
      <c r="K813" s="113"/>
      <c r="AQ813" s="62"/>
      <c r="AR813" s="62"/>
      <c r="AS813" s="62"/>
      <c r="AT813" s="62"/>
    </row>
    <row r="814" ht="15.75" customHeight="1">
      <c r="F814" s="111"/>
      <c r="G814" s="112"/>
      <c r="H814" s="112"/>
      <c r="I814" s="112"/>
      <c r="J814" s="113"/>
      <c r="K814" s="113"/>
      <c r="AQ814" s="62"/>
      <c r="AR814" s="62"/>
      <c r="AS814" s="62"/>
      <c r="AT814" s="62"/>
    </row>
    <row r="815" ht="15.75" customHeight="1">
      <c r="F815" s="111"/>
      <c r="G815" s="112"/>
      <c r="H815" s="112"/>
      <c r="I815" s="112"/>
      <c r="J815" s="113"/>
      <c r="K815" s="113"/>
      <c r="AQ815" s="62"/>
      <c r="AR815" s="62"/>
      <c r="AS815" s="62"/>
      <c r="AT815" s="62"/>
    </row>
    <row r="816" ht="15.75" customHeight="1">
      <c r="F816" s="111"/>
      <c r="G816" s="112"/>
      <c r="H816" s="112"/>
      <c r="I816" s="112"/>
      <c r="J816" s="113"/>
      <c r="K816" s="113"/>
      <c r="AQ816" s="62"/>
      <c r="AR816" s="62"/>
      <c r="AS816" s="62"/>
      <c r="AT816" s="62"/>
    </row>
    <row r="817" ht="15.75" customHeight="1">
      <c r="F817" s="111"/>
      <c r="G817" s="112"/>
      <c r="H817" s="112"/>
      <c r="I817" s="112"/>
      <c r="J817" s="113"/>
      <c r="K817" s="113"/>
      <c r="AQ817" s="62"/>
      <c r="AR817" s="62"/>
      <c r="AS817" s="62"/>
      <c r="AT817" s="62"/>
    </row>
    <row r="818" ht="15.75" customHeight="1">
      <c r="F818" s="111"/>
      <c r="G818" s="112"/>
      <c r="H818" s="112"/>
      <c r="I818" s="112"/>
      <c r="J818" s="113"/>
      <c r="K818" s="113"/>
      <c r="AQ818" s="62"/>
      <c r="AR818" s="62"/>
      <c r="AS818" s="62"/>
      <c r="AT818" s="62"/>
    </row>
    <row r="819" ht="15.75" customHeight="1">
      <c r="F819" s="111"/>
      <c r="G819" s="112"/>
      <c r="H819" s="112"/>
      <c r="I819" s="112"/>
      <c r="J819" s="113"/>
      <c r="K819" s="113"/>
      <c r="AQ819" s="62"/>
      <c r="AR819" s="62"/>
      <c r="AS819" s="62"/>
      <c r="AT819" s="62"/>
    </row>
    <row r="820" ht="15.75" customHeight="1">
      <c r="F820" s="111"/>
      <c r="G820" s="112"/>
      <c r="H820" s="112"/>
      <c r="I820" s="112"/>
      <c r="J820" s="113"/>
      <c r="K820" s="113"/>
      <c r="AQ820" s="62"/>
      <c r="AR820" s="62"/>
      <c r="AS820" s="62"/>
      <c r="AT820" s="62"/>
    </row>
    <row r="821" ht="15.75" customHeight="1">
      <c r="F821" s="111"/>
      <c r="G821" s="112"/>
      <c r="H821" s="112"/>
      <c r="I821" s="112"/>
      <c r="J821" s="113"/>
      <c r="K821" s="113"/>
      <c r="AQ821" s="62"/>
      <c r="AR821" s="62"/>
      <c r="AS821" s="62"/>
      <c r="AT821" s="62"/>
    </row>
    <row r="822" ht="15.75" customHeight="1">
      <c r="F822" s="111"/>
      <c r="G822" s="112"/>
      <c r="H822" s="112"/>
      <c r="I822" s="112"/>
      <c r="J822" s="113"/>
      <c r="K822" s="113"/>
      <c r="AQ822" s="62"/>
      <c r="AR822" s="62"/>
      <c r="AS822" s="62"/>
      <c r="AT822" s="62"/>
    </row>
    <row r="823" ht="15.75" customHeight="1">
      <c r="F823" s="111"/>
      <c r="G823" s="112"/>
      <c r="H823" s="112"/>
      <c r="I823" s="112"/>
      <c r="J823" s="113"/>
      <c r="K823" s="113"/>
      <c r="AQ823" s="62"/>
      <c r="AR823" s="62"/>
      <c r="AS823" s="62"/>
      <c r="AT823" s="62"/>
    </row>
    <row r="824" ht="15.75" customHeight="1">
      <c r="F824" s="111"/>
      <c r="G824" s="112"/>
      <c r="H824" s="112"/>
      <c r="I824" s="112"/>
      <c r="J824" s="113"/>
      <c r="K824" s="113"/>
      <c r="AQ824" s="62"/>
      <c r="AR824" s="62"/>
      <c r="AS824" s="62"/>
      <c r="AT824" s="62"/>
    </row>
    <row r="825" ht="15.75" customHeight="1">
      <c r="F825" s="111"/>
      <c r="G825" s="112"/>
      <c r="H825" s="112"/>
      <c r="I825" s="112"/>
      <c r="J825" s="113"/>
      <c r="K825" s="113"/>
      <c r="AQ825" s="62"/>
      <c r="AR825" s="62"/>
      <c r="AS825" s="62"/>
      <c r="AT825" s="62"/>
    </row>
    <row r="826" ht="15.75" customHeight="1">
      <c r="F826" s="111"/>
      <c r="G826" s="112"/>
      <c r="H826" s="112"/>
      <c r="I826" s="112"/>
      <c r="J826" s="113"/>
      <c r="K826" s="113"/>
      <c r="AQ826" s="62"/>
      <c r="AR826" s="62"/>
      <c r="AS826" s="62"/>
      <c r="AT826" s="62"/>
    </row>
    <row r="827" ht="15.75" customHeight="1">
      <c r="F827" s="111"/>
      <c r="G827" s="112"/>
      <c r="H827" s="112"/>
      <c r="I827" s="112"/>
      <c r="J827" s="113"/>
      <c r="K827" s="113"/>
      <c r="AQ827" s="62"/>
      <c r="AR827" s="62"/>
      <c r="AS827" s="62"/>
      <c r="AT827" s="62"/>
    </row>
    <row r="828" ht="15.75" customHeight="1">
      <c r="F828" s="111"/>
      <c r="G828" s="112"/>
      <c r="H828" s="112"/>
      <c r="I828" s="112"/>
      <c r="J828" s="113"/>
      <c r="K828" s="113"/>
      <c r="AQ828" s="62"/>
      <c r="AR828" s="62"/>
      <c r="AS828" s="62"/>
      <c r="AT828" s="62"/>
    </row>
    <row r="829" ht="15.75" customHeight="1">
      <c r="F829" s="111"/>
      <c r="G829" s="112"/>
      <c r="H829" s="112"/>
      <c r="I829" s="112"/>
      <c r="J829" s="113"/>
      <c r="K829" s="113"/>
      <c r="AQ829" s="62"/>
      <c r="AR829" s="62"/>
      <c r="AS829" s="62"/>
      <c r="AT829" s="62"/>
    </row>
    <row r="830" ht="15.75" customHeight="1">
      <c r="F830" s="111"/>
      <c r="G830" s="112"/>
      <c r="H830" s="112"/>
      <c r="I830" s="112"/>
      <c r="J830" s="113"/>
      <c r="K830" s="113"/>
      <c r="AQ830" s="62"/>
      <c r="AR830" s="62"/>
      <c r="AS830" s="62"/>
      <c r="AT830" s="62"/>
    </row>
    <row r="831" ht="15.75" customHeight="1">
      <c r="F831" s="111"/>
      <c r="G831" s="112"/>
      <c r="H831" s="112"/>
      <c r="I831" s="112"/>
      <c r="J831" s="113"/>
      <c r="K831" s="113"/>
      <c r="AQ831" s="62"/>
      <c r="AR831" s="62"/>
      <c r="AS831" s="62"/>
      <c r="AT831" s="62"/>
    </row>
    <row r="832" ht="15.75" customHeight="1">
      <c r="F832" s="111"/>
      <c r="G832" s="112"/>
      <c r="H832" s="112"/>
      <c r="I832" s="112"/>
      <c r="J832" s="113"/>
      <c r="K832" s="113"/>
      <c r="AQ832" s="62"/>
      <c r="AR832" s="62"/>
      <c r="AS832" s="62"/>
      <c r="AT832" s="62"/>
    </row>
    <row r="833" ht="15.75" customHeight="1">
      <c r="F833" s="111"/>
      <c r="G833" s="112"/>
      <c r="H833" s="112"/>
      <c r="I833" s="112"/>
      <c r="J833" s="113"/>
      <c r="K833" s="113"/>
      <c r="AQ833" s="62"/>
      <c r="AR833" s="62"/>
      <c r="AS833" s="62"/>
      <c r="AT833" s="62"/>
    </row>
    <row r="834" ht="15.75" customHeight="1">
      <c r="F834" s="111"/>
      <c r="G834" s="112"/>
      <c r="H834" s="112"/>
      <c r="I834" s="112"/>
      <c r="J834" s="113"/>
      <c r="K834" s="113"/>
      <c r="AQ834" s="62"/>
      <c r="AR834" s="62"/>
      <c r="AS834" s="62"/>
      <c r="AT834" s="62"/>
    </row>
    <row r="835" ht="15.75" customHeight="1">
      <c r="F835" s="111"/>
      <c r="G835" s="112"/>
      <c r="H835" s="112"/>
      <c r="I835" s="112"/>
      <c r="J835" s="113"/>
      <c r="K835" s="113"/>
      <c r="AQ835" s="62"/>
      <c r="AR835" s="62"/>
      <c r="AS835" s="62"/>
      <c r="AT835" s="62"/>
    </row>
    <row r="836" ht="15.75" customHeight="1">
      <c r="F836" s="111"/>
      <c r="G836" s="112"/>
      <c r="H836" s="112"/>
      <c r="I836" s="112"/>
      <c r="J836" s="113"/>
      <c r="K836" s="113"/>
      <c r="AQ836" s="62"/>
      <c r="AR836" s="62"/>
      <c r="AS836" s="62"/>
      <c r="AT836" s="62"/>
    </row>
    <row r="837" ht="15.75" customHeight="1">
      <c r="F837" s="111"/>
      <c r="G837" s="112"/>
      <c r="H837" s="112"/>
      <c r="I837" s="112"/>
      <c r="J837" s="113"/>
      <c r="K837" s="113"/>
      <c r="AQ837" s="62"/>
      <c r="AR837" s="62"/>
      <c r="AS837" s="62"/>
      <c r="AT837" s="62"/>
    </row>
    <row r="838" ht="15.75" customHeight="1">
      <c r="F838" s="111"/>
      <c r="G838" s="112"/>
      <c r="H838" s="112"/>
      <c r="I838" s="112"/>
      <c r="J838" s="113"/>
      <c r="K838" s="113"/>
      <c r="AQ838" s="62"/>
      <c r="AR838" s="62"/>
      <c r="AS838" s="62"/>
      <c r="AT838" s="62"/>
    </row>
    <row r="839" ht="15.75" customHeight="1">
      <c r="F839" s="111"/>
      <c r="G839" s="112"/>
      <c r="H839" s="112"/>
      <c r="I839" s="112"/>
      <c r="J839" s="113"/>
      <c r="K839" s="113"/>
      <c r="AQ839" s="62"/>
      <c r="AR839" s="62"/>
      <c r="AS839" s="62"/>
      <c r="AT839" s="62"/>
    </row>
    <row r="840" ht="15.75" customHeight="1">
      <c r="F840" s="111"/>
      <c r="G840" s="112"/>
      <c r="H840" s="112"/>
      <c r="I840" s="112"/>
      <c r="J840" s="113"/>
      <c r="K840" s="113"/>
      <c r="AQ840" s="62"/>
      <c r="AR840" s="62"/>
      <c r="AS840" s="62"/>
      <c r="AT840" s="62"/>
    </row>
    <row r="841" ht="15.75" customHeight="1">
      <c r="F841" s="111"/>
      <c r="G841" s="112"/>
      <c r="H841" s="112"/>
      <c r="I841" s="112"/>
      <c r="J841" s="113"/>
      <c r="K841" s="113"/>
      <c r="AQ841" s="62"/>
      <c r="AR841" s="62"/>
      <c r="AS841" s="62"/>
      <c r="AT841" s="62"/>
    </row>
    <row r="842" ht="15.75" customHeight="1">
      <c r="F842" s="111"/>
      <c r="G842" s="112"/>
      <c r="H842" s="112"/>
      <c r="I842" s="112"/>
      <c r="J842" s="113"/>
      <c r="K842" s="113"/>
      <c r="AQ842" s="62"/>
      <c r="AR842" s="62"/>
      <c r="AS842" s="62"/>
      <c r="AT842" s="62"/>
    </row>
    <row r="843" ht="15.75" customHeight="1">
      <c r="F843" s="111"/>
      <c r="G843" s="112"/>
      <c r="H843" s="112"/>
      <c r="I843" s="112"/>
      <c r="J843" s="113"/>
      <c r="K843" s="113"/>
      <c r="AQ843" s="62"/>
      <c r="AR843" s="62"/>
      <c r="AS843" s="62"/>
      <c r="AT843" s="62"/>
    </row>
    <row r="844" ht="15.75" customHeight="1">
      <c r="F844" s="111"/>
      <c r="G844" s="112"/>
      <c r="H844" s="112"/>
      <c r="I844" s="112"/>
      <c r="J844" s="113"/>
      <c r="K844" s="113"/>
      <c r="AQ844" s="62"/>
      <c r="AR844" s="62"/>
      <c r="AS844" s="62"/>
      <c r="AT844" s="62"/>
    </row>
    <row r="845" ht="15.75" customHeight="1">
      <c r="F845" s="111"/>
      <c r="G845" s="112"/>
      <c r="H845" s="112"/>
      <c r="I845" s="112"/>
      <c r="J845" s="113"/>
      <c r="K845" s="113"/>
      <c r="AQ845" s="62"/>
      <c r="AR845" s="62"/>
      <c r="AS845" s="62"/>
      <c r="AT845" s="62"/>
    </row>
    <row r="846" ht="15.75" customHeight="1">
      <c r="F846" s="111"/>
      <c r="G846" s="112"/>
      <c r="H846" s="112"/>
      <c r="I846" s="112"/>
      <c r="J846" s="113"/>
      <c r="K846" s="113"/>
      <c r="AQ846" s="62"/>
      <c r="AR846" s="62"/>
      <c r="AS846" s="62"/>
      <c r="AT846" s="62"/>
    </row>
    <row r="847" ht="15.75" customHeight="1">
      <c r="F847" s="111"/>
      <c r="G847" s="112"/>
      <c r="H847" s="112"/>
      <c r="I847" s="112"/>
      <c r="J847" s="113"/>
      <c r="K847" s="113"/>
      <c r="AQ847" s="62"/>
      <c r="AR847" s="62"/>
      <c r="AS847" s="62"/>
      <c r="AT847" s="62"/>
    </row>
    <row r="848" ht="15.75" customHeight="1">
      <c r="F848" s="111"/>
      <c r="G848" s="112"/>
      <c r="H848" s="112"/>
      <c r="I848" s="112"/>
      <c r="J848" s="113"/>
      <c r="K848" s="113"/>
      <c r="AQ848" s="62"/>
      <c r="AR848" s="62"/>
      <c r="AS848" s="62"/>
      <c r="AT848" s="62"/>
    </row>
    <row r="849" ht="15.75" customHeight="1">
      <c r="F849" s="111"/>
      <c r="G849" s="112"/>
      <c r="H849" s="112"/>
      <c r="I849" s="112"/>
      <c r="J849" s="113"/>
      <c r="K849" s="113"/>
      <c r="AQ849" s="62"/>
      <c r="AR849" s="62"/>
      <c r="AS849" s="62"/>
      <c r="AT849" s="62"/>
    </row>
    <row r="850" ht="15.75" customHeight="1">
      <c r="F850" s="111"/>
      <c r="G850" s="112"/>
      <c r="H850" s="112"/>
      <c r="I850" s="112"/>
      <c r="J850" s="113"/>
      <c r="K850" s="113"/>
      <c r="AQ850" s="62"/>
      <c r="AR850" s="62"/>
      <c r="AS850" s="62"/>
      <c r="AT850" s="62"/>
    </row>
    <row r="851" ht="15.75" customHeight="1">
      <c r="F851" s="111"/>
      <c r="G851" s="112"/>
      <c r="H851" s="112"/>
      <c r="I851" s="112"/>
      <c r="J851" s="113"/>
      <c r="K851" s="113"/>
      <c r="AQ851" s="62"/>
      <c r="AR851" s="62"/>
      <c r="AS851" s="62"/>
      <c r="AT851" s="62"/>
    </row>
    <row r="852" ht="15.75" customHeight="1">
      <c r="F852" s="111"/>
      <c r="G852" s="112"/>
      <c r="H852" s="112"/>
      <c r="I852" s="112"/>
      <c r="J852" s="113"/>
      <c r="K852" s="113"/>
      <c r="AQ852" s="62"/>
      <c r="AR852" s="62"/>
      <c r="AS852" s="62"/>
      <c r="AT852" s="62"/>
    </row>
    <row r="853" ht="15.75" customHeight="1">
      <c r="F853" s="111"/>
      <c r="G853" s="112"/>
      <c r="H853" s="112"/>
      <c r="I853" s="112"/>
      <c r="J853" s="113"/>
      <c r="K853" s="113"/>
      <c r="AQ853" s="62"/>
      <c r="AR853" s="62"/>
      <c r="AS853" s="62"/>
      <c r="AT853" s="62"/>
    </row>
    <row r="854" ht="15.75" customHeight="1">
      <c r="F854" s="111"/>
      <c r="G854" s="112"/>
      <c r="H854" s="112"/>
      <c r="I854" s="112"/>
      <c r="J854" s="113"/>
      <c r="K854" s="113"/>
      <c r="AQ854" s="62"/>
      <c r="AR854" s="62"/>
      <c r="AS854" s="62"/>
      <c r="AT854" s="62"/>
    </row>
    <row r="855" ht="15.75" customHeight="1">
      <c r="F855" s="111"/>
      <c r="G855" s="112"/>
      <c r="H855" s="112"/>
      <c r="I855" s="112"/>
      <c r="J855" s="113"/>
      <c r="K855" s="113"/>
      <c r="AQ855" s="62"/>
      <c r="AR855" s="62"/>
      <c r="AS855" s="62"/>
      <c r="AT855" s="62"/>
    </row>
    <row r="856" ht="15.75" customHeight="1">
      <c r="F856" s="111"/>
      <c r="G856" s="112"/>
      <c r="H856" s="112"/>
      <c r="I856" s="112"/>
      <c r="J856" s="113"/>
      <c r="K856" s="113"/>
      <c r="AQ856" s="62"/>
      <c r="AR856" s="62"/>
      <c r="AS856" s="62"/>
      <c r="AT856" s="62"/>
    </row>
    <row r="857" ht="15.75" customHeight="1">
      <c r="F857" s="111"/>
      <c r="G857" s="112"/>
      <c r="H857" s="112"/>
      <c r="I857" s="112"/>
      <c r="J857" s="113"/>
      <c r="K857" s="113"/>
      <c r="AQ857" s="62"/>
      <c r="AR857" s="62"/>
      <c r="AS857" s="62"/>
      <c r="AT857" s="62"/>
    </row>
    <row r="858" ht="15.75" customHeight="1">
      <c r="F858" s="111"/>
      <c r="G858" s="112"/>
      <c r="H858" s="112"/>
      <c r="I858" s="112"/>
      <c r="J858" s="113"/>
      <c r="K858" s="113"/>
      <c r="AQ858" s="62"/>
      <c r="AR858" s="62"/>
      <c r="AS858" s="62"/>
      <c r="AT858" s="62"/>
    </row>
    <row r="859" ht="15.75" customHeight="1">
      <c r="F859" s="111"/>
      <c r="G859" s="112"/>
      <c r="H859" s="112"/>
      <c r="I859" s="112"/>
      <c r="J859" s="113"/>
      <c r="K859" s="113"/>
      <c r="AQ859" s="62"/>
      <c r="AR859" s="62"/>
      <c r="AS859" s="62"/>
      <c r="AT859" s="62"/>
    </row>
    <row r="860" ht="15.75" customHeight="1">
      <c r="F860" s="111"/>
      <c r="G860" s="112"/>
      <c r="H860" s="112"/>
      <c r="I860" s="112"/>
      <c r="J860" s="113"/>
      <c r="K860" s="113"/>
      <c r="AQ860" s="62"/>
      <c r="AR860" s="62"/>
      <c r="AS860" s="62"/>
      <c r="AT860" s="62"/>
    </row>
    <row r="861" ht="15.75" customHeight="1">
      <c r="F861" s="111"/>
      <c r="G861" s="112"/>
      <c r="H861" s="112"/>
      <c r="I861" s="112"/>
      <c r="J861" s="113"/>
      <c r="K861" s="113"/>
      <c r="AQ861" s="62"/>
      <c r="AR861" s="62"/>
      <c r="AS861" s="62"/>
      <c r="AT861" s="62"/>
    </row>
    <row r="862" ht="15.75" customHeight="1">
      <c r="F862" s="111"/>
      <c r="G862" s="112"/>
      <c r="H862" s="112"/>
      <c r="I862" s="112"/>
      <c r="J862" s="113"/>
      <c r="K862" s="113"/>
      <c r="AQ862" s="62"/>
      <c r="AR862" s="62"/>
      <c r="AS862" s="62"/>
      <c r="AT862" s="62"/>
    </row>
    <row r="863" ht="15.75" customHeight="1">
      <c r="F863" s="111"/>
      <c r="G863" s="112"/>
      <c r="H863" s="112"/>
      <c r="I863" s="112"/>
      <c r="J863" s="113"/>
      <c r="K863" s="113"/>
      <c r="AQ863" s="62"/>
      <c r="AR863" s="62"/>
      <c r="AS863" s="62"/>
      <c r="AT863" s="62"/>
    </row>
    <row r="864" ht="15.75" customHeight="1">
      <c r="F864" s="111"/>
      <c r="G864" s="112"/>
      <c r="H864" s="112"/>
      <c r="I864" s="112"/>
      <c r="J864" s="113"/>
      <c r="K864" s="113"/>
      <c r="AQ864" s="62"/>
      <c r="AR864" s="62"/>
      <c r="AS864" s="62"/>
      <c r="AT864" s="62"/>
    </row>
    <row r="865" ht="15.75" customHeight="1">
      <c r="F865" s="111"/>
      <c r="G865" s="112"/>
      <c r="H865" s="112"/>
      <c r="I865" s="112"/>
      <c r="J865" s="113"/>
      <c r="K865" s="113"/>
      <c r="AQ865" s="62"/>
      <c r="AR865" s="62"/>
      <c r="AS865" s="62"/>
      <c r="AT865" s="62"/>
    </row>
    <row r="866" ht="15.75" customHeight="1">
      <c r="F866" s="111"/>
      <c r="G866" s="112"/>
      <c r="H866" s="112"/>
      <c r="I866" s="112"/>
      <c r="J866" s="113"/>
      <c r="K866" s="113"/>
      <c r="AQ866" s="62"/>
      <c r="AR866" s="62"/>
      <c r="AS866" s="62"/>
      <c r="AT866" s="62"/>
    </row>
    <row r="867" ht="15.75" customHeight="1">
      <c r="F867" s="111"/>
      <c r="G867" s="112"/>
      <c r="H867" s="112"/>
      <c r="I867" s="112"/>
      <c r="J867" s="113"/>
      <c r="K867" s="113"/>
      <c r="AQ867" s="62"/>
      <c r="AR867" s="62"/>
      <c r="AS867" s="62"/>
      <c r="AT867" s="62"/>
    </row>
    <row r="868" ht="15.75" customHeight="1">
      <c r="F868" s="111"/>
      <c r="G868" s="112"/>
      <c r="H868" s="112"/>
      <c r="I868" s="112"/>
      <c r="J868" s="113"/>
      <c r="K868" s="113"/>
      <c r="AQ868" s="62"/>
      <c r="AR868" s="62"/>
      <c r="AS868" s="62"/>
      <c r="AT868" s="62"/>
    </row>
    <row r="869" ht="15.75" customHeight="1">
      <c r="F869" s="111"/>
      <c r="G869" s="112"/>
      <c r="H869" s="112"/>
      <c r="I869" s="112"/>
      <c r="J869" s="113"/>
      <c r="K869" s="113"/>
      <c r="AQ869" s="62"/>
      <c r="AR869" s="62"/>
      <c r="AS869" s="62"/>
      <c r="AT869" s="62"/>
    </row>
    <row r="870" ht="15.75" customHeight="1">
      <c r="F870" s="111"/>
      <c r="G870" s="112"/>
      <c r="H870" s="112"/>
      <c r="I870" s="112"/>
      <c r="J870" s="113"/>
      <c r="K870" s="113"/>
      <c r="AQ870" s="62"/>
      <c r="AR870" s="62"/>
      <c r="AS870" s="62"/>
      <c r="AT870" s="62"/>
    </row>
    <row r="871" ht="15.75" customHeight="1">
      <c r="F871" s="111"/>
      <c r="G871" s="112"/>
      <c r="H871" s="112"/>
      <c r="I871" s="112"/>
      <c r="J871" s="113"/>
      <c r="K871" s="113"/>
      <c r="AQ871" s="62"/>
      <c r="AR871" s="62"/>
      <c r="AS871" s="62"/>
      <c r="AT871" s="62"/>
    </row>
    <row r="872" ht="15.75" customHeight="1">
      <c r="F872" s="111"/>
      <c r="G872" s="112"/>
      <c r="H872" s="112"/>
      <c r="I872" s="112"/>
      <c r="J872" s="113"/>
      <c r="K872" s="113"/>
      <c r="AQ872" s="62"/>
      <c r="AR872" s="62"/>
      <c r="AS872" s="62"/>
      <c r="AT872" s="62"/>
    </row>
    <row r="873" ht="15.75" customHeight="1">
      <c r="F873" s="111"/>
      <c r="G873" s="112"/>
      <c r="H873" s="112"/>
      <c r="I873" s="112"/>
      <c r="J873" s="113"/>
      <c r="K873" s="113"/>
      <c r="AQ873" s="62"/>
      <c r="AR873" s="62"/>
      <c r="AS873" s="62"/>
      <c r="AT873" s="62"/>
    </row>
    <row r="874" ht="15.75" customHeight="1">
      <c r="F874" s="111"/>
      <c r="G874" s="112"/>
      <c r="H874" s="112"/>
      <c r="I874" s="112"/>
      <c r="J874" s="113"/>
      <c r="K874" s="113"/>
      <c r="AQ874" s="62"/>
      <c r="AR874" s="62"/>
      <c r="AS874" s="62"/>
      <c r="AT874" s="62"/>
    </row>
    <row r="875" ht="15.75" customHeight="1">
      <c r="F875" s="111"/>
      <c r="G875" s="112"/>
      <c r="H875" s="112"/>
      <c r="I875" s="112"/>
      <c r="J875" s="113"/>
      <c r="K875" s="113"/>
      <c r="AQ875" s="62"/>
      <c r="AR875" s="62"/>
      <c r="AS875" s="62"/>
      <c r="AT875" s="62"/>
    </row>
    <row r="876" ht="15.75" customHeight="1">
      <c r="F876" s="111"/>
      <c r="G876" s="112"/>
      <c r="H876" s="112"/>
      <c r="I876" s="112"/>
      <c r="J876" s="113"/>
      <c r="K876" s="113"/>
      <c r="AQ876" s="62"/>
      <c r="AR876" s="62"/>
      <c r="AS876" s="62"/>
      <c r="AT876" s="62"/>
    </row>
    <row r="877" ht="15.75" customHeight="1">
      <c r="F877" s="111"/>
      <c r="G877" s="112"/>
      <c r="H877" s="112"/>
      <c r="I877" s="112"/>
      <c r="J877" s="113"/>
      <c r="K877" s="113"/>
      <c r="AQ877" s="62"/>
      <c r="AR877" s="62"/>
      <c r="AS877" s="62"/>
      <c r="AT877" s="62"/>
    </row>
    <row r="878" ht="15.75" customHeight="1">
      <c r="F878" s="111"/>
      <c r="G878" s="112"/>
      <c r="H878" s="112"/>
      <c r="I878" s="112"/>
      <c r="J878" s="113"/>
      <c r="K878" s="113"/>
      <c r="AQ878" s="62"/>
      <c r="AR878" s="62"/>
      <c r="AS878" s="62"/>
      <c r="AT878" s="62"/>
    </row>
    <row r="879" ht="15.75" customHeight="1">
      <c r="F879" s="111"/>
      <c r="G879" s="112"/>
      <c r="H879" s="112"/>
      <c r="I879" s="112"/>
      <c r="J879" s="113"/>
      <c r="K879" s="113"/>
      <c r="AQ879" s="62"/>
      <c r="AR879" s="62"/>
      <c r="AS879" s="62"/>
      <c r="AT879" s="62"/>
    </row>
    <row r="880" ht="15.75" customHeight="1">
      <c r="F880" s="111"/>
      <c r="G880" s="112"/>
      <c r="H880" s="112"/>
      <c r="I880" s="112"/>
      <c r="J880" s="113"/>
      <c r="K880" s="113"/>
      <c r="AQ880" s="62"/>
      <c r="AR880" s="62"/>
      <c r="AS880" s="62"/>
      <c r="AT880" s="62"/>
    </row>
    <row r="881" ht="15.75" customHeight="1">
      <c r="F881" s="111"/>
      <c r="G881" s="112"/>
      <c r="H881" s="112"/>
      <c r="I881" s="112"/>
      <c r="J881" s="113"/>
      <c r="K881" s="113"/>
      <c r="AQ881" s="62"/>
      <c r="AR881" s="62"/>
      <c r="AS881" s="62"/>
      <c r="AT881" s="62"/>
    </row>
    <row r="882" ht="15.75" customHeight="1">
      <c r="F882" s="111"/>
      <c r="G882" s="112"/>
      <c r="H882" s="112"/>
      <c r="I882" s="112"/>
      <c r="J882" s="113"/>
      <c r="K882" s="113"/>
      <c r="AQ882" s="62"/>
      <c r="AR882" s="62"/>
      <c r="AS882" s="62"/>
      <c r="AT882" s="62"/>
    </row>
    <row r="883" ht="15.75" customHeight="1">
      <c r="F883" s="111"/>
      <c r="G883" s="112"/>
      <c r="H883" s="112"/>
      <c r="I883" s="112"/>
      <c r="J883" s="113"/>
      <c r="K883" s="113"/>
      <c r="AQ883" s="62"/>
      <c r="AR883" s="62"/>
      <c r="AS883" s="62"/>
      <c r="AT883" s="62"/>
    </row>
    <row r="884" ht="15.75" customHeight="1">
      <c r="F884" s="111"/>
      <c r="G884" s="112"/>
      <c r="H884" s="112"/>
      <c r="I884" s="112"/>
      <c r="J884" s="113"/>
      <c r="K884" s="113"/>
      <c r="AQ884" s="62"/>
      <c r="AR884" s="62"/>
      <c r="AS884" s="62"/>
      <c r="AT884" s="62"/>
    </row>
    <row r="885" ht="15.75" customHeight="1">
      <c r="F885" s="111"/>
      <c r="G885" s="112"/>
      <c r="H885" s="112"/>
      <c r="I885" s="112"/>
      <c r="J885" s="113"/>
      <c r="K885" s="113"/>
      <c r="AQ885" s="62"/>
      <c r="AR885" s="62"/>
      <c r="AS885" s="62"/>
      <c r="AT885" s="62"/>
    </row>
    <row r="886" ht="15.75" customHeight="1">
      <c r="F886" s="111"/>
      <c r="G886" s="112"/>
      <c r="H886" s="112"/>
      <c r="I886" s="112"/>
      <c r="J886" s="113"/>
      <c r="K886" s="113"/>
      <c r="AQ886" s="62"/>
      <c r="AR886" s="62"/>
      <c r="AS886" s="62"/>
      <c r="AT886" s="62"/>
    </row>
    <row r="887" ht="15.75" customHeight="1">
      <c r="F887" s="111"/>
      <c r="G887" s="112"/>
      <c r="H887" s="112"/>
      <c r="I887" s="112"/>
      <c r="J887" s="113"/>
      <c r="K887" s="113"/>
      <c r="AQ887" s="62"/>
      <c r="AR887" s="62"/>
      <c r="AS887" s="62"/>
      <c r="AT887" s="62"/>
    </row>
    <row r="888" ht="15.75" customHeight="1">
      <c r="F888" s="111"/>
      <c r="G888" s="112"/>
      <c r="H888" s="112"/>
      <c r="I888" s="112"/>
      <c r="J888" s="113"/>
      <c r="K888" s="113"/>
      <c r="AQ888" s="62"/>
      <c r="AR888" s="62"/>
      <c r="AS888" s="62"/>
      <c r="AT888" s="62"/>
    </row>
    <row r="889" ht="15.75" customHeight="1">
      <c r="F889" s="111"/>
      <c r="G889" s="112"/>
      <c r="H889" s="112"/>
      <c r="I889" s="112"/>
      <c r="J889" s="113"/>
      <c r="K889" s="113"/>
      <c r="AQ889" s="62"/>
      <c r="AR889" s="62"/>
      <c r="AS889" s="62"/>
      <c r="AT889" s="62"/>
    </row>
    <row r="890" ht="15.75" customHeight="1">
      <c r="F890" s="111"/>
      <c r="G890" s="112"/>
      <c r="H890" s="112"/>
      <c r="I890" s="112"/>
      <c r="J890" s="113"/>
      <c r="K890" s="113"/>
      <c r="AQ890" s="62"/>
      <c r="AR890" s="62"/>
      <c r="AS890" s="62"/>
      <c r="AT890" s="62"/>
    </row>
    <row r="891" ht="15.75" customHeight="1">
      <c r="F891" s="111"/>
      <c r="G891" s="112"/>
      <c r="H891" s="112"/>
      <c r="I891" s="112"/>
      <c r="J891" s="113"/>
      <c r="K891" s="113"/>
      <c r="AQ891" s="62"/>
      <c r="AR891" s="62"/>
      <c r="AS891" s="62"/>
      <c r="AT891" s="62"/>
    </row>
    <row r="892" ht="15.75" customHeight="1">
      <c r="F892" s="111"/>
      <c r="G892" s="112"/>
      <c r="H892" s="112"/>
      <c r="I892" s="112"/>
      <c r="J892" s="113"/>
      <c r="K892" s="113"/>
      <c r="AQ892" s="62"/>
      <c r="AR892" s="62"/>
      <c r="AS892" s="62"/>
      <c r="AT892" s="62"/>
    </row>
    <row r="893" ht="15.75" customHeight="1">
      <c r="F893" s="111"/>
      <c r="G893" s="112"/>
      <c r="H893" s="112"/>
      <c r="I893" s="112"/>
      <c r="J893" s="113"/>
      <c r="K893" s="113"/>
      <c r="AQ893" s="62"/>
      <c r="AR893" s="62"/>
      <c r="AS893" s="62"/>
      <c r="AT893" s="62"/>
    </row>
    <row r="894" ht="15.75" customHeight="1">
      <c r="F894" s="111"/>
      <c r="G894" s="112"/>
      <c r="H894" s="112"/>
      <c r="I894" s="112"/>
      <c r="J894" s="113"/>
      <c r="K894" s="113"/>
      <c r="AQ894" s="62"/>
      <c r="AR894" s="62"/>
      <c r="AS894" s="62"/>
      <c r="AT894" s="62"/>
    </row>
    <row r="895" ht="15.75" customHeight="1">
      <c r="F895" s="111"/>
      <c r="G895" s="112"/>
      <c r="H895" s="112"/>
      <c r="I895" s="112"/>
      <c r="J895" s="113"/>
      <c r="K895" s="113"/>
      <c r="AQ895" s="62"/>
      <c r="AR895" s="62"/>
      <c r="AS895" s="62"/>
      <c r="AT895" s="62"/>
    </row>
    <row r="896" ht="15.75" customHeight="1">
      <c r="F896" s="111"/>
      <c r="G896" s="112"/>
      <c r="H896" s="112"/>
      <c r="I896" s="112"/>
      <c r="J896" s="113"/>
      <c r="K896" s="113"/>
      <c r="AQ896" s="62"/>
      <c r="AR896" s="62"/>
      <c r="AS896" s="62"/>
      <c r="AT896" s="62"/>
    </row>
    <row r="897" ht="15.75" customHeight="1">
      <c r="F897" s="111"/>
      <c r="G897" s="112"/>
      <c r="H897" s="112"/>
      <c r="I897" s="112"/>
      <c r="J897" s="113"/>
      <c r="K897" s="113"/>
      <c r="AQ897" s="62"/>
      <c r="AR897" s="62"/>
      <c r="AS897" s="62"/>
      <c r="AT897" s="62"/>
    </row>
    <row r="898" ht="15.75" customHeight="1">
      <c r="F898" s="111"/>
      <c r="G898" s="112"/>
      <c r="H898" s="112"/>
      <c r="I898" s="112"/>
      <c r="J898" s="113"/>
      <c r="K898" s="113"/>
      <c r="AQ898" s="62"/>
      <c r="AR898" s="62"/>
      <c r="AS898" s="62"/>
      <c r="AT898" s="62"/>
    </row>
    <row r="899" ht="15.75" customHeight="1">
      <c r="F899" s="111"/>
      <c r="G899" s="112"/>
      <c r="H899" s="112"/>
      <c r="I899" s="112"/>
      <c r="J899" s="113"/>
      <c r="K899" s="113"/>
      <c r="AQ899" s="62"/>
      <c r="AR899" s="62"/>
      <c r="AS899" s="62"/>
      <c r="AT899" s="62"/>
    </row>
    <row r="900" ht="15.75" customHeight="1">
      <c r="F900" s="111"/>
      <c r="G900" s="112"/>
      <c r="H900" s="112"/>
      <c r="I900" s="112"/>
      <c r="J900" s="113"/>
      <c r="K900" s="113"/>
      <c r="AQ900" s="62"/>
      <c r="AR900" s="62"/>
      <c r="AS900" s="62"/>
      <c r="AT900" s="62"/>
    </row>
    <row r="901" ht="15.75" customHeight="1">
      <c r="F901" s="111"/>
      <c r="G901" s="112"/>
      <c r="H901" s="112"/>
      <c r="I901" s="112"/>
      <c r="J901" s="113"/>
      <c r="K901" s="113"/>
      <c r="AQ901" s="62"/>
      <c r="AR901" s="62"/>
      <c r="AS901" s="62"/>
      <c r="AT901" s="62"/>
    </row>
    <row r="902" ht="15.75" customHeight="1">
      <c r="F902" s="111"/>
      <c r="G902" s="112"/>
      <c r="H902" s="112"/>
      <c r="I902" s="112"/>
      <c r="J902" s="113"/>
      <c r="K902" s="113"/>
      <c r="AQ902" s="62"/>
      <c r="AR902" s="62"/>
      <c r="AS902" s="62"/>
      <c r="AT902" s="62"/>
    </row>
    <row r="903" ht="15.75" customHeight="1">
      <c r="F903" s="111"/>
      <c r="G903" s="112"/>
      <c r="H903" s="112"/>
      <c r="I903" s="112"/>
      <c r="J903" s="113"/>
      <c r="K903" s="113"/>
      <c r="AQ903" s="62"/>
      <c r="AR903" s="62"/>
      <c r="AS903" s="62"/>
      <c r="AT903" s="62"/>
    </row>
    <row r="904" ht="15.75" customHeight="1">
      <c r="F904" s="111"/>
      <c r="G904" s="112"/>
      <c r="H904" s="112"/>
      <c r="I904" s="112"/>
      <c r="J904" s="113"/>
      <c r="K904" s="113"/>
      <c r="AQ904" s="62"/>
      <c r="AR904" s="62"/>
      <c r="AS904" s="62"/>
      <c r="AT904" s="62"/>
    </row>
    <row r="905" ht="15.75" customHeight="1">
      <c r="F905" s="111"/>
      <c r="G905" s="112"/>
      <c r="H905" s="112"/>
      <c r="I905" s="112"/>
      <c r="J905" s="113"/>
      <c r="K905" s="113"/>
      <c r="AQ905" s="62"/>
      <c r="AR905" s="62"/>
      <c r="AS905" s="62"/>
      <c r="AT905" s="62"/>
    </row>
    <row r="906" ht="15.75" customHeight="1">
      <c r="F906" s="111"/>
      <c r="G906" s="112"/>
      <c r="H906" s="112"/>
      <c r="I906" s="112"/>
      <c r="J906" s="113"/>
      <c r="K906" s="113"/>
      <c r="AQ906" s="62"/>
      <c r="AR906" s="62"/>
      <c r="AS906" s="62"/>
      <c r="AT906" s="62"/>
    </row>
    <row r="907" ht="15.75" customHeight="1">
      <c r="F907" s="111"/>
      <c r="G907" s="112"/>
      <c r="H907" s="112"/>
      <c r="I907" s="112"/>
      <c r="J907" s="113"/>
      <c r="K907" s="113"/>
      <c r="AQ907" s="62"/>
      <c r="AR907" s="62"/>
      <c r="AS907" s="62"/>
      <c r="AT907" s="62"/>
    </row>
    <row r="908" ht="15.75" customHeight="1">
      <c r="F908" s="111"/>
      <c r="G908" s="112"/>
      <c r="H908" s="112"/>
      <c r="I908" s="112"/>
      <c r="J908" s="113"/>
      <c r="K908" s="113"/>
      <c r="AQ908" s="62"/>
      <c r="AR908" s="62"/>
      <c r="AS908" s="62"/>
      <c r="AT908" s="62"/>
    </row>
    <row r="909" ht="15.75" customHeight="1">
      <c r="F909" s="111"/>
      <c r="G909" s="112"/>
      <c r="H909" s="112"/>
      <c r="I909" s="112"/>
      <c r="J909" s="113"/>
      <c r="K909" s="113"/>
      <c r="AQ909" s="62"/>
      <c r="AR909" s="62"/>
      <c r="AS909" s="62"/>
      <c r="AT909" s="62"/>
    </row>
    <row r="910" ht="15.75" customHeight="1">
      <c r="F910" s="111"/>
      <c r="G910" s="112"/>
      <c r="H910" s="112"/>
      <c r="I910" s="112"/>
      <c r="J910" s="113"/>
      <c r="K910" s="113"/>
      <c r="AQ910" s="62"/>
      <c r="AR910" s="62"/>
      <c r="AS910" s="62"/>
      <c r="AT910" s="62"/>
    </row>
    <row r="911" ht="15.75" customHeight="1">
      <c r="F911" s="111"/>
      <c r="G911" s="112"/>
      <c r="H911" s="112"/>
      <c r="I911" s="112"/>
      <c r="J911" s="113"/>
      <c r="K911" s="113"/>
      <c r="AQ911" s="62"/>
      <c r="AR911" s="62"/>
      <c r="AS911" s="62"/>
      <c r="AT911" s="62"/>
    </row>
    <row r="912" ht="15.75" customHeight="1">
      <c r="F912" s="111"/>
      <c r="G912" s="112"/>
      <c r="H912" s="112"/>
      <c r="I912" s="112"/>
      <c r="J912" s="113"/>
      <c r="K912" s="113"/>
      <c r="AQ912" s="62"/>
      <c r="AR912" s="62"/>
      <c r="AS912" s="62"/>
      <c r="AT912" s="62"/>
    </row>
    <row r="913" ht="15.75" customHeight="1">
      <c r="F913" s="111"/>
      <c r="G913" s="112"/>
      <c r="H913" s="112"/>
      <c r="I913" s="112"/>
      <c r="J913" s="113"/>
      <c r="K913" s="113"/>
      <c r="AQ913" s="62"/>
      <c r="AR913" s="62"/>
      <c r="AS913" s="62"/>
      <c r="AT913" s="62"/>
    </row>
    <row r="914" ht="15.75" customHeight="1">
      <c r="F914" s="111"/>
      <c r="G914" s="112"/>
      <c r="H914" s="112"/>
      <c r="I914" s="112"/>
      <c r="J914" s="113"/>
      <c r="K914" s="113"/>
      <c r="AQ914" s="62"/>
      <c r="AR914" s="62"/>
      <c r="AS914" s="62"/>
      <c r="AT914" s="62"/>
    </row>
    <row r="915" ht="15.75" customHeight="1">
      <c r="F915" s="111"/>
      <c r="G915" s="112"/>
      <c r="H915" s="112"/>
      <c r="I915" s="112"/>
      <c r="J915" s="113"/>
      <c r="K915" s="113"/>
      <c r="AQ915" s="62"/>
      <c r="AR915" s="62"/>
      <c r="AS915" s="62"/>
      <c r="AT915" s="62"/>
    </row>
    <row r="916" ht="15.75" customHeight="1">
      <c r="F916" s="111"/>
      <c r="G916" s="112"/>
      <c r="H916" s="112"/>
      <c r="I916" s="112"/>
      <c r="J916" s="113"/>
      <c r="K916" s="113"/>
      <c r="AQ916" s="62"/>
      <c r="AR916" s="62"/>
      <c r="AS916" s="62"/>
      <c r="AT916" s="62"/>
    </row>
    <row r="917" ht="15.75" customHeight="1">
      <c r="F917" s="111"/>
      <c r="G917" s="112"/>
      <c r="H917" s="112"/>
      <c r="I917" s="112"/>
      <c r="J917" s="113"/>
      <c r="K917" s="113"/>
      <c r="AQ917" s="62"/>
      <c r="AR917" s="62"/>
      <c r="AS917" s="62"/>
      <c r="AT917" s="62"/>
    </row>
    <row r="918" ht="15.75" customHeight="1">
      <c r="F918" s="111"/>
      <c r="G918" s="112"/>
      <c r="H918" s="112"/>
      <c r="I918" s="112"/>
      <c r="J918" s="113"/>
      <c r="K918" s="113"/>
      <c r="AQ918" s="62"/>
      <c r="AR918" s="62"/>
      <c r="AS918" s="62"/>
      <c r="AT918" s="62"/>
    </row>
    <row r="919" ht="15.75" customHeight="1">
      <c r="F919" s="111"/>
      <c r="G919" s="112"/>
      <c r="H919" s="112"/>
      <c r="I919" s="112"/>
      <c r="J919" s="113"/>
      <c r="K919" s="113"/>
      <c r="AQ919" s="62"/>
      <c r="AR919" s="62"/>
      <c r="AS919" s="62"/>
      <c r="AT919" s="62"/>
    </row>
    <row r="920" ht="15.75" customHeight="1">
      <c r="F920" s="111"/>
      <c r="G920" s="112"/>
      <c r="H920" s="112"/>
      <c r="I920" s="112"/>
      <c r="J920" s="113"/>
      <c r="K920" s="113"/>
      <c r="AQ920" s="62"/>
      <c r="AR920" s="62"/>
      <c r="AS920" s="62"/>
      <c r="AT920" s="62"/>
    </row>
    <row r="921" ht="15.75" customHeight="1">
      <c r="F921" s="111"/>
      <c r="G921" s="112"/>
      <c r="H921" s="112"/>
      <c r="I921" s="112"/>
      <c r="J921" s="113"/>
      <c r="K921" s="113"/>
      <c r="AQ921" s="62"/>
      <c r="AR921" s="62"/>
      <c r="AS921" s="62"/>
      <c r="AT921" s="62"/>
    </row>
    <row r="922" ht="15.75" customHeight="1">
      <c r="F922" s="111"/>
      <c r="G922" s="112"/>
      <c r="H922" s="112"/>
      <c r="I922" s="112"/>
      <c r="J922" s="113"/>
      <c r="K922" s="113"/>
      <c r="AQ922" s="62"/>
      <c r="AR922" s="62"/>
      <c r="AS922" s="62"/>
      <c r="AT922" s="62"/>
    </row>
    <row r="923" ht="15.75" customHeight="1">
      <c r="F923" s="111"/>
      <c r="G923" s="112"/>
      <c r="H923" s="112"/>
      <c r="I923" s="112"/>
      <c r="J923" s="113"/>
      <c r="K923" s="113"/>
      <c r="AQ923" s="62"/>
      <c r="AR923" s="62"/>
      <c r="AS923" s="62"/>
      <c r="AT923" s="62"/>
    </row>
    <row r="924" ht="15.75" customHeight="1">
      <c r="F924" s="111"/>
      <c r="G924" s="112"/>
      <c r="H924" s="112"/>
      <c r="I924" s="112"/>
      <c r="J924" s="113"/>
      <c r="K924" s="113"/>
      <c r="AQ924" s="62"/>
      <c r="AR924" s="62"/>
      <c r="AS924" s="62"/>
      <c r="AT924" s="62"/>
    </row>
    <row r="925" ht="15.75" customHeight="1">
      <c r="F925" s="111"/>
      <c r="G925" s="112"/>
      <c r="H925" s="112"/>
      <c r="I925" s="112"/>
      <c r="J925" s="113"/>
      <c r="K925" s="113"/>
      <c r="AQ925" s="62"/>
      <c r="AR925" s="62"/>
      <c r="AS925" s="62"/>
      <c r="AT925" s="62"/>
    </row>
    <row r="926" ht="15.75" customHeight="1">
      <c r="F926" s="111"/>
      <c r="G926" s="112"/>
      <c r="H926" s="112"/>
      <c r="I926" s="112"/>
      <c r="J926" s="113"/>
      <c r="K926" s="113"/>
      <c r="AQ926" s="62"/>
      <c r="AR926" s="62"/>
      <c r="AS926" s="62"/>
      <c r="AT926" s="62"/>
    </row>
    <row r="927" ht="15.75" customHeight="1">
      <c r="F927" s="111"/>
      <c r="G927" s="112"/>
      <c r="H927" s="112"/>
      <c r="I927" s="112"/>
      <c r="J927" s="113"/>
      <c r="K927" s="113"/>
      <c r="AQ927" s="62"/>
      <c r="AR927" s="62"/>
      <c r="AS927" s="62"/>
      <c r="AT927" s="62"/>
    </row>
    <row r="928" ht="15.75" customHeight="1">
      <c r="F928" s="111"/>
      <c r="G928" s="112"/>
      <c r="H928" s="112"/>
      <c r="I928" s="112"/>
      <c r="J928" s="113"/>
      <c r="K928" s="113"/>
      <c r="AQ928" s="62"/>
      <c r="AR928" s="62"/>
      <c r="AS928" s="62"/>
      <c r="AT928" s="62"/>
    </row>
    <row r="929" ht="15.75" customHeight="1">
      <c r="F929" s="111"/>
      <c r="G929" s="112"/>
      <c r="H929" s="112"/>
      <c r="I929" s="112"/>
      <c r="J929" s="113"/>
      <c r="K929" s="113"/>
      <c r="AQ929" s="62"/>
      <c r="AR929" s="62"/>
      <c r="AS929" s="62"/>
      <c r="AT929" s="62"/>
    </row>
    <row r="930" ht="15.75" customHeight="1">
      <c r="F930" s="111"/>
      <c r="G930" s="112"/>
      <c r="H930" s="112"/>
      <c r="I930" s="112"/>
      <c r="J930" s="113"/>
      <c r="K930" s="113"/>
      <c r="AQ930" s="62"/>
      <c r="AR930" s="62"/>
      <c r="AS930" s="62"/>
      <c r="AT930" s="62"/>
    </row>
    <row r="931" ht="15.75" customHeight="1">
      <c r="F931" s="111"/>
      <c r="G931" s="112"/>
      <c r="H931" s="112"/>
      <c r="I931" s="112"/>
      <c r="J931" s="113"/>
      <c r="K931" s="113"/>
      <c r="AQ931" s="62"/>
      <c r="AR931" s="62"/>
      <c r="AS931" s="62"/>
      <c r="AT931" s="62"/>
    </row>
    <row r="932" ht="15.75" customHeight="1">
      <c r="F932" s="111"/>
      <c r="G932" s="112"/>
      <c r="H932" s="112"/>
      <c r="I932" s="112"/>
      <c r="J932" s="113"/>
      <c r="K932" s="113"/>
      <c r="AQ932" s="62"/>
      <c r="AR932" s="62"/>
      <c r="AS932" s="62"/>
      <c r="AT932" s="62"/>
    </row>
    <row r="933" ht="15.75" customHeight="1">
      <c r="F933" s="111"/>
      <c r="G933" s="112"/>
      <c r="H933" s="112"/>
      <c r="I933" s="112"/>
      <c r="J933" s="113"/>
      <c r="K933" s="113"/>
      <c r="AQ933" s="62"/>
      <c r="AR933" s="62"/>
      <c r="AS933" s="62"/>
      <c r="AT933" s="62"/>
    </row>
    <row r="934" ht="15.75" customHeight="1">
      <c r="F934" s="111"/>
      <c r="G934" s="112"/>
      <c r="H934" s="112"/>
      <c r="I934" s="112"/>
      <c r="J934" s="113"/>
      <c r="K934" s="113"/>
      <c r="AQ934" s="62"/>
      <c r="AR934" s="62"/>
      <c r="AS934" s="62"/>
      <c r="AT934" s="62"/>
    </row>
    <row r="935" ht="15.75" customHeight="1">
      <c r="F935" s="111"/>
      <c r="G935" s="112"/>
      <c r="H935" s="112"/>
      <c r="I935" s="112"/>
      <c r="J935" s="113"/>
      <c r="K935" s="113"/>
      <c r="AQ935" s="62"/>
      <c r="AR935" s="62"/>
      <c r="AS935" s="62"/>
      <c r="AT935" s="62"/>
    </row>
    <row r="936" ht="15.75" customHeight="1">
      <c r="F936" s="111"/>
      <c r="G936" s="112"/>
      <c r="H936" s="112"/>
      <c r="I936" s="112"/>
      <c r="J936" s="113"/>
      <c r="K936" s="113"/>
      <c r="AQ936" s="62"/>
      <c r="AR936" s="62"/>
      <c r="AS936" s="62"/>
      <c r="AT936" s="62"/>
    </row>
    <row r="937" ht="15.75" customHeight="1">
      <c r="F937" s="111"/>
      <c r="G937" s="112"/>
      <c r="H937" s="112"/>
      <c r="I937" s="112"/>
      <c r="J937" s="113"/>
      <c r="K937" s="113"/>
      <c r="AQ937" s="62"/>
      <c r="AR937" s="62"/>
      <c r="AS937" s="62"/>
      <c r="AT937" s="62"/>
    </row>
    <row r="938" ht="15.75" customHeight="1">
      <c r="F938" s="111"/>
      <c r="G938" s="112"/>
      <c r="H938" s="112"/>
      <c r="I938" s="112"/>
      <c r="J938" s="113"/>
      <c r="K938" s="113"/>
      <c r="AQ938" s="62"/>
      <c r="AR938" s="62"/>
      <c r="AS938" s="62"/>
      <c r="AT938" s="62"/>
    </row>
    <row r="939" ht="15.75" customHeight="1">
      <c r="F939" s="111"/>
      <c r="G939" s="112"/>
      <c r="H939" s="112"/>
      <c r="I939" s="112"/>
      <c r="J939" s="113"/>
      <c r="K939" s="113"/>
      <c r="AQ939" s="62"/>
      <c r="AR939" s="62"/>
      <c r="AS939" s="62"/>
      <c r="AT939" s="62"/>
    </row>
    <row r="940" ht="15.75" customHeight="1">
      <c r="F940" s="111"/>
      <c r="G940" s="112"/>
      <c r="H940" s="112"/>
      <c r="I940" s="112"/>
      <c r="J940" s="113"/>
      <c r="K940" s="113"/>
      <c r="AQ940" s="62"/>
      <c r="AR940" s="62"/>
      <c r="AS940" s="62"/>
      <c r="AT940" s="62"/>
    </row>
    <row r="941" ht="15.75" customHeight="1">
      <c r="F941" s="111"/>
      <c r="G941" s="112"/>
      <c r="H941" s="112"/>
      <c r="I941" s="112"/>
      <c r="J941" s="113"/>
      <c r="K941" s="113"/>
      <c r="AQ941" s="62"/>
      <c r="AR941" s="62"/>
      <c r="AS941" s="62"/>
      <c r="AT941" s="62"/>
    </row>
    <row r="942" ht="15.75" customHeight="1">
      <c r="F942" s="111"/>
      <c r="G942" s="112"/>
      <c r="H942" s="112"/>
      <c r="I942" s="112"/>
      <c r="J942" s="113"/>
      <c r="K942" s="113"/>
      <c r="AQ942" s="62"/>
      <c r="AR942" s="62"/>
      <c r="AS942" s="62"/>
      <c r="AT942" s="62"/>
    </row>
    <row r="943" ht="15.75" customHeight="1">
      <c r="F943" s="111"/>
      <c r="G943" s="112"/>
      <c r="H943" s="112"/>
      <c r="I943" s="112"/>
      <c r="J943" s="113"/>
      <c r="K943" s="113"/>
      <c r="AQ943" s="62"/>
      <c r="AR943" s="62"/>
      <c r="AS943" s="62"/>
      <c r="AT943" s="62"/>
    </row>
    <row r="944" ht="15.75" customHeight="1">
      <c r="F944" s="111"/>
      <c r="G944" s="112"/>
      <c r="H944" s="112"/>
      <c r="I944" s="112"/>
      <c r="J944" s="113"/>
      <c r="K944" s="113"/>
      <c r="AQ944" s="62"/>
      <c r="AR944" s="62"/>
      <c r="AS944" s="62"/>
      <c r="AT944" s="62"/>
    </row>
    <row r="945" ht="15.75" customHeight="1">
      <c r="F945" s="111"/>
      <c r="G945" s="112"/>
      <c r="H945" s="112"/>
      <c r="I945" s="112"/>
      <c r="J945" s="113"/>
      <c r="K945" s="113"/>
      <c r="AQ945" s="62"/>
      <c r="AR945" s="62"/>
      <c r="AS945" s="62"/>
      <c r="AT945" s="62"/>
    </row>
    <row r="946" ht="15.75" customHeight="1">
      <c r="F946" s="111"/>
      <c r="G946" s="112"/>
      <c r="H946" s="112"/>
      <c r="I946" s="112"/>
      <c r="J946" s="113"/>
      <c r="K946" s="113"/>
      <c r="AQ946" s="62"/>
      <c r="AR946" s="62"/>
      <c r="AS946" s="62"/>
      <c r="AT946" s="62"/>
    </row>
    <row r="947" ht="15.75" customHeight="1">
      <c r="F947" s="111"/>
      <c r="G947" s="112"/>
      <c r="H947" s="112"/>
      <c r="I947" s="112"/>
      <c r="J947" s="113"/>
      <c r="K947" s="113"/>
      <c r="AQ947" s="62"/>
      <c r="AR947" s="62"/>
      <c r="AS947" s="62"/>
      <c r="AT947" s="62"/>
    </row>
    <row r="948" ht="15.75" customHeight="1">
      <c r="F948" s="111"/>
      <c r="G948" s="112"/>
      <c r="H948" s="112"/>
      <c r="I948" s="112"/>
      <c r="J948" s="113"/>
      <c r="K948" s="113"/>
      <c r="AQ948" s="62"/>
      <c r="AR948" s="62"/>
      <c r="AS948" s="62"/>
      <c r="AT948" s="62"/>
    </row>
    <row r="949" ht="15.75" customHeight="1">
      <c r="F949" s="111"/>
      <c r="G949" s="112"/>
      <c r="H949" s="112"/>
      <c r="I949" s="112"/>
      <c r="J949" s="113"/>
      <c r="K949" s="113"/>
      <c r="AQ949" s="62"/>
      <c r="AR949" s="62"/>
      <c r="AS949" s="62"/>
      <c r="AT949" s="62"/>
    </row>
    <row r="950" ht="15.75" customHeight="1">
      <c r="F950" s="111"/>
      <c r="G950" s="112"/>
      <c r="H950" s="112"/>
      <c r="I950" s="112"/>
      <c r="J950" s="113"/>
      <c r="K950" s="113"/>
      <c r="AQ950" s="62"/>
      <c r="AR950" s="62"/>
      <c r="AS950" s="62"/>
      <c r="AT950" s="62"/>
    </row>
    <row r="951" ht="15.75" customHeight="1">
      <c r="F951" s="111"/>
      <c r="G951" s="112"/>
      <c r="H951" s="112"/>
      <c r="I951" s="112"/>
      <c r="J951" s="113"/>
      <c r="K951" s="113"/>
      <c r="AQ951" s="62"/>
      <c r="AR951" s="62"/>
      <c r="AS951" s="62"/>
      <c r="AT951" s="62"/>
    </row>
    <row r="952" ht="15.75" customHeight="1">
      <c r="F952" s="111"/>
      <c r="G952" s="112"/>
      <c r="H952" s="112"/>
      <c r="I952" s="112"/>
      <c r="J952" s="113"/>
      <c r="K952" s="113"/>
      <c r="AQ952" s="62"/>
      <c r="AR952" s="62"/>
      <c r="AS952" s="62"/>
      <c r="AT952" s="62"/>
    </row>
    <row r="953" ht="15.75" customHeight="1">
      <c r="F953" s="111"/>
      <c r="G953" s="112"/>
      <c r="H953" s="112"/>
      <c r="I953" s="112"/>
      <c r="J953" s="113"/>
      <c r="K953" s="113"/>
      <c r="AQ953" s="62"/>
      <c r="AR953" s="62"/>
      <c r="AS953" s="62"/>
      <c r="AT953" s="62"/>
    </row>
    <row r="954" ht="15.75" customHeight="1">
      <c r="F954" s="111"/>
      <c r="G954" s="112"/>
      <c r="H954" s="112"/>
      <c r="I954" s="112"/>
      <c r="J954" s="113"/>
      <c r="K954" s="113"/>
      <c r="AQ954" s="62"/>
      <c r="AR954" s="62"/>
      <c r="AS954" s="62"/>
      <c r="AT954" s="62"/>
    </row>
    <row r="955" ht="15.75" customHeight="1">
      <c r="F955" s="111"/>
      <c r="G955" s="112"/>
      <c r="H955" s="112"/>
      <c r="I955" s="112"/>
      <c r="J955" s="113"/>
      <c r="K955" s="113"/>
      <c r="AQ955" s="62"/>
      <c r="AR955" s="62"/>
      <c r="AS955" s="62"/>
      <c r="AT955" s="62"/>
    </row>
    <row r="956" ht="15.75" customHeight="1">
      <c r="F956" s="111"/>
      <c r="G956" s="112"/>
      <c r="H956" s="112"/>
      <c r="I956" s="112"/>
      <c r="J956" s="113"/>
      <c r="K956" s="113"/>
      <c r="AQ956" s="62"/>
      <c r="AR956" s="62"/>
      <c r="AS956" s="62"/>
      <c r="AT956" s="62"/>
    </row>
    <row r="957" ht="15.75" customHeight="1">
      <c r="F957" s="111"/>
      <c r="G957" s="112"/>
      <c r="H957" s="112"/>
      <c r="I957" s="112"/>
      <c r="J957" s="113"/>
      <c r="K957" s="113"/>
      <c r="AQ957" s="62"/>
      <c r="AR957" s="62"/>
      <c r="AS957" s="62"/>
      <c r="AT957" s="62"/>
    </row>
    <row r="958" ht="15.75" customHeight="1">
      <c r="F958" s="111"/>
      <c r="G958" s="112"/>
      <c r="H958" s="112"/>
      <c r="I958" s="112"/>
      <c r="J958" s="113"/>
      <c r="K958" s="113"/>
      <c r="AQ958" s="62"/>
      <c r="AR958" s="62"/>
      <c r="AS958" s="62"/>
      <c r="AT958" s="62"/>
    </row>
    <row r="959" ht="15.75" customHeight="1">
      <c r="F959" s="111"/>
      <c r="G959" s="112"/>
      <c r="H959" s="112"/>
      <c r="I959" s="112"/>
      <c r="J959" s="113"/>
      <c r="K959" s="113"/>
      <c r="AQ959" s="62"/>
      <c r="AR959" s="62"/>
      <c r="AS959" s="62"/>
      <c r="AT959" s="62"/>
    </row>
    <row r="960" ht="15.75" customHeight="1">
      <c r="F960" s="111"/>
      <c r="G960" s="112"/>
      <c r="H960" s="112"/>
      <c r="I960" s="112"/>
      <c r="J960" s="113"/>
      <c r="K960" s="113"/>
      <c r="AQ960" s="62"/>
      <c r="AR960" s="62"/>
      <c r="AS960" s="62"/>
      <c r="AT960" s="62"/>
    </row>
    <row r="961" ht="15.75" customHeight="1">
      <c r="F961" s="111"/>
      <c r="G961" s="112"/>
      <c r="H961" s="112"/>
      <c r="I961" s="112"/>
      <c r="J961" s="113"/>
      <c r="K961" s="113"/>
      <c r="AQ961" s="62"/>
      <c r="AR961" s="62"/>
      <c r="AS961" s="62"/>
      <c r="AT961" s="62"/>
    </row>
    <row r="962" ht="15.75" customHeight="1">
      <c r="F962" s="111"/>
      <c r="G962" s="112"/>
      <c r="H962" s="112"/>
      <c r="I962" s="112"/>
      <c r="J962" s="113"/>
      <c r="K962" s="113"/>
      <c r="AQ962" s="62"/>
      <c r="AR962" s="62"/>
      <c r="AS962" s="62"/>
      <c r="AT962" s="62"/>
    </row>
    <row r="963" ht="15.75" customHeight="1">
      <c r="F963" s="111"/>
      <c r="G963" s="112"/>
      <c r="H963" s="112"/>
      <c r="I963" s="112"/>
      <c r="J963" s="113"/>
      <c r="K963" s="113"/>
      <c r="AQ963" s="62"/>
      <c r="AR963" s="62"/>
      <c r="AS963" s="62"/>
      <c r="AT963" s="62"/>
    </row>
    <row r="964" ht="15.75" customHeight="1">
      <c r="F964" s="111"/>
      <c r="G964" s="112"/>
      <c r="H964" s="112"/>
      <c r="I964" s="112"/>
      <c r="J964" s="113"/>
      <c r="K964" s="113"/>
      <c r="AQ964" s="62"/>
      <c r="AR964" s="62"/>
      <c r="AS964" s="62"/>
      <c r="AT964" s="62"/>
    </row>
    <row r="965" ht="15.75" customHeight="1">
      <c r="F965" s="111"/>
      <c r="G965" s="112"/>
      <c r="H965" s="112"/>
      <c r="I965" s="112"/>
      <c r="J965" s="113"/>
      <c r="K965" s="113"/>
      <c r="AQ965" s="62"/>
      <c r="AR965" s="62"/>
      <c r="AS965" s="62"/>
      <c r="AT965" s="62"/>
    </row>
    <row r="966" ht="15.75" customHeight="1">
      <c r="F966" s="111"/>
      <c r="G966" s="112"/>
      <c r="H966" s="112"/>
      <c r="I966" s="112"/>
      <c r="J966" s="113"/>
      <c r="K966" s="113"/>
      <c r="AQ966" s="62"/>
      <c r="AR966" s="62"/>
      <c r="AS966" s="62"/>
      <c r="AT966" s="62"/>
    </row>
    <row r="967" ht="15.75" customHeight="1">
      <c r="F967" s="111"/>
      <c r="G967" s="112"/>
      <c r="H967" s="112"/>
      <c r="I967" s="112"/>
      <c r="J967" s="113"/>
      <c r="K967" s="113"/>
      <c r="AQ967" s="62"/>
      <c r="AR967" s="62"/>
      <c r="AS967" s="62"/>
      <c r="AT967" s="62"/>
    </row>
    <row r="968" ht="15.75" customHeight="1">
      <c r="F968" s="111"/>
      <c r="G968" s="112"/>
      <c r="H968" s="112"/>
      <c r="I968" s="112"/>
      <c r="J968" s="113"/>
      <c r="K968" s="113"/>
      <c r="AQ968" s="62"/>
      <c r="AR968" s="62"/>
      <c r="AS968" s="62"/>
      <c r="AT968" s="62"/>
    </row>
    <row r="969" ht="15.75" customHeight="1">
      <c r="F969" s="111"/>
      <c r="G969" s="112"/>
      <c r="H969" s="112"/>
      <c r="I969" s="112"/>
      <c r="J969" s="113"/>
      <c r="K969" s="113"/>
      <c r="AQ969" s="62"/>
      <c r="AR969" s="62"/>
      <c r="AS969" s="62"/>
      <c r="AT969" s="62"/>
    </row>
    <row r="970" ht="15.75" customHeight="1">
      <c r="F970" s="111"/>
      <c r="G970" s="112"/>
      <c r="H970" s="112"/>
      <c r="I970" s="112"/>
      <c r="J970" s="113"/>
      <c r="K970" s="113"/>
      <c r="AQ970" s="62"/>
      <c r="AR970" s="62"/>
      <c r="AS970" s="62"/>
      <c r="AT970" s="62"/>
    </row>
    <row r="971" ht="15.75" customHeight="1">
      <c r="F971" s="111"/>
      <c r="G971" s="112"/>
      <c r="H971" s="112"/>
      <c r="I971" s="112"/>
      <c r="J971" s="113"/>
      <c r="K971" s="113"/>
      <c r="AQ971" s="62"/>
      <c r="AR971" s="62"/>
      <c r="AS971" s="62"/>
      <c r="AT971" s="62"/>
    </row>
    <row r="972" ht="15.75" customHeight="1">
      <c r="F972" s="111"/>
      <c r="G972" s="112"/>
      <c r="H972" s="112"/>
      <c r="I972" s="112"/>
      <c r="J972" s="113"/>
      <c r="K972" s="113"/>
      <c r="AQ972" s="62"/>
      <c r="AR972" s="62"/>
      <c r="AS972" s="62"/>
      <c r="AT972" s="62"/>
    </row>
    <row r="973" ht="15.75" customHeight="1">
      <c r="F973" s="111"/>
      <c r="G973" s="112"/>
      <c r="H973" s="112"/>
      <c r="I973" s="112"/>
      <c r="J973" s="113"/>
      <c r="K973" s="113"/>
      <c r="AQ973" s="62"/>
      <c r="AR973" s="62"/>
      <c r="AS973" s="62"/>
      <c r="AT973" s="62"/>
    </row>
    <row r="974" ht="15.75" customHeight="1">
      <c r="F974" s="111"/>
      <c r="G974" s="112"/>
      <c r="H974" s="112"/>
      <c r="I974" s="112"/>
      <c r="J974" s="113"/>
      <c r="K974" s="113"/>
      <c r="AQ974" s="62"/>
      <c r="AR974" s="62"/>
      <c r="AS974" s="62"/>
      <c r="AT974" s="62"/>
    </row>
    <row r="975" ht="15.75" customHeight="1">
      <c r="F975" s="111"/>
      <c r="G975" s="112"/>
      <c r="H975" s="112"/>
      <c r="I975" s="112"/>
      <c r="J975" s="113"/>
      <c r="K975" s="113"/>
      <c r="AQ975" s="62"/>
      <c r="AR975" s="62"/>
      <c r="AS975" s="62"/>
      <c r="AT975" s="62"/>
    </row>
    <row r="976" ht="15.75" customHeight="1">
      <c r="F976" s="111"/>
      <c r="G976" s="112"/>
      <c r="H976" s="112"/>
      <c r="I976" s="112"/>
      <c r="J976" s="113"/>
      <c r="K976" s="113"/>
      <c r="AQ976" s="62"/>
      <c r="AR976" s="62"/>
      <c r="AS976" s="62"/>
      <c r="AT976" s="62"/>
    </row>
    <row r="977" ht="15.75" customHeight="1">
      <c r="F977" s="111"/>
      <c r="G977" s="112"/>
      <c r="H977" s="112"/>
      <c r="I977" s="112"/>
      <c r="J977" s="113"/>
      <c r="K977" s="113"/>
      <c r="AQ977" s="62"/>
      <c r="AR977" s="62"/>
      <c r="AS977" s="62"/>
      <c r="AT977" s="62"/>
    </row>
    <row r="978" ht="15.75" customHeight="1">
      <c r="F978" s="111"/>
      <c r="G978" s="112"/>
      <c r="H978" s="112"/>
      <c r="I978" s="112"/>
      <c r="J978" s="113"/>
      <c r="K978" s="113"/>
      <c r="AQ978" s="62"/>
      <c r="AR978" s="62"/>
      <c r="AS978" s="62"/>
      <c r="AT978" s="62"/>
    </row>
    <row r="979" ht="15.75" customHeight="1">
      <c r="F979" s="111"/>
      <c r="G979" s="112"/>
      <c r="H979" s="112"/>
      <c r="I979" s="112"/>
      <c r="J979" s="113"/>
      <c r="K979" s="113"/>
      <c r="AQ979" s="62"/>
      <c r="AR979" s="62"/>
      <c r="AS979" s="62"/>
      <c r="AT979" s="62"/>
    </row>
    <row r="980" ht="15.75" customHeight="1">
      <c r="F980" s="111"/>
      <c r="G980" s="112"/>
      <c r="H980" s="112"/>
      <c r="I980" s="112"/>
      <c r="J980" s="113"/>
      <c r="K980" s="113"/>
      <c r="AQ980" s="62"/>
      <c r="AR980" s="62"/>
      <c r="AS980" s="62"/>
      <c r="AT980" s="62"/>
    </row>
    <row r="981" ht="15.75" customHeight="1">
      <c r="F981" s="111"/>
      <c r="G981" s="112"/>
      <c r="H981" s="112"/>
      <c r="I981" s="112"/>
      <c r="J981" s="113"/>
      <c r="K981" s="113"/>
      <c r="AQ981" s="62"/>
      <c r="AR981" s="62"/>
      <c r="AS981" s="62"/>
      <c r="AT981" s="62"/>
    </row>
    <row r="982" ht="15.75" customHeight="1">
      <c r="F982" s="111"/>
      <c r="G982" s="112"/>
      <c r="H982" s="112"/>
      <c r="I982" s="112"/>
      <c r="J982" s="113"/>
      <c r="K982" s="113"/>
      <c r="AQ982" s="62"/>
      <c r="AR982" s="62"/>
      <c r="AS982" s="62"/>
      <c r="AT982" s="62"/>
    </row>
    <row r="983" ht="15.75" customHeight="1">
      <c r="F983" s="111"/>
      <c r="G983" s="112"/>
      <c r="H983" s="112"/>
      <c r="I983" s="112"/>
      <c r="J983" s="113"/>
      <c r="K983" s="113"/>
      <c r="AQ983" s="62"/>
      <c r="AR983" s="62"/>
      <c r="AS983" s="62"/>
      <c r="AT983" s="62"/>
    </row>
    <row r="984" ht="15.75" customHeight="1">
      <c r="F984" s="111"/>
      <c r="G984" s="112"/>
      <c r="H984" s="112"/>
      <c r="I984" s="112"/>
      <c r="J984" s="113"/>
      <c r="K984" s="113"/>
      <c r="AQ984" s="62"/>
      <c r="AR984" s="62"/>
      <c r="AS984" s="62"/>
      <c r="AT984" s="62"/>
    </row>
    <row r="985" ht="15.75" customHeight="1">
      <c r="F985" s="111"/>
      <c r="G985" s="112"/>
      <c r="H985" s="112"/>
      <c r="I985" s="112"/>
      <c r="J985" s="113"/>
      <c r="K985" s="113"/>
      <c r="AQ985" s="62"/>
      <c r="AR985" s="62"/>
      <c r="AS985" s="62"/>
      <c r="AT985" s="62"/>
    </row>
    <row r="986" ht="15.75" customHeight="1">
      <c r="F986" s="111"/>
      <c r="G986" s="112"/>
      <c r="H986" s="112"/>
      <c r="I986" s="112"/>
      <c r="J986" s="113"/>
      <c r="K986" s="113"/>
      <c r="AQ986" s="62"/>
      <c r="AR986" s="62"/>
      <c r="AS986" s="62"/>
      <c r="AT986" s="62"/>
    </row>
    <row r="987" ht="15.75" customHeight="1">
      <c r="F987" s="111"/>
      <c r="G987" s="112"/>
      <c r="H987" s="112"/>
      <c r="I987" s="112"/>
      <c r="J987" s="113"/>
      <c r="K987" s="113"/>
      <c r="AQ987" s="62"/>
      <c r="AR987" s="62"/>
      <c r="AS987" s="62"/>
      <c r="AT987" s="62"/>
    </row>
    <row r="988" ht="15.75" customHeight="1">
      <c r="F988" s="111"/>
      <c r="G988" s="112"/>
      <c r="H988" s="112"/>
      <c r="I988" s="112"/>
      <c r="J988" s="113"/>
      <c r="K988" s="113"/>
      <c r="AQ988" s="62"/>
      <c r="AR988" s="62"/>
      <c r="AS988" s="62"/>
      <c r="AT988" s="62"/>
    </row>
    <row r="989" ht="15.75" customHeight="1">
      <c r="F989" s="111"/>
      <c r="G989" s="112"/>
      <c r="H989" s="112"/>
      <c r="I989" s="112"/>
      <c r="J989" s="113"/>
      <c r="K989" s="113"/>
      <c r="AQ989" s="62"/>
      <c r="AR989" s="62"/>
      <c r="AS989" s="62"/>
      <c r="AT989" s="62"/>
    </row>
    <row r="990" ht="15.75" customHeight="1">
      <c r="F990" s="111"/>
      <c r="G990" s="112"/>
      <c r="H990" s="112"/>
      <c r="I990" s="112"/>
      <c r="J990" s="113"/>
      <c r="K990" s="113"/>
      <c r="AQ990" s="62"/>
      <c r="AR990" s="62"/>
      <c r="AS990" s="62"/>
      <c r="AT990" s="62"/>
    </row>
    <row r="991" ht="15.75" customHeight="1">
      <c r="F991" s="111"/>
      <c r="G991" s="112"/>
      <c r="H991" s="112"/>
      <c r="I991" s="112"/>
      <c r="J991" s="113"/>
      <c r="K991" s="113"/>
      <c r="AQ991" s="62"/>
      <c r="AR991" s="62"/>
      <c r="AS991" s="62"/>
      <c r="AT991" s="62"/>
    </row>
    <row r="992" ht="15.75" customHeight="1">
      <c r="F992" s="111"/>
      <c r="G992" s="112"/>
      <c r="H992" s="112"/>
      <c r="I992" s="112"/>
      <c r="J992" s="113"/>
      <c r="K992" s="113"/>
      <c r="AQ992" s="62"/>
      <c r="AR992" s="62"/>
      <c r="AS992" s="62"/>
      <c r="AT992" s="62"/>
    </row>
    <row r="993" ht="15.75" customHeight="1">
      <c r="F993" s="111"/>
      <c r="G993" s="112"/>
      <c r="H993" s="112"/>
      <c r="I993" s="112"/>
      <c r="J993" s="113"/>
      <c r="K993" s="113"/>
      <c r="AQ993" s="62"/>
      <c r="AR993" s="62"/>
      <c r="AS993" s="62"/>
      <c r="AT993" s="62"/>
    </row>
    <row r="994" ht="15.75" customHeight="1">
      <c r="F994" s="111"/>
      <c r="G994" s="112"/>
      <c r="H994" s="112"/>
      <c r="I994" s="112"/>
      <c r="J994" s="113"/>
      <c r="K994" s="113"/>
      <c r="AQ994" s="62"/>
      <c r="AR994" s="62"/>
      <c r="AS994" s="62"/>
      <c r="AT994" s="62"/>
    </row>
    <row r="995" ht="15.75" customHeight="1">
      <c r="F995" s="111"/>
      <c r="G995" s="112"/>
      <c r="H995" s="112"/>
      <c r="I995" s="112"/>
      <c r="J995" s="113"/>
      <c r="K995" s="113"/>
      <c r="AQ995" s="62"/>
      <c r="AR995" s="62"/>
      <c r="AS995" s="62"/>
      <c r="AT995" s="62"/>
    </row>
    <row r="996" ht="15.75" customHeight="1">
      <c r="F996" s="111"/>
      <c r="G996" s="112"/>
      <c r="H996" s="112"/>
      <c r="I996" s="112"/>
      <c r="J996" s="113"/>
      <c r="K996" s="113"/>
      <c r="AQ996" s="62"/>
      <c r="AR996" s="62"/>
      <c r="AS996" s="62"/>
      <c r="AT996" s="62"/>
    </row>
    <row r="997" ht="15.75" customHeight="1">
      <c r="F997" s="111"/>
      <c r="G997" s="112"/>
      <c r="H997" s="112"/>
      <c r="I997" s="112"/>
      <c r="J997" s="113"/>
      <c r="K997" s="113"/>
      <c r="AQ997" s="62"/>
      <c r="AR997" s="62"/>
      <c r="AS997" s="62"/>
      <c r="AT997" s="62"/>
    </row>
    <row r="998" ht="15.75" customHeight="1">
      <c r="F998" s="111"/>
      <c r="G998" s="112"/>
      <c r="H998" s="112"/>
      <c r="I998" s="112"/>
      <c r="J998" s="113"/>
      <c r="K998" s="113"/>
      <c r="AQ998" s="62"/>
      <c r="AR998" s="62"/>
      <c r="AS998" s="62"/>
      <c r="AT998" s="62"/>
    </row>
    <row r="999" ht="15.75" customHeight="1">
      <c r="F999" s="111"/>
      <c r="G999" s="112"/>
      <c r="H999" s="112"/>
      <c r="I999" s="112"/>
      <c r="J999" s="113"/>
      <c r="K999" s="113"/>
      <c r="AQ999" s="62"/>
      <c r="AR999" s="62"/>
      <c r="AS999" s="62"/>
      <c r="AT999" s="62"/>
    </row>
    <row r="1000" ht="15.75" customHeight="1">
      <c r="F1000" s="111"/>
      <c r="G1000" s="112"/>
      <c r="H1000" s="112"/>
      <c r="I1000" s="112"/>
      <c r="J1000" s="113"/>
      <c r="K1000" s="113"/>
      <c r="AQ1000" s="62"/>
      <c r="AR1000" s="62"/>
      <c r="AS1000" s="62"/>
      <c r="AT1000" s="62"/>
    </row>
  </sheetData>
  <mergeCells count="29">
    <mergeCell ref="I3:O3"/>
    <mergeCell ref="P3:X3"/>
    <mergeCell ref="AA3:AI3"/>
    <mergeCell ref="AK3:AY3"/>
    <mergeCell ref="B4:F4"/>
    <mergeCell ref="D5:E5"/>
    <mergeCell ref="D6:E6"/>
    <mergeCell ref="D11:E11"/>
    <mergeCell ref="D12:E12"/>
    <mergeCell ref="B7:B13"/>
    <mergeCell ref="B14:B21"/>
    <mergeCell ref="C17:C21"/>
    <mergeCell ref="B5:B6"/>
    <mergeCell ref="C7:F7"/>
    <mergeCell ref="D8:E8"/>
    <mergeCell ref="D9:E9"/>
    <mergeCell ref="C10:C13"/>
    <mergeCell ref="D10:E10"/>
    <mergeCell ref="D13:E13"/>
    <mergeCell ref="D21:E21"/>
    <mergeCell ref="B23:G23"/>
    <mergeCell ref="B80:G80"/>
    <mergeCell ref="C14:F14"/>
    <mergeCell ref="D15:E15"/>
    <mergeCell ref="D16:E16"/>
    <mergeCell ref="D17:E17"/>
    <mergeCell ref="D18:E18"/>
    <mergeCell ref="D19:E19"/>
    <mergeCell ref="D20:E20"/>
  </mergeCells>
  <dataValidations>
    <dataValidation type="list" allowBlank="1" showErrorMessage="1" sqref="D5 D8 D15">
      <formula1>$B$97:$B$100</formula1>
    </dataValidation>
    <dataValidation type="list" allowBlank="1" showErrorMessage="1" sqref="F17">
      <formula1>$C$130:$C$195</formula1>
    </dataValidation>
    <dataValidation type="list" allowBlank="1" showErrorMessage="1" sqref="F12">
      <formula1>$C$194:$C$195</formula1>
    </dataValidation>
    <dataValidation type="list" allowBlank="1" showErrorMessage="1" sqref="D81:G81">
      <formula1>$B$104:$B$108</formula1>
    </dataValidation>
  </dataValidations>
  <printOptions/>
  <pageMargins bottom="0.75" footer="0.0" header="0.0" left="0.7" right="0.7" top="0.75"/>
  <pageSetup paperSize="9" orientation="portrait"/>
  <drawing r:id="rId1"/>
  <tableParts count="1">
    <tablePart r:id="rId3"/>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E4D5"/>
    <pageSetUpPr/>
  </sheetPr>
  <sheetViews>
    <sheetView workbookViewId="0"/>
  </sheetViews>
  <sheetFormatPr customHeight="1" defaultColWidth="12.63" defaultRowHeight="15.0"/>
  <cols>
    <col customWidth="1" min="1" max="2" width="9.38"/>
    <col customWidth="1" min="3" max="5" width="12.0"/>
    <col customWidth="1" min="6" max="6" width="14.38"/>
    <col customWidth="1" min="7" max="7" width="12.63"/>
    <col customWidth="1" min="8" max="8" width="10.0"/>
    <col customWidth="1" min="9" max="23" width="9.13"/>
    <col customWidth="1" min="24" max="25" width="10.0"/>
    <col customWidth="1" min="26" max="51" width="9.13"/>
  </cols>
  <sheetData>
    <row r="1">
      <c r="F1" s="111"/>
      <c r="G1" s="112"/>
      <c r="H1" s="112"/>
      <c r="I1" s="112"/>
      <c r="J1" s="113"/>
      <c r="K1" s="113"/>
      <c r="AQ1" s="62"/>
      <c r="AR1" s="62"/>
      <c r="AS1" s="62"/>
      <c r="AT1" s="62"/>
    </row>
    <row r="2">
      <c r="F2" s="111"/>
      <c r="G2" s="112"/>
      <c r="H2" s="112"/>
      <c r="I2" s="112"/>
      <c r="J2" s="113"/>
      <c r="K2" s="113"/>
      <c r="AQ2" s="62"/>
      <c r="AR2" s="62"/>
      <c r="AS2" s="62"/>
      <c r="AT2" s="62"/>
    </row>
    <row r="3">
      <c r="F3" s="111"/>
      <c r="G3" s="112"/>
      <c r="H3" s="112"/>
      <c r="I3" s="114" t="s">
        <v>83</v>
      </c>
      <c r="J3" s="115"/>
      <c r="K3" s="115"/>
      <c r="L3" s="115"/>
      <c r="M3" s="115"/>
      <c r="N3" s="115"/>
      <c r="O3" s="116"/>
      <c r="P3" s="117" t="s">
        <v>84</v>
      </c>
      <c r="Q3" s="115"/>
      <c r="R3" s="115"/>
      <c r="S3" s="115"/>
      <c r="T3" s="115"/>
      <c r="U3" s="115"/>
      <c r="V3" s="115"/>
      <c r="W3" s="115"/>
      <c r="X3" s="116"/>
      <c r="Y3" s="118"/>
      <c r="Z3" s="118"/>
      <c r="AA3" s="119" t="s">
        <v>85</v>
      </c>
      <c r="AB3" s="18"/>
      <c r="AC3" s="18"/>
      <c r="AD3" s="18"/>
      <c r="AE3" s="18"/>
      <c r="AF3" s="18"/>
      <c r="AG3" s="18"/>
      <c r="AH3" s="18"/>
      <c r="AI3" s="19"/>
      <c r="AJ3" s="118"/>
      <c r="AK3" s="119" t="s">
        <v>86</v>
      </c>
      <c r="AL3" s="18"/>
      <c r="AM3" s="18"/>
      <c r="AN3" s="18"/>
      <c r="AO3" s="18"/>
      <c r="AP3" s="18"/>
      <c r="AQ3" s="18"/>
      <c r="AR3" s="18"/>
      <c r="AS3" s="18"/>
      <c r="AT3" s="18"/>
      <c r="AU3" s="18"/>
      <c r="AV3" s="18"/>
      <c r="AW3" s="18"/>
      <c r="AX3" s="18"/>
      <c r="AY3" s="19"/>
    </row>
    <row r="4" ht="45.0" customHeight="1">
      <c r="B4" s="120" t="s">
        <v>87</v>
      </c>
      <c r="C4" s="121"/>
      <c r="D4" s="121"/>
      <c r="E4" s="121"/>
      <c r="F4" s="121"/>
      <c r="G4" s="112"/>
      <c r="H4" s="112"/>
      <c r="I4" s="122" t="s">
        <v>88</v>
      </c>
      <c r="J4" s="123" t="s">
        <v>89</v>
      </c>
      <c r="K4" s="123" t="s">
        <v>90</v>
      </c>
      <c r="L4" s="123" t="s">
        <v>91</v>
      </c>
      <c r="M4" s="123" t="s">
        <v>92</v>
      </c>
      <c r="N4" s="123" t="s">
        <v>93</v>
      </c>
      <c r="O4" s="124" t="s">
        <v>94</v>
      </c>
      <c r="P4" s="122" t="s">
        <v>88</v>
      </c>
      <c r="Q4" s="125" t="s">
        <v>95</v>
      </c>
      <c r="R4" s="125" t="s">
        <v>96</v>
      </c>
      <c r="S4" s="126" t="s">
        <v>97</v>
      </c>
      <c r="T4" s="127" t="s">
        <v>98</v>
      </c>
      <c r="U4" s="123" t="s">
        <v>99</v>
      </c>
      <c r="V4" s="123" t="s">
        <v>100</v>
      </c>
      <c r="W4" s="123" t="s">
        <v>101</v>
      </c>
      <c r="X4" s="123" t="s">
        <v>102</v>
      </c>
      <c r="Y4" s="128" t="s">
        <v>103</v>
      </c>
      <c r="AA4" s="129" t="s">
        <v>88</v>
      </c>
      <c r="AB4" s="125" t="s">
        <v>104</v>
      </c>
      <c r="AC4" s="126" t="s">
        <v>105</v>
      </c>
      <c r="AD4" s="130" t="s">
        <v>106</v>
      </c>
      <c r="AE4" s="131" t="s">
        <v>107</v>
      </c>
      <c r="AF4" s="131" t="s">
        <v>108</v>
      </c>
      <c r="AG4" s="131" t="s">
        <v>109</v>
      </c>
      <c r="AH4" s="131" t="s">
        <v>110</v>
      </c>
      <c r="AI4" s="132" t="s">
        <v>111</v>
      </c>
      <c r="AK4" s="129" t="s">
        <v>88</v>
      </c>
      <c r="AL4" s="125" t="s">
        <v>104</v>
      </c>
      <c r="AM4" s="126" t="s">
        <v>105</v>
      </c>
      <c r="AN4" s="130" t="s">
        <v>106</v>
      </c>
      <c r="AO4" s="131" t="s">
        <v>107</v>
      </c>
      <c r="AP4" s="131" t="s">
        <v>112</v>
      </c>
      <c r="AQ4" s="131" t="s">
        <v>113</v>
      </c>
      <c r="AR4" s="131" t="s">
        <v>114</v>
      </c>
      <c r="AS4" s="131" t="s">
        <v>115</v>
      </c>
      <c r="AT4" s="131" t="s">
        <v>116</v>
      </c>
      <c r="AU4" s="131" t="s">
        <v>117</v>
      </c>
      <c r="AV4" s="131" t="s">
        <v>118</v>
      </c>
      <c r="AW4" s="131" t="s">
        <v>119</v>
      </c>
      <c r="AX4" s="131" t="s">
        <v>120</v>
      </c>
      <c r="AY4" s="132" t="s">
        <v>111</v>
      </c>
    </row>
    <row r="5">
      <c r="B5" s="133" t="s">
        <v>121</v>
      </c>
      <c r="C5" s="134" t="s">
        <v>122</v>
      </c>
      <c r="D5" s="135" t="s">
        <v>153</v>
      </c>
      <c r="E5" s="136"/>
      <c r="F5" s="137">
        <f>IF(D5="","",VLOOKUP(D5,$B$97:$C$100,2,0))</f>
        <v>45</v>
      </c>
      <c r="G5" s="112"/>
      <c r="H5" s="112"/>
      <c r="I5" s="138">
        <v>0.0</v>
      </c>
      <c r="J5" s="112">
        <v>0.0</v>
      </c>
      <c r="K5" s="112">
        <v>0.0</v>
      </c>
      <c r="L5" s="112">
        <v>0.0</v>
      </c>
      <c r="M5" s="112">
        <f t="shared" ref="M5:M205" si="1">IF(I5&lt;=$F$10,IF(I5&lt;=30,I5*($F$9-$F$6)/30,$F$9-$F$6),)</f>
        <v>0</v>
      </c>
      <c r="N5" s="112" t="str">
        <f t="shared" ref="N5:N204" si="2">IF(P6&lt;=$F$18,0,)</f>
        <v/>
      </c>
      <c r="O5" s="139">
        <f t="shared" ref="O5:O205" si="3">((J5+K5)*0.475+L5+M5+N5)*44/12</f>
        <v>0</v>
      </c>
      <c r="P5" s="138">
        <v>0.0</v>
      </c>
      <c r="Q5" s="112">
        <v>0.0</v>
      </c>
      <c r="R5" s="112">
        <v>0.0</v>
      </c>
      <c r="S5" s="112">
        <f t="shared" ref="S5:S205" si="4">$F$19*R5</f>
        <v>0</v>
      </c>
      <c r="T5" s="112">
        <f t="shared" ref="T5:T205" si="5">IF(S5=0,0,EXP(-1.0587+0.8836*LN(S5)+0.284))</f>
        <v>0</v>
      </c>
      <c r="U5" s="112">
        <v>0.0</v>
      </c>
      <c r="V5" s="112">
        <f t="shared" ref="V5:V205" si="6">IF(P5&lt;=$F$18,IF(P5&lt;=30,P5*($F$16-$F$6)/30,$F$16-$F$6),)</f>
        <v>0</v>
      </c>
      <c r="W5" s="112">
        <v>0.0</v>
      </c>
      <c r="X5" s="112">
        <f t="shared" ref="X5:X205" si="7">((S5+T5)*0.475+U5+V5+W5)*44/12</f>
        <v>0</v>
      </c>
      <c r="Y5" s="140">
        <f t="shared" ref="Y5:Y205" si="8">IF(P5&lt;=$F$18,X5-O5,)</f>
        <v>0</v>
      </c>
      <c r="AA5" s="141">
        <v>0.0</v>
      </c>
      <c r="AB5" s="112">
        <f t="shared" ref="AB5:AB205" si="9">IF(AA5&lt;=$F$18,IFERROR(VLOOKUP($AA5,$B$82:$G$94,2,FALSE),0),)</f>
        <v>0</v>
      </c>
      <c r="AC5" s="142">
        <f t="shared" ref="AC5:AC205" si="10">IF(AA5&lt;=$F$18,IFERROR(VLOOKUP($AA5,$B$82:$G$94,3,FALSE),0),)*50%</f>
        <v>0</v>
      </c>
      <c r="AD5" s="112">
        <f t="shared" ref="AD5:AD205" si="11">IF(AA5&lt;=$F$18,IFERROR(VLOOKUP($AA5,$B$82:$G$94,4,FALSE),0),)</f>
        <v>0</v>
      </c>
      <c r="AE5" s="112">
        <f t="shared" ref="AE5:AE205" si="12">IF(AA5&lt;=$F$18,IFERROR(VLOOKUP($AA5,$B$82:$G$94,5,FALSE),0),)</f>
        <v>0</v>
      </c>
      <c r="AF5" s="112">
        <v>0.0</v>
      </c>
      <c r="AG5" s="112">
        <v>0.0</v>
      </c>
      <c r="AH5" s="112">
        <v>0.0</v>
      </c>
      <c r="AI5" s="143">
        <f>SUM(AF5:AH5)</f>
        <v>0</v>
      </c>
      <c r="AK5" s="141">
        <v>0.0</v>
      </c>
      <c r="AL5" s="112">
        <f t="shared" ref="AL5:AL35" si="13">IF(AK5&lt;=$F$18,IFERROR(VLOOKUP($AA5,$B$82:$G$94,2,FALSE),0),)</f>
        <v>0</v>
      </c>
      <c r="AM5" s="112">
        <f t="shared" ref="AM5:AM35" si="14">IF(AK5&lt;=$F$18,IFERROR(VLOOKUP($AA5,$B$82:$G$94,3,FALSE),0),)</f>
        <v>0</v>
      </c>
      <c r="AN5" s="112">
        <f t="shared" ref="AN5:AN35" si="15">IF(AK5&lt;=$F$18,IFERROR(VLOOKUP($AA5,$B$82:$G$94,4,FALSE),0),)</f>
        <v>0</v>
      </c>
      <c r="AO5" s="112">
        <f t="shared" ref="AO5:AO35" si="16">IF(AK5&lt;=$F$18,IFERROR(VLOOKUP($AA5,$B$82:$G$94,5,FALSE),0),)</f>
        <v>0</v>
      </c>
      <c r="AP5" s="112">
        <f t="shared" ref="AP5:AP35" si="17">IF(AK5&lt;=$F$18,IFERROR(VLOOKUP($AA5,$B$82:$G$94,6,FALSE),0),)</f>
        <v>0</v>
      </c>
      <c r="AQ5" s="112">
        <v>0.0</v>
      </c>
      <c r="AR5" s="112">
        <v>0.0</v>
      </c>
      <c r="AS5" s="112">
        <v>0.0</v>
      </c>
      <c r="AT5" s="112">
        <v>0.0</v>
      </c>
      <c r="AU5" s="112"/>
      <c r="AV5" s="112"/>
      <c r="AW5" s="112"/>
      <c r="AX5" s="112"/>
      <c r="AY5" s="144">
        <v>0.0</v>
      </c>
    </row>
    <row r="6">
      <c r="B6" s="145"/>
      <c r="C6" s="146" t="s">
        <v>124</v>
      </c>
      <c r="D6" s="147" t="s">
        <v>125</v>
      </c>
      <c r="E6" s="148"/>
      <c r="F6" s="149">
        <f>VLOOKUP(D5,$B$97:$D$100,3,FALSE)</f>
        <v>0</v>
      </c>
      <c r="G6" s="112"/>
      <c r="H6" s="112"/>
      <c r="I6" s="138">
        <v>1.0</v>
      </c>
      <c r="J6" s="112">
        <f>IF(D8&lt;&gt;"Cultures",IF($I6&lt;=$F$10,$F$11*$F$13+J5,),5)</f>
        <v>5</v>
      </c>
      <c r="K6" s="112">
        <f t="shared" ref="K6:K205" si="19">IF(J6=0,0,EXP(-1.0587+0.8836*LN(J6)+0.284))</f>
        <v>1.91056563</v>
      </c>
      <c r="L6" s="112" t="str">
        <f t="shared" ref="L6:L205" si="20">IF(I6&lt;=$F$10,$F$5+($F$8-$F$5)*(1-EXP(-0.0175*I6)),)</f>
        <v/>
      </c>
      <c r="M6" s="112" t="str">
        <f t="shared" si="1"/>
        <v/>
      </c>
      <c r="N6" s="112" t="str">
        <f t="shared" si="2"/>
        <v/>
      </c>
      <c r="O6" s="139">
        <f t="shared" si="3"/>
        <v>12.03590181</v>
      </c>
      <c r="P6" s="138">
        <v>1.0</v>
      </c>
      <c r="Q6" s="112" t="str">
        <f t="shared" ref="Q6:Q205" si="21">IF(P6&lt;=$F$18,LOOKUP(P6-1,$B$25:$B$78,$G$25:$G$78),)</f>
        <v/>
      </c>
      <c r="R6" s="112" t="str">
        <f t="shared" ref="R6:R205" si="22">IF(P6&lt;=$F$18,Q6+R5,)</f>
        <v/>
      </c>
      <c r="S6" s="112">
        <f t="shared" si="4"/>
        <v>0</v>
      </c>
      <c r="T6" s="112">
        <f t="shared" si="5"/>
        <v>0</v>
      </c>
      <c r="U6" s="112" t="str">
        <f t="shared" ref="U6:U205" si="23">IF(P6&lt;=$F$18,$F$5+($F$15-$F$5)*(1-EXP(-0.0175*P6)),)</f>
        <v/>
      </c>
      <c r="V6" s="112" t="str">
        <f t="shared" si="6"/>
        <v/>
      </c>
      <c r="W6" s="112">
        <v>0.0</v>
      </c>
      <c r="X6" s="112">
        <f t="shared" si="7"/>
        <v>0</v>
      </c>
      <c r="Y6" s="140" t="str">
        <f t="shared" si="8"/>
        <v/>
      </c>
      <c r="AA6" s="141">
        <v>1.0</v>
      </c>
      <c r="AB6" s="112" t="str">
        <f t="shared" si="9"/>
        <v/>
      </c>
      <c r="AC6" s="142">
        <f t="shared" si="10"/>
        <v>0</v>
      </c>
      <c r="AD6" s="112" t="str">
        <f t="shared" si="11"/>
        <v/>
      </c>
      <c r="AE6" s="112" t="str">
        <f t="shared" si="12"/>
        <v/>
      </c>
      <c r="AF6" s="112">
        <f t="shared" ref="AF6:AF205" si="24">IF(OR(AA6&lt;=$F$18,AA6&lt;=30),EXP(-LN(2)/$D$104)*AF5+((1-EXP(-LN(2)/$D$104))/(LN(2)/$D$104))*$AB6*AC6*0.475*$F$19*44/12,)</f>
        <v>0</v>
      </c>
      <c r="AG6" s="112">
        <f t="shared" ref="AG6:AG205" si="25">IF(OR(AA6&lt;=$F$18,AA6&lt;=30),EXP(-LN(2)/$D$106)*AG5+((1-EXP(-LN(2)/$D$106))/(LN(2)/$D$106))*$AB6*AD6*0.475*$F$19*44/12,)</f>
        <v>0</v>
      </c>
      <c r="AH6" s="112">
        <f t="shared" ref="AH6:AH205" si="26">IF(OR(AA6&lt;=$F$18,AA6&lt;=30),EXP(-LN(2)/$D$105)*AH5+((1-EXP(-LN(2)/$D$105))/(LN(2)/$D$105))*$AB6*AE6*0.475*$F$19*44/12,)</f>
        <v>0</v>
      </c>
      <c r="AI6" s="143">
        <f t="shared" ref="AI6:AI205" si="27">IF(OR(AA6&lt;=$F$18,AA6&lt;=30),SUM(AF6:AH6),)</f>
        <v>0</v>
      </c>
      <c r="AK6" s="141">
        <v>1.0</v>
      </c>
      <c r="AL6" s="112" t="str">
        <f t="shared" si="13"/>
        <v/>
      </c>
      <c r="AM6" s="112" t="str">
        <f t="shared" si="14"/>
        <v/>
      </c>
      <c r="AN6" s="112" t="str">
        <f t="shared" si="15"/>
        <v/>
      </c>
      <c r="AO6" s="112" t="str">
        <f t="shared" si="16"/>
        <v/>
      </c>
      <c r="AP6" s="112" t="str">
        <f t="shared" si="17"/>
        <v/>
      </c>
      <c r="AQ6" s="112" t="str">
        <f t="shared" ref="AQ6:AT6" si="18">IF($AK6&lt;=$F$18,$AL6*AM6,)</f>
        <v/>
      </c>
      <c r="AR6" s="112" t="str">
        <f t="shared" si="18"/>
        <v/>
      </c>
      <c r="AS6" s="112" t="str">
        <f t="shared" si="18"/>
        <v/>
      </c>
      <c r="AT6" s="112" t="str">
        <f t="shared" si="18"/>
        <v/>
      </c>
      <c r="AU6" s="112"/>
      <c r="AV6" s="112"/>
      <c r="AW6" s="112"/>
      <c r="AX6" s="112"/>
      <c r="AY6" s="144" t="str">
        <f t="shared" ref="AY6:AY35" si="29">IF(AK6&lt;=$F$18,AL6*$G$108+AY5,)</f>
        <v/>
      </c>
    </row>
    <row r="7">
      <c r="B7" s="133" t="s">
        <v>126</v>
      </c>
      <c r="C7" s="150"/>
      <c r="D7" s="151"/>
      <c r="E7" s="151"/>
      <c r="F7" s="152"/>
      <c r="G7" s="112"/>
      <c r="H7" s="112"/>
      <c r="I7" s="138">
        <v>2.0</v>
      </c>
      <c r="J7" s="112" t="str">
        <f t="shared" ref="J7:J34" si="30">IF($I7&lt;=$F$10,$F$11*$F$13+J6,)</f>
        <v/>
      </c>
      <c r="K7" s="112">
        <f t="shared" si="19"/>
        <v>0</v>
      </c>
      <c r="L7" s="112" t="str">
        <f t="shared" si="20"/>
        <v/>
      </c>
      <c r="M7" s="112" t="str">
        <f t="shared" si="1"/>
        <v/>
      </c>
      <c r="N7" s="112" t="str">
        <f t="shared" si="2"/>
        <v/>
      </c>
      <c r="O7" s="139">
        <f t="shared" si="3"/>
        <v>0</v>
      </c>
      <c r="P7" s="138">
        <v>2.0</v>
      </c>
      <c r="Q7" s="112" t="str">
        <f t="shared" si="21"/>
        <v/>
      </c>
      <c r="R7" s="112" t="str">
        <f t="shared" si="22"/>
        <v/>
      </c>
      <c r="S7" s="112">
        <f t="shared" si="4"/>
        <v>0</v>
      </c>
      <c r="T7" s="112">
        <f t="shared" si="5"/>
        <v>0</v>
      </c>
      <c r="U7" s="112" t="str">
        <f t="shared" si="23"/>
        <v/>
      </c>
      <c r="V7" s="112" t="str">
        <f t="shared" si="6"/>
        <v/>
      </c>
      <c r="W7" s="112">
        <v>0.0</v>
      </c>
      <c r="X7" s="112">
        <f t="shared" si="7"/>
        <v>0</v>
      </c>
      <c r="Y7" s="140" t="str">
        <f t="shared" si="8"/>
        <v/>
      </c>
      <c r="AA7" s="141">
        <v>2.0</v>
      </c>
      <c r="AB7" s="112" t="str">
        <f t="shared" si="9"/>
        <v/>
      </c>
      <c r="AC7" s="142">
        <f t="shared" si="10"/>
        <v>0</v>
      </c>
      <c r="AD7" s="112" t="str">
        <f t="shared" si="11"/>
        <v/>
      </c>
      <c r="AE7" s="112" t="str">
        <f t="shared" si="12"/>
        <v/>
      </c>
      <c r="AF7" s="112">
        <f t="shared" si="24"/>
        <v>0</v>
      </c>
      <c r="AG7" s="112">
        <f t="shared" si="25"/>
        <v>0</v>
      </c>
      <c r="AH7" s="112">
        <f t="shared" si="26"/>
        <v>0</v>
      </c>
      <c r="AI7" s="143">
        <f t="shared" si="27"/>
        <v>0</v>
      </c>
      <c r="AK7" s="141">
        <v>2.0</v>
      </c>
      <c r="AL7" s="112" t="str">
        <f t="shared" si="13"/>
        <v/>
      </c>
      <c r="AM7" s="112" t="str">
        <f t="shared" si="14"/>
        <v/>
      </c>
      <c r="AN7" s="112" t="str">
        <f t="shared" si="15"/>
        <v/>
      </c>
      <c r="AO7" s="112" t="str">
        <f t="shared" si="16"/>
        <v/>
      </c>
      <c r="AP7" s="112" t="str">
        <f t="shared" si="17"/>
        <v/>
      </c>
      <c r="AQ7" s="112" t="str">
        <f t="shared" ref="AQ7:AT7" si="28">IF($AK7&lt;=$F$18,$AL7*AM7,)</f>
        <v/>
      </c>
      <c r="AR7" s="112" t="str">
        <f t="shared" si="28"/>
        <v/>
      </c>
      <c r="AS7" s="112" t="str">
        <f t="shared" si="28"/>
        <v/>
      </c>
      <c r="AT7" s="112" t="str">
        <f t="shared" si="28"/>
        <v/>
      </c>
      <c r="AU7" s="112"/>
      <c r="AV7" s="112"/>
      <c r="AW7" s="112"/>
      <c r="AX7" s="112"/>
      <c r="AY7" s="144" t="str">
        <f t="shared" si="29"/>
        <v/>
      </c>
    </row>
    <row r="8">
      <c r="B8" s="153"/>
      <c r="C8" s="154" t="s">
        <v>122</v>
      </c>
      <c r="D8" s="155" t="s">
        <v>153</v>
      </c>
      <c r="E8" s="156"/>
      <c r="F8" s="157">
        <f>IF(D8="","",VLOOKUP(D8,$B$97:$C$100,2,0))</f>
        <v>45</v>
      </c>
      <c r="G8" s="112"/>
      <c r="H8" s="112"/>
      <c r="I8" s="138">
        <v>3.0</v>
      </c>
      <c r="J8" s="112" t="str">
        <f t="shared" si="30"/>
        <v/>
      </c>
      <c r="K8" s="112">
        <f t="shared" si="19"/>
        <v>0</v>
      </c>
      <c r="L8" s="112" t="str">
        <f t="shared" si="20"/>
        <v/>
      </c>
      <c r="M8" s="112" t="str">
        <f t="shared" si="1"/>
        <v/>
      </c>
      <c r="N8" s="112" t="str">
        <f t="shared" si="2"/>
        <v/>
      </c>
      <c r="O8" s="139">
        <f t="shared" si="3"/>
        <v>0</v>
      </c>
      <c r="P8" s="138">
        <v>3.0</v>
      </c>
      <c r="Q8" s="112" t="str">
        <f t="shared" si="21"/>
        <v/>
      </c>
      <c r="R8" s="112" t="str">
        <f t="shared" si="22"/>
        <v/>
      </c>
      <c r="S8" s="112">
        <f t="shared" si="4"/>
        <v>0</v>
      </c>
      <c r="T8" s="112">
        <f t="shared" si="5"/>
        <v>0</v>
      </c>
      <c r="U8" s="112" t="str">
        <f t="shared" si="23"/>
        <v/>
      </c>
      <c r="V8" s="112" t="str">
        <f t="shared" si="6"/>
        <v/>
      </c>
      <c r="W8" s="112">
        <v>0.0</v>
      </c>
      <c r="X8" s="112">
        <f t="shared" si="7"/>
        <v>0</v>
      </c>
      <c r="Y8" s="140" t="str">
        <f t="shared" si="8"/>
        <v/>
      </c>
      <c r="AA8" s="141">
        <v>3.0</v>
      </c>
      <c r="AB8" s="112" t="str">
        <f t="shared" si="9"/>
        <v/>
      </c>
      <c r="AC8" s="142">
        <f t="shared" si="10"/>
        <v>0</v>
      </c>
      <c r="AD8" s="112" t="str">
        <f t="shared" si="11"/>
        <v/>
      </c>
      <c r="AE8" s="112" t="str">
        <f t="shared" si="12"/>
        <v/>
      </c>
      <c r="AF8" s="112">
        <f t="shared" si="24"/>
        <v>0</v>
      </c>
      <c r="AG8" s="112">
        <f t="shared" si="25"/>
        <v>0</v>
      </c>
      <c r="AH8" s="112">
        <f t="shared" si="26"/>
        <v>0</v>
      </c>
      <c r="AI8" s="143">
        <f t="shared" si="27"/>
        <v>0</v>
      </c>
      <c r="AK8" s="141">
        <v>3.0</v>
      </c>
      <c r="AL8" s="112" t="str">
        <f t="shared" si="13"/>
        <v/>
      </c>
      <c r="AM8" s="112" t="str">
        <f t="shared" si="14"/>
        <v/>
      </c>
      <c r="AN8" s="112" t="str">
        <f t="shared" si="15"/>
        <v/>
      </c>
      <c r="AO8" s="112" t="str">
        <f t="shared" si="16"/>
        <v/>
      </c>
      <c r="AP8" s="112" t="str">
        <f t="shared" si="17"/>
        <v/>
      </c>
      <c r="AQ8" s="112" t="str">
        <f t="shared" ref="AQ8:AT8" si="31">IF($AK8&lt;=$F$18,$AL8*AM8,)</f>
        <v/>
      </c>
      <c r="AR8" s="112" t="str">
        <f t="shared" si="31"/>
        <v/>
      </c>
      <c r="AS8" s="112" t="str">
        <f t="shared" si="31"/>
        <v/>
      </c>
      <c r="AT8" s="112" t="str">
        <f t="shared" si="31"/>
        <v/>
      </c>
      <c r="AU8" s="112"/>
      <c r="AV8" s="112"/>
      <c r="AW8" s="112"/>
      <c r="AX8" s="112"/>
      <c r="AY8" s="144" t="str">
        <f t="shared" si="29"/>
        <v/>
      </c>
    </row>
    <row r="9">
      <c r="B9" s="153"/>
      <c r="C9" s="154" t="s">
        <v>124</v>
      </c>
      <c r="D9" s="158" t="str">
        <f>IF(D8=$B$100,"totale","néant")</f>
        <v>néant</v>
      </c>
      <c r="E9" s="156"/>
      <c r="F9" s="157">
        <f>IF(D8=B100,10,VLOOKUP(D8,$B$97:$D$100,3,FALSE))</f>
        <v>0</v>
      </c>
      <c r="G9" s="112"/>
      <c r="H9" s="112"/>
      <c r="I9" s="138">
        <v>4.0</v>
      </c>
      <c r="J9" s="112" t="str">
        <f t="shared" si="30"/>
        <v/>
      </c>
      <c r="K9" s="112">
        <f t="shared" si="19"/>
        <v>0</v>
      </c>
      <c r="L9" s="112" t="str">
        <f t="shared" si="20"/>
        <v/>
      </c>
      <c r="M9" s="112" t="str">
        <f t="shared" si="1"/>
        <v/>
      </c>
      <c r="N9" s="112" t="str">
        <f t="shared" si="2"/>
        <v/>
      </c>
      <c r="O9" s="139">
        <f t="shared" si="3"/>
        <v>0</v>
      </c>
      <c r="P9" s="138">
        <v>4.0</v>
      </c>
      <c r="Q9" s="112" t="str">
        <f t="shared" si="21"/>
        <v/>
      </c>
      <c r="R9" s="112" t="str">
        <f t="shared" si="22"/>
        <v/>
      </c>
      <c r="S9" s="112">
        <f t="shared" si="4"/>
        <v>0</v>
      </c>
      <c r="T9" s="112">
        <f t="shared" si="5"/>
        <v>0</v>
      </c>
      <c r="U9" s="112" t="str">
        <f t="shared" si="23"/>
        <v/>
      </c>
      <c r="V9" s="112" t="str">
        <f t="shared" si="6"/>
        <v/>
      </c>
      <c r="W9" s="112">
        <v>0.0</v>
      </c>
      <c r="X9" s="112">
        <f t="shared" si="7"/>
        <v>0</v>
      </c>
      <c r="Y9" s="140" t="str">
        <f t="shared" si="8"/>
        <v/>
      </c>
      <c r="AA9" s="141">
        <v>4.0</v>
      </c>
      <c r="AB9" s="112" t="str">
        <f t="shared" si="9"/>
        <v/>
      </c>
      <c r="AC9" s="142">
        <f t="shared" si="10"/>
        <v>0</v>
      </c>
      <c r="AD9" s="112" t="str">
        <f t="shared" si="11"/>
        <v/>
      </c>
      <c r="AE9" s="112" t="str">
        <f t="shared" si="12"/>
        <v/>
      </c>
      <c r="AF9" s="112">
        <f t="shared" si="24"/>
        <v>0</v>
      </c>
      <c r="AG9" s="112">
        <f t="shared" si="25"/>
        <v>0</v>
      </c>
      <c r="AH9" s="112">
        <f t="shared" si="26"/>
        <v>0</v>
      </c>
      <c r="AI9" s="143">
        <f t="shared" si="27"/>
        <v>0</v>
      </c>
      <c r="AK9" s="141">
        <v>4.0</v>
      </c>
      <c r="AL9" s="112" t="str">
        <f t="shared" si="13"/>
        <v/>
      </c>
      <c r="AM9" s="112" t="str">
        <f t="shared" si="14"/>
        <v/>
      </c>
      <c r="AN9" s="112" t="str">
        <f t="shared" si="15"/>
        <v/>
      </c>
      <c r="AO9" s="112" t="str">
        <f t="shared" si="16"/>
        <v/>
      </c>
      <c r="AP9" s="112" t="str">
        <f t="shared" si="17"/>
        <v/>
      </c>
      <c r="AQ9" s="112" t="str">
        <f t="shared" ref="AQ9:AT9" si="32">IF($AK9&lt;=$F$18,$AL9*AM9,)</f>
        <v/>
      </c>
      <c r="AR9" s="112" t="str">
        <f t="shared" si="32"/>
        <v/>
      </c>
      <c r="AS9" s="112" t="str">
        <f t="shared" si="32"/>
        <v/>
      </c>
      <c r="AT9" s="112" t="str">
        <f t="shared" si="32"/>
        <v/>
      </c>
      <c r="AU9" s="112"/>
      <c r="AV9" s="112"/>
      <c r="AW9" s="112"/>
      <c r="AX9" s="112"/>
      <c r="AY9" s="144" t="str">
        <f t="shared" si="29"/>
        <v/>
      </c>
    </row>
    <row r="10">
      <c r="B10" s="153"/>
      <c r="C10" s="159" t="s">
        <v>127</v>
      </c>
      <c r="D10" s="160" t="s">
        <v>128</v>
      </c>
      <c r="E10" s="156"/>
      <c r="F10" s="161" t="str">
        <f>F18</f>
        <v/>
      </c>
      <c r="G10" s="112"/>
      <c r="H10" s="112"/>
      <c r="I10" s="138">
        <v>5.0</v>
      </c>
      <c r="J10" s="112" t="str">
        <f t="shared" si="30"/>
        <v/>
      </c>
      <c r="K10" s="112">
        <f t="shared" si="19"/>
        <v>0</v>
      </c>
      <c r="L10" s="112" t="str">
        <f t="shared" si="20"/>
        <v/>
      </c>
      <c r="M10" s="112" t="str">
        <f t="shared" si="1"/>
        <v/>
      </c>
      <c r="N10" s="112" t="str">
        <f t="shared" si="2"/>
        <v/>
      </c>
      <c r="O10" s="139">
        <f t="shared" si="3"/>
        <v>0</v>
      </c>
      <c r="P10" s="138">
        <v>5.0</v>
      </c>
      <c r="Q10" s="112" t="str">
        <f t="shared" si="21"/>
        <v/>
      </c>
      <c r="R10" s="112" t="str">
        <f t="shared" si="22"/>
        <v/>
      </c>
      <c r="S10" s="112">
        <f t="shared" si="4"/>
        <v>0</v>
      </c>
      <c r="T10" s="112">
        <f t="shared" si="5"/>
        <v>0</v>
      </c>
      <c r="U10" s="112" t="str">
        <f t="shared" si="23"/>
        <v/>
      </c>
      <c r="V10" s="112" t="str">
        <f t="shared" si="6"/>
        <v/>
      </c>
      <c r="W10" s="112">
        <v>0.0</v>
      </c>
      <c r="X10" s="112">
        <f t="shared" si="7"/>
        <v>0</v>
      </c>
      <c r="Y10" s="140" t="str">
        <f t="shared" si="8"/>
        <v/>
      </c>
      <c r="AA10" s="141">
        <v>5.0</v>
      </c>
      <c r="AB10" s="112" t="str">
        <f t="shared" si="9"/>
        <v/>
      </c>
      <c r="AC10" s="142">
        <f t="shared" si="10"/>
        <v>0</v>
      </c>
      <c r="AD10" s="112" t="str">
        <f t="shared" si="11"/>
        <v/>
      </c>
      <c r="AE10" s="112" t="str">
        <f t="shared" si="12"/>
        <v/>
      </c>
      <c r="AF10" s="112">
        <f t="shared" si="24"/>
        <v>0</v>
      </c>
      <c r="AG10" s="112">
        <f t="shared" si="25"/>
        <v>0</v>
      </c>
      <c r="AH10" s="112">
        <f t="shared" si="26"/>
        <v>0</v>
      </c>
      <c r="AI10" s="143">
        <f t="shared" si="27"/>
        <v>0</v>
      </c>
      <c r="AK10" s="141">
        <v>5.0</v>
      </c>
      <c r="AL10" s="112" t="str">
        <f t="shared" si="13"/>
        <v/>
      </c>
      <c r="AM10" s="112" t="str">
        <f t="shared" si="14"/>
        <v/>
      </c>
      <c r="AN10" s="112" t="str">
        <f t="shared" si="15"/>
        <v/>
      </c>
      <c r="AO10" s="112" t="str">
        <f t="shared" si="16"/>
        <v/>
      </c>
      <c r="AP10" s="112" t="str">
        <f t="shared" si="17"/>
        <v/>
      </c>
      <c r="AQ10" s="112" t="str">
        <f t="shared" ref="AQ10:AT10" si="33">IF($AK10&lt;=$F$18,$AL10*AM10,)</f>
        <v/>
      </c>
      <c r="AR10" s="112" t="str">
        <f t="shared" si="33"/>
        <v/>
      </c>
      <c r="AS10" s="112" t="str">
        <f t="shared" si="33"/>
        <v/>
      </c>
      <c r="AT10" s="112" t="str">
        <f t="shared" si="33"/>
        <v/>
      </c>
      <c r="AU10" s="112"/>
      <c r="AV10" s="112"/>
      <c r="AW10" s="112"/>
      <c r="AX10" s="112"/>
      <c r="AY10" s="144" t="str">
        <f t="shared" si="29"/>
        <v/>
      </c>
    </row>
    <row r="11">
      <c r="B11" s="153"/>
      <c r="C11" s="162"/>
      <c r="D11" s="158" t="s">
        <v>129</v>
      </c>
      <c r="E11" s="156"/>
      <c r="F11" s="163">
        <f>IF(D8=$B$100,1,0)</f>
        <v>0</v>
      </c>
      <c r="G11" s="112"/>
      <c r="H11" s="112"/>
      <c r="I11" s="138">
        <v>6.0</v>
      </c>
      <c r="J11" s="112" t="str">
        <f t="shared" si="30"/>
        <v/>
      </c>
      <c r="K11" s="112">
        <f t="shared" si="19"/>
        <v>0</v>
      </c>
      <c r="L11" s="112" t="str">
        <f t="shared" si="20"/>
        <v/>
      </c>
      <c r="M11" s="112" t="str">
        <f t="shared" si="1"/>
        <v/>
      </c>
      <c r="N11" s="112" t="str">
        <f t="shared" si="2"/>
        <v/>
      </c>
      <c r="O11" s="139">
        <f t="shared" si="3"/>
        <v>0</v>
      </c>
      <c r="P11" s="138">
        <v>6.0</v>
      </c>
      <c r="Q11" s="112" t="str">
        <f t="shared" si="21"/>
        <v/>
      </c>
      <c r="R11" s="112" t="str">
        <f t="shared" si="22"/>
        <v/>
      </c>
      <c r="S11" s="112">
        <f t="shared" si="4"/>
        <v>0</v>
      </c>
      <c r="T11" s="112">
        <f t="shared" si="5"/>
        <v>0</v>
      </c>
      <c r="U11" s="112" t="str">
        <f t="shared" si="23"/>
        <v/>
      </c>
      <c r="V11" s="112" t="str">
        <f t="shared" si="6"/>
        <v/>
      </c>
      <c r="W11" s="112">
        <v>0.0</v>
      </c>
      <c r="X11" s="112">
        <f t="shared" si="7"/>
        <v>0</v>
      </c>
      <c r="Y11" s="140" t="str">
        <f t="shared" si="8"/>
        <v/>
      </c>
      <c r="AA11" s="141">
        <v>6.0</v>
      </c>
      <c r="AB11" s="112" t="str">
        <f t="shared" si="9"/>
        <v/>
      </c>
      <c r="AC11" s="142">
        <f t="shared" si="10"/>
        <v>0</v>
      </c>
      <c r="AD11" s="112" t="str">
        <f t="shared" si="11"/>
        <v/>
      </c>
      <c r="AE11" s="112" t="str">
        <f t="shared" si="12"/>
        <v/>
      </c>
      <c r="AF11" s="112">
        <f t="shared" si="24"/>
        <v>0</v>
      </c>
      <c r="AG11" s="112">
        <f t="shared" si="25"/>
        <v>0</v>
      </c>
      <c r="AH11" s="112">
        <f t="shared" si="26"/>
        <v>0</v>
      </c>
      <c r="AI11" s="143">
        <f t="shared" si="27"/>
        <v>0</v>
      </c>
      <c r="AK11" s="141">
        <v>6.0</v>
      </c>
      <c r="AL11" s="112" t="str">
        <f t="shared" si="13"/>
        <v/>
      </c>
      <c r="AM11" s="112" t="str">
        <f t="shared" si="14"/>
        <v/>
      </c>
      <c r="AN11" s="112" t="str">
        <f t="shared" si="15"/>
        <v/>
      </c>
      <c r="AO11" s="112" t="str">
        <f t="shared" si="16"/>
        <v/>
      </c>
      <c r="AP11" s="112" t="str">
        <f t="shared" si="17"/>
        <v/>
      </c>
      <c r="AQ11" s="112" t="str">
        <f t="shared" ref="AQ11:AT11" si="34">IF($AK11&lt;=$F$18,$AL11*AM11,)</f>
        <v/>
      </c>
      <c r="AR11" s="112" t="str">
        <f t="shared" si="34"/>
        <v/>
      </c>
      <c r="AS11" s="112" t="str">
        <f t="shared" si="34"/>
        <v/>
      </c>
      <c r="AT11" s="112" t="str">
        <f t="shared" si="34"/>
        <v/>
      </c>
      <c r="AU11" s="112"/>
      <c r="AV11" s="112"/>
      <c r="AW11" s="112"/>
      <c r="AX11" s="112"/>
      <c r="AY11" s="144" t="str">
        <f t="shared" si="29"/>
        <v/>
      </c>
    </row>
    <row r="12">
      <c r="B12" s="153"/>
      <c r="C12" s="162"/>
      <c r="D12" s="160" t="s">
        <v>52</v>
      </c>
      <c r="E12" s="156"/>
      <c r="F12" s="164" t="s">
        <v>130</v>
      </c>
      <c r="G12" s="112"/>
      <c r="H12" s="112"/>
      <c r="I12" s="138">
        <v>7.0</v>
      </c>
      <c r="J12" s="112" t="str">
        <f t="shared" si="30"/>
        <v/>
      </c>
      <c r="K12" s="112">
        <f t="shared" si="19"/>
        <v>0</v>
      </c>
      <c r="L12" s="112" t="str">
        <f t="shared" si="20"/>
        <v/>
      </c>
      <c r="M12" s="112" t="str">
        <f t="shared" si="1"/>
        <v/>
      </c>
      <c r="N12" s="112" t="str">
        <f t="shared" si="2"/>
        <v/>
      </c>
      <c r="O12" s="139">
        <f t="shared" si="3"/>
        <v>0</v>
      </c>
      <c r="P12" s="138">
        <v>7.0</v>
      </c>
      <c r="Q12" s="112" t="str">
        <f t="shared" si="21"/>
        <v/>
      </c>
      <c r="R12" s="112" t="str">
        <f t="shared" si="22"/>
        <v/>
      </c>
      <c r="S12" s="112">
        <f t="shared" si="4"/>
        <v>0</v>
      </c>
      <c r="T12" s="112">
        <f t="shared" si="5"/>
        <v>0</v>
      </c>
      <c r="U12" s="112" t="str">
        <f t="shared" si="23"/>
        <v/>
      </c>
      <c r="V12" s="112" t="str">
        <f t="shared" si="6"/>
        <v/>
      </c>
      <c r="W12" s="112">
        <v>0.0</v>
      </c>
      <c r="X12" s="112">
        <f t="shared" si="7"/>
        <v>0</v>
      </c>
      <c r="Y12" s="140" t="str">
        <f t="shared" si="8"/>
        <v/>
      </c>
      <c r="AA12" s="141">
        <v>7.0</v>
      </c>
      <c r="AB12" s="112" t="str">
        <f t="shared" si="9"/>
        <v/>
      </c>
      <c r="AC12" s="142">
        <f t="shared" si="10"/>
        <v>0</v>
      </c>
      <c r="AD12" s="112" t="str">
        <f t="shared" si="11"/>
        <v/>
      </c>
      <c r="AE12" s="112" t="str">
        <f t="shared" si="12"/>
        <v/>
      </c>
      <c r="AF12" s="112">
        <f t="shared" si="24"/>
        <v>0</v>
      </c>
      <c r="AG12" s="112">
        <f t="shared" si="25"/>
        <v>0</v>
      </c>
      <c r="AH12" s="112">
        <f t="shared" si="26"/>
        <v>0</v>
      </c>
      <c r="AI12" s="143">
        <f t="shared" si="27"/>
        <v>0</v>
      </c>
      <c r="AK12" s="141">
        <v>7.0</v>
      </c>
      <c r="AL12" s="112" t="str">
        <f t="shared" si="13"/>
        <v/>
      </c>
      <c r="AM12" s="112" t="str">
        <f t="shared" si="14"/>
        <v/>
      </c>
      <c r="AN12" s="112" t="str">
        <f t="shared" si="15"/>
        <v/>
      </c>
      <c r="AO12" s="112" t="str">
        <f t="shared" si="16"/>
        <v/>
      </c>
      <c r="AP12" s="112" t="str">
        <f t="shared" si="17"/>
        <v/>
      </c>
      <c r="AQ12" s="112" t="str">
        <f t="shared" ref="AQ12:AT12" si="35">IF($AK12&lt;=$F$18,$AL12*AM12,)</f>
        <v/>
      </c>
      <c r="AR12" s="112" t="str">
        <f t="shared" si="35"/>
        <v/>
      </c>
      <c r="AS12" s="112" t="str">
        <f t="shared" si="35"/>
        <v/>
      </c>
      <c r="AT12" s="112" t="str">
        <f t="shared" si="35"/>
        <v/>
      </c>
      <c r="AU12" s="112"/>
      <c r="AV12" s="112"/>
      <c r="AW12" s="112"/>
      <c r="AX12" s="112"/>
      <c r="AY12" s="144" t="str">
        <f t="shared" si="29"/>
        <v/>
      </c>
    </row>
    <row r="13">
      <c r="B13" s="145"/>
      <c r="C13" s="165"/>
      <c r="D13" s="147" t="s">
        <v>131</v>
      </c>
      <c r="E13" s="148"/>
      <c r="F13" s="166">
        <f>IF(ISBLANK(F$12),,VLOOKUP(F$12,C131:D195,2,FALSE))</f>
        <v>0.57</v>
      </c>
      <c r="G13" s="112"/>
      <c r="H13" s="112"/>
      <c r="I13" s="138">
        <v>8.0</v>
      </c>
      <c r="J13" s="112" t="str">
        <f t="shared" si="30"/>
        <v/>
      </c>
      <c r="K13" s="112">
        <f t="shared" si="19"/>
        <v>0</v>
      </c>
      <c r="L13" s="112" t="str">
        <f t="shared" si="20"/>
        <v/>
      </c>
      <c r="M13" s="112" t="str">
        <f t="shared" si="1"/>
        <v/>
      </c>
      <c r="N13" s="112" t="str">
        <f t="shared" si="2"/>
        <v/>
      </c>
      <c r="O13" s="139">
        <f t="shared" si="3"/>
        <v>0</v>
      </c>
      <c r="P13" s="138">
        <v>8.0</v>
      </c>
      <c r="Q13" s="112" t="str">
        <f t="shared" si="21"/>
        <v/>
      </c>
      <c r="R13" s="112" t="str">
        <f t="shared" si="22"/>
        <v/>
      </c>
      <c r="S13" s="112">
        <f t="shared" si="4"/>
        <v>0</v>
      </c>
      <c r="T13" s="112">
        <f t="shared" si="5"/>
        <v>0</v>
      </c>
      <c r="U13" s="112" t="str">
        <f t="shared" si="23"/>
        <v/>
      </c>
      <c r="V13" s="112" t="str">
        <f t="shared" si="6"/>
        <v/>
      </c>
      <c r="W13" s="112">
        <v>0.0</v>
      </c>
      <c r="X13" s="112">
        <f t="shared" si="7"/>
        <v>0</v>
      </c>
      <c r="Y13" s="140" t="str">
        <f t="shared" si="8"/>
        <v/>
      </c>
      <c r="AA13" s="141">
        <v>8.0</v>
      </c>
      <c r="AB13" s="112" t="str">
        <f t="shared" si="9"/>
        <v/>
      </c>
      <c r="AC13" s="142">
        <f t="shared" si="10"/>
        <v>0</v>
      </c>
      <c r="AD13" s="112" t="str">
        <f t="shared" si="11"/>
        <v/>
      </c>
      <c r="AE13" s="112" t="str">
        <f t="shared" si="12"/>
        <v/>
      </c>
      <c r="AF13" s="112">
        <f t="shared" si="24"/>
        <v>0</v>
      </c>
      <c r="AG13" s="112">
        <f t="shared" si="25"/>
        <v>0</v>
      </c>
      <c r="AH13" s="112">
        <f t="shared" si="26"/>
        <v>0</v>
      </c>
      <c r="AI13" s="143">
        <f t="shared" si="27"/>
        <v>0</v>
      </c>
      <c r="AK13" s="141">
        <v>8.0</v>
      </c>
      <c r="AL13" s="112" t="str">
        <f t="shared" si="13"/>
        <v/>
      </c>
      <c r="AM13" s="112" t="str">
        <f t="shared" si="14"/>
        <v/>
      </c>
      <c r="AN13" s="112" t="str">
        <f t="shared" si="15"/>
        <v/>
      </c>
      <c r="AO13" s="112" t="str">
        <f t="shared" si="16"/>
        <v/>
      </c>
      <c r="AP13" s="112" t="str">
        <f t="shared" si="17"/>
        <v/>
      </c>
      <c r="AQ13" s="112" t="str">
        <f t="shared" ref="AQ13:AT13" si="36">IF($AK13&lt;=$F$18,$AL13*AM13,)</f>
        <v/>
      </c>
      <c r="AR13" s="112" t="str">
        <f t="shared" si="36"/>
        <v/>
      </c>
      <c r="AS13" s="112" t="str">
        <f t="shared" si="36"/>
        <v/>
      </c>
      <c r="AT13" s="112" t="str">
        <f t="shared" si="36"/>
        <v/>
      </c>
      <c r="AU13" s="112"/>
      <c r="AV13" s="112"/>
      <c r="AW13" s="112"/>
      <c r="AX13" s="112"/>
      <c r="AY13" s="144" t="str">
        <f t="shared" si="29"/>
        <v/>
      </c>
    </row>
    <row r="14">
      <c r="B14" s="133" t="s">
        <v>132</v>
      </c>
      <c r="C14" s="167"/>
      <c r="D14" s="168"/>
      <c r="E14" s="168"/>
      <c r="F14" s="169"/>
      <c r="G14" s="112"/>
      <c r="H14" s="112"/>
      <c r="I14" s="138">
        <v>9.0</v>
      </c>
      <c r="J14" s="112" t="str">
        <f t="shared" si="30"/>
        <v/>
      </c>
      <c r="K14" s="112">
        <f t="shared" si="19"/>
        <v>0</v>
      </c>
      <c r="L14" s="112" t="str">
        <f t="shared" si="20"/>
        <v/>
      </c>
      <c r="M14" s="112" t="str">
        <f t="shared" si="1"/>
        <v/>
      </c>
      <c r="N14" s="112" t="str">
        <f t="shared" si="2"/>
        <v/>
      </c>
      <c r="O14" s="139">
        <f t="shared" si="3"/>
        <v>0</v>
      </c>
      <c r="P14" s="138">
        <v>9.0</v>
      </c>
      <c r="Q14" s="112" t="str">
        <f t="shared" si="21"/>
        <v/>
      </c>
      <c r="R14" s="112" t="str">
        <f t="shared" si="22"/>
        <v/>
      </c>
      <c r="S14" s="112">
        <f t="shared" si="4"/>
        <v>0</v>
      </c>
      <c r="T14" s="112">
        <f t="shared" si="5"/>
        <v>0</v>
      </c>
      <c r="U14" s="112" t="str">
        <f t="shared" si="23"/>
        <v/>
      </c>
      <c r="V14" s="112" t="str">
        <f t="shared" si="6"/>
        <v/>
      </c>
      <c r="W14" s="112">
        <v>0.0</v>
      </c>
      <c r="X14" s="112">
        <f t="shared" si="7"/>
        <v>0</v>
      </c>
      <c r="Y14" s="140" t="str">
        <f t="shared" si="8"/>
        <v/>
      </c>
      <c r="AA14" s="141">
        <v>9.0</v>
      </c>
      <c r="AB14" s="112" t="str">
        <f t="shared" si="9"/>
        <v/>
      </c>
      <c r="AC14" s="142">
        <f t="shared" si="10"/>
        <v>0</v>
      </c>
      <c r="AD14" s="112" t="str">
        <f t="shared" si="11"/>
        <v/>
      </c>
      <c r="AE14" s="112" t="str">
        <f t="shared" si="12"/>
        <v/>
      </c>
      <c r="AF14" s="112">
        <f t="shared" si="24"/>
        <v>0</v>
      </c>
      <c r="AG14" s="112">
        <f t="shared" si="25"/>
        <v>0</v>
      </c>
      <c r="AH14" s="112">
        <f t="shared" si="26"/>
        <v>0</v>
      </c>
      <c r="AI14" s="143">
        <f t="shared" si="27"/>
        <v>0</v>
      </c>
      <c r="AK14" s="141">
        <v>9.0</v>
      </c>
      <c r="AL14" s="112" t="str">
        <f t="shared" si="13"/>
        <v/>
      </c>
      <c r="AM14" s="112" t="str">
        <f t="shared" si="14"/>
        <v/>
      </c>
      <c r="AN14" s="112" t="str">
        <f t="shared" si="15"/>
        <v/>
      </c>
      <c r="AO14" s="112" t="str">
        <f t="shared" si="16"/>
        <v/>
      </c>
      <c r="AP14" s="112" t="str">
        <f t="shared" si="17"/>
        <v/>
      </c>
      <c r="AQ14" s="112" t="str">
        <f t="shared" ref="AQ14:AT14" si="37">IF($AK14&lt;=$F$18,$AL14*AM14,)</f>
        <v/>
      </c>
      <c r="AR14" s="112" t="str">
        <f t="shared" si="37"/>
        <v/>
      </c>
      <c r="AS14" s="112" t="str">
        <f t="shared" si="37"/>
        <v/>
      </c>
      <c r="AT14" s="112" t="str">
        <f t="shared" si="37"/>
        <v/>
      </c>
      <c r="AU14" s="112"/>
      <c r="AV14" s="112"/>
      <c r="AW14" s="112"/>
      <c r="AX14" s="112"/>
      <c r="AY14" s="144" t="str">
        <f t="shared" si="29"/>
        <v/>
      </c>
    </row>
    <row r="15">
      <c r="B15" s="153"/>
      <c r="C15" s="154" t="s">
        <v>122</v>
      </c>
      <c r="D15" s="155" t="s">
        <v>123</v>
      </c>
      <c r="E15" s="156"/>
      <c r="F15" s="157">
        <f>IF(D15="","",VLOOKUP(D15,$B$97:$C$100,2,0))</f>
        <v>70</v>
      </c>
      <c r="G15" s="112"/>
      <c r="H15" s="112"/>
      <c r="I15" s="138">
        <v>10.0</v>
      </c>
      <c r="J15" s="112" t="str">
        <f t="shared" si="30"/>
        <v/>
      </c>
      <c r="K15" s="112">
        <f t="shared" si="19"/>
        <v>0</v>
      </c>
      <c r="L15" s="112" t="str">
        <f t="shared" si="20"/>
        <v/>
      </c>
      <c r="M15" s="112" t="str">
        <f t="shared" si="1"/>
        <v/>
      </c>
      <c r="N15" s="112" t="str">
        <f t="shared" si="2"/>
        <v/>
      </c>
      <c r="O15" s="139">
        <f t="shared" si="3"/>
        <v>0</v>
      </c>
      <c r="P15" s="138">
        <v>10.0</v>
      </c>
      <c r="Q15" s="112" t="str">
        <f t="shared" si="21"/>
        <v/>
      </c>
      <c r="R15" s="112" t="str">
        <f t="shared" si="22"/>
        <v/>
      </c>
      <c r="S15" s="112">
        <f t="shared" si="4"/>
        <v>0</v>
      </c>
      <c r="T15" s="112">
        <f t="shared" si="5"/>
        <v>0</v>
      </c>
      <c r="U15" s="112" t="str">
        <f t="shared" si="23"/>
        <v/>
      </c>
      <c r="V15" s="112" t="str">
        <f t="shared" si="6"/>
        <v/>
      </c>
      <c r="W15" s="112">
        <v>0.0</v>
      </c>
      <c r="X15" s="112">
        <f t="shared" si="7"/>
        <v>0</v>
      </c>
      <c r="Y15" s="140" t="str">
        <f t="shared" si="8"/>
        <v/>
      </c>
      <c r="AA15" s="141">
        <v>10.0</v>
      </c>
      <c r="AB15" s="112" t="str">
        <f t="shared" si="9"/>
        <v/>
      </c>
      <c r="AC15" s="142">
        <f t="shared" si="10"/>
        <v>0</v>
      </c>
      <c r="AD15" s="112" t="str">
        <f t="shared" si="11"/>
        <v/>
      </c>
      <c r="AE15" s="112" t="str">
        <f t="shared" si="12"/>
        <v/>
      </c>
      <c r="AF15" s="112">
        <f t="shared" si="24"/>
        <v>0</v>
      </c>
      <c r="AG15" s="112">
        <f t="shared" si="25"/>
        <v>0</v>
      </c>
      <c r="AH15" s="112">
        <f t="shared" si="26"/>
        <v>0</v>
      </c>
      <c r="AI15" s="143">
        <f t="shared" si="27"/>
        <v>0</v>
      </c>
      <c r="AK15" s="141">
        <v>10.0</v>
      </c>
      <c r="AL15" s="112" t="str">
        <f t="shared" si="13"/>
        <v/>
      </c>
      <c r="AM15" s="112" t="str">
        <f t="shared" si="14"/>
        <v/>
      </c>
      <c r="AN15" s="112" t="str">
        <f t="shared" si="15"/>
        <v/>
      </c>
      <c r="AO15" s="112" t="str">
        <f t="shared" si="16"/>
        <v/>
      </c>
      <c r="AP15" s="112" t="str">
        <f t="shared" si="17"/>
        <v/>
      </c>
      <c r="AQ15" s="112" t="str">
        <f t="shared" ref="AQ15:AT15" si="38">IF($AK15&lt;=$F$18,$AL15*AM15,)</f>
        <v/>
      </c>
      <c r="AR15" s="112" t="str">
        <f t="shared" si="38"/>
        <v/>
      </c>
      <c r="AS15" s="112" t="str">
        <f t="shared" si="38"/>
        <v/>
      </c>
      <c r="AT15" s="112" t="str">
        <f t="shared" si="38"/>
        <v/>
      </c>
      <c r="AU15" s="112"/>
      <c r="AV15" s="112"/>
      <c r="AW15" s="112"/>
      <c r="AX15" s="112"/>
      <c r="AY15" s="144" t="str">
        <f t="shared" si="29"/>
        <v/>
      </c>
    </row>
    <row r="16">
      <c r="B16" s="153"/>
      <c r="C16" s="154" t="s">
        <v>124</v>
      </c>
      <c r="D16" s="158" t="s">
        <v>133</v>
      </c>
      <c r="E16" s="156"/>
      <c r="F16" s="157">
        <v>10.0</v>
      </c>
      <c r="G16" s="112"/>
      <c r="H16" s="112"/>
      <c r="I16" s="138">
        <v>11.0</v>
      </c>
      <c r="J16" s="112" t="str">
        <f t="shared" si="30"/>
        <v/>
      </c>
      <c r="K16" s="112">
        <f t="shared" si="19"/>
        <v>0</v>
      </c>
      <c r="L16" s="112" t="str">
        <f t="shared" si="20"/>
        <v/>
      </c>
      <c r="M16" s="112" t="str">
        <f t="shared" si="1"/>
        <v/>
      </c>
      <c r="N16" s="112" t="str">
        <f t="shared" si="2"/>
        <v/>
      </c>
      <c r="O16" s="139">
        <f t="shared" si="3"/>
        <v>0</v>
      </c>
      <c r="P16" s="138">
        <v>11.0</v>
      </c>
      <c r="Q16" s="112" t="str">
        <f t="shared" si="21"/>
        <v/>
      </c>
      <c r="R16" s="112" t="str">
        <f t="shared" si="22"/>
        <v/>
      </c>
      <c r="S16" s="112">
        <f t="shared" si="4"/>
        <v>0</v>
      </c>
      <c r="T16" s="112">
        <f t="shared" si="5"/>
        <v>0</v>
      </c>
      <c r="U16" s="112" t="str">
        <f t="shared" si="23"/>
        <v/>
      </c>
      <c r="V16" s="112" t="str">
        <f t="shared" si="6"/>
        <v/>
      </c>
      <c r="W16" s="112">
        <v>0.0</v>
      </c>
      <c r="X16" s="112">
        <f t="shared" si="7"/>
        <v>0</v>
      </c>
      <c r="Y16" s="140" t="str">
        <f t="shared" si="8"/>
        <v/>
      </c>
      <c r="AA16" s="141">
        <v>11.0</v>
      </c>
      <c r="AB16" s="112" t="str">
        <f t="shared" si="9"/>
        <v/>
      </c>
      <c r="AC16" s="142">
        <f t="shared" si="10"/>
        <v>0</v>
      </c>
      <c r="AD16" s="112" t="str">
        <f t="shared" si="11"/>
        <v/>
      </c>
      <c r="AE16" s="112" t="str">
        <f t="shared" si="12"/>
        <v/>
      </c>
      <c r="AF16" s="112">
        <f t="shared" si="24"/>
        <v>0</v>
      </c>
      <c r="AG16" s="112">
        <f t="shared" si="25"/>
        <v>0</v>
      </c>
      <c r="AH16" s="112">
        <f t="shared" si="26"/>
        <v>0</v>
      </c>
      <c r="AI16" s="143">
        <f t="shared" si="27"/>
        <v>0</v>
      </c>
      <c r="AK16" s="141">
        <v>11.0</v>
      </c>
      <c r="AL16" s="112" t="str">
        <f t="shared" si="13"/>
        <v/>
      </c>
      <c r="AM16" s="112" t="str">
        <f t="shared" si="14"/>
        <v/>
      </c>
      <c r="AN16" s="112" t="str">
        <f t="shared" si="15"/>
        <v/>
      </c>
      <c r="AO16" s="112" t="str">
        <f t="shared" si="16"/>
        <v/>
      </c>
      <c r="AP16" s="112" t="str">
        <f t="shared" si="17"/>
        <v/>
      </c>
      <c r="AQ16" s="112" t="str">
        <f t="shared" ref="AQ16:AT16" si="39">IF($AK16&lt;=$F$18,$AL16*AM16,)</f>
        <v/>
      </c>
      <c r="AR16" s="112" t="str">
        <f t="shared" si="39"/>
        <v/>
      </c>
      <c r="AS16" s="112" t="str">
        <f t="shared" si="39"/>
        <v/>
      </c>
      <c r="AT16" s="112" t="str">
        <f t="shared" si="39"/>
        <v/>
      </c>
      <c r="AU16" s="112"/>
      <c r="AV16" s="112"/>
      <c r="AW16" s="112"/>
      <c r="AX16" s="112"/>
      <c r="AY16" s="144" t="str">
        <f t="shared" si="29"/>
        <v/>
      </c>
    </row>
    <row r="17">
      <c r="B17" s="153"/>
      <c r="C17" s="159" t="s">
        <v>127</v>
      </c>
      <c r="D17" s="160" t="s">
        <v>52</v>
      </c>
      <c r="E17" s="156"/>
      <c r="F17" s="164" t="s">
        <v>193</v>
      </c>
      <c r="G17" s="112"/>
      <c r="H17" s="112"/>
      <c r="I17" s="138">
        <v>12.0</v>
      </c>
      <c r="J17" s="112" t="str">
        <f t="shared" si="30"/>
        <v/>
      </c>
      <c r="K17" s="112">
        <f t="shared" si="19"/>
        <v>0</v>
      </c>
      <c r="L17" s="112" t="str">
        <f t="shared" si="20"/>
        <v/>
      </c>
      <c r="M17" s="112" t="str">
        <f t="shared" si="1"/>
        <v/>
      </c>
      <c r="N17" s="112" t="str">
        <f t="shared" si="2"/>
        <v/>
      </c>
      <c r="O17" s="139">
        <f t="shared" si="3"/>
        <v>0</v>
      </c>
      <c r="P17" s="138">
        <v>12.0</v>
      </c>
      <c r="Q17" s="112" t="str">
        <f t="shared" si="21"/>
        <v/>
      </c>
      <c r="R17" s="112" t="str">
        <f t="shared" si="22"/>
        <v/>
      </c>
      <c r="S17" s="112">
        <f t="shared" si="4"/>
        <v>0</v>
      </c>
      <c r="T17" s="112">
        <f t="shared" si="5"/>
        <v>0</v>
      </c>
      <c r="U17" s="112" t="str">
        <f t="shared" si="23"/>
        <v/>
      </c>
      <c r="V17" s="112" t="str">
        <f t="shared" si="6"/>
        <v/>
      </c>
      <c r="W17" s="112">
        <v>0.0</v>
      </c>
      <c r="X17" s="112">
        <f t="shared" si="7"/>
        <v>0</v>
      </c>
      <c r="Y17" s="140" t="str">
        <f t="shared" si="8"/>
        <v/>
      </c>
      <c r="AA17" s="141">
        <v>12.0</v>
      </c>
      <c r="AB17" s="112" t="str">
        <f t="shared" si="9"/>
        <v/>
      </c>
      <c r="AC17" s="142">
        <f t="shared" si="10"/>
        <v>0</v>
      </c>
      <c r="AD17" s="112" t="str">
        <f t="shared" si="11"/>
        <v/>
      </c>
      <c r="AE17" s="112" t="str">
        <f t="shared" si="12"/>
        <v/>
      </c>
      <c r="AF17" s="112">
        <f t="shared" si="24"/>
        <v>0</v>
      </c>
      <c r="AG17" s="112">
        <f t="shared" si="25"/>
        <v>0</v>
      </c>
      <c r="AH17" s="112">
        <f t="shared" si="26"/>
        <v>0</v>
      </c>
      <c r="AI17" s="143">
        <f t="shared" si="27"/>
        <v>0</v>
      </c>
      <c r="AK17" s="141">
        <v>12.0</v>
      </c>
      <c r="AL17" s="112" t="str">
        <f t="shared" si="13"/>
        <v/>
      </c>
      <c r="AM17" s="112" t="str">
        <f t="shared" si="14"/>
        <v/>
      </c>
      <c r="AN17" s="112" t="str">
        <f t="shared" si="15"/>
        <v/>
      </c>
      <c r="AO17" s="112" t="str">
        <f t="shared" si="16"/>
        <v/>
      </c>
      <c r="AP17" s="112" t="str">
        <f t="shared" si="17"/>
        <v/>
      </c>
      <c r="AQ17" s="112" t="str">
        <f t="shared" ref="AQ17:AT17" si="40">IF($AK17&lt;=$F$18,$AL17*AM17,)</f>
        <v/>
      </c>
      <c r="AR17" s="112" t="str">
        <f t="shared" si="40"/>
        <v/>
      </c>
      <c r="AS17" s="112" t="str">
        <f t="shared" si="40"/>
        <v/>
      </c>
      <c r="AT17" s="112" t="str">
        <f t="shared" si="40"/>
        <v/>
      </c>
      <c r="AU17" s="112"/>
      <c r="AV17" s="112"/>
      <c r="AW17" s="112"/>
      <c r="AX17" s="112"/>
      <c r="AY17" s="144" t="str">
        <f t="shared" si="29"/>
        <v/>
      </c>
    </row>
    <row r="18">
      <c r="B18" s="153"/>
      <c r="C18" s="162"/>
      <c r="D18" s="160" t="s">
        <v>128</v>
      </c>
      <c r="E18" s="156"/>
      <c r="F18" s="170"/>
      <c r="G18" s="112"/>
      <c r="H18" s="112"/>
      <c r="I18" s="138">
        <v>13.0</v>
      </c>
      <c r="J18" s="112" t="str">
        <f t="shared" si="30"/>
        <v/>
      </c>
      <c r="K18" s="112">
        <f t="shared" si="19"/>
        <v>0</v>
      </c>
      <c r="L18" s="112" t="str">
        <f t="shared" si="20"/>
        <v/>
      </c>
      <c r="M18" s="112" t="str">
        <f t="shared" si="1"/>
        <v/>
      </c>
      <c r="N18" s="112" t="str">
        <f t="shared" si="2"/>
        <v/>
      </c>
      <c r="O18" s="139">
        <f t="shared" si="3"/>
        <v>0</v>
      </c>
      <c r="P18" s="138">
        <v>13.0</v>
      </c>
      <c r="Q18" s="112" t="str">
        <f t="shared" si="21"/>
        <v/>
      </c>
      <c r="R18" s="112" t="str">
        <f t="shared" si="22"/>
        <v/>
      </c>
      <c r="S18" s="112">
        <f t="shared" si="4"/>
        <v>0</v>
      </c>
      <c r="T18" s="112">
        <f t="shared" si="5"/>
        <v>0</v>
      </c>
      <c r="U18" s="112" t="str">
        <f t="shared" si="23"/>
        <v/>
      </c>
      <c r="V18" s="112" t="str">
        <f t="shared" si="6"/>
        <v/>
      </c>
      <c r="W18" s="112">
        <v>0.0</v>
      </c>
      <c r="X18" s="112">
        <f t="shared" si="7"/>
        <v>0</v>
      </c>
      <c r="Y18" s="140" t="str">
        <f t="shared" si="8"/>
        <v/>
      </c>
      <c r="AA18" s="141">
        <v>13.0</v>
      </c>
      <c r="AB18" s="112" t="str">
        <f t="shared" si="9"/>
        <v/>
      </c>
      <c r="AC18" s="142">
        <f t="shared" si="10"/>
        <v>0</v>
      </c>
      <c r="AD18" s="112" t="str">
        <f t="shared" si="11"/>
        <v/>
      </c>
      <c r="AE18" s="112" t="str">
        <f t="shared" si="12"/>
        <v/>
      </c>
      <c r="AF18" s="112">
        <f t="shared" si="24"/>
        <v>0</v>
      </c>
      <c r="AG18" s="112">
        <f t="shared" si="25"/>
        <v>0</v>
      </c>
      <c r="AH18" s="112">
        <f t="shared" si="26"/>
        <v>0</v>
      </c>
      <c r="AI18" s="143">
        <f t="shared" si="27"/>
        <v>0</v>
      </c>
      <c r="AK18" s="141">
        <v>13.0</v>
      </c>
      <c r="AL18" s="112" t="str">
        <f t="shared" si="13"/>
        <v/>
      </c>
      <c r="AM18" s="112" t="str">
        <f t="shared" si="14"/>
        <v/>
      </c>
      <c r="AN18" s="112" t="str">
        <f t="shared" si="15"/>
        <v/>
      </c>
      <c r="AO18" s="112" t="str">
        <f t="shared" si="16"/>
        <v/>
      </c>
      <c r="AP18" s="112" t="str">
        <f t="shared" si="17"/>
        <v/>
      </c>
      <c r="AQ18" s="112" t="str">
        <f t="shared" ref="AQ18:AT18" si="41">IF($AK18&lt;=$F$18,$AL18*AM18,)</f>
        <v/>
      </c>
      <c r="AR18" s="112" t="str">
        <f t="shared" si="41"/>
        <v/>
      </c>
      <c r="AS18" s="112" t="str">
        <f t="shared" si="41"/>
        <v/>
      </c>
      <c r="AT18" s="112" t="str">
        <f t="shared" si="41"/>
        <v/>
      </c>
      <c r="AU18" s="112"/>
      <c r="AV18" s="112"/>
      <c r="AW18" s="112"/>
      <c r="AX18" s="112"/>
      <c r="AY18" s="144" t="str">
        <f t="shared" si="29"/>
        <v/>
      </c>
    </row>
    <row r="19">
      <c r="B19" s="153"/>
      <c r="C19" s="162"/>
      <c r="D19" s="158" t="s">
        <v>131</v>
      </c>
      <c r="E19" s="156"/>
      <c r="F19" s="163">
        <f>IF(ISBLANK(F$17),,VLOOKUP(F$17,C131:D195,2,FALSE))</f>
        <v>0.58</v>
      </c>
      <c r="G19" s="112"/>
      <c r="H19" s="112"/>
      <c r="I19" s="138">
        <v>14.0</v>
      </c>
      <c r="J19" s="112" t="str">
        <f t="shared" si="30"/>
        <v/>
      </c>
      <c r="K19" s="112">
        <f t="shared" si="19"/>
        <v>0</v>
      </c>
      <c r="L19" s="112" t="str">
        <f t="shared" si="20"/>
        <v/>
      </c>
      <c r="M19" s="112" t="str">
        <f t="shared" si="1"/>
        <v/>
      </c>
      <c r="N19" s="112" t="str">
        <f t="shared" si="2"/>
        <v/>
      </c>
      <c r="O19" s="139">
        <f t="shared" si="3"/>
        <v>0</v>
      </c>
      <c r="P19" s="138">
        <v>14.0</v>
      </c>
      <c r="Q19" s="112" t="str">
        <f t="shared" si="21"/>
        <v/>
      </c>
      <c r="R19" s="112" t="str">
        <f t="shared" si="22"/>
        <v/>
      </c>
      <c r="S19" s="112">
        <f t="shared" si="4"/>
        <v>0</v>
      </c>
      <c r="T19" s="112">
        <f t="shared" si="5"/>
        <v>0</v>
      </c>
      <c r="U19" s="112" t="str">
        <f t="shared" si="23"/>
        <v/>
      </c>
      <c r="V19" s="112" t="str">
        <f t="shared" si="6"/>
        <v/>
      </c>
      <c r="W19" s="112">
        <v>0.0</v>
      </c>
      <c r="X19" s="112">
        <f t="shared" si="7"/>
        <v>0</v>
      </c>
      <c r="Y19" s="140" t="str">
        <f t="shared" si="8"/>
        <v/>
      </c>
      <c r="AA19" s="141">
        <v>14.0</v>
      </c>
      <c r="AB19" s="112" t="str">
        <f t="shared" si="9"/>
        <v/>
      </c>
      <c r="AC19" s="142">
        <f t="shared" si="10"/>
        <v>0</v>
      </c>
      <c r="AD19" s="112" t="str">
        <f t="shared" si="11"/>
        <v/>
      </c>
      <c r="AE19" s="112" t="str">
        <f t="shared" si="12"/>
        <v/>
      </c>
      <c r="AF19" s="112">
        <f t="shared" si="24"/>
        <v>0</v>
      </c>
      <c r="AG19" s="112">
        <f t="shared" si="25"/>
        <v>0</v>
      </c>
      <c r="AH19" s="112">
        <f t="shared" si="26"/>
        <v>0</v>
      </c>
      <c r="AI19" s="143">
        <f t="shared" si="27"/>
        <v>0</v>
      </c>
      <c r="AK19" s="141">
        <v>14.0</v>
      </c>
      <c r="AL19" s="112" t="str">
        <f t="shared" si="13"/>
        <v/>
      </c>
      <c r="AM19" s="112" t="str">
        <f t="shared" si="14"/>
        <v/>
      </c>
      <c r="AN19" s="112" t="str">
        <f t="shared" si="15"/>
        <v/>
      </c>
      <c r="AO19" s="112" t="str">
        <f t="shared" si="16"/>
        <v/>
      </c>
      <c r="AP19" s="112" t="str">
        <f t="shared" si="17"/>
        <v/>
      </c>
      <c r="AQ19" s="112" t="str">
        <f t="shared" ref="AQ19:AT19" si="42">IF($AK19&lt;=$F$18,$AL19*AM19,)</f>
        <v/>
      </c>
      <c r="AR19" s="112" t="str">
        <f t="shared" si="42"/>
        <v/>
      </c>
      <c r="AS19" s="112" t="str">
        <f t="shared" si="42"/>
        <v/>
      </c>
      <c r="AT19" s="112" t="str">
        <f t="shared" si="42"/>
        <v/>
      </c>
      <c r="AU19" s="112"/>
      <c r="AV19" s="112"/>
      <c r="AW19" s="112"/>
      <c r="AX19" s="112"/>
      <c r="AY19" s="144" t="str">
        <f t="shared" si="29"/>
        <v/>
      </c>
    </row>
    <row r="20">
      <c r="B20" s="153"/>
      <c r="C20" s="162"/>
      <c r="D20" s="158" t="s">
        <v>135</v>
      </c>
      <c r="E20" s="156"/>
      <c r="F20" s="163">
        <f>IF(ISBLANK(F$17),,VLOOKUP(F17,E!$C$130:$F$196,4,FALSE))</f>
        <v>1.56</v>
      </c>
      <c r="G20" s="112"/>
      <c r="H20" s="112"/>
      <c r="I20" s="138">
        <v>15.0</v>
      </c>
      <c r="J20" s="112" t="str">
        <f t="shared" si="30"/>
        <v/>
      </c>
      <c r="K20" s="112">
        <f t="shared" si="19"/>
        <v>0</v>
      </c>
      <c r="L20" s="112" t="str">
        <f t="shared" si="20"/>
        <v/>
      </c>
      <c r="M20" s="112" t="str">
        <f t="shared" si="1"/>
        <v/>
      </c>
      <c r="N20" s="112" t="str">
        <f t="shared" si="2"/>
        <v/>
      </c>
      <c r="O20" s="139">
        <f t="shared" si="3"/>
        <v>0</v>
      </c>
      <c r="P20" s="138">
        <v>15.0</v>
      </c>
      <c r="Q20" s="112" t="str">
        <f t="shared" si="21"/>
        <v/>
      </c>
      <c r="R20" s="112" t="str">
        <f t="shared" si="22"/>
        <v/>
      </c>
      <c r="S20" s="112">
        <f t="shared" si="4"/>
        <v>0</v>
      </c>
      <c r="T20" s="112">
        <f t="shared" si="5"/>
        <v>0</v>
      </c>
      <c r="U20" s="112" t="str">
        <f t="shared" si="23"/>
        <v/>
      </c>
      <c r="V20" s="112" t="str">
        <f t="shared" si="6"/>
        <v/>
      </c>
      <c r="W20" s="112">
        <v>0.0</v>
      </c>
      <c r="X20" s="112">
        <f t="shared" si="7"/>
        <v>0</v>
      </c>
      <c r="Y20" s="140" t="str">
        <f t="shared" si="8"/>
        <v/>
      </c>
      <c r="AA20" s="141">
        <v>15.0</v>
      </c>
      <c r="AB20" s="112" t="str">
        <f t="shared" si="9"/>
        <v/>
      </c>
      <c r="AC20" s="142">
        <f t="shared" si="10"/>
        <v>0</v>
      </c>
      <c r="AD20" s="112" t="str">
        <f t="shared" si="11"/>
        <v/>
      </c>
      <c r="AE20" s="112" t="str">
        <f t="shared" si="12"/>
        <v/>
      </c>
      <c r="AF20" s="112">
        <f t="shared" si="24"/>
        <v>0</v>
      </c>
      <c r="AG20" s="112">
        <f t="shared" si="25"/>
        <v>0</v>
      </c>
      <c r="AH20" s="112">
        <f t="shared" si="26"/>
        <v>0</v>
      </c>
      <c r="AI20" s="143">
        <f t="shared" si="27"/>
        <v>0</v>
      </c>
      <c r="AK20" s="141">
        <v>15.0</v>
      </c>
      <c r="AL20" s="112" t="str">
        <f t="shared" si="13"/>
        <v/>
      </c>
      <c r="AM20" s="112" t="str">
        <f t="shared" si="14"/>
        <v/>
      </c>
      <c r="AN20" s="112" t="str">
        <f t="shared" si="15"/>
        <v/>
      </c>
      <c r="AO20" s="112" t="str">
        <f t="shared" si="16"/>
        <v/>
      </c>
      <c r="AP20" s="112" t="str">
        <f t="shared" si="17"/>
        <v/>
      </c>
      <c r="AQ20" s="112" t="str">
        <f t="shared" ref="AQ20:AT20" si="43">IF($AK20&lt;=$F$18,$AL20*AM20,)</f>
        <v/>
      </c>
      <c r="AR20" s="112" t="str">
        <f t="shared" si="43"/>
        <v/>
      </c>
      <c r="AS20" s="112" t="str">
        <f t="shared" si="43"/>
        <v/>
      </c>
      <c r="AT20" s="112" t="str">
        <f t="shared" si="43"/>
        <v/>
      </c>
      <c r="AU20" s="112"/>
      <c r="AV20" s="112"/>
      <c r="AW20" s="112"/>
      <c r="AX20" s="112"/>
      <c r="AY20" s="144" t="str">
        <f t="shared" si="29"/>
        <v/>
      </c>
    </row>
    <row r="21" ht="15.75" customHeight="1">
      <c r="B21" s="145"/>
      <c r="C21" s="165"/>
      <c r="D21" s="147" t="s">
        <v>136</v>
      </c>
      <c r="E21" s="148"/>
      <c r="F21" s="171"/>
      <c r="G21" s="112"/>
      <c r="H21" s="112"/>
      <c r="I21" s="138">
        <v>16.0</v>
      </c>
      <c r="J21" s="112" t="str">
        <f t="shared" si="30"/>
        <v/>
      </c>
      <c r="K21" s="112">
        <f t="shared" si="19"/>
        <v>0</v>
      </c>
      <c r="L21" s="112" t="str">
        <f t="shared" si="20"/>
        <v/>
      </c>
      <c r="M21" s="112" t="str">
        <f t="shared" si="1"/>
        <v/>
      </c>
      <c r="N21" s="112" t="str">
        <f t="shared" si="2"/>
        <v/>
      </c>
      <c r="O21" s="139">
        <f t="shared" si="3"/>
        <v>0</v>
      </c>
      <c r="P21" s="138">
        <v>16.0</v>
      </c>
      <c r="Q21" s="112" t="str">
        <f t="shared" si="21"/>
        <v/>
      </c>
      <c r="R21" s="112" t="str">
        <f t="shared" si="22"/>
        <v/>
      </c>
      <c r="S21" s="112">
        <f t="shared" si="4"/>
        <v>0</v>
      </c>
      <c r="T21" s="112">
        <f t="shared" si="5"/>
        <v>0</v>
      </c>
      <c r="U21" s="112" t="str">
        <f t="shared" si="23"/>
        <v/>
      </c>
      <c r="V21" s="112" t="str">
        <f t="shared" si="6"/>
        <v/>
      </c>
      <c r="W21" s="112">
        <v>0.0</v>
      </c>
      <c r="X21" s="112">
        <f t="shared" si="7"/>
        <v>0</v>
      </c>
      <c r="Y21" s="140" t="str">
        <f t="shared" si="8"/>
        <v/>
      </c>
      <c r="AA21" s="141">
        <v>16.0</v>
      </c>
      <c r="AB21" s="112" t="str">
        <f t="shared" si="9"/>
        <v/>
      </c>
      <c r="AC21" s="142">
        <f t="shared" si="10"/>
        <v>0</v>
      </c>
      <c r="AD21" s="112" t="str">
        <f t="shared" si="11"/>
        <v/>
      </c>
      <c r="AE21" s="112" t="str">
        <f t="shared" si="12"/>
        <v/>
      </c>
      <c r="AF21" s="112">
        <f t="shared" si="24"/>
        <v>0</v>
      </c>
      <c r="AG21" s="112">
        <f t="shared" si="25"/>
        <v>0</v>
      </c>
      <c r="AH21" s="112">
        <f t="shared" si="26"/>
        <v>0</v>
      </c>
      <c r="AI21" s="143">
        <f t="shared" si="27"/>
        <v>0</v>
      </c>
      <c r="AK21" s="141">
        <v>16.0</v>
      </c>
      <c r="AL21" s="112" t="str">
        <f t="shared" si="13"/>
        <v/>
      </c>
      <c r="AM21" s="112" t="str">
        <f t="shared" si="14"/>
        <v/>
      </c>
      <c r="AN21" s="112" t="str">
        <f t="shared" si="15"/>
        <v/>
      </c>
      <c r="AO21" s="112" t="str">
        <f t="shared" si="16"/>
        <v/>
      </c>
      <c r="AP21" s="112" t="str">
        <f t="shared" si="17"/>
        <v/>
      </c>
      <c r="AQ21" s="112" t="str">
        <f t="shared" ref="AQ21:AT21" si="44">IF($AK21&lt;=$F$18,$AL21*AM21,)</f>
        <v/>
      </c>
      <c r="AR21" s="112" t="str">
        <f t="shared" si="44"/>
        <v/>
      </c>
      <c r="AS21" s="112" t="str">
        <f t="shared" si="44"/>
        <v/>
      </c>
      <c r="AT21" s="112" t="str">
        <f t="shared" si="44"/>
        <v/>
      </c>
      <c r="AU21" s="112"/>
      <c r="AV21" s="112"/>
      <c r="AW21" s="112"/>
      <c r="AX21" s="112"/>
      <c r="AY21" s="144" t="str">
        <f t="shared" si="29"/>
        <v/>
      </c>
    </row>
    <row r="22" ht="15.75" customHeight="1">
      <c r="E22" s="172"/>
      <c r="F22" s="111"/>
      <c r="G22" s="112"/>
      <c r="H22" s="112"/>
      <c r="I22" s="138">
        <v>17.0</v>
      </c>
      <c r="J22" s="112" t="str">
        <f t="shared" si="30"/>
        <v/>
      </c>
      <c r="K22" s="112">
        <f t="shared" si="19"/>
        <v>0</v>
      </c>
      <c r="L22" s="112" t="str">
        <f t="shared" si="20"/>
        <v/>
      </c>
      <c r="M22" s="112" t="str">
        <f t="shared" si="1"/>
        <v/>
      </c>
      <c r="N22" s="112" t="str">
        <f t="shared" si="2"/>
        <v/>
      </c>
      <c r="O22" s="139">
        <f t="shared" si="3"/>
        <v>0</v>
      </c>
      <c r="P22" s="138">
        <v>17.0</v>
      </c>
      <c r="Q22" s="112" t="str">
        <f t="shared" si="21"/>
        <v/>
      </c>
      <c r="R22" s="112" t="str">
        <f t="shared" si="22"/>
        <v/>
      </c>
      <c r="S22" s="112">
        <f t="shared" si="4"/>
        <v>0</v>
      </c>
      <c r="T22" s="112">
        <f t="shared" si="5"/>
        <v>0</v>
      </c>
      <c r="U22" s="112" t="str">
        <f t="shared" si="23"/>
        <v/>
      </c>
      <c r="V22" s="112" t="str">
        <f t="shared" si="6"/>
        <v/>
      </c>
      <c r="W22" s="112">
        <v>0.0</v>
      </c>
      <c r="X22" s="112">
        <f t="shared" si="7"/>
        <v>0</v>
      </c>
      <c r="Y22" s="140" t="str">
        <f t="shared" si="8"/>
        <v/>
      </c>
      <c r="AA22" s="141">
        <v>17.0</v>
      </c>
      <c r="AB22" s="112" t="str">
        <f t="shared" si="9"/>
        <v/>
      </c>
      <c r="AC22" s="142">
        <f t="shared" si="10"/>
        <v>0</v>
      </c>
      <c r="AD22" s="112" t="str">
        <f t="shared" si="11"/>
        <v/>
      </c>
      <c r="AE22" s="112" t="str">
        <f t="shared" si="12"/>
        <v/>
      </c>
      <c r="AF22" s="112">
        <f t="shared" si="24"/>
        <v>0</v>
      </c>
      <c r="AG22" s="112">
        <f t="shared" si="25"/>
        <v>0</v>
      </c>
      <c r="AH22" s="112">
        <f t="shared" si="26"/>
        <v>0</v>
      </c>
      <c r="AI22" s="143">
        <f t="shared" si="27"/>
        <v>0</v>
      </c>
      <c r="AK22" s="141">
        <v>17.0</v>
      </c>
      <c r="AL22" s="112" t="str">
        <f t="shared" si="13"/>
        <v/>
      </c>
      <c r="AM22" s="112" t="str">
        <f t="shared" si="14"/>
        <v/>
      </c>
      <c r="AN22" s="112" t="str">
        <f t="shared" si="15"/>
        <v/>
      </c>
      <c r="AO22" s="112" t="str">
        <f t="shared" si="16"/>
        <v/>
      </c>
      <c r="AP22" s="112" t="str">
        <f t="shared" si="17"/>
        <v/>
      </c>
      <c r="AQ22" s="112" t="str">
        <f t="shared" ref="AQ22:AT22" si="45">IF($AK22&lt;=$F$18,$AL22*AM22,)</f>
        <v/>
      </c>
      <c r="AR22" s="112" t="str">
        <f t="shared" si="45"/>
        <v/>
      </c>
      <c r="AS22" s="112" t="str">
        <f t="shared" si="45"/>
        <v/>
      </c>
      <c r="AT22" s="112" t="str">
        <f t="shared" si="45"/>
        <v/>
      </c>
      <c r="AU22" s="112"/>
      <c r="AV22" s="112"/>
      <c r="AW22" s="112"/>
      <c r="AX22" s="112"/>
      <c r="AY22" s="144" t="str">
        <f t="shared" si="29"/>
        <v/>
      </c>
    </row>
    <row r="23" ht="15.75" customHeight="1">
      <c r="B23" s="252" t="s">
        <v>137</v>
      </c>
      <c r="C23" s="115"/>
      <c r="D23" s="115"/>
      <c r="E23" s="115"/>
      <c r="F23" s="115"/>
      <c r="G23" s="116"/>
      <c r="H23" s="112"/>
      <c r="I23" s="138">
        <v>18.0</v>
      </c>
      <c r="J23" s="112" t="str">
        <f t="shared" si="30"/>
        <v/>
      </c>
      <c r="K23" s="112">
        <f t="shared" si="19"/>
        <v>0</v>
      </c>
      <c r="L23" s="112" t="str">
        <f t="shared" si="20"/>
        <v/>
      </c>
      <c r="M23" s="112" t="str">
        <f t="shared" si="1"/>
        <v/>
      </c>
      <c r="N23" s="112" t="str">
        <f t="shared" si="2"/>
        <v/>
      </c>
      <c r="O23" s="139">
        <f t="shared" si="3"/>
        <v>0</v>
      </c>
      <c r="P23" s="138">
        <v>18.0</v>
      </c>
      <c r="Q23" s="112" t="str">
        <f t="shared" si="21"/>
        <v/>
      </c>
      <c r="R23" s="112" t="str">
        <f t="shared" si="22"/>
        <v/>
      </c>
      <c r="S23" s="112">
        <f t="shared" si="4"/>
        <v>0</v>
      </c>
      <c r="T23" s="112">
        <f t="shared" si="5"/>
        <v>0</v>
      </c>
      <c r="U23" s="112" t="str">
        <f t="shared" si="23"/>
        <v/>
      </c>
      <c r="V23" s="112" t="str">
        <f t="shared" si="6"/>
        <v/>
      </c>
      <c r="W23" s="112">
        <v>0.0</v>
      </c>
      <c r="X23" s="112">
        <f t="shared" si="7"/>
        <v>0</v>
      </c>
      <c r="Y23" s="140" t="str">
        <f t="shared" si="8"/>
        <v/>
      </c>
      <c r="AA23" s="141">
        <v>18.0</v>
      </c>
      <c r="AB23" s="112" t="str">
        <f t="shared" si="9"/>
        <v/>
      </c>
      <c r="AC23" s="142">
        <f t="shared" si="10"/>
        <v>0</v>
      </c>
      <c r="AD23" s="112" t="str">
        <f t="shared" si="11"/>
        <v/>
      </c>
      <c r="AE23" s="112" t="str">
        <f t="shared" si="12"/>
        <v/>
      </c>
      <c r="AF23" s="112">
        <f t="shared" si="24"/>
        <v>0</v>
      </c>
      <c r="AG23" s="112">
        <f t="shared" si="25"/>
        <v>0</v>
      </c>
      <c r="AH23" s="112">
        <f t="shared" si="26"/>
        <v>0</v>
      </c>
      <c r="AI23" s="143">
        <f t="shared" si="27"/>
        <v>0</v>
      </c>
      <c r="AK23" s="141">
        <v>18.0</v>
      </c>
      <c r="AL23" s="112" t="str">
        <f t="shared" si="13"/>
        <v/>
      </c>
      <c r="AM23" s="112" t="str">
        <f t="shared" si="14"/>
        <v/>
      </c>
      <c r="AN23" s="112" t="str">
        <f t="shared" si="15"/>
        <v/>
      </c>
      <c r="AO23" s="112" t="str">
        <f t="shared" si="16"/>
        <v/>
      </c>
      <c r="AP23" s="112" t="str">
        <f t="shared" si="17"/>
        <v/>
      </c>
      <c r="AQ23" s="112" t="str">
        <f t="shared" ref="AQ23:AT23" si="46">IF($AK23&lt;=$F$18,$AL23*AM23,)</f>
        <v/>
      </c>
      <c r="AR23" s="112" t="str">
        <f t="shared" si="46"/>
        <v/>
      </c>
      <c r="AS23" s="112" t="str">
        <f t="shared" si="46"/>
        <v/>
      </c>
      <c r="AT23" s="112" t="str">
        <f t="shared" si="46"/>
        <v/>
      </c>
      <c r="AU23" s="112"/>
      <c r="AV23" s="112"/>
      <c r="AW23" s="112"/>
      <c r="AX23" s="112"/>
      <c r="AY23" s="144" t="str">
        <f t="shared" si="29"/>
        <v/>
      </c>
    </row>
    <row r="24" ht="15.75" customHeight="1">
      <c r="B24" s="173" t="s">
        <v>138</v>
      </c>
      <c r="C24" s="174" t="s">
        <v>139</v>
      </c>
      <c r="D24" s="174" t="s">
        <v>140</v>
      </c>
      <c r="E24" s="174" t="s">
        <v>141</v>
      </c>
      <c r="F24" s="174" t="s">
        <v>142</v>
      </c>
      <c r="G24" s="175" t="s">
        <v>143</v>
      </c>
      <c r="H24" s="112"/>
      <c r="I24" s="138">
        <v>19.0</v>
      </c>
      <c r="J24" s="112" t="str">
        <f t="shared" si="30"/>
        <v/>
      </c>
      <c r="K24" s="112">
        <f t="shared" si="19"/>
        <v>0</v>
      </c>
      <c r="L24" s="112" t="str">
        <f t="shared" si="20"/>
        <v/>
      </c>
      <c r="M24" s="112" t="str">
        <f t="shared" si="1"/>
        <v/>
      </c>
      <c r="N24" s="112" t="str">
        <f t="shared" si="2"/>
        <v/>
      </c>
      <c r="O24" s="139">
        <f t="shared" si="3"/>
        <v>0</v>
      </c>
      <c r="P24" s="138">
        <v>19.0</v>
      </c>
      <c r="Q24" s="112" t="str">
        <f t="shared" si="21"/>
        <v/>
      </c>
      <c r="R24" s="112" t="str">
        <f t="shared" si="22"/>
        <v/>
      </c>
      <c r="S24" s="112">
        <f t="shared" si="4"/>
        <v>0</v>
      </c>
      <c r="T24" s="112">
        <f t="shared" si="5"/>
        <v>0</v>
      </c>
      <c r="U24" s="112" t="str">
        <f t="shared" si="23"/>
        <v/>
      </c>
      <c r="V24" s="112" t="str">
        <f t="shared" si="6"/>
        <v/>
      </c>
      <c r="W24" s="112">
        <v>0.0</v>
      </c>
      <c r="X24" s="112">
        <f t="shared" si="7"/>
        <v>0</v>
      </c>
      <c r="Y24" s="140" t="str">
        <f t="shared" si="8"/>
        <v/>
      </c>
      <c r="AA24" s="141">
        <v>19.0</v>
      </c>
      <c r="AB24" s="112" t="str">
        <f t="shared" si="9"/>
        <v/>
      </c>
      <c r="AC24" s="142">
        <f t="shared" si="10"/>
        <v>0</v>
      </c>
      <c r="AD24" s="112" t="str">
        <f t="shared" si="11"/>
        <v/>
      </c>
      <c r="AE24" s="112" t="str">
        <f t="shared" si="12"/>
        <v/>
      </c>
      <c r="AF24" s="112">
        <f t="shared" si="24"/>
        <v>0</v>
      </c>
      <c r="AG24" s="112">
        <f t="shared" si="25"/>
        <v>0</v>
      </c>
      <c r="AH24" s="112">
        <f t="shared" si="26"/>
        <v>0</v>
      </c>
      <c r="AI24" s="143">
        <f t="shared" si="27"/>
        <v>0</v>
      </c>
      <c r="AK24" s="141">
        <v>19.0</v>
      </c>
      <c r="AL24" s="112" t="str">
        <f t="shared" si="13"/>
        <v/>
      </c>
      <c r="AM24" s="112" t="str">
        <f t="shared" si="14"/>
        <v/>
      </c>
      <c r="AN24" s="112" t="str">
        <f t="shared" si="15"/>
        <v/>
      </c>
      <c r="AO24" s="112" t="str">
        <f t="shared" si="16"/>
        <v/>
      </c>
      <c r="AP24" s="112" t="str">
        <f t="shared" si="17"/>
        <v/>
      </c>
      <c r="AQ24" s="112" t="str">
        <f t="shared" ref="AQ24:AT24" si="47">IF($AK24&lt;=$F$18,$AL24*AM24,)</f>
        <v/>
      </c>
      <c r="AR24" s="112" t="str">
        <f t="shared" si="47"/>
        <v/>
      </c>
      <c r="AS24" s="112" t="str">
        <f t="shared" si="47"/>
        <v/>
      </c>
      <c r="AT24" s="112" t="str">
        <f t="shared" si="47"/>
        <v/>
      </c>
      <c r="AU24" s="112"/>
      <c r="AV24" s="112"/>
      <c r="AW24" s="112"/>
      <c r="AX24" s="112"/>
      <c r="AY24" s="144" t="str">
        <f t="shared" si="29"/>
        <v/>
      </c>
    </row>
    <row r="25" ht="15.75" customHeight="1">
      <c r="B25" s="176">
        <v>0.0</v>
      </c>
      <c r="C25" s="177">
        <v>20.0</v>
      </c>
      <c r="D25" s="267">
        <f>D26+0</f>
        <v>42</v>
      </c>
      <c r="E25" s="179">
        <f t="shared" ref="E25:E78" si="49">$F$20</f>
        <v>1.56</v>
      </c>
      <c r="F25" s="180">
        <f t="shared" ref="F25:F78" si="50">D25*E25</f>
        <v>65.52</v>
      </c>
      <c r="G25" s="181">
        <f>F25/(C25-B25)</f>
        <v>3.276</v>
      </c>
      <c r="H25" s="112"/>
      <c r="I25" s="138">
        <v>20.0</v>
      </c>
      <c r="J25" s="112" t="str">
        <f t="shared" si="30"/>
        <v/>
      </c>
      <c r="K25" s="112">
        <f t="shared" si="19"/>
        <v>0</v>
      </c>
      <c r="L25" s="112" t="str">
        <f t="shared" si="20"/>
        <v/>
      </c>
      <c r="M25" s="112" t="str">
        <f t="shared" si="1"/>
        <v/>
      </c>
      <c r="N25" s="112" t="str">
        <f t="shared" si="2"/>
        <v/>
      </c>
      <c r="O25" s="139">
        <f t="shared" si="3"/>
        <v>0</v>
      </c>
      <c r="P25" s="138">
        <v>20.0</v>
      </c>
      <c r="Q25" s="112" t="str">
        <f t="shared" si="21"/>
        <v/>
      </c>
      <c r="R25" s="112" t="str">
        <f t="shared" si="22"/>
        <v/>
      </c>
      <c r="S25" s="112">
        <f t="shared" si="4"/>
        <v>0</v>
      </c>
      <c r="T25" s="112">
        <f t="shared" si="5"/>
        <v>0</v>
      </c>
      <c r="U25" s="112" t="str">
        <f t="shared" si="23"/>
        <v/>
      </c>
      <c r="V25" s="112" t="str">
        <f t="shared" si="6"/>
        <v/>
      </c>
      <c r="W25" s="112">
        <v>0.0</v>
      </c>
      <c r="X25" s="112">
        <f t="shared" si="7"/>
        <v>0</v>
      </c>
      <c r="Y25" s="140" t="str">
        <f t="shared" si="8"/>
        <v/>
      </c>
      <c r="AA25" s="141">
        <v>20.0</v>
      </c>
      <c r="AB25" s="112" t="str">
        <f t="shared" si="9"/>
        <v/>
      </c>
      <c r="AC25" s="142">
        <f t="shared" si="10"/>
        <v>0</v>
      </c>
      <c r="AD25" s="112" t="str">
        <f t="shared" si="11"/>
        <v/>
      </c>
      <c r="AE25" s="112" t="str">
        <f t="shared" si="12"/>
        <v/>
      </c>
      <c r="AF25" s="112">
        <f t="shared" si="24"/>
        <v>0</v>
      </c>
      <c r="AG25" s="112">
        <f t="shared" si="25"/>
        <v>0</v>
      </c>
      <c r="AH25" s="112">
        <f t="shared" si="26"/>
        <v>0</v>
      </c>
      <c r="AI25" s="143">
        <f t="shared" si="27"/>
        <v>0</v>
      </c>
      <c r="AK25" s="141">
        <v>20.0</v>
      </c>
      <c r="AL25" s="112" t="str">
        <f t="shared" si="13"/>
        <v/>
      </c>
      <c r="AM25" s="112" t="str">
        <f t="shared" si="14"/>
        <v/>
      </c>
      <c r="AN25" s="112" t="str">
        <f t="shared" si="15"/>
        <v/>
      </c>
      <c r="AO25" s="112" t="str">
        <f t="shared" si="16"/>
        <v/>
      </c>
      <c r="AP25" s="112" t="str">
        <f t="shared" si="17"/>
        <v/>
      </c>
      <c r="AQ25" s="112" t="str">
        <f t="shared" ref="AQ25:AT25" si="48">IF($AK25&lt;=$F$18,$AL25*AM25,)</f>
        <v/>
      </c>
      <c r="AR25" s="112" t="str">
        <f t="shared" si="48"/>
        <v/>
      </c>
      <c r="AS25" s="112" t="str">
        <f t="shared" si="48"/>
        <v/>
      </c>
      <c r="AT25" s="112" t="str">
        <f t="shared" si="48"/>
        <v/>
      </c>
      <c r="AU25" s="112"/>
      <c r="AV25" s="112"/>
      <c r="AW25" s="112"/>
      <c r="AX25" s="112"/>
      <c r="AY25" s="144" t="str">
        <f t="shared" si="29"/>
        <v/>
      </c>
    </row>
    <row r="26" ht="15.75" customHeight="1">
      <c r="B26" s="182">
        <f t="shared" ref="B26:B78" si="52">C25</f>
        <v>20</v>
      </c>
      <c r="C26" s="183">
        <f>B26+1</f>
        <v>21</v>
      </c>
      <c r="D26" s="187">
        <v>42.0</v>
      </c>
      <c r="E26" s="184">
        <f t="shared" si="49"/>
        <v>1.56</v>
      </c>
      <c r="F26" s="185">
        <f t="shared" si="50"/>
        <v>65.52</v>
      </c>
      <c r="G26" s="186">
        <f t="shared" ref="G26:G78" si="53">(F26-F25)/(C26-B26)</f>
        <v>0</v>
      </c>
      <c r="H26" s="112"/>
      <c r="I26" s="138">
        <v>21.0</v>
      </c>
      <c r="J26" s="112" t="str">
        <f t="shared" si="30"/>
        <v/>
      </c>
      <c r="K26" s="112">
        <f t="shared" si="19"/>
        <v>0</v>
      </c>
      <c r="L26" s="112" t="str">
        <f t="shared" si="20"/>
        <v/>
      </c>
      <c r="M26" s="112" t="str">
        <f t="shared" si="1"/>
        <v/>
      </c>
      <c r="N26" s="112" t="str">
        <f t="shared" si="2"/>
        <v/>
      </c>
      <c r="O26" s="139">
        <f t="shared" si="3"/>
        <v>0</v>
      </c>
      <c r="P26" s="138">
        <v>21.0</v>
      </c>
      <c r="Q26" s="112" t="str">
        <f t="shared" si="21"/>
        <v/>
      </c>
      <c r="R26" s="112" t="str">
        <f t="shared" si="22"/>
        <v/>
      </c>
      <c r="S26" s="112">
        <f t="shared" si="4"/>
        <v>0</v>
      </c>
      <c r="T26" s="112">
        <f t="shared" si="5"/>
        <v>0</v>
      </c>
      <c r="U26" s="112" t="str">
        <f t="shared" si="23"/>
        <v/>
      </c>
      <c r="V26" s="112" t="str">
        <f t="shared" si="6"/>
        <v/>
      </c>
      <c r="W26" s="112">
        <v>0.0</v>
      </c>
      <c r="X26" s="112">
        <f t="shared" si="7"/>
        <v>0</v>
      </c>
      <c r="Y26" s="140" t="str">
        <f t="shared" si="8"/>
        <v/>
      </c>
      <c r="AA26" s="141">
        <v>21.0</v>
      </c>
      <c r="AB26" s="112" t="str">
        <f t="shared" si="9"/>
        <v/>
      </c>
      <c r="AC26" s="142">
        <f t="shared" si="10"/>
        <v>0</v>
      </c>
      <c r="AD26" s="112" t="str">
        <f t="shared" si="11"/>
        <v/>
      </c>
      <c r="AE26" s="112" t="str">
        <f t="shared" si="12"/>
        <v/>
      </c>
      <c r="AF26" s="112">
        <f t="shared" si="24"/>
        <v>0</v>
      </c>
      <c r="AG26" s="112">
        <f t="shared" si="25"/>
        <v>0</v>
      </c>
      <c r="AH26" s="112">
        <f t="shared" si="26"/>
        <v>0</v>
      </c>
      <c r="AI26" s="143">
        <f t="shared" si="27"/>
        <v>0</v>
      </c>
      <c r="AK26" s="141">
        <v>21.0</v>
      </c>
      <c r="AL26" s="112" t="str">
        <f t="shared" si="13"/>
        <v/>
      </c>
      <c r="AM26" s="112" t="str">
        <f t="shared" si="14"/>
        <v/>
      </c>
      <c r="AN26" s="112" t="str">
        <f t="shared" si="15"/>
        <v/>
      </c>
      <c r="AO26" s="112" t="str">
        <f t="shared" si="16"/>
        <v/>
      </c>
      <c r="AP26" s="112" t="str">
        <f t="shared" si="17"/>
        <v/>
      </c>
      <c r="AQ26" s="112" t="str">
        <f t="shared" ref="AQ26:AT26" si="51">IF($AK26&lt;=$F$18,$AL26*AM26,)</f>
        <v/>
      </c>
      <c r="AR26" s="112" t="str">
        <f t="shared" si="51"/>
        <v/>
      </c>
      <c r="AS26" s="112" t="str">
        <f t="shared" si="51"/>
        <v/>
      </c>
      <c r="AT26" s="112" t="str">
        <f t="shared" si="51"/>
        <v/>
      </c>
      <c r="AU26" s="112"/>
      <c r="AV26" s="112"/>
      <c r="AW26" s="112"/>
      <c r="AX26" s="112"/>
      <c r="AY26" s="144" t="str">
        <f t="shared" si="29"/>
        <v/>
      </c>
    </row>
    <row r="27" ht="15.75" customHeight="1">
      <c r="B27" s="182">
        <f t="shared" si="52"/>
        <v>21</v>
      </c>
      <c r="C27" s="183">
        <f t="shared" ref="C27:C78" si="55">C25+5</f>
        <v>25</v>
      </c>
      <c r="D27" s="187">
        <f>D28+8</f>
        <v>70</v>
      </c>
      <c r="E27" s="184">
        <f t="shared" si="49"/>
        <v>1.56</v>
      </c>
      <c r="F27" s="185">
        <f t="shared" si="50"/>
        <v>109.2</v>
      </c>
      <c r="G27" s="188">
        <f t="shared" si="53"/>
        <v>10.92</v>
      </c>
      <c r="H27" s="112"/>
      <c r="I27" s="138">
        <v>22.0</v>
      </c>
      <c r="J27" s="112" t="str">
        <f t="shared" si="30"/>
        <v/>
      </c>
      <c r="K27" s="112">
        <f t="shared" si="19"/>
        <v>0</v>
      </c>
      <c r="L27" s="112" t="str">
        <f t="shared" si="20"/>
        <v/>
      </c>
      <c r="M27" s="112" t="str">
        <f t="shared" si="1"/>
        <v/>
      </c>
      <c r="N27" s="112" t="str">
        <f t="shared" si="2"/>
        <v/>
      </c>
      <c r="O27" s="139">
        <f t="shared" si="3"/>
        <v>0</v>
      </c>
      <c r="P27" s="138">
        <v>22.0</v>
      </c>
      <c r="Q27" s="112" t="str">
        <f t="shared" si="21"/>
        <v/>
      </c>
      <c r="R27" s="112" t="str">
        <f t="shared" si="22"/>
        <v/>
      </c>
      <c r="S27" s="112">
        <f t="shared" si="4"/>
        <v>0</v>
      </c>
      <c r="T27" s="112">
        <f t="shared" si="5"/>
        <v>0</v>
      </c>
      <c r="U27" s="112" t="str">
        <f t="shared" si="23"/>
        <v/>
      </c>
      <c r="V27" s="112" t="str">
        <f t="shared" si="6"/>
        <v/>
      </c>
      <c r="W27" s="112">
        <v>0.0</v>
      </c>
      <c r="X27" s="112">
        <f t="shared" si="7"/>
        <v>0</v>
      </c>
      <c r="Y27" s="140" t="str">
        <f t="shared" si="8"/>
        <v/>
      </c>
      <c r="AA27" s="141">
        <v>22.0</v>
      </c>
      <c r="AB27" s="112" t="str">
        <f t="shared" si="9"/>
        <v/>
      </c>
      <c r="AC27" s="142">
        <f t="shared" si="10"/>
        <v>0</v>
      </c>
      <c r="AD27" s="112" t="str">
        <f t="shared" si="11"/>
        <v/>
      </c>
      <c r="AE27" s="112" t="str">
        <f t="shared" si="12"/>
        <v/>
      </c>
      <c r="AF27" s="112">
        <f t="shared" si="24"/>
        <v>0</v>
      </c>
      <c r="AG27" s="112">
        <f t="shared" si="25"/>
        <v>0</v>
      </c>
      <c r="AH27" s="112">
        <f t="shared" si="26"/>
        <v>0</v>
      </c>
      <c r="AI27" s="143">
        <f t="shared" si="27"/>
        <v>0</v>
      </c>
      <c r="AK27" s="141">
        <v>22.0</v>
      </c>
      <c r="AL27" s="112" t="str">
        <f t="shared" si="13"/>
        <v/>
      </c>
      <c r="AM27" s="112" t="str">
        <f t="shared" si="14"/>
        <v/>
      </c>
      <c r="AN27" s="112" t="str">
        <f t="shared" si="15"/>
        <v/>
      </c>
      <c r="AO27" s="112" t="str">
        <f t="shared" si="16"/>
        <v/>
      </c>
      <c r="AP27" s="112" t="str">
        <f t="shared" si="17"/>
        <v/>
      </c>
      <c r="AQ27" s="112" t="str">
        <f t="shared" ref="AQ27:AT27" si="54">IF($AK27&lt;=$F$18,$AL27*AM27,)</f>
        <v/>
      </c>
      <c r="AR27" s="112" t="str">
        <f t="shared" si="54"/>
        <v/>
      </c>
      <c r="AS27" s="112" t="str">
        <f t="shared" si="54"/>
        <v/>
      </c>
      <c r="AT27" s="112" t="str">
        <f t="shared" si="54"/>
        <v/>
      </c>
      <c r="AU27" s="112"/>
      <c r="AV27" s="112"/>
      <c r="AW27" s="112"/>
      <c r="AX27" s="112"/>
      <c r="AY27" s="144" t="str">
        <f t="shared" si="29"/>
        <v/>
      </c>
    </row>
    <row r="28" ht="15.75" customHeight="1">
      <c r="B28" s="182">
        <f t="shared" si="52"/>
        <v>25</v>
      </c>
      <c r="C28" s="183">
        <f t="shared" si="55"/>
        <v>26</v>
      </c>
      <c r="D28" s="187">
        <v>62.0</v>
      </c>
      <c r="E28" s="184">
        <f t="shared" si="49"/>
        <v>1.56</v>
      </c>
      <c r="F28" s="185">
        <f t="shared" si="50"/>
        <v>96.72</v>
      </c>
      <c r="G28" s="188">
        <f t="shared" si="53"/>
        <v>-12.48</v>
      </c>
      <c r="H28" s="112"/>
      <c r="I28" s="138">
        <v>23.0</v>
      </c>
      <c r="J28" s="112" t="str">
        <f t="shared" si="30"/>
        <v/>
      </c>
      <c r="K28" s="112">
        <f t="shared" si="19"/>
        <v>0</v>
      </c>
      <c r="L28" s="112" t="str">
        <f t="shared" si="20"/>
        <v/>
      </c>
      <c r="M28" s="112" t="str">
        <f t="shared" si="1"/>
        <v/>
      </c>
      <c r="N28" s="112" t="str">
        <f t="shared" si="2"/>
        <v/>
      </c>
      <c r="O28" s="139">
        <f t="shared" si="3"/>
        <v>0</v>
      </c>
      <c r="P28" s="138">
        <v>23.0</v>
      </c>
      <c r="Q28" s="112" t="str">
        <f t="shared" si="21"/>
        <v/>
      </c>
      <c r="R28" s="112" t="str">
        <f t="shared" si="22"/>
        <v/>
      </c>
      <c r="S28" s="112">
        <f t="shared" si="4"/>
        <v>0</v>
      </c>
      <c r="T28" s="112">
        <f t="shared" si="5"/>
        <v>0</v>
      </c>
      <c r="U28" s="112" t="str">
        <f t="shared" si="23"/>
        <v/>
      </c>
      <c r="V28" s="112" t="str">
        <f t="shared" si="6"/>
        <v/>
      </c>
      <c r="W28" s="112">
        <v>0.0</v>
      </c>
      <c r="X28" s="112">
        <f t="shared" si="7"/>
        <v>0</v>
      </c>
      <c r="Y28" s="140" t="str">
        <f t="shared" si="8"/>
        <v/>
      </c>
      <c r="AA28" s="141">
        <v>23.0</v>
      </c>
      <c r="AB28" s="112" t="str">
        <f t="shared" si="9"/>
        <v/>
      </c>
      <c r="AC28" s="142">
        <f t="shared" si="10"/>
        <v>0</v>
      </c>
      <c r="AD28" s="112" t="str">
        <f t="shared" si="11"/>
        <v/>
      </c>
      <c r="AE28" s="112" t="str">
        <f t="shared" si="12"/>
        <v/>
      </c>
      <c r="AF28" s="112">
        <f t="shared" si="24"/>
        <v>0</v>
      </c>
      <c r="AG28" s="112">
        <f t="shared" si="25"/>
        <v>0</v>
      </c>
      <c r="AH28" s="112">
        <f t="shared" si="26"/>
        <v>0</v>
      </c>
      <c r="AI28" s="143">
        <f t="shared" si="27"/>
        <v>0</v>
      </c>
      <c r="AK28" s="141">
        <v>23.0</v>
      </c>
      <c r="AL28" s="112" t="str">
        <f t="shared" si="13"/>
        <v/>
      </c>
      <c r="AM28" s="112" t="str">
        <f t="shared" si="14"/>
        <v/>
      </c>
      <c r="AN28" s="112" t="str">
        <f t="shared" si="15"/>
        <v/>
      </c>
      <c r="AO28" s="112" t="str">
        <f t="shared" si="16"/>
        <v/>
      </c>
      <c r="AP28" s="112" t="str">
        <f t="shared" si="17"/>
        <v/>
      </c>
      <c r="AQ28" s="112" t="str">
        <f t="shared" ref="AQ28:AT28" si="56">IF($AK28&lt;=$F$18,$AL28*AM28,)</f>
        <v/>
      </c>
      <c r="AR28" s="112" t="str">
        <f t="shared" si="56"/>
        <v/>
      </c>
      <c r="AS28" s="112" t="str">
        <f t="shared" si="56"/>
        <v/>
      </c>
      <c r="AT28" s="112" t="str">
        <f t="shared" si="56"/>
        <v/>
      </c>
      <c r="AU28" s="112"/>
      <c r="AV28" s="112"/>
      <c r="AW28" s="112"/>
      <c r="AX28" s="112"/>
      <c r="AY28" s="144" t="str">
        <f t="shared" si="29"/>
        <v/>
      </c>
    </row>
    <row r="29" ht="15.75" customHeight="1">
      <c r="B29" s="182">
        <f t="shared" si="52"/>
        <v>26</v>
      </c>
      <c r="C29" s="183">
        <f t="shared" si="55"/>
        <v>30</v>
      </c>
      <c r="D29" s="187">
        <f>D30+21</f>
        <v>97</v>
      </c>
      <c r="E29" s="184">
        <f t="shared" si="49"/>
        <v>1.56</v>
      </c>
      <c r="F29" s="185">
        <f t="shared" si="50"/>
        <v>151.32</v>
      </c>
      <c r="G29" s="188">
        <f t="shared" si="53"/>
        <v>13.65</v>
      </c>
      <c r="H29" s="112"/>
      <c r="I29" s="138">
        <v>24.0</v>
      </c>
      <c r="J29" s="112" t="str">
        <f t="shared" si="30"/>
        <v/>
      </c>
      <c r="K29" s="112">
        <f t="shared" si="19"/>
        <v>0</v>
      </c>
      <c r="L29" s="112" t="str">
        <f t="shared" si="20"/>
        <v/>
      </c>
      <c r="M29" s="112" t="str">
        <f t="shared" si="1"/>
        <v/>
      </c>
      <c r="N29" s="112" t="str">
        <f t="shared" si="2"/>
        <v/>
      </c>
      <c r="O29" s="139">
        <f t="shared" si="3"/>
        <v>0</v>
      </c>
      <c r="P29" s="138">
        <v>24.0</v>
      </c>
      <c r="Q29" s="112" t="str">
        <f t="shared" si="21"/>
        <v/>
      </c>
      <c r="R29" s="112" t="str">
        <f t="shared" si="22"/>
        <v/>
      </c>
      <c r="S29" s="112">
        <f t="shared" si="4"/>
        <v>0</v>
      </c>
      <c r="T29" s="112">
        <f t="shared" si="5"/>
        <v>0</v>
      </c>
      <c r="U29" s="112" t="str">
        <f t="shared" si="23"/>
        <v/>
      </c>
      <c r="V29" s="112" t="str">
        <f t="shared" si="6"/>
        <v/>
      </c>
      <c r="W29" s="112">
        <v>0.0</v>
      </c>
      <c r="X29" s="112">
        <f t="shared" si="7"/>
        <v>0</v>
      </c>
      <c r="Y29" s="140" t="str">
        <f t="shared" si="8"/>
        <v/>
      </c>
      <c r="AA29" s="141">
        <v>24.0</v>
      </c>
      <c r="AB29" s="112" t="str">
        <f t="shared" si="9"/>
        <v/>
      </c>
      <c r="AC29" s="142">
        <f t="shared" si="10"/>
        <v>0</v>
      </c>
      <c r="AD29" s="112" t="str">
        <f t="shared" si="11"/>
        <v/>
      </c>
      <c r="AE29" s="112" t="str">
        <f t="shared" si="12"/>
        <v/>
      </c>
      <c r="AF29" s="112">
        <f t="shared" si="24"/>
        <v>0</v>
      </c>
      <c r="AG29" s="112">
        <f t="shared" si="25"/>
        <v>0</v>
      </c>
      <c r="AH29" s="112">
        <f t="shared" si="26"/>
        <v>0</v>
      </c>
      <c r="AI29" s="143">
        <f t="shared" si="27"/>
        <v>0</v>
      </c>
      <c r="AK29" s="141">
        <v>24.0</v>
      </c>
      <c r="AL29" s="112" t="str">
        <f t="shared" si="13"/>
        <v/>
      </c>
      <c r="AM29" s="112" t="str">
        <f t="shared" si="14"/>
        <v/>
      </c>
      <c r="AN29" s="112" t="str">
        <f t="shared" si="15"/>
        <v/>
      </c>
      <c r="AO29" s="112" t="str">
        <f t="shared" si="16"/>
        <v/>
      </c>
      <c r="AP29" s="112" t="str">
        <f t="shared" si="17"/>
        <v/>
      </c>
      <c r="AQ29" s="112" t="str">
        <f t="shared" ref="AQ29:AT29" si="57">IF($AK29&lt;=$F$18,$AL29*AM29,)</f>
        <v/>
      </c>
      <c r="AR29" s="112" t="str">
        <f t="shared" si="57"/>
        <v/>
      </c>
      <c r="AS29" s="112" t="str">
        <f t="shared" si="57"/>
        <v/>
      </c>
      <c r="AT29" s="112" t="str">
        <f t="shared" si="57"/>
        <v/>
      </c>
      <c r="AU29" s="112"/>
      <c r="AV29" s="112"/>
      <c r="AW29" s="112"/>
      <c r="AX29" s="112"/>
      <c r="AY29" s="144" t="str">
        <f t="shared" si="29"/>
        <v/>
      </c>
    </row>
    <row r="30" ht="15.75" customHeight="1">
      <c r="B30" s="182">
        <f t="shared" si="52"/>
        <v>30</v>
      </c>
      <c r="C30" s="183">
        <f t="shared" si="55"/>
        <v>31</v>
      </c>
      <c r="D30" s="187">
        <v>76.0</v>
      </c>
      <c r="E30" s="184">
        <f t="shared" si="49"/>
        <v>1.56</v>
      </c>
      <c r="F30" s="185">
        <f t="shared" si="50"/>
        <v>118.56</v>
      </c>
      <c r="G30" s="188">
        <f t="shared" si="53"/>
        <v>-32.76</v>
      </c>
      <c r="H30" s="112"/>
      <c r="I30" s="138">
        <v>25.0</v>
      </c>
      <c r="J30" s="112" t="str">
        <f t="shared" si="30"/>
        <v/>
      </c>
      <c r="K30" s="112">
        <f t="shared" si="19"/>
        <v>0</v>
      </c>
      <c r="L30" s="112" t="str">
        <f t="shared" si="20"/>
        <v/>
      </c>
      <c r="M30" s="112" t="str">
        <f t="shared" si="1"/>
        <v/>
      </c>
      <c r="N30" s="112" t="str">
        <f t="shared" si="2"/>
        <v/>
      </c>
      <c r="O30" s="139">
        <f t="shared" si="3"/>
        <v>0</v>
      </c>
      <c r="P30" s="138">
        <v>25.0</v>
      </c>
      <c r="Q30" s="112" t="str">
        <f t="shared" si="21"/>
        <v/>
      </c>
      <c r="R30" s="112" t="str">
        <f t="shared" si="22"/>
        <v/>
      </c>
      <c r="S30" s="112">
        <f t="shared" si="4"/>
        <v>0</v>
      </c>
      <c r="T30" s="112">
        <f t="shared" si="5"/>
        <v>0</v>
      </c>
      <c r="U30" s="112" t="str">
        <f t="shared" si="23"/>
        <v/>
      </c>
      <c r="V30" s="112" t="str">
        <f t="shared" si="6"/>
        <v/>
      </c>
      <c r="W30" s="112">
        <v>0.0</v>
      </c>
      <c r="X30" s="112">
        <f t="shared" si="7"/>
        <v>0</v>
      </c>
      <c r="Y30" s="140" t="str">
        <f t="shared" si="8"/>
        <v/>
      </c>
      <c r="AA30" s="141">
        <v>25.0</v>
      </c>
      <c r="AB30" s="112" t="str">
        <f t="shared" si="9"/>
        <v/>
      </c>
      <c r="AC30" s="142">
        <f t="shared" si="10"/>
        <v>0</v>
      </c>
      <c r="AD30" s="112" t="str">
        <f t="shared" si="11"/>
        <v/>
      </c>
      <c r="AE30" s="112" t="str">
        <f t="shared" si="12"/>
        <v/>
      </c>
      <c r="AF30" s="112">
        <f t="shared" si="24"/>
        <v>0</v>
      </c>
      <c r="AG30" s="112">
        <f t="shared" si="25"/>
        <v>0</v>
      </c>
      <c r="AH30" s="112">
        <f t="shared" si="26"/>
        <v>0</v>
      </c>
      <c r="AI30" s="143">
        <f t="shared" si="27"/>
        <v>0</v>
      </c>
      <c r="AK30" s="141">
        <v>25.0</v>
      </c>
      <c r="AL30" s="112" t="str">
        <f t="shared" si="13"/>
        <v/>
      </c>
      <c r="AM30" s="112" t="str">
        <f t="shared" si="14"/>
        <v/>
      </c>
      <c r="AN30" s="112" t="str">
        <f t="shared" si="15"/>
        <v/>
      </c>
      <c r="AO30" s="112" t="str">
        <f t="shared" si="16"/>
        <v/>
      </c>
      <c r="AP30" s="112" t="str">
        <f t="shared" si="17"/>
        <v/>
      </c>
      <c r="AQ30" s="112" t="str">
        <f t="shared" ref="AQ30:AT30" si="58">IF($AK30&lt;=$F$18,$AL30*AM30,)</f>
        <v/>
      </c>
      <c r="AR30" s="112" t="str">
        <f t="shared" si="58"/>
        <v/>
      </c>
      <c r="AS30" s="112" t="str">
        <f t="shared" si="58"/>
        <v/>
      </c>
      <c r="AT30" s="112" t="str">
        <f t="shared" si="58"/>
        <v/>
      </c>
      <c r="AU30" s="112"/>
      <c r="AV30" s="112"/>
      <c r="AW30" s="112"/>
      <c r="AX30" s="112"/>
      <c r="AY30" s="144" t="str">
        <f t="shared" si="29"/>
        <v/>
      </c>
    </row>
    <row r="31" ht="15.75" customHeight="1">
      <c r="B31" s="182">
        <f t="shared" si="52"/>
        <v>31</v>
      </c>
      <c r="C31" s="183">
        <f t="shared" si="55"/>
        <v>35</v>
      </c>
      <c r="D31" s="187">
        <f>D32+21</f>
        <v>116</v>
      </c>
      <c r="E31" s="184">
        <f t="shared" si="49"/>
        <v>1.56</v>
      </c>
      <c r="F31" s="185">
        <f t="shared" si="50"/>
        <v>180.96</v>
      </c>
      <c r="G31" s="188">
        <f t="shared" si="53"/>
        <v>15.6</v>
      </c>
      <c r="H31" s="112"/>
      <c r="I31" s="138">
        <v>26.0</v>
      </c>
      <c r="J31" s="112" t="str">
        <f t="shared" si="30"/>
        <v/>
      </c>
      <c r="K31" s="112">
        <f t="shared" si="19"/>
        <v>0</v>
      </c>
      <c r="L31" s="112" t="str">
        <f t="shared" si="20"/>
        <v/>
      </c>
      <c r="M31" s="112" t="str">
        <f t="shared" si="1"/>
        <v/>
      </c>
      <c r="N31" s="112" t="str">
        <f t="shared" si="2"/>
        <v/>
      </c>
      <c r="O31" s="139">
        <f t="shared" si="3"/>
        <v>0</v>
      </c>
      <c r="P31" s="138">
        <v>26.0</v>
      </c>
      <c r="Q31" s="112" t="str">
        <f t="shared" si="21"/>
        <v/>
      </c>
      <c r="R31" s="112" t="str">
        <f t="shared" si="22"/>
        <v/>
      </c>
      <c r="S31" s="112">
        <f t="shared" si="4"/>
        <v>0</v>
      </c>
      <c r="T31" s="112">
        <f t="shared" si="5"/>
        <v>0</v>
      </c>
      <c r="U31" s="112" t="str">
        <f t="shared" si="23"/>
        <v/>
      </c>
      <c r="V31" s="112" t="str">
        <f t="shared" si="6"/>
        <v/>
      </c>
      <c r="W31" s="112">
        <v>0.0</v>
      </c>
      <c r="X31" s="112">
        <f t="shared" si="7"/>
        <v>0</v>
      </c>
      <c r="Y31" s="140" t="str">
        <f t="shared" si="8"/>
        <v/>
      </c>
      <c r="AA31" s="141">
        <v>26.0</v>
      </c>
      <c r="AB31" s="112" t="str">
        <f t="shared" si="9"/>
        <v/>
      </c>
      <c r="AC31" s="142">
        <f t="shared" si="10"/>
        <v>0</v>
      </c>
      <c r="AD31" s="112" t="str">
        <f t="shared" si="11"/>
        <v/>
      </c>
      <c r="AE31" s="112" t="str">
        <f t="shared" si="12"/>
        <v/>
      </c>
      <c r="AF31" s="112">
        <f t="shared" si="24"/>
        <v>0</v>
      </c>
      <c r="AG31" s="112">
        <f t="shared" si="25"/>
        <v>0</v>
      </c>
      <c r="AH31" s="112">
        <f t="shared" si="26"/>
        <v>0</v>
      </c>
      <c r="AI31" s="143">
        <f t="shared" si="27"/>
        <v>0</v>
      </c>
      <c r="AK31" s="141">
        <v>26.0</v>
      </c>
      <c r="AL31" s="112" t="str">
        <f t="shared" si="13"/>
        <v/>
      </c>
      <c r="AM31" s="112" t="str">
        <f t="shared" si="14"/>
        <v/>
      </c>
      <c r="AN31" s="112" t="str">
        <f t="shared" si="15"/>
        <v/>
      </c>
      <c r="AO31" s="112" t="str">
        <f t="shared" si="16"/>
        <v/>
      </c>
      <c r="AP31" s="112" t="str">
        <f t="shared" si="17"/>
        <v/>
      </c>
      <c r="AQ31" s="112" t="str">
        <f t="shared" ref="AQ31:AT31" si="59">IF($AK31&lt;=$F$18,$AL31*AM31,)</f>
        <v/>
      </c>
      <c r="AR31" s="112" t="str">
        <f t="shared" si="59"/>
        <v/>
      </c>
      <c r="AS31" s="112" t="str">
        <f t="shared" si="59"/>
        <v/>
      </c>
      <c r="AT31" s="112" t="str">
        <f t="shared" si="59"/>
        <v/>
      </c>
      <c r="AU31" s="112"/>
      <c r="AV31" s="112"/>
      <c r="AW31" s="112"/>
      <c r="AX31" s="112"/>
      <c r="AY31" s="144" t="str">
        <f t="shared" si="29"/>
        <v/>
      </c>
    </row>
    <row r="32" ht="15.75" customHeight="1">
      <c r="B32" s="182">
        <f t="shared" si="52"/>
        <v>35</v>
      </c>
      <c r="C32" s="183">
        <f t="shared" si="55"/>
        <v>36</v>
      </c>
      <c r="D32" s="187">
        <v>95.0</v>
      </c>
      <c r="E32" s="184">
        <f t="shared" si="49"/>
        <v>1.56</v>
      </c>
      <c r="F32" s="185">
        <f t="shared" si="50"/>
        <v>148.2</v>
      </c>
      <c r="G32" s="188">
        <f t="shared" si="53"/>
        <v>-32.76</v>
      </c>
      <c r="H32" s="112"/>
      <c r="I32" s="138">
        <v>27.0</v>
      </c>
      <c r="J32" s="112" t="str">
        <f t="shared" si="30"/>
        <v/>
      </c>
      <c r="K32" s="112">
        <f t="shared" si="19"/>
        <v>0</v>
      </c>
      <c r="L32" s="112" t="str">
        <f t="shared" si="20"/>
        <v/>
      </c>
      <c r="M32" s="112" t="str">
        <f t="shared" si="1"/>
        <v/>
      </c>
      <c r="N32" s="112" t="str">
        <f t="shared" si="2"/>
        <v/>
      </c>
      <c r="O32" s="139">
        <f t="shared" si="3"/>
        <v>0</v>
      </c>
      <c r="P32" s="138">
        <v>27.0</v>
      </c>
      <c r="Q32" s="112" t="str">
        <f t="shared" si="21"/>
        <v/>
      </c>
      <c r="R32" s="112" t="str">
        <f t="shared" si="22"/>
        <v/>
      </c>
      <c r="S32" s="112">
        <f t="shared" si="4"/>
        <v>0</v>
      </c>
      <c r="T32" s="112">
        <f t="shared" si="5"/>
        <v>0</v>
      </c>
      <c r="U32" s="112" t="str">
        <f t="shared" si="23"/>
        <v/>
      </c>
      <c r="V32" s="112" t="str">
        <f t="shared" si="6"/>
        <v/>
      </c>
      <c r="W32" s="112">
        <v>0.0</v>
      </c>
      <c r="X32" s="112">
        <f t="shared" si="7"/>
        <v>0</v>
      </c>
      <c r="Y32" s="140" t="str">
        <f t="shared" si="8"/>
        <v/>
      </c>
      <c r="AA32" s="141">
        <v>27.0</v>
      </c>
      <c r="AB32" s="112" t="str">
        <f t="shared" si="9"/>
        <v/>
      </c>
      <c r="AC32" s="142">
        <f t="shared" si="10"/>
        <v>0</v>
      </c>
      <c r="AD32" s="112" t="str">
        <f t="shared" si="11"/>
        <v/>
      </c>
      <c r="AE32" s="112" t="str">
        <f t="shared" si="12"/>
        <v/>
      </c>
      <c r="AF32" s="112">
        <f t="shared" si="24"/>
        <v>0</v>
      </c>
      <c r="AG32" s="112">
        <f t="shared" si="25"/>
        <v>0</v>
      </c>
      <c r="AH32" s="112">
        <f t="shared" si="26"/>
        <v>0</v>
      </c>
      <c r="AI32" s="143">
        <f t="shared" si="27"/>
        <v>0</v>
      </c>
      <c r="AK32" s="141">
        <v>27.0</v>
      </c>
      <c r="AL32" s="112" t="str">
        <f t="shared" si="13"/>
        <v/>
      </c>
      <c r="AM32" s="112" t="str">
        <f t="shared" si="14"/>
        <v/>
      </c>
      <c r="AN32" s="112" t="str">
        <f t="shared" si="15"/>
        <v/>
      </c>
      <c r="AO32" s="112" t="str">
        <f t="shared" si="16"/>
        <v/>
      </c>
      <c r="AP32" s="112" t="str">
        <f t="shared" si="17"/>
        <v/>
      </c>
      <c r="AQ32" s="112" t="str">
        <f t="shared" ref="AQ32:AT32" si="60">IF($AK32&lt;=$F$18,$AL32*AM32,)</f>
        <v/>
      </c>
      <c r="AR32" s="112" t="str">
        <f t="shared" si="60"/>
        <v/>
      </c>
      <c r="AS32" s="112" t="str">
        <f t="shared" si="60"/>
        <v/>
      </c>
      <c r="AT32" s="112" t="str">
        <f t="shared" si="60"/>
        <v/>
      </c>
      <c r="AU32" s="112"/>
      <c r="AV32" s="112"/>
      <c r="AW32" s="112"/>
      <c r="AX32" s="112"/>
      <c r="AY32" s="144" t="str">
        <f t="shared" si="29"/>
        <v/>
      </c>
    </row>
    <row r="33" ht="15.75" customHeight="1">
      <c r="B33" s="182">
        <f t="shared" si="52"/>
        <v>36</v>
      </c>
      <c r="C33" s="183">
        <f t="shared" si="55"/>
        <v>40</v>
      </c>
      <c r="D33" s="187">
        <f>D34+21</f>
        <v>137</v>
      </c>
      <c r="E33" s="184">
        <f t="shared" si="49"/>
        <v>1.56</v>
      </c>
      <c r="F33" s="185">
        <f t="shared" si="50"/>
        <v>213.72</v>
      </c>
      <c r="G33" s="188">
        <f t="shared" si="53"/>
        <v>16.38</v>
      </c>
      <c r="H33" s="112"/>
      <c r="I33" s="138">
        <v>28.0</v>
      </c>
      <c r="J33" s="112" t="str">
        <f t="shared" si="30"/>
        <v/>
      </c>
      <c r="K33" s="112">
        <f t="shared" si="19"/>
        <v>0</v>
      </c>
      <c r="L33" s="112" t="str">
        <f t="shared" si="20"/>
        <v/>
      </c>
      <c r="M33" s="112" t="str">
        <f t="shared" si="1"/>
        <v/>
      </c>
      <c r="N33" s="112" t="str">
        <f t="shared" si="2"/>
        <v/>
      </c>
      <c r="O33" s="139">
        <f t="shared" si="3"/>
        <v>0</v>
      </c>
      <c r="P33" s="138">
        <v>28.0</v>
      </c>
      <c r="Q33" s="112" t="str">
        <f t="shared" si="21"/>
        <v/>
      </c>
      <c r="R33" s="112" t="str">
        <f t="shared" si="22"/>
        <v/>
      </c>
      <c r="S33" s="112">
        <f t="shared" si="4"/>
        <v>0</v>
      </c>
      <c r="T33" s="112">
        <f t="shared" si="5"/>
        <v>0</v>
      </c>
      <c r="U33" s="112" t="str">
        <f t="shared" si="23"/>
        <v/>
      </c>
      <c r="V33" s="112" t="str">
        <f t="shared" si="6"/>
        <v/>
      </c>
      <c r="W33" s="112">
        <v>0.0</v>
      </c>
      <c r="X33" s="112">
        <f t="shared" si="7"/>
        <v>0</v>
      </c>
      <c r="Y33" s="140" t="str">
        <f t="shared" si="8"/>
        <v/>
      </c>
      <c r="AA33" s="141">
        <v>28.0</v>
      </c>
      <c r="AB33" s="112" t="str">
        <f t="shared" si="9"/>
        <v/>
      </c>
      <c r="AC33" s="142">
        <f t="shared" si="10"/>
        <v>0</v>
      </c>
      <c r="AD33" s="112" t="str">
        <f t="shared" si="11"/>
        <v/>
      </c>
      <c r="AE33" s="112" t="str">
        <f t="shared" si="12"/>
        <v/>
      </c>
      <c r="AF33" s="112">
        <f t="shared" si="24"/>
        <v>0</v>
      </c>
      <c r="AG33" s="112">
        <f t="shared" si="25"/>
        <v>0</v>
      </c>
      <c r="AH33" s="112">
        <f t="shared" si="26"/>
        <v>0</v>
      </c>
      <c r="AI33" s="143">
        <f t="shared" si="27"/>
        <v>0</v>
      </c>
      <c r="AK33" s="141">
        <v>28.0</v>
      </c>
      <c r="AL33" s="112" t="str">
        <f t="shared" si="13"/>
        <v/>
      </c>
      <c r="AM33" s="112" t="str">
        <f t="shared" si="14"/>
        <v/>
      </c>
      <c r="AN33" s="112" t="str">
        <f t="shared" si="15"/>
        <v/>
      </c>
      <c r="AO33" s="112" t="str">
        <f t="shared" si="16"/>
        <v/>
      </c>
      <c r="AP33" s="112" t="str">
        <f t="shared" si="17"/>
        <v/>
      </c>
      <c r="AQ33" s="112" t="str">
        <f t="shared" ref="AQ33:AT33" si="61">IF($AK33&lt;=$F$18,$AL33*AM33,)</f>
        <v/>
      </c>
      <c r="AR33" s="112" t="str">
        <f t="shared" si="61"/>
        <v/>
      </c>
      <c r="AS33" s="112" t="str">
        <f t="shared" si="61"/>
        <v/>
      </c>
      <c r="AT33" s="112" t="str">
        <f t="shared" si="61"/>
        <v/>
      </c>
      <c r="AU33" s="112"/>
      <c r="AV33" s="112"/>
      <c r="AW33" s="112"/>
      <c r="AX33" s="112"/>
      <c r="AY33" s="144" t="str">
        <f t="shared" si="29"/>
        <v/>
      </c>
    </row>
    <row r="34" ht="15.75" customHeight="1">
      <c r="B34" s="182">
        <f t="shared" si="52"/>
        <v>40</v>
      </c>
      <c r="C34" s="183">
        <f t="shared" si="55"/>
        <v>41</v>
      </c>
      <c r="D34" s="187">
        <v>116.0</v>
      </c>
      <c r="E34" s="184">
        <f t="shared" si="49"/>
        <v>1.56</v>
      </c>
      <c r="F34" s="185">
        <f t="shared" si="50"/>
        <v>180.96</v>
      </c>
      <c r="G34" s="188">
        <f t="shared" si="53"/>
        <v>-32.76</v>
      </c>
      <c r="H34" s="112"/>
      <c r="I34" s="138">
        <v>29.0</v>
      </c>
      <c r="J34" s="112" t="str">
        <f t="shared" si="30"/>
        <v/>
      </c>
      <c r="K34" s="112">
        <f t="shared" si="19"/>
        <v>0</v>
      </c>
      <c r="L34" s="112" t="str">
        <f t="shared" si="20"/>
        <v/>
      </c>
      <c r="M34" s="112" t="str">
        <f t="shared" si="1"/>
        <v/>
      </c>
      <c r="N34" s="112" t="str">
        <f t="shared" si="2"/>
        <v/>
      </c>
      <c r="O34" s="139">
        <f t="shared" si="3"/>
        <v>0</v>
      </c>
      <c r="P34" s="138">
        <v>29.0</v>
      </c>
      <c r="Q34" s="189" t="str">
        <f t="shared" si="21"/>
        <v/>
      </c>
      <c r="R34" s="112" t="str">
        <f t="shared" si="22"/>
        <v/>
      </c>
      <c r="S34" s="112">
        <f t="shared" si="4"/>
        <v>0</v>
      </c>
      <c r="T34" s="112">
        <f t="shared" si="5"/>
        <v>0</v>
      </c>
      <c r="U34" s="112" t="str">
        <f t="shared" si="23"/>
        <v/>
      </c>
      <c r="V34" s="112" t="str">
        <f t="shared" si="6"/>
        <v/>
      </c>
      <c r="W34" s="112">
        <v>0.0</v>
      </c>
      <c r="X34" s="112">
        <f t="shared" si="7"/>
        <v>0</v>
      </c>
      <c r="Y34" s="140" t="str">
        <f t="shared" si="8"/>
        <v/>
      </c>
      <c r="AA34" s="141">
        <v>29.0</v>
      </c>
      <c r="AB34" s="190" t="str">
        <f t="shared" si="9"/>
        <v/>
      </c>
      <c r="AC34" s="142">
        <f t="shared" si="10"/>
        <v>0</v>
      </c>
      <c r="AD34" s="189" t="str">
        <f t="shared" si="11"/>
        <v/>
      </c>
      <c r="AE34" s="189" t="str">
        <f t="shared" si="12"/>
        <v/>
      </c>
      <c r="AF34" s="189">
        <f t="shared" si="24"/>
        <v>0</v>
      </c>
      <c r="AG34" s="189">
        <f t="shared" si="25"/>
        <v>0</v>
      </c>
      <c r="AH34" s="112">
        <f t="shared" si="26"/>
        <v>0</v>
      </c>
      <c r="AI34" s="143">
        <f t="shared" si="27"/>
        <v>0</v>
      </c>
      <c r="AK34" s="141">
        <v>29.0</v>
      </c>
      <c r="AL34" s="190" t="str">
        <f t="shared" si="13"/>
        <v/>
      </c>
      <c r="AM34" s="189" t="str">
        <f t="shared" si="14"/>
        <v/>
      </c>
      <c r="AN34" s="189" t="str">
        <f t="shared" si="15"/>
        <v/>
      </c>
      <c r="AO34" s="189" t="str">
        <f t="shared" si="16"/>
        <v/>
      </c>
      <c r="AP34" s="189" t="str">
        <f t="shared" si="17"/>
        <v/>
      </c>
      <c r="AQ34" s="112" t="str">
        <f t="shared" ref="AQ34:AT34" si="62">IF($AK34&lt;=$F$18,$AL34*AM34,)</f>
        <v/>
      </c>
      <c r="AR34" s="112" t="str">
        <f t="shared" si="62"/>
        <v/>
      </c>
      <c r="AS34" s="112" t="str">
        <f t="shared" si="62"/>
        <v/>
      </c>
      <c r="AT34" s="112" t="str">
        <f t="shared" si="62"/>
        <v/>
      </c>
      <c r="AU34" s="112"/>
      <c r="AV34" s="112"/>
      <c r="AW34" s="112"/>
      <c r="AX34" s="112"/>
      <c r="AY34" s="144" t="str">
        <f t="shared" si="29"/>
        <v/>
      </c>
    </row>
    <row r="35" ht="15.75" customHeight="1">
      <c r="B35" s="182">
        <f t="shared" si="52"/>
        <v>41</v>
      </c>
      <c r="C35" s="183">
        <f t="shared" si="55"/>
        <v>45</v>
      </c>
      <c r="D35" s="187">
        <f>D36+21</f>
        <v>158</v>
      </c>
      <c r="E35" s="184">
        <f t="shared" si="49"/>
        <v>1.56</v>
      </c>
      <c r="F35" s="185">
        <f t="shared" si="50"/>
        <v>246.48</v>
      </c>
      <c r="G35" s="188">
        <f t="shared" si="53"/>
        <v>16.38</v>
      </c>
      <c r="H35" s="112"/>
      <c r="I35" s="191">
        <v>30.0</v>
      </c>
      <c r="J35" s="192" t="str">
        <f>IF($I35&lt;=$F$10,IF(AND(D8=B100,F12=C194),($F$11*$F$13+J34*50%),$F$11*$F$13+J34),)</f>
        <v/>
      </c>
      <c r="K35" s="193">
        <f t="shared" si="19"/>
        <v>0</v>
      </c>
      <c r="L35" s="193" t="str">
        <f t="shared" si="20"/>
        <v/>
      </c>
      <c r="M35" s="193" t="str">
        <f t="shared" si="1"/>
        <v/>
      </c>
      <c r="N35" s="193" t="str">
        <f t="shared" si="2"/>
        <v/>
      </c>
      <c r="O35" s="194">
        <f t="shared" si="3"/>
        <v>0</v>
      </c>
      <c r="P35" s="191">
        <v>30.0</v>
      </c>
      <c r="Q35" s="193" t="str">
        <f t="shared" si="21"/>
        <v/>
      </c>
      <c r="R35" s="193" t="str">
        <f t="shared" si="22"/>
        <v/>
      </c>
      <c r="S35" s="193">
        <f t="shared" si="4"/>
        <v>0</v>
      </c>
      <c r="T35" s="193">
        <f t="shared" si="5"/>
        <v>0</v>
      </c>
      <c r="U35" s="193" t="str">
        <f t="shared" si="23"/>
        <v/>
      </c>
      <c r="V35" s="193" t="str">
        <f t="shared" si="6"/>
        <v/>
      </c>
      <c r="W35" s="193">
        <v>0.0</v>
      </c>
      <c r="X35" s="194">
        <f t="shared" si="7"/>
        <v>0</v>
      </c>
      <c r="Y35" s="195" t="str">
        <f t="shared" si="8"/>
        <v/>
      </c>
      <c r="AA35" s="22">
        <v>30.0</v>
      </c>
      <c r="AB35" s="190" t="str">
        <f t="shared" si="9"/>
        <v/>
      </c>
      <c r="AC35" s="142">
        <f t="shared" si="10"/>
        <v>0</v>
      </c>
      <c r="AD35" s="189" t="str">
        <f t="shared" si="11"/>
        <v/>
      </c>
      <c r="AE35" s="189" t="str">
        <f t="shared" si="12"/>
        <v/>
      </c>
      <c r="AF35" s="189">
        <f t="shared" si="24"/>
        <v>0</v>
      </c>
      <c r="AG35" s="193">
        <f t="shared" si="25"/>
        <v>0</v>
      </c>
      <c r="AH35" s="193">
        <f t="shared" si="26"/>
        <v>0</v>
      </c>
      <c r="AI35" s="196">
        <f t="shared" si="27"/>
        <v>0</v>
      </c>
      <c r="AK35" s="22">
        <v>30.0</v>
      </c>
      <c r="AL35" s="190" t="str">
        <f t="shared" si="13"/>
        <v/>
      </c>
      <c r="AM35" s="189" t="str">
        <f t="shared" si="14"/>
        <v/>
      </c>
      <c r="AN35" s="189" t="str">
        <f t="shared" si="15"/>
        <v/>
      </c>
      <c r="AO35" s="189" t="str">
        <f t="shared" si="16"/>
        <v/>
      </c>
      <c r="AP35" s="189" t="str">
        <f t="shared" si="17"/>
        <v/>
      </c>
      <c r="AQ35" s="193" t="str">
        <f t="shared" ref="AQ35:AT35" si="63">IF($AK35&lt;=$F$18,$AL35*AM35,)</f>
        <v/>
      </c>
      <c r="AR35" s="193" t="str">
        <f t="shared" si="63"/>
        <v/>
      </c>
      <c r="AS35" s="193" t="str">
        <f t="shared" si="63"/>
        <v/>
      </c>
      <c r="AT35" s="193" t="str">
        <f t="shared" si="63"/>
        <v/>
      </c>
      <c r="AU35" s="193"/>
      <c r="AV35" s="193"/>
      <c r="AW35" s="193"/>
      <c r="AX35" s="193"/>
      <c r="AY35" s="197" t="str">
        <f t="shared" si="29"/>
        <v/>
      </c>
    </row>
    <row r="36" ht="15.75" customHeight="1">
      <c r="B36" s="182">
        <f t="shared" si="52"/>
        <v>45</v>
      </c>
      <c r="C36" s="183">
        <f t="shared" si="55"/>
        <v>46</v>
      </c>
      <c r="D36" s="187">
        <v>137.0</v>
      </c>
      <c r="E36" s="184">
        <f t="shared" si="49"/>
        <v>1.56</v>
      </c>
      <c r="F36" s="185">
        <f t="shared" si="50"/>
        <v>213.72</v>
      </c>
      <c r="G36" s="188">
        <f t="shared" si="53"/>
        <v>-32.76</v>
      </c>
      <c r="H36" s="112"/>
      <c r="I36" s="138">
        <v>31.0</v>
      </c>
      <c r="J36" s="112" t="str">
        <f t="shared" ref="J36:J205" si="64">IF($I36&lt;=$F$10,$F$11*$F$13+J35,)</f>
        <v/>
      </c>
      <c r="K36" s="112">
        <f t="shared" si="19"/>
        <v>0</v>
      </c>
      <c r="L36" s="112" t="str">
        <f t="shared" si="20"/>
        <v/>
      </c>
      <c r="M36" s="112" t="str">
        <f t="shared" si="1"/>
        <v/>
      </c>
      <c r="N36" s="112" t="str">
        <f t="shared" si="2"/>
        <v/>
      </c>
      <c r="O36" s="139">
        <f t="shared" si="3"/>
        <v>0</v>
      </c>
      <c r="P36" s="138">
        <v>31.0</v>
      </c>
      <c r="Q36" s="112" t="str">
        <f t="shared" si="21"/>
        <v/>
      </c>
      <c r="R36" s="112" t="str">
        <f t="shared" si="22"/>
        <v/>
      </c>
      <c r="S36" s="112">
        <f t="shared" si="4"/>
        <v>0</v>
      </c>
      <c r="T36" s="112">
        <f t="shared" si="5"/>
        <v>0</v>
      </c>
      <c r="U36" s="112" t="str">
        <f t="shared" si="23"/>
        <v/>
      </c>
      <c r="V36" s="112" t="str">
        <f t="shared" si="6"/>
        <v/>
      </c>
      <c r="W36" s="112">
        <v>0.0</v>
      </c>
      <c r="X36" s="112">
        <f t="shared" si="7"/>
        <v>0</v>
      </c>
      <c r="Y36" s="140" t="str">
        <f t="shared" si="8"/>
        <v/>
      </c>
      <c r="AA36" s="141">
        <v>31.0</v>
      </c>
      <c r="AB36" s="112" t="str">
        <f t="shared" si="9"/>
        <v/>
      </c>
      <c r="AC36" s="142">
        <f t="shared" si="10"/>
        <v>0</v>
      </c>
      <c r="AD36" s="112" t="str">
        <f t="shared" si="11"/>
        <v/>
      </c>
      <c r="AE36" s="112" t="str">
        <f t="shared" si="12"/>
        <v/>
      </c>
      <c r="AF36" s="112" t="str">
        <f t="shared" si="24"/>
        <v/>
      </c>
      <c r="AG36" s="112" t="str">
        <f t="shared" si="25"/>
        <v/>
      </c>
      <c r="AH36" s="112" t="str">
        <f t="shared" si="26"/>
        <v/>
      </c>
      <c r="AI36" s="143" t="str">
        <f t="shared" si="27"/>
        <v/>
      </c>
      <c r="AK36" s="141">
        <v>31.0</v>
      </c>
      <c r="AL36" s="112"/>
      <c r="AM36" s="112"/>
      <c r="AN36" s="112"/>
      <c r="AO36" s="112"/>
      <c r="AP36" s="112"/>
      <c r="AQ36" s="112"/>
      <c r="AR36" s="112"/>
      <c r="AS36" s="112"/>
      <c r="AT36" s="112"/>
      <c r="AU36" s="112"/>
      <c r="AV36" s="112"/>
      <c r="AW36" s="112"/>
      <c r="AX36" s="112"/>
      <c r="AY36" s="143"/>
    </row>
    <row r="37" ht="15.75" customHeight="1">
      <c r="B37" s="182">
        <f t="shared" si="52"/>
        <v>46</v>
      </c>
      <c r="C37" s="183">
        <f t="shared" si="55"/>
        <v>50</v>
      </c>
      <c r="D37" s="187">
        <f>D38+21</f>
        <v>178</v>
      </c>
      <c r="E37" s="184">
        <f t="shared" si="49"/>
        <v>1.56</v>
      </c>
      <c r="F37" s="185">
        <f t="shared" si="50"/>
        <v>277.68</v>
      </c>
      <c r="G37" s="188">
        <f t="shared" si="53"/>
        <v>15.99</v>
      </c>
      <c r="H37" s="112"/>
      <c r="I37" s="138">
        <v>32.0</v>
      </c>
      <c r="J37" s="112" t="str">
        <f t="shared" si="64"/>
        <v/>
      </c>
      <c r="K37" s="112">
        <f t="shared" si="19"/>
        <v>0</v>
      </c>
      <c r="L37" s="112" t="str">
        <f t="shared" si="20"/>
        <v/>
      </c>
      <c r="M37" s="112" t="str">
        <f t="shared" si="1"/>
        <v/>
      </c>
      <c r="N37" s="112" t="str">
        <f t="shared" si="2"/>
        <v/>
      </c>
      <c r="O37" s="139">
        <f t="shared" si="3"/>
        <v>0</v>
      </c>
      <c r="P37" s="138">
        <v>32.0</v>
      </c>
      <c r="Q37" s="112" t="str">
        <f t="shared" si="21"/>
        <v/>
      </c>
      <c r="R37" s="112" t="str">
        <f t="shared" si="22"/>
        <v/>
      </c>
      <c r="S37" s="112">
        <f t="shared" si="4"/>
        <v>0</v>
      </c>
      <c r="T37" s="112">
        <f t="shared" si="5"/>
        <v>0</v>
      </c>
      <c r="U37" s="112" t="str">
        <f t="shared" si="23"/>
        <v/>
      </c>
      <c r="V37" s="112" t="str">
        <f t="shared" si="6"/>
        <v/>
      </c>
      <c r="W37" s="112">
        <v>0.0</v>
      </c>
      <c r="X37" s="112">
        <f t="shared" si="7"/>
        <v>0</v>
      </c>
      <c r="Y37" s="140" t="str">
        <f t="shared" si="8"/>
        <v/>
      </c>
      <c r="AA37" s="141">
        <v>32.0</v>
      </c>
      <c r="AB37" s="112" t="str">
        <f t="shared" si="9"/>
        <v/>
      </c>
      <c r="AC37" s="142">
        <f t="shared" si="10"/>
        <v>0</v>
      </c>
      <c r="AD37" s="112" t="str">
        <f t="shared" si="11"/>
        <v/>
      </c>
      <c r="AE37" s="112" t="str">
        <f t="shared" si="12"/>
        <v/>
      </c>
      <c r="AF37" s="112" t="str">
        <f t="shared" si="24"/>
        <v/>
      </c>
      <c r="AG37" s="112" t="str">
        <f t="shared" si="25"/>
        <v/>
      </c>
      <c r="AH37" s="112" t="str">
        <f t="shared" si="26"/>
        <v/>
      </c>
      <c r="AI37" s="143" t="str">
        <f t="shared" si="27"/>
        <v/>
      </c>
      <c r="AK37" s="141">
        <v>32.0</v>
      </c>
      <c r="AL37" s="112"/>
      <c r="AM37" s="112"/>
      <c r="AN37" s="112"/>
      <c r="AO37" s="112"/>
      <c r="AP37" s="112"/>
      <c r="AQ37" s="112"/>
      <c r="AR37" s="112"/>
      <c r="AS37" s="112"/>
      <c r="AT37" s="112"/>
      <c r="AU37" s="112"/>
      <c r="AV37" s="112"/>
      <c r="AW37" s="112"/>
      <c r="AX37" s="112"/>
      <c r="AY37" s="143"/>
    </row>
    <row r="38" ht="15.75" customHeight="1">
      <c r="B38" s="182">
        <f t="shared" si="52"/>
        <v>50</v>
      </c>
      <c r="C38" s="183">
        <f t="shared" si="55"/>
        <v>51</v>
      </c>
      <c r="D38" s="187">
        <v>157.0</v>
      </c>
      <c r="E38" s="184">
        <f t="shared" si="49"/>
        <v>1.56</v>
      </c>
      <c r="F38" s="185">
        <f t="shared" si="50"/>
        <v>244.92</v>
      </c>
      <c r="G38" s="188">
        <f t="shared" si="53"/>
        <v>-32.76</v>
      </c>
      <c r="H38" s="112"/>
      <c r="I38" s="138">
        <v>33.0</v>
      </c>
      <c r="J38" s="112" t="str">
        <f t="shared" si="64"/>
        <v/>
      </c>
      <c r="K38" s="112">
        <f t="shared" si="19"/>
        <v>0</v>
      </c>
      <c r="L38" s="112" t="str">
        <f t="shared" si="20"/>
        <v/>
      </c>
      <c r="M38" s="112" t="str">
        <f t="shared" si="1"/>
        <v/>
      </c>
      <c r="N38" s="112" t="str">
        <f t="shared" si="2"/>
        <v/>
      </c>
      <c r="O38" s="139">
        <f t="shared" si="3"/>
        <v>0</v>
      </c>
      <c r="P38" s="138">
        <v>33.0</v>
      </c>
      <c r="Q38" s="112" t="str">
        <f t="shared" si="21"/>
        <v/>
      </c>
      <c r="R38" s="112" t="str">
        <f t="shared" si="22"/>
        <v/>
      </c>
      <c r="S38" s="112">
        <f t="shared" si="4"/>
        <v>0</v>
      </c>
      <c r="T38" s="112">
        <f t="shared" si="5"/>
        <v>0</v>
      </c>
      <c r="U38" s="112" t="str">
        <f t="shared" si="23"/>
        <v/>
      </c>
      <c r="V38" s="112" t="str">
        <f t="shared" si="6"/>
        <v/>
      </c>
      <c r="W38" s="112">
        <v>0.0</v>
      </c>
      <c r="X38" s="112">
        <f t="shared" si="7"/>
        <v>0</v>
      </c>
      <c r="Y38" s="140" t="str">
        <f t="shared" si="8"/>
        <v/>
      </c>
      <c r="AA38" s="141">
        <v>33.0</v>
      </c>
      <c r="AB38" s="112" t="str">
        <f t="shared" si="9"/>
        <v/>
      </c>
      <c r="AC38" s="142">
        <f t="shared" si="10"/>
        <v>0</v>
      </c>
      <c r="AD38" s="112" t="str">
        <f t="shared" si="11"/>
        <v/>
      </c>
      <c r="AE38" s="112" t="str">
        <f t="shared" si="12"/>
        <v/>
      </c>
      <c r="AF38" s="112" t="str">
        <f t="shared" si="24"/>
        <v/>
      </c>
      <c r="AG38" s="112" t="str">
        <f t="shared" si="25"/>
        <v/>
      </c>
      <c r="AH38" s="112" t="str">
        <f t="shared" si="26"/>
        <v/>
      </c>
      <c r="AI38" s="143" t="str">
        <f t="shared" si="27"/>
        <v/>
      </c>
      <c r="AK38" s="141">
        <v>33.0</v>
      </c>
      <c r="AL38" s="112"/>
      <c r="AM38" s="112"/>
      <c r="AN38" s="112"/>
      <c r="AO38" s="112"/>
      <c r="AP38" s="112"/>
      <c r="AQ38" s="112"/>
      <c r="AR38" s="112"/>
      <c r="AS38" s="112"/>
      <c r="AT38" s="112"/>
      <c r="AU38" s="112"/>
      <c r="AV38" s="112"/>
      <c r="AW38" s="112"/>
      <c r="AX38" s="112"/>
      <c r="AY38" s="143"/>
    </row>
    <row r="39" ht="15.75" customHeight="1">
      <c r="B39" s="182">
        <f t="shared" si="52"/>
        <v>51</v>
      </c>
      <c r="C39" s="183">
        <f t="shared" si="55"/>
        <v>55</v>
      </c>
      <c r="D39" s="187">
        <f>D40+21</f>
        <v>197</v>
      </c>
      <c r="E39" s="184">
        <f t="shared" si="49"/>
        <v>1.56</v>
      </c>
      <c r="F39" s="185">
        <f t="shared" si="50"/>
        <v>307.32</v>
      </c>
      <c r="G39" s="188">
        <f t="shared" si="53"/>
        <v>15.6</v>
      </c>
      <c r="H39" s="112"/>
      <c r="I39" s="138">
        <v>34.0</v>
      </c>
      <c r="J39" s="112" t="str">
        <f t="shared" si="64"/>
        <v/>
      </c>
      <c r="K39" s="112">
        <f t="shared" si="19"/>
        <v>0</v>
      </c>
      <c r="L39" s="112" t="str">
        <f t="shared" si="20"/>
        <v/>
      </c>
      <c r="M39" s="112" t="str">
        <f t="shared" si="1"/>
        <v/>
      </c>
      <c r="N39" s="112" t="str">
        <f t="shared" si="2"/>
        <v/>
      </c>
      <c r="O39" s="139">
        <f t="shared" si="3"/>
        <v>0</v>
      </c>
      <c r="P39" s="138">
        <v>34.0</v>
      </c>
      <c r="Q39" s="112" t="str">
        <f t="shared" si="21"/>
        <v/>
      </c>
      <c r="R39" s="112" t="str">
        <f t="shared" si="22"/>
        <v/>
      </c>
      <c r="S39" s="112">
        <f t="shared" si="4"/>
        <v>0</v>
      </c>
      <c r="T39" s="112">
        <f t="shared" si="5"/>
        <v>0</v>
      </c>
      <c r="U39" s="112" t="str">
        <f t="shared" si="23"/>
        <v/>
      </c>
      <c r="V39" s="112" t="str">
        <f t="shared" si="6"/>
        <v/>
      </c>
      <c r="W39" s="112">
        <v>0.0</v>
      </c>
      <c r="X39" s="112">
        <f t="shared" si="7"/>
        <v>0</v>
      </c>
      <c r="Y39" s="140" t="str">
        <f t="shared" si="8"/>
        <v/>
      </c>
      <c r="AA39" s="141">
        <v>34.0</v>
      </c>
      <c r="AB39" s="112" t="str">
        <f t="shared" si="9"/>
        <v/>
      </c>
      <c r="AC39" s="142">
        <f t="shared" si="10"/>
        <v>0</v>
      </c>
      <c r="AD39" s="112" t="str">
        <f t="shared" si="11"/>
        <v/>
      </c>
      <c r="AE39" s="112" t="str">
        <f t="shared" si="12"/>
        <v/>
      </c>
      <c r="AF39" s="112" t="str">
        <f t="shared" si="24"/>
        <v/>
      </c>
      <c r="AG39" s="112" t="str">
        <f t="shared" si="25"/>
        <v/>
      </c>
      <c r="AH39" s="112" t="str">
        <f t="shared" si="26"/>
        <v/>
      </c>
      <c r="AI39" s="143" t="str">
        <f t="shared" si="27"/>
        <v/>
      </c>
      <c r="AK39" s="141">
        <v>34.0</v>
      </c>
      <c r="AL39" s="112"/>
      <c r="AM39" s="112"/>
      <c r="AN39" s="112"/>
      <c r="AO39" s="112"/>
      <c r="AP39" s="112"/>
      <c r="AQ39" s="112"/>
      <c r="AR39" s="112"/>
      <c r="AS39" s="112"/>
      <c r="AT39" s="112"/>
      <c r="AU39" s="112"/>
      <c r="AV39" s="112"/>
      <c r="AW39" s="112"/>
      <c r="AX39" s="112"/>
      <c r="AY39" s="143"/>
    </row>
    <row r="40" ht="15.75" customHeight="1">
      <c r="B40" s="182">
        <f t="shared" si="52"/>
        <v>55</v>
      </c>
      <c r="C40" s="183">
        <f t="shared" si="55"/>
        <v>56</v>
      </c>
      <c r="D40" s="187">
        <v>176.0</v>
      </c>
      <c r="E40" s="184">
        <f t="shared" si="49"/>
        <v>1.56</v>
      </c>
      <c r="F40" s="185">
        <f t="shared" si="50"/>
        <v>274.56</v>
      </c>
      <c r="G40" s="188">
        <f t="shared" si="53"/>
        <v>-32.76</v>
      </c>
      <c r="H40" s="112"/>
      <c r="I40" s="138">
        <v>35.0</v>
      </c>
      <c r="J40" s="112" t="str">
        <f t="shared" si="64"/>
        <v/>
      </c>
      <c r="K40" s="112">
        <f t="shared" si="19"/>
        <v>0</v>
      </c>
      <c r="L40" s="112" t="str">
        <f t="shared" si="20"/>
        <v/>
      </c>
      <c r="M40" s="112" t="str">
        <f t="shared" si="1"/>
        <v/>
      </c>
      <c r="N40" s="112" t="str">
        <f t="shared" si="2"/>
        <v/>
      </c>
      <c r="O40" s="139">
        <f t="shared" si="3"/>
        <v>0</v>
      </c>
      <c r="P40" s="138">
        <v>35.0</v>
      </c>
      <c r="Q40" s="112" t="str">
        <f t="shared" si="21"/>
        <v/>
      </c>
      <c r="R40" s="112" t="str">
        <f t="shared" si="22"/>
        <v/>
      </c>
      <c r="S40" s="112">
        <f t="shared" si="4"/>
        <v>0</v>
      </c>
      <c r="T40" s="112">
        <f t="shared" si="5"/>
        <v>0</v>
      </c>
      <c r="U40" s="112" t="str">
        <f t="shared" si="23"/>
        <v/>
      </c>
      <c r="V40" s="112" t="str">
        <f t="shared" si="6"/>
        <v/>
      </c>
      <c r="W40" s="112">
        <v>0.0</v>
      </c>
      <c r="X40" s="112">
        <f t="shared" si="7"/>
        <v>0</v>
      </c>
      <c r="Y40" s="140" t="str">
        <f t="shared" si="8"/>
        <v/>
      </c>
      <c r="AA40" s="141">
        <v>35.0</v>
      </c>
      <c r="AB40" s="112" t="str">
        <f t="shared" si="9"/>
        <v/>
      </c>
      <c r="AC40" s="142">
        <f t="shared" si="10"/>
        <v>0</v>
      </c>
      <c r="AD40" s="112" t="str">
        <f t="shared" si="11"/>
        <v/>
      </c>
      <c r="AE40" s="112" t="str">
        <f t="shared" si="12"/>
        <v/>
      </c>
      <c r="AF40" s="112" t="str">
        <f t="shared" si="24"/>
        <v/>
      </c>
      <c r="AG40" s="112" t="str">
        <f t="shared" si="25"/>
        <v/>
      </c>
      <c r="AH40" s="112" t="str">
        <f t="shared" si="26"/>
        <v/>
      </c>
      <c r="AI40" s="143" t="str">
        <f t="shared" si="27"/>
        <v/>
      </c>
      <c r="AK40" s="141">
        <v>35.0</v>
      </c>
      <c r="AL40" s="112"/>
      <c r="AM40" s="112"/>
      <c r="AN40" s="112"/>
      <c r="AO40" s="112"/>
      <c r="AP40" s="112"/>
      <c r="AQ40" s="112"/>
      <c r="AR40" s="112"/>
      <c r="AS40" s="112"/>
      <c r="AT40" s="112"/>
      <c r="AU40" s="112"/>
      <c r="AV40" s="112"/>
      <c r="AW40" s="112"/>
      <c r="AX40" s="112"/>
      <c r="AY40" s="143"/>
    </row>
    <row r="41" ht="15.75" customHeight="1">
      <c r="B41" s="182">
        <f t="shared" si="52"/>
        <v>56</v>
      </c>
      <c r="C41" s="183">
        <f t="shared" si="55"/>
        <v>60</v>
      </c>
      <c r="D41" s="187">
        <f>D42+21</f>
        <v>214</v>
      </c>
      <c r="E41" s="184">
        <f t="shared" si="49"/>
        <v>1.56</v>
      </c>
      <c r="F41" s="185">
        <f t="shared" si="50"/>
        <v>333.84</v>
      </c>
      <c r="G41" s="188">
        <f t="shared" si="53"/>
        <v>14.82</v>
      </c>
      <c r="H41" s="112"/>
      <c r="I41" s="138">
        <v>36.0</v>
      </c>
      <c r="J41" s="112" t="str">
        <f t="shared" si="64"/>
        <v/>
      </c>
      <c r="K41" s="112">
        <f t="shared" si="19"/>
        <v>0</v>
      </c>
      <c r="L41" s="112" t="str">
        <f t="shared" si="20"/>
        <v/>
      </c>
      <c r="M41" s="112" t="str">
        <f t="shared" si="1"/>
        <v/>
      </c>
      <c r="N41" s="112" t="str">
        <f t="shared" si="2"/>
        <v/>
      </c>
      <c r="O41" s="139">
        <f t="shared" si="3"/>
        <v>0</v>
      </c>
      <c r="P41" s="138">
        <v>36.0</v>
      </c>
      <c r="Q41" s="112" t="str">
        <f t="shared" si="21"/>
        <v/>
      </c>
      <c r="R41" s="112" t="str">
        <f t="shared" si="22"/>
        <v/>
      </c>
      <c r="S41" s="112">
        <f t="shared" si="4"/>
        <v>0</v>
      </c>
      <c r="T41" s="112">
        <f t="shared" si="5"/>
        <v>0</v>
      </c>
      <c r="U41" s="112" t="str">
        <f t="shared" si="23"/>
        <v/>
      </c>
      <c r="V41" s="112" t="str">
        <f t="shared" si="6"/>
        <v/>
      </c>
      <c r="W41" s="112">
        <v>0.0</v>
      </c>
      <c r="X41" s="112">
        <f t="shared" si="7"/>
        <v>0</v>
      </c>
      <c r="Y41" s="140" t="str">
        <f t="shared" si="8"/>
        <v/>
      </c>
      <c r="AA41" s="141">
        <v>36.0</v>
      </c>
      <c r="AB41" s="112" t="str">
        <f t="shared" si="9"/>
        <v/>
      </c>
      <c r="AC41" s="142">
        <f t="shared" si="10"/>
        <v>0</v>
      </c>
      <c r="AD41" s="112" t="str">
        <f t="shared" si="11"/>
        <v/>
      </c>
      <c r="AE41" s="112" t="str">
        <f t="shared" si="12"/>
        <v/>
      </c>
      <c r="AF41" s="112" t="str">
        <f t="shared" si="24"/>
        <v/>
      </c>
      <c r="AG41" s="112" t="str">
        <f t="shared" si="25"/>
        <v/>
      </c>
      <c r="AH41" s="112" t="str">
        <f t="shared" si="26"/>
        <v/>
      </c>
      <c r="AI41" s="143" t="str">
        <f t="shared" si="27"/>
        <v/>
      </c>
      <c r="AK41" s="141">
        <v>36.0</v>
      </c>
      <c r="AL41" s="112"/>
      <c r="AM41" s="112"/>
      <c r="AN41" s="112"/>
      <c r="AO41" s="112"/>
      <c r="AP41" s="112"/>
      <c r="AQ41" s="112"/>
      <c r="AR41" s="112"/>
      <c r="AS41" s="112"/>
      <c r="AT41" s="112"/>
      <c r="AU41" s="112"/>
      <c r="AV41" s="112"/>
      <c r="AW41" s="112"/>
      <c r="AX41" s="112"/>
      <c r="AY41" s="143"/>
    </row>
    <row r="42" ht="15.75" customHeight="1">
      <c r="B42" s="182">
        <f t="shared" si="52"/>
        <v>60</v>
      </c>
      <c r="C42" s="183">
        <f t="shared" si="55"/>
        <v>61</v>
      </c>
      <c r="D42" s="187">
        <v>193.0</v>
      </c>
      <c r="E42" s="184">
        <f t="shared" si="49"/>
        <v>1.56</v>
      </c>
      <c r="F42" s="185">
        <f t="shared" si="50"/>
        <v>301.08</v>
      </c>
      <c r="G42" s="188">
        <f t="shared" si="53"/>
        <v>-32.76</v>
      </c>
      <c r="H42" s="112"/>
      <c r="I42" s="138">
        <v>37.0</v>
      </c>
      <c r="J42" s="112" t="str">
        <f t="shared" si="64"/>
        <v/>
      </c>
      <c r="K42" s="112">
        <f t="shared" si="19"/>
        <v>0</v>
      </c>
      <c r="L42" s="112" t="str">
        <f t="shared" si="20"/>
        <v/>
      </c>
      <c r="M42" s="112" t="str">
        <f t="shared" si="1"/>
        <v/>
      </c>
      <c r="N42" s="112" t="str">
        <f t="shared" si="2"/>
        <v/>
      </c>
      <c r="O42" s="139">
        <f t="shared" si="3"/>
        <v>0</v>
      </c>
      <c r="P42" s="138">
        <v>37.0</v>
      </c>
      <c r="Q42" s="112" t="str">
        <f t="shared" si="21"/>
        <v/>
      </c>
      <c r="R42" s="112" t="str">
        <f t="shared" si="22"/>
        <v/>
      </c>
      <c r="S42" s="112">
        <f t="shared" si="4"/>
        <v>0</v>
      </c>
      <c r="T42" s="112">
        <f t="shared" si="5"/>
        <v>0</v>
      </c>
      <c r="U42" s="112" t="str">
        <f t="shared" si="23"/>
        <v/>
      </c>
      <c r="V42" s="112" t="str">
        <f t="shared" si="6"/>
        <v/>
      </c>
      <c r="W42" s="112">
        <v>0.0</v>
      </c>
      <c r="X42" s="112">
        <f t="shared" si="7"/>
        <v>0</v>
      </c>
      <c r="Y42" s="140" t="str">
        <f t="shared" si="8"/>
        <v/>
      </c>
      <c r="AA42" s="141">
        <v>37.0</v>
      </c>
      <c r="AB42" s="112" t="str">
        <f t="shared" si="9"/>
        <v/>
      </c>
      <c r="AC42" s="142">
        <f t="shared" si="10"/>
        <v>0</v>
      </c>
      <c r="AD42" s="112" t="str">
        <f t="shared" si="11"/>
        <v/>
      </c>
      <c r="AE42" s="112" t="str">
        <f t="shared" si="12"/>
        <v/>
      </c>
      <c r="AF42" s="112" t="str">
        <f t="shared" si="24"/>
        <v/>
      </c>
      <c r="AG42" s="112" t="str">
        <f t="shared" si="25"/>
        <v/>
      </c>
      <c r="AH42" s="112" t="str">
        <f t="shared" si="26"/>
        <v/>
      </c>
      <c r="AI42" s="143" t="str">
        <f t="shared" si="27"/>
        <v/>
      </c>
      <c r="AK42" s="141">
        <v>37.0</v>
      </c>
      <c r="AL42" s="112"/>
      <c r="AM42" s="112"/>
      <c r="AN42" s="112"/>
      <c r="AO42" s="112"/>
      <c r="AP42" s="112"/>
      <c r="AQ42" s="112"/>
      <c r="AR42" s="112"/>
      <c r="AS42" s="112"/>
      <c r="AT42" s="112"/>
      <c r="AU42" s="112"/>
      <c r="AV42" s="112"/>
      <c r="AW42" s="112"/>
      <c r="AX42" s="112"/>
      <c r="AY42" s="143"/>
    </row>
    <row r="43" ht="15.75" customHeight="1">
      <c r="B43" s="182">
        <f t="shared" si="52"/>
        <v>61</v>
      </c>
      <c r="C43" s="183">
        <f t="shared" si="55"/>
        <v>65</v>
      </c>
      <c r="D43" s="187">
        <f>D44+21</f>
        <v>229</v>
      </c>
      <c r="E43" s="184">
        <f t="shared" si="49"/>
        <v>1.56</v>
      </c>
      <c r="F43" s="185">
        <f t="shared" si="50"/>
        <v>357.24</v>
      </c>
      <c r="G43" s="188">
        <f t="shared" si="53"/>
        <v>14.04</v>
      </c>
      <c r="H43" s="112"/>
      <c r="I43" s="138">
        <v>38.0</v>
      </c>
      <c r="J43" s="112" t="str">
        <f t="shared" si="64"/>
        <v/>
      </c>
      <c r="K43" s="112">
        <f t="shared" si="19"/>
        <v>0</v>
      </c>
      <c r="L43" s="112" t="str">
        <f t="shared" si="20"/>
        <v/>
      </c>
      <c r="M43" s="112" t="str">
        <f t="shared" si="1"/>
        <v/>
      </c>
      <c r="N43" s="112" t="str">
        <f t="shared" si="2"/>
        <v/>
      </c>
      <c r="O43" s="139">
        <f t="shared" si="3"/>
        <v>0</v>
      </c>
      <c r="P43" s="138">
        <v>38.0</v>
      </c>
      <c r="Q43" s="112" t="str">
        <f t="shared" si="21"/>
        <v/>
      </c>
      <c r="R43" s="112" t="str">
        <f t="shared" si="22"/>
        <v/>
      </c>
      <c r="S43" s="112">
        <f t="shared" si="4"/>
        <v>0</v>
      </c>
      <c r="T43" s="112">
        <f t="shared" si="5"/>
        <v>0</v>
      </c>
      <c r="U43" s="112" t="str">
        <f t="shared" si="23"/>
        <v/>
      </c>
      <c r="V43" s="112" t="str">
        <f t="shared" si="6"/>
        <v/>
      </c>
      <c r="W43" s="112">
        <v>0.0</v>
      </c>
      <c r="X43" s="112">
        <f t="shared" si="7"/>
        <v>0</v>
      </c>
      <c r="Y43" s="140" t="str">
        <f t="shared" si="8"/>
        <v/>
      </c>
      <c r="AA43" s="141">
        <v>38.0</v>
      </c>
      <c r="AB43" s="112" t="str">
        <f t="shared" si="9"/>
        <v/>
      </c>
      <c r="AC43" s="142">
        <f t="shared" si="10"/>
        <v>0</v>
      </c>
      <c r="AD43" s="112" t="str">
        <f t="shared" si="11"/>
        <v/>
      </c>
      <c r="AE43" s="112" t="str">
        <f t="shared" si="12"/>
        <v/>
      </c>
      <c r="AF43" s="112" t="str">
        <f t="shared" si="24"/>
        <v/>
      </c>
      <c r="AG43" s="112" t="str">
        <f t="shared" si="25"/>
        <v/>
      </c>
      <c r="AH43" s="112" t="str">
        <f t="shared" si="26"/>
        <v/>
      </c>
      <c r="AI43" s="143" t="str">
        <f t="shared" si="27"/>
        <v/>
      </c>
      <c r="AK43" s="141">
        <v>38.0</v>
      </c>
      <c r="AL43" s="112"/>
      <c r="AM43" s="112"/>
      <c r="AN43" s="112"/>
      <c r="AO43" s="112"/>
      <c r="AP43" s="112"/>
      <c r="AQ43" s="112"/>
      <c r="AR43" s="112"/>
      <c r="AS43" s="112"/>
      <c r="AT43" s="112"/>
      <c r="AU43" s="112"/>
      <c r="AV43" s="112"/>
      <c r="AW43" s="112"/>
      <c r="AX43" s="112"/>
      <c r="AY43" s="143"/>
    </row>
    <row r="44" ht="15.75" customHeight="1">
      <c r="B44" s="182">
        <f t="shared" si="52"/>
        <v>65</v>
      </c>
      <c r="C44" s="183">
        <f t="shared" si="55"/>
        <v>66</v>
      </c>
      <c r="D44" s="187">
        <v>208.0</v>
      </c>
      <c r="E44" s="184">
        <f t="shared" si="49"/>
        <v>1.56</v>
      </c>
      <c r="F44" s="185">
        <f t="shared" si="50"/>
        <v>324.48</v>
      </c>
      <c r="G44" s="188">
        <f t="shared" si="53"/>
        <v>-32.76</v>
      </c>
      <c r="H44" s="112"/>
      <c r="I44" s="138">
        <v>39.0</v>
      </c>
      <c r="J44" s="112" t="str">
        <f t="shared" si="64"/>
        <v/>
      </c>
      <c r="K44" s="112">
        <f t="shared" si="19"/>
        <v>0</v>
      </c>
      <c r="L44" s="112" t="str">
        <f t="shared" si="20"/>
        <v/>
      </c>
      <c r="M44" s="112" t="str">
        <f t="shared" si="1"/>
        <v/>
      </c>
      <c r="N44" s="112" t="str">
        <f t="shared" si="2"/>
        <v/>
      </c>
      <c r="O44" s="139">
        <f t="shared" si="3"/>
        <v>0</v>
      </c>
      <c r="P44" s="138">
        <v>39.0</v>
      </c>
      <c r="Q44" s="112" t="str">
        <f t="shared" si="21"/>
        <v/>
      </c>
      <c r="R44" s="112" t="str">
        <f t="shared" si="22"/>
        <v/>
      </c>
      <c r="S44" s="112">
        <f t="shared" si="4"/>
        <v>0</v>
      </c>
      <c r="T44" s="112">
        <f t="shared" si="5"/>
        <v>0</v>
      </c>
      <c r="U44" s="112" t="str">
        <f t="shared" si="23"/>
        <v/>
      </c>
      <c r="V44" s="112" t="str">
        <f t="shared" si="6"/>
        <v/>
      </c>
      <c r="W44" s="112">
        <v>0.0</v>
      </c>
      <c r="X44" s="112">
        <f t="shared" si="7"/>
        <v>0</v>
      </c>
      <c r="Y44" s="140" t="str">
        <f t="shared" si="8"/>
        <v/>
      </c>
      <c r="AA44" s="141">
        <v>39.0</v>
      </c>
      <c r="AB44" s="112" t="str">
        <f t="shared" si="9"/>
        <v/>
      </c>
      <c r="AC44" s="142">
        <f t="shared" si="10"/>
        <v>0</v>
      </c>
      <c r="AD44" s="112" t="str">
        <f t="shared" si="11"/>
        <v/>
      </c>
      <c r="AE44" s="112" t="str">
        <f t="shared" si="12"/>
        <v/>
      </c>
      <c r="AF44" s="112" t="str">
        <f t="shared" si="24"/>
        <v/>
      </c>
      <c r="AG44" s="112" t="str">
        <f t="shared" si="25"/>
        <v/>
      </c>
      <c r="AH44" s="112" t="str">
        <f t="shared" si="26"/>
        <v/>
      </c>
      <c r="AI44" s="143" t="str">
        <f t="shared" si="27"/>
        <v/>
      </c>
      <c r="AK44" s="141">
        <v>39.0</v>
      </c>
      <c r="AL44" s="112"/>
      <c r="AM44" s="112"/>
      <c r="AN44" s="112"/>
      <c r="AO44" s="112"/>
      <c r="AP44" s="112"/>
      <c r="AQ44" s="112"/>
      <c r="AR44" s="112"/>
      <c r="AS44" s="112"/>
      <c r="AT44" s="112"/>
      <c r="AU44" s="112"/>
      <c r="AV44" s="112"/>
      <c r="AW44" s="112"/>
      <c r="AX44" s="112"/>
      <c r="AY44" s="143"/>
    </row>
    <row r="45" ht="15.75" customHeight="1">
      <c r="B45" s="182">
        <f t="shared" si="52"/>
        <v>66</v>
      </c>
      <c r="C45" s="183">
        <f t="shared" si="55"/>
        <v>70</v>
      </c>
      <c r="D45" s="187">
        <f>D46+21</f>
        <v>242</v>
      </c>
      <c r="E45" s="184">
        <f t="shared" si="49"/>
        <v>1.56</v>
      </c>
      <c r="F45" s="185">
        <f t="shared" si="50"/>
        <v>377.52</v>
      </c>
      <c r="G45" s="188">
        <f t="shared" si="53"/>
        <v>13.26</v>
      </c>
      <c r="H45" s="112"/>
      <c r="I45" s="138">
        <v>40.0</v>
      </c>
      <c r="J45" s="112" t="str">
        <f t="shared" si="64"/>
        <v/>
      </c>
      <c r="K45" s="112">
        <f t="shared" si="19"/>
        <v>0</v>
      </c>
      <c r="L45" s="112" t="str">
        <f t="shared" si="20"/>
        <v/>
      </c>
      <c r="M45" s="112" t="str">
        <f t="shared" si="1"/>
        <v/>
      </c>
      <c r="N45" s="112" t="str">
        <f t="shared" si="2"/>
        <v/>
      </c>
      <c r="O45" s="139">
        <f t="shared" si="3"/>
        <v>0</v>
      </c>
      <c r="P45" s="138">
        <v>40.0</v>
      </c>
      <c r="Q45" s="112" t="str">
        <f t="shared" si="21"/>
        <v/>
      </c>
      <c r="R45" s="112" t="str">
        <f t="shared" si="22"/>
        <v/>
      </c>
      <c r="S45" s="112">
        <f t="shared" si="4"/>
        <v>0</v>
      </c>
      <c r="T45" s="112">
        <f t="shared" si="5"/>
        <v>0</v>
      </c>
      <c r="U45" s="112" t="str">
        <f t="shared" si="23"/>
        <v/>
      </c>
      <c r="V45" s="112" t="str">
        <f t="shared" si="6"/>
        <v/>
      </c>
      <c r="W45" s="112">
        <v>0.0</v>
      </c>
      <c r="X45" s="112">
        <f t="shared" si="7"/>
        <v>0</v>
      </c>
      <c r="Y45" s="140" t="str">
        <f t="shared" si="8"/>
        <v/>
      </c>
      <c r="AA45" s="141">
        <v>40.0</v>
      </c>
      <c r="AB45" s="112" t="str">
        <f t="shared" si="9"/>
        <v/>
      </c>
      <c r="AC45" s="142">
        <f t="shared" si="10"/>
        <v>0</v>
      </c>
      <c r="AD45" s="112" t="str">
        <f t="shared" si="11"/>
        <v/>
      </c>
      <c r="AE45" s="112" t="str">
        <f t="shared" si="12"/>
        <v/>
      </c>
      <c r="AF45" s="112" t="str">
        <f t="shared" si="24"/>
        <v/>
      </c>
      <c r="AG45" s="112" t="str">
        <f t="shared" si="25"/>
        <v/>
      </c>
      <c r="AH45" s="112" t="str">
        <f t="shared" si="26"/>
        <v/>
      </c>
      <c r="AI45" s="143" t="str">
        <f t="shared" si="27"/>
        <v/>
      </c>
      <c r="AK45" s="141">
        <v>40.0</v>
      </c>
      <c r="AL45" s="112"/>
      <c r="AM45" s="112"/>
      <c r="AN45" s="112"/>
      <c r="AO45" s="112"/>
      <c r="AP45" s="112"/>
      <c r="AQ45" s="112"/>
      <c r="AR45" s="112"/>
      <c r="AS45" s="112"/>
      <c r="AT45" s="112"/>
      <c r="AU45" s="112"/>
      <c r="AV45" s="112"/>
      <c r="AW45" s="112"/>
      <c r="AX45" s="112"/>
      <c r="AY45" s="143"/>
    </row>
    <row r="46" ht="15.75" customHeight="1">
      <c r="B46" s="182">
        <f t="shared" si="52"/>
        <v>70</v>
      </c>
      <c r="C46" s="183">
        <f t="shared" si="55"/>
        <v>71</v>
      </c>
      <c r="D46" s="187">
        <v>221.0</v>
      </c>
      <c r="E46" s="184">
        <f t="shared" si="49"/>
        <v>1.56</v>
      </c>
      <c r="F46" s="185">
        <f t="shared" si="50"/>
        <v>344.76</v>
      </c>
      <c r="G46" s="188">
        <f t="shared" si="53"/>
        <v>-32.76</v>
      </c>
      <c r="H46" s="112"/>
      <c r="I46" s="138">
        <v>41.0</v>
      </c>
      <c r="J46" s="112" t="str">
        <f t="shared" si="64"/>
        <v/>
      </c>
      <c r="K46" s="112">
        <f t="shared" si="19"/>
        <v>0</v>
      </c>
      <c r="L46" s="112" t="str">
        <f t="shared" si="20"/>
        <v/>
      </c>
      <c r="M46" s="112" t="str">
        <f t="shared" si="1"/>
        <v/>
      </c>
      <c r="N46" s="112" t="str">
        <f t="shared" si="2"/>
        <v/>
      </c>
      <c r="O46" s="139">
        <f t="shared" si="3"/>
        <v>0</v>
      </c>
      <c r="P46" s="138">
        <v>41.0</v>
      </c>
      <c r="Q46" s="112" t="str">
        <f t="shared" si="21"/>
        <v/>
      </c>
      <c r="R46" s="112" t="str">
        <f t="shared" si="22"/>
        <v/>
      </c>
      <c r="S46" s="112">
        <f t="shared" si="4"/>
        <v>0</v>
      </c>
      <c r="T46" s="112">
        <f t="shared" si="5"/>
        <v>0</v>
      </c>
      <c r="U46" s="112" t="str">
        <f t="shared" si="23"/>
        <v/>
      </c>
      <c r="V46" s="112" t="str">
        <f t="shared" si="6"/>
        <v/>
      </c>
      <c r="W46" s="112">
        <v>0.0</v>
      </c>
      <c r="X46" s="112">
        <f t="shared" si="7"/>
        <v>0</v>
      </c>
      <c r="Y46" s="140" t="str">
        <f t="shared" si="8"/>
        <v/>
      </c>
      <c r="AA46" s="141">
        <v>41.0</v>
      </c>
      <c r="AB46" s="112" t="str">
        <f t="shared" si="9"/>
        <v/>
      </c>
      <c r="AC46" s="142">
        <f t="shared" si="10"/>
        <v>0</v>
      </c>
      <c r="AD46" s="112" t="str">
        <f t="shared" si="11"/>
        <v/>
      </c>
      <c r="AE46" s="112" t="str">
        <f t="shared" si="12"/>
        <v/>
      </c>
      <c r="AF46" s="112" t="str">
        <f t="shared" si="24"/>
        <v/>
      </c>
      <c r="AG46" s="112" t="str">
        <f t="shared" si="25"/>
        <v/>
      </c>
      <c r="AH46" s="112" t="str">
        <f t="shared" si="26"/>
        <v/>
      </c>
      <c r="AI46" s="143" t="str">
        <f t="shared" si="27"/>
        <v/>
      </c>
      <c r="AK46" s="141">
        <v>41.0</v>
      </c>
      <c r="AL46" s="112"/>
      <c r="AM46" s="112"/>
      <c r="AN46" s="112"/>
      <c r="AO46" s="112"/>
      <c r="AP46" s="112"/>
      <c r="AQ46" s="112"/>
      <c r="AR46" s="112"/>
      <c r="AS46" s="112"/>
      <c r="AT46" s="112"/>
      <c r="AU46" s="112"/>
      <c r="AV46" s="112"/>
      <c r="AW46" s="112"/>
      <c r="AX46" s="112"/>
      <c r="AY46" s="143"/>
    </row>
    <row r="47" ht="15.75" customHeight="1">
      <c r="B47" s="182">
        <f t="shared" si="52"/>
        <v>71</v>
      </c>
      <c r="C47" s="183">
        <f t="shared" si="55"/>
        <v>75</v>
      </c>
      <c r="D47" s="187">
        <f>D48+21</f>
        <v>252</v>
      </c>
      <c r="E47" s="184">
        <f t="shared" si="49"/>
        <v>1.56</v>
      </c>
      <c r="F47" s="185">
        <f t="shared" si="50"/>
        <v>393.12</v>
      </c>
      <c r="G47" s="188">
        <f t="shared" si="53"/>
        <v>12.09</v>
      </c>
      <c r="H47" s="112"/>
      <c r="I47" s="138">
        <v>42.0</v>
      </c>
      <c r="J47" s="112" t="str">
        <f t="shared" si="64"/>
        <v/>
      </c>
      <c r="K47" s="112">
        <f t="shared" si="19"/>
        <v>0</v>
      </c>
      <c r="L47" s="112" t="str">
        <f t="shared" si="20"/>
        <v/>
      </c>
      <c r="M47" s="112" t="str">
        <f t="shared" si="1"/>
        <v/>
      </c>
      <c r="N47" s="112" t="str">
        <f t="shared" si="2"/>
        <v/>
      </c>
      <c r="O47" s="139">
        <f t="shared" si="3"/>
        <v>0</v>
      </c>
      <c r="P47" s="138">
        <v>42.0</v>
      </c>
      <c r="Q47" s="112" t="str">
        <f t="shared" si="21"/>
        <v/>
      </c>
      <c r="R47" s="112" t="str">
        <f t="shared" si="22"/>
        <v/>
      </c>
      <c r="S47" s="112">
        <f t="shared" si="4"/>
        <v>0</v>
      </c>
      <c r="T47" s="112">
        <f t="shared" si="5"/>
        <v>0</v>
      </c>
      <c r="U47" s="112" t="str">
        <f t="shared" si="23"/>
        <v/>
      </c>
      <c r="V47" s="112" t="str">
        <f t="shared" si="6"/>
        <v/>
      </c>
      <c r="W47" s="112">
        <v>0.0</v>
      </c>
      <c r="X47" s="112">
        <f t="shared" si="7"/>
        <v>0</v>
      </c>
      <c r="Y47" s="140" t="str">
        <f t="shared" si="8"/>
        <v/>
      </c>
      <c r="AA47" s="141">
        <v>42.0</v>
      </c>
      <c r="AB47" s="112" t="str">
        <f t="shared" si="9"/>
        <v/>
      </c>
      <c r="AC47" s="142">
        <f t="shared" si="10"/>
        <v>0</v>
      </c>
      <c r="AD47" s="112" t="str">
        <f t="shared" si="11"/>
        <v/>
      </c>
      <c r="AE47" s="112" t="str">
        <f t="shared" si="12"/>
        <v/>
      </c>
      <c r="AF47" s="112" t="str">
        <f t="shared" si="24"/>
        <v/>
      </c>
      <c r="AG47" s="112" t="str">
        <f t="shared" si="25"/>
        <v/>
      </c>
      <c r="AH47" s="112" t="str">
        <f t="shared" si="26"/>
        <v/>
      </c>
      <c r="AI47" s="143" t="str">
        <f t="shared" si="27"/>
        <v/>
      </c>
      <c r="AK47" s="141">
        <v>42.0</v>
      </c>
      <c r="AL47" s="112"/>
      <c r="AM47" s="112"/>
      <c r="AN47" s="112"/>
      <c r="AO47" s="112"/>
      <c r="AP47" s="112"/>
      <c r="AQ47" s="112"/>
      <c r="AR47" s="112"/>
      <c r="AS47" s="112"/>
      <c r="AT47" s="112"/>
      <c r="AU47" s="112"/>
      <c r="AV47" s="112"/>
      <c r="AW47" s="112"/>
      <c r="AX47" s="112"/>
      <c r="AY47" s="143"/>
    </row>
    <row r="48" ht="15.75" customHeight="1">
      <c r="B48" s="182">
        <f t="shared" si="52"/>
        <v>75</v>
      </c>
      <c r="C48" s="183">
        <f t="shared" si="55"/>
        <v>76</v>
      </c>
      <c r="D48" s="187">
        <v>231.0</v>
      </c>
      <c r="E48" s="184">
        <f t="shared" si="49"/>
        <v>1.56</v>
      </c>
      <c r="F48" s="185">
        <f t="shared" si="50"/>
        <v>360.36</v>
      </c>
      <c r="G48" s="188">
        <f t="shared" si="53"/>
        <v>-32.76</v>
      </c>
      <c r="H48" s="112"/>
      <c r="I48" s="138">
        <v>43.0</v>
      </c>
      <c r="J48" s="112" t="str">
        <f t="shared" si="64"/>
        <v/>
      </c>
      <c r="K48" s="112">
        <f t="shared" si="19"/>
        <v>0</v>
      </c>
      <c r="L48" s="112" t="str">
        <f t="shared" si="20"/>
        <v/>
      </c>
      <c r="M48" s="112" t="str">
        <f t="shared" si="1"/>
        <v/>
      </c>
      <c r="N48" s="112" t="str">
        <f t="shared" si="2"/>
        <v/>
      </c>
      <c r="O48" s="139">
        <f t="shared" si="3"/>
        <v>0</v>
      </c>
      <c r="P48" s="138">
        <v>43.0</v>
      </c>
      <c r="Q48" s="112" t="str">
        <f t="shared" si="21"/>
        <v/>
      </c>
      <c r="R48" s="112" t="str">
        <f t="shared" si="22"/>
        <v/>
      </c>
      <c r="S48" s="112">
        <f t="shared" si="4"/>
        <v>0</v>
      </c>
      <c r="T48" s="112">
        <f t="shared" si="5"/>
        <v>0</v>
      </c>
      <c r="U48" s="112" t="str">
        <f t="shared" si="23"/>
        <v/>
      </c>
      <c r="V48" s="112" t="str">
        <f t="shared" si="6"/>
        <v/>
      </c>
      <c r="W48" s="112">
        <v>0.0</v>
      </c>
      <c r="X48" s="112">
        <f t="shared" si="7"/>
        <v>0</v>
      </c>
      <c r="Y48" s="140" t="str">
        <f t="shared" si="8"/>
        <v/>
      </c>
      <c r="AA48" s="141">
        <v>43.0</v>
      </c>
      <c r="AB48" s="112" t="str">
        <f t="shared" si="9"/>
        <v/>
      </c>
      <c r="AC48" s="142">
        <f t="shared" si="10"/>
        <v>0</v>
      </c>
      <c r="AD48" s="112" t="str">
        <f t="shared" si="11"/>
        <v/>
      </c>
      <c r="AE48" s="112" t="str">
        <f t="shared" si="12"/>
        <v/>
      </c>
      <c r="AF48" s="112" t="str">
        <f t="shared" si="24"/>
        <v/>
      </c>
      <c r="AG48" s="112" t="str">
        <f t="shared" si="25"/>
        <v/>
      </c>
      <c r="AH48" s="112" t="str">
        <f t="shared" si="26"/>
        <v/>
      </c>
      <c r="AI48" s="143" t="str">
        <f t="shared" si="27"/>
        <v/>
      </c>
      <c r="AK48" s="141">
        <v>43.0</v>
      </c>
      <c r="AL48" s="112"/>
      <c r="AM48" s="112"/>
      <c r="AN48" s="112"/>
      <c r="AO48" s="112"/>
      <c r="AP48" s="112"/>
      <c r="AQ48" s="112"/>
      <c r="AR48" s="112"/>
      <c r="AS48" s="112"/>
      <c r="AT48" s="112"/>
      <c r="AU48" s="112"/>
      <c r="AV48" s="112"/>
      <c r="AW48" s="112"/>
      <c r="AX48" s="112"/>
      <c r="AY48" s="143"/>
    </row>
    <row r="49" ht="15.75" customHeight="1">
      <c r="B49" s="182">
        <f t="shared" si="52"/>
        <v>76</v>
      </c>
      <c r="C49" s="183">
        <f t="shared" si="55"/>
        <v>80</v>
      </c>
      <c r="D49" s="187">
        <f>D50+21</f>
        <v>261</v>
      </c>
      <c r="E49" s="184">
        <f t="shared" si="49"/>
        <v>1.56</v>
      </c>
      <c r="F49" s="185">
        <f t="shared" si="50"/>
        <v>407.16</v>
      </c>
      <c r="G49" s="188">
        <f t="shared" si="53"/>
        <v>11.7</v>
      </c>
      <c r="H49" s="112"/>
      <c r="I49" s="138">
        <v>44.0</v>
      </c>
      <c r="J49" s="112" t="str">
        <f t="shared" si="64"/>
        <v/>
      </c>
      <c r="K49" s="112">
        <f t="shared" si="19"/>
        <v>0</v>
      </c>
      <c r="L49" s="112" t="str">
        <f t="shared" si="20"/>
        <v/>
      </c>
      <c r="M49" s="112" t="str">
        <f t="shared" si="1"/>
        <v/>
      </c>
      <c r="N49" s="112" t="str">
        <f t="shared" si="2"/>
        <v/>
      </c>
      <c r="O49" s="139">
        <f t="shared" si="3"/>
        <v>0</v>
      </c>
      <c r="P49" s="138">
        <v>44.0</v>
      </c>
      <c r="Q49" s="112" t="str">
        <f t="shared" si="21"/>
        <v/>
      </c>
      <c r="R49" s="112" t="str">
        <f t="shared" si="22"/>
        <v/>
      </c>
      <c r="S49" s="112">
        <f t="shared" si="4"/>
        <v>0</v>
      </c>
      <c r="T49" s="112">
        <f t="shared" si="5"/>
        <v>0</v>
      </c>
      <c r="U49" s="112" t="str">
        <f t="shared" si="23"/>
        <v/>
      </c>
      <c r="V49" s="112" t="str">
        <f t="shared" si="6"/>
        <v/>
      </c>
      <c r="W49" s="112">
        <v>0.0</v>
      </c>
      <c r="X49" s="112">
        <f t="shared" si="7"/>
        <v>0</v>
      </c>
      <c r="Y49" s="140" t="str">
        <f t="shared" si="8"/>
        <v/>
      </c>
      <c r="AA49" s="141">
        <v>44.0</v>
      </c>
      <c r="AB49" s="112" t="str">
        <f t="shared" si="9"/>
        <v/>
      </c>
      <c r="AC49" s="142">
        <f t="shared" si="10"/>
        <v>0</v>
      </c>
      <c r="AD49" s="112" t="str">
        <f t="shared" si="11"/>
        <v/>
      </c>
      <c r="AE49" s="112" t="str">
        <f t="shared" si="12"/>
        <v/>
      </c>
      <c r="AF49" s="112" t="str">
        <f t="shared" si="24"/>
        <v/>
      </c>
      <c r="AG49" s="112" t="str">
        <f t="shared" si="25"/>
        <v/>
      </c>
      <c r="AH49" s="112" t="str">
        <f t="shared" si="26"/>
        <v/>
      </c>
      <c r="AI49" s="143" t="str">
        <f t="shared" si="27"/>
        <v/>
      </c>
      <c r="AK49" s="141">
        <v>44.0</v>
      </c>
      <c r="AL49" s="112"/>
      <c r="AM49" s="112"/>
      <c r="AN49" s="112"/>
      <c r="AO49" s="112"/>
      <c r="AP49" s="112"/>
      <c r="AQ49" s="112"/>
      <c r="AR49" s="112"/>
      <c r="AS49" s="112"/>
      <c r="AT49" s="112"/>
      <c r="AU49" s="112"/>
      <c r="AV49" s="112"/>
      <c r="AW49" s="112"/>
      <c r="AX49" s="112"/>
      <c r="AY49" s="143"/>
    </row>
    <row r="50" ht="15.75" customHeight="1">
      <c r="B50" s="182">
        <f t="shared" si="52"/>
        <v>80</v>
      </c>
      <c r="C50" s="183">
        <f t="shared" si="55"/>
        <v>81</v>
      </c>
      <c r="D50" s="187">
        <v>240.0</v>
      </c>
      <c r="E50" s="184">
        <f t="shared" si="49"/>
        <v>1.56</v>
      </c>
      <c r="F50" s="185">
        <f t="shared" si="50"/>
        <v>374.4</v>
      </c>
      <c r="G50" s="188">
        <f t="shared" si="53"/>
        <v>-32.76</v>
      </c>
      <c r="H50" s="112"/>
      <c r="I50" s="138">
        <v>45.0</v>
      </c>
      <c r="J50" s="112" t="str">
        <f t="shared" si="64"/>
        <v/>
      </c>
      <c r="K50" s="112">
        <f t="shared" si="19"/>
        <v>0</v>
      </c>
      <c r="L50" s="112" t="str">
        <f t="shared" si="20"/>
        <v/>
      </c>
      <c r="M50" s="112" t="str">
        <f t="shared" si="1"/>
        <v/>
      </c>
      <c r="N50" s="112" t="str">
        <f t="shared" si="2"/>
        <v/>
      </c>
      <c r="O50" s="139">
        <f t="shared" si="3"/>
        <v>0</v>
      </c>
      <c r="P50" s="138">
        <v>45.0</v>
      </c>
      <c r="Q50" s="112" t="str">
        <f t="shared" si="21"/>
        <v/>
      </c>
      <c r="R50" s="112" t="str">
        <f t="shared" si="22"/>
        <v/>
      </c>
      <c r="S50" s="112">
        <f t="shared" si="4"/>
        <v>0</v>
      </c>
      <c r="T50" s="112">
        <f t="shared" si="5"/>
        <v>0</v>
      </c>
      <c r="U50" s="112" t="str">
        <f t="shared" si="23"/>
        <v/>
      </c>
      <c r="V50" s="112" t="str">
        <f t="shared" si="6"/>
        <v/>
      </c>
      <c r="W50" s="112">
        <v>0.0</v>
      </c>
      <c r="X50" s="112">
        <f t="shared" si="7"/>
        <v>0</v>
      </c>
      <c r="Y50" s="140" t="str">
        <f t="shared" si="8"/>
        <v/>
      </c>
      <c r="AA50" s="141">
        <v>45.0</v>
      </c>
      <c r="AB50" s="112" t="str">
        <f t="shared" si="9"/>
        <v/>
      </c>
      <c r="AC50" s="142">
        <f t="shared" si="10"/>
        <v>0</v>
      </c>
      <c r="AD50" s="112" t="str">
        <f t="shared" si="11"/>
        <v/>
      </c>
      <c r="AE50" s="112" t="str">
        <f t="shared" si="12"/>
        <v/>
      </c>
      <c r="AF50" s="112" t="str">
        <f t="shared" si="24"/>
        <v/>
      </c>
      <c r="AG50" s="112" t="str">
        <f t="shared" si="25"/>
        <v/>
      </c>
      <c r="AH50" s="112" t="str">
        <f t="shared" si="26"/>
        <v/>
      </c>
      <c r="AI50" s="143" t="str">
        <f t="shared" si="27"/>
        <v/>
      </c>
      <c r="AK50" s="141">
        <v>45.0</v>
      </c>
      <c r="AL50" s="112"/>
      <c r="AM50" s="112"/>
      <c r="AN50" s="112"/>
      <c r="AO50" s="112"/>
      <c r="AP50" s="112"/>
      <c r="AQ50" s="112"/>
      <c r="AR50" s="112"/>
      <c r="AS50" s="112"/>
      <c r="AT50" s="112"/>
      <c r="AU50" s="112"/>
      <c r="AV50" s="112"/>
      <c r="AW50" s="112"/>
      <c r="AX50" s="112"/>
      <c r="AY50" s="143"/>
    </row>
    <row r="51" ht="15.75" customHeight="1">
      <c r="B51" s="182">
        <f t="shared" si="52"/>
        <v>81</v>
      </c>
      <c r="C51" s="183">
        <f t="shared" si="55"/>
        <v>85</v>
      </c>
      <c r="D51" s="187">
        <f>D52+21</f>
        <v>269</v>
      </c>
      <c r="E51" s="184">
        <f t="shared" si="49"/>
        <v>1.56</v>
      </c>
      <c r="F51" s="185">
        <f t="shared" si="50"/>
        <v>419.64</v>
      </c>
      <c r="G51" s="188">
        <f t="shared" si="53"/>
        <v>11.31</v>
      </c>
      <c r="H51" s="112"/>
      <c r="I51" s="138">
        <v>46.0</v>
      </c>
      <c r="J51" s="112" t="str">
        <f t="shared" si="64"/>
        <v/>
      </c>
      <c r="K51" s="112">
        <f t="shared" si="19"/>
        <v>0</v>
      </c>
      <c r="L51" s="112" t="str">
        <f t="shared" si="20"/>
        <v/>
      </c>
      <c r="M51" s="112" t="str">
        <f t="shared" si="1"/>
        <v/>
      </c>
      <c r="N51" s="112" t="str">
        <f t="shared" si="2"/>
        <v/>
      </c>
      <c r="O51" s="139">
        <f t="shared" si="3"/>
        <v>0</v>
      </c>
      <c r="P51" s="138">
        <v>46.0</v>
      </c>
      <c r="Q51" s="112" t="str">
        <f t="shared" si="21"/>
        <v/>
      </c>
      <c r="R51" s="112" t="str">
        <f t="shared" si="22"/>
        <v/>
      </c>
      <c r="S51" s="112">
        <f t="shared" si="4"/>
        <v>0</v>
      </c>
      <c r="T51" s="112">
        <f t="shared" si="5"/>
        <v>0</v>
      </c>
      <c r="U51" s="112" t="str">
        <f t="shared" si="23"/>
        <v/>
      </c>
      <c r="V51" s="112" t="str">
        <f t="shared" si="6"/>
        <v/>
      </c>
      <c r="W51" s="112">
        <v>0.0</v>
      </c>
      <c r="X51" s="112">
        <f t="shared" si="7"/>
        <v>0</v>
      </c>
      <c r="Y51" s="140" t="str">
        <f t="shared" si="8"/>
        <v/>
      </c>
      <c r="AA51" s="141">
        <v>46.0</v>
      </c>
      <c r="AB51" s="112" t="str">
        <f t="shared" si="9"/>
        <v/>
      </c>
      <c r="AC51" s="142">
        <f t="shared" si="10"/>
        <v>0</v>
      </c>
      <c r="AD51" s="112" t="str">
        <f t="shared" si="11"/>
        <v/>
      </c>
      <c r="AE51" s="112" t="str">
        <f t="shared" si="12"/>
        <v/>
      </c>
      <c r="AF51" s="112" t="str">
        <f t="shared" si="24"/>
        <v/>
      </c>
      <c r="AG51" s="112" t="str">
        <f t="shared" si="25"/>
        <v/>
      </c>
      <c r="AH51" s="112" t="str">
        <f t="shared" si="26"/>
        <v/>
      </c>
      <c r="AI51" s="143" t="str">
        <f t="shared" si="27"/>
        <v/>
      </c>
      <c r="AK51" s="141">
        <v>46.0</v>
      </c>
      <c r="AL51" s="112"/>
      <c r="AM51" s="112"/>
      <c r="AN51" s="112"/>
      <c r="AO51" s="112"/>
      <c r="AP51" s="112"/>
      <c r="AQ51" s="112"/>
      <c r="AR51" s="112"/>
      <c r="AS51" s="112"/>
      <c r="AT51" s="112"/>
      <c r="AU51" s="112"/>
      <c r="AV51" s="112"/>
      <c r="AW51" s="112"/>
      <c r="AX51" s="112"/>
      <c r="AY51" s="143"/>
    </row>
    <row r="52" ht="15.75" customHeight="1">
      <c r="B52" s="182">
        <f t="shared" si="52"/>
        <v>85</v>
      </c>
      <c r="C52" s="183">
        <f t="shared" si="55"/>
        <v>86</v>
      </c>
      <c r="D52" s="187">
        <v>248.0</v>
      </c>
      <c r="E52" s="184">
        <f t="shared" si="49"/>
        <v>1.56</v>
      </c>
      <c r="F52" s="185">
        <f t="shared" si="50"/>
        <v>386.88</v>
      </c>
      <c r="G52" s="188">
        <f t="shared" si="53"/>
        <v>-32.76</v>
      </c>
      <c r="H52" s="112"/>
      <c r="I52" s="138">
        <v>47.0</v>
      </c>
      <c r="J52" s="112" t="str">
        <f t="shared" si="64"/>
        <v/>
      </c>
      <c r="K52" s="112">
        <f t="shared" si="19"/>
        <v>0</v>
      </c>
      <c r="L52" s="112" t="str">
        <f t="shared" si="20"/>
        <v/>
      </c>
      <c r="M52" s="112" t="str">
        <f t="shared" si="1"/>
        <v/>
      </c>
      <c r="N52" s="112" t="str">
        <f t="shared" si="2"/>
        <v/>
      </c>
      <c r="O52" s="139">
        <f t="shared" si="3"/>
        <v>0</v>
      </c>
      <c r="P52" s="138">
        <v>47.0</v>
      </c>
      <c r="Q52" s="112" t="str">
        <f t="shared" si="21"/>
        <v/>
      </c>
      <c r="R52" s="112" t="str">
        <f t="shared" si="22"/>
        <v/>
      </c>
      <c r="S52" s="112">
        <f t="shared" si="4"/>
        <v>0</v>
      </c>
      <c r="T52" s="112">
        <f t="shared" si="5"/>
        <v>0</v>
      </c>
      <c r="U52" s="112" t="str">
        <f t="shared" si="23"/>
        <v/>
      </c>
      <c r="V52" s="112" t="str">
        <f t="shared" si="6"/>
        <v/>
      </c>
      <c r="W52" s="112">
        <v>0.0</v>
      </c>
      <c r="X52" s="112">
        <f t="shared" si="7"/>
        <v>0</v>
      </c>
      <c r="Y52" s="140" t="str">
        <f t="shared" si="8"/>
        <v/>
      </c>
      <c r="AA52" s="141">
        <v>47.0</v>
      </c>
      <c r="AB52" s="112" t="str">
        <f t="shared" si="9"/>
        <v/>
      </c>
      <c r="AC52" s="142">
        <f t="shared" si="10"/>
        <v>0</v>
      </c>
      <c r="AD52" s="112" t="str">
        <f t="shared" si="11"/>
        <v/>
      </c>
      <c r="AE52" s="112" t="str">
        <f t="shared" si="12"/>
        <v/>
      </c>
      <c r="AF52" s="112" t="str">
        <f t="shared" si="24"/>
        <v/>
      </c>
      <c r="AG52" s="112" t="str">
        <f t="shared" si="25"/>
        <v/>
      </c>
      <c r="AH52" s="112" t="str">
        <f t="shared" si="26"/>
        <v/>
      </c>
      <c r="AI52" s="143" t="str">
        <f t="shared" si="27"/>
        <v/>
      </c>
      <c r="AK52" s="141">
        <v>47.0</v>
      </c>
      <c r="AL52" s="112"/>
      <c r="AM52" s="112"/>
      <c r="AN52" s="112"/>
      <c r="AO52" s="112"/>
      <c r="AP52" s="112"/>
      <c r="AQ52" s="112"/>
      <c r="AR52" s="112"/>
      <c r="AS52" s="112"/>
      <c r="AT52" s="112"/>
      <c r="AU52" s="112"/>
      <c r="AV52" s="112"/>
      <c r="AW52" s="112"/>
      <c r="AX52" s="112"/>
      <c r="AY52" s="143"/>
    </row>
    <row r="53" ht="15.75" customHeight="1">
      <c r="B53" s="182">
        <f t="shared" si="52"/>
        <v>86</v>
      </c>
      <c r="C53" s="183">
        <f t="shared" si="55"/>
        <v>90</v>
      </c>
      <c r="D53" s="187">
        <f>D54+21</f>
        <v>275</v>
      </c>
      <c r="E53" s="184">
        <f t="shared" si="49"/>
        <v>1.56</v>
      </c>
      <c r="F53" s="185">
        <f t="shared" si="50"/>
        <v>429</v>
      </c>
      <c r="G53" s="188">
        <f t="shared" si="53"/>
        <v>10.53</v>
      </c>
      <c r="H53" s="112"/>
      <c r="I53" s="138">
        <v>48.0</v>
      </c>
      <c r="J53" s="112" t="str">
        <f t="shared" si="64"/>
        <v/>
      </c>
      <c r="K53" s="112">
        <f t="shared" si="19"/>
        <v>0</v>
      </c>
      <c r="L53" s="112" t="str">
        <f t="shared" si="20"/>
        <v/>
      </c>
      <c r="M53" s="112" t="str">
        <f t="shared" si="1"/>
        <v/>
      </c>
      <c r="N53" s="112" t="str">
        <f t="shared" si="2"/>
        <v/>
      </c>
      <c r="O53" s="139">
        <f t="shared" si="3"/>
        <v>0</v>
      </c>
      <c r="P53" s="138">
        <v>48.0</v>
      </c>
      <c r="Q53" s="112" t="str">
        <f t="shared" si="21"/>
        <v/>
      </c>
      <c r="R53" s="112" t="str">
        <f t="shared" si="22"/>
        <v/>
      </c>
      <c r="S53" s="112">
        <f t="shared" si="4"/>
        <v>0</v>
      </c>
      <c r="T53" s="112">
        <f t="shared" si="5"/>
        <v>0</v>
      </c>
      <c r="U53" s="112" t="str">
        <f t="shared" si="23"/>
        <v/>
      </c>
      <c r="V53" s="112" t="str">
        <f t="shared" si="6"/>
        <v/>
      </c>
      <c r="W53" s="112">
        <v>0.0</v>
      </c>
      <c r="X53" s="112">
        <f t="shared" si="7"/>
        <v>0</v>
      </c>
      <c r="Y53" s="140" t="str">
        <f t="shared" si="8"/>
        <v/>
      </c>
      <c r="AA53" s="141">
        <v>48.0</v>
      </c>
      <c r="AB53" s="112" t="str">
        <f t="shared" si="9"/>
        <v/>
      </c>
      <c r="AC53" s="142">
        <f t="shared" si="10"/>
        <v>0</v>
      </c>
      <c r="AD53" s="112" t="str">
        <f t="shared" si="11"/>
        <v/>
      </c>
      <c r="AE53" s="112" t="str">
        <f t="shared" si="12"/>
        <v/>
      </c>
      <c r="AF53" s="112" t="str">
        <f t="shared" si="24"/>
        <v/>
      </c>
      <c r="AG53" s="112" t="str">
        <f t="shared" si="25"/>
        <v/>
      </c>
      <c r="AH53" s="112" t="str">
        <f t="shared" si="26"/>
        <v/>
      </c>
      <c r="AI53" s="143" t="str">
        <f t="shared" si="27"/>
        <v/>
      </c>
      <c r="AK53" s="141">
        <v>48.0</v>
      </c>
      <c r="AL53" s="112"/>
      <c r="AM53" s="112"/>
      <c r="AN53" s="112"/>
      <c r="AO53" s="112"/>
      <c r="AP53" s="112"/>
      <c r="AQ53" s="112"/>
      <c r="AR53" s="112"/>
      <c r="AS53" s="112"/>
      <c r="AT53" s="112"/>
      <c r="AU53" s="112"/>
      <c r="AV53" s="112"/>
      <c r="AW53" s="112"/>
      <c r="AX53" s="112"/>
      <c r="AY53" s="143"/>
    </row>
    <row r="54" ht="15.75" customHeight="1">
      <c r="B54" s="182">
        <f t="shared" si="52"/>
        <v>90</v>
      </c>
      <c r="C54" s="183">
        <f t="shared" si="55"/>
        <v>91</v>
      </c>
      <c r="D54" s="187">
        <v>254.0</v>
      </c>
      <c r="E54" s="184">
        <f t="shared" si="49"/>
        <v>1.56</v>
      </c>
      <c r="F54" s="185">
        <f t="shared" si="50"/>
        <v>396.24</v>
      </c>
      <c r="G54" s="188">
        <f t="shared" si="53"/>
        <v>-32.76</v>
      </c>
      <c r="H54" s="112"/>
      <c r="I54" s="138">
        <v>49.0</v>
      </c>
      <c r="J54" s="112" t="str">
        <f t="shared" si="64"/>
        <v/>
      </c>
      <c r="K54" s="112">
        <f t="shared" si="19"/>
        <v>0</v>
      </c>
      <c r="L54" s="112" t="str">
        <f t="shared" si="20"/>
        <v/>
      </c>
      <c r="M54" s="112" t="str">
        <f t="shared" si="1"/>
        <v/>
      </c>
      <c r="N54" s="112" t="str">
        <f t="shared" si="2"/>
        <v/>
      </c>
      <c r="O54" s="139">
        <f t="shared" si="3"/>
        <v>0</v>
      </c>
      <c r="P54" s="138">
        <v>49.0</v>
      </c>
      <c r="Q54" s="112" t="str">
        <f t="shared" si="21"/>
        <v/>
      </c>
      <c r="R54" s="112" t="str">
        <f t="shared" si="22"/>
        <v/>
      </c>
      <c r="S54" s="112">
        <f t="shared" si="4"/>
        <v>0</v>
      </c>
      <c r="T54" s="112">
        <f t="shared" si="5"/>
        <v>0</v>
      </c>
      <c r="U54" s="112" t="str">
        <f t="shared" si="23"/>
        <v/>
      </c>
      <c r="V54" s="112" t="str">
        <f t="shared" si="6"/>
        <v/>
      </c>
      <c r="W54" s="112">
        <v>0.0</v>
      </c>
      <c r="X54" s="112">
        <f t="shared" si="7"/>
        <v>0</v>
      </c>
      <c r="Y54" s="140" t="str">
        <f t="shared" si="8"/>
        <v/>
      </c>
      <c r="AA54" s="141">
        <v>49.0</v>
      </c>
      <c r="AB54" s="112" t="str">
        <f t="shared" si="9"/>
        <v/>
      </c>
      <c r="AC54" s="142">
        <f t="shared" si="10"/>
        <v>0</v>
      </c>
      <c r="AD54" s="112" t="str">
        <f t="shared" si="11"/>
        <v/>
      </c>
      <c r="AE54" s="112" t="str">
        <f t="shared" si="12"/>
        <v/>
      </c>
      <c r="AF54" s="112" t="str">
        <f t="shared" si="24"/>
        <v/>
      </c>
      <c r="AG54" s="112" t="str">
        <f t="shared" si="25"/>
        <v/>
      </c>
      <c r="AH54" s="112" t="str">
        <f t="shared" si="26"/>
        <v/>
      </c>
      <c r="AI54" s="143" t="str">
        <f t="shared" si="27"/>
        <v/>
      </c>
      <c r="AK54" s="141">
        <v>49.0</v>
      </c>
      <c r="AL54" s="112"/>
      <c r="AM54" s="112"/>
      <c r="AN54" s="112"/>
      <c r="AO54" s="112"/>
      <c r="AP54" s="112"/>
      <c r="AQ54" s="112"/>
      <c r="AR54" s="112"/>
      <c r="AS54" s="112"/>
      <c r="AT54" s="112"/>
      <c r="AU54" s="112"/>
      <c r="AV54" s="112"/>
      <c r="AW54" s="112"/>
      <c r="AX54" s="112"/>
      <c r="AY54" s="143"/>
    </row>
    <row r="55" ht="15.75" customHeight="1">
      <c r="B55" s="182">
        <f t="shared" si="52"/>
        <v>91</v>
      </c>
      <c r="C55" s="183">
        <f t="shared" si="55"/>
        <v>95</v>
      </c>
      <c r="D55" s="187">
        <f>D56+21</f>
        <v>279</v>
      </c>
      <c r="E55" s="184">
        <f t="shared" si="49"/>
        <v>1.56</v>
      </c>
      <c r="F55" s="185">
        <f t="shared" si="50"/>
        <v>435.24</v>
      </c>
      <c r="G55" s="188">
        <f t="shared" si="53"/>
        <v>9.75</v>
      </c>
      <c r="H55" s="112"/>
      <c r="I55" s="138">
        <v>50.0</v>
      </c>
      <c r="J55" s="112" t="str">
        <f t="shared" si="64"/>
        <v/>
      </c>
      <c r="K55" s="112">
        <f t="shared" si="19"/>
        <v>0</v>
      </c>
      <c r="L55" s="112" t="str">
        <f t="shared" si="20"/>
        <v/>
      </c>
      <c r="M55" s="112" t="str">
        <f t="shared" si="1"/>
        <v/>
      </c>
      <c r="N55" s="112" t="str">
        <f t="shared" si="2"/>
        <v/>
      </c>
      <c r="O55" s="139">
        <f t="shared" si="3"/>
        <v>0</v>
      </c>
      <c r="P55" s="138">
        <v>50.0</v>
      </c>
      <c r="Q55" s="112" t="str">
        <f t="shared" si="21"/>
        <v/>
      </c>
      <c r="R55" s="112" t="str">
        <f t="shared" si="22"/>
        <v/>
      </c>
      <c r="S55" s="112">
        <f t="shared" si="4"/>
        <v>0</v>
      </c>
      <c r="T55" s="112">
        <f t="shared" si="5"/>
        <v>0</v>
      </c>
      <c r="U55" s="112" t="str">
        <f t="shared" si="23"/>
        <v/>
      </c>
      <c r="V55" s="112" t="str">
        <f t="shared" si="6"/>
        <v/>
      </c>
      <c r="W55" s="112">
        <v>0.0</v>
      </c>
      <c r="X55" s="112">
        <f t="shared" si="7"/>
        <v>0</v>
      </c>
      <c r="Y55" s="140" t="str">
        <f t="shared" si="8"/>
        <v/>
      </c>
      <c r="AA55" s="141">
        <v>50.0</v>
      </c>
      <c r="AB55" s="112" t="str">
        <f t="shared" si="9"/>
        <v/>
      </c>
      <c r="AC55" s="142">
        <f t="shared" si="10"/>
        <v>0</v>
      </c>
      <c r="AD55" s="112" t="str">
        <f t="shared" si="11"/>
        <v/>
      </c>
      <c r="AE55" s="112" t="str">
        <f t="shared" si="12"/>
        <v/>
      </c>
      <c r="AF55" s="112" t="str">
        <f t="shared" si="24"/>
        <v/>
      </c>
      <c r="AG55" s="112" t="str">
        <f t="shared" si="25"/>
        <v/>
      </c>
      <c r="AH55" s="112" t="str">
        <f t="shared" si="26"/>
        <v/>
      </c>
      <c r="AI55" s="143" t="str">
        <f t="shared" si="27"/>
        <v/>
      </c>
      <c r="AK55" s="141">
        <v>50.0</v>
      </c>
      <c r="AL55" s="112"/>
      <c r="AM55" s="112"/>
      <c r="AN55" s="112"/>
      <c r="AO55" s="112"/>
      <c r="AP55" s="112"/>
      <c r="AQ55" s="112"/>
      <c r="AR55" s="112"/>
      <c r="AS55" s="112"/>
      <c r="AT55" s="112"/>
      <c r="AU55" s="112"/>
      <c r="AV55" s="112"/>
      <c r="AW55" s="112"/>
      <c r="AX55" s="112"/>
      <c r="AY55" s="143"/>
    </row>
    <row r="56" ht="15.75" customHeight="1">
      <c r="B56" s="182">
        <f t="shared" si="52"/>
        <v>95</v>
      </c>
      <c r="C56" s="183">
        <f t="shared" si="55"/>
        <v>96</v>
      </c>
      <c r="D56" s="187">
        <v>258.0</v>
      </c>
      <c r="E56" s="184">
        <f t="shared" si="49"/>
        <v>1.56</v>
      </c>
      <c r="F56" s="185">
        <f t="shared" si="50"/>
        <v>402.48</v>
      </c>
      <c r="G56" s="188">
        <f t="shared" si="53"/>
        <v>-32.76</v>
      </c>
      <c r="H56" s="112"/>
      <c r="I56" s="138">
        <v>51.0</v>
      </c>
      <c r="J56" s="112" t="str">
        <f t="shared" si="64"/>
        <v/>
      </c>
      <c r="K56" s="112">
        <f t="shared" si="19"/>
        <v>0</v>
      </c>
      <c r="L56" s="112" t="str">
        <f t="shared" si="20"/>
        <v/>
      </c>
      <c r="M56" s="112" t="str">
        <f t="shared" si="1"/>
        <v/>
      </c>
      <c r="N56" s="112" t="str">
        <f t="shared" si="2"/>
        <v/>
      </c>
      <c r="O56" s="139">
        <f t="shared" si="3"/>
        <v>0</v>
      </c>
      <c r="P56" s="138">
        <v>51.0</v>
      </c>
      <c r="Q56" s="112" t="str">
        <f t="shared" si="21"/>
        <v/>
      </c>
      <c r="R56" s="112" t="str">
        <f t="shared" si="22"/>
        <v/>
      </c>
      <c r="S56" s="112">
        <f t="shared" si="4"/>
        <v>0</v>
      </c>
      <c r="T56" s="112">
        <f t="shared" si="5"/>
        <v>0</v>
      </c>
      <c r="U56" s="112" t="str">
        <f t="shared" si="23"/>
        <v/>
      </c>
      <c r="V56" s="112" t="str">
        <f t="shared" si="6"/>
        <v/>
      </c>
      <c r="W56" s="112">
        <v>0.0</v>
      </c>
      <c r="X56" s="112">
        <f t="shared" si="7"/>
        <v>0</v>
      </c>
      <c r="Y56" s="140" t="str">
        <f t="shared" si="8"/>
        <v/>
      </c>
      <c r="AA56" s="141">
        <v>51.0</v>
      </c>
      <c r="AB56" s="112" t="str">
        <f t="shared" si="9"/>
        <v/>
      </c>
      <c r="AC56" s="142">
        <f t="shared" si="10"/>
        <v>0</v>
      </c>
      <c r="AD56" s="112" t="str">
        <f t="shared" si="11"/>
        <v/>
      </c>
      <c r="AE56" s="112" t="str">
        <f t="shared" si="12"/>
        <v/>
      </c>
      <c r="AF56" s="112" t="str">
        <f t="shared" si="24"/>
        <v/>
      </c>
      <c r="AG56" s="112" t="str">
        <f t="shared" si="25"/>
        <v/>
      </c>
      <c r="AH56" s="112" t="str">
        <f t="shared" si="26"/>
        <v/>
      </c>
      <c r="AI56" s="143" t="str">
        <f t="shared" si="27"/>
        <v/>
      </c>
      <c r="AK56" s="141">
        <v>51.0</v>
      </c>
      <c r="AL56" s="112"/>
      <c r="AM56" s="112"/>
      <c r="AN56" s="112"/>
      <c r="AO56" s="112"/>
      <c r="AP56" s="112"/>
      <c r="AQ56" s="112"/>
      <c r="AR56" s="112"/>
      <c r="AS56" s="112"/>
      <c r="AT56" s="112"/>
      <c r="AU56" s="112"/>
      <c r="AV56" s="112"/>
      <c r="AW56" s="112"/>
      <c r="AX56" s="112"/>
      <c r="AY56" s="143"/>
    </row>
    <row r="57" ht="15.75" customHeight="1">
      <c r="B57" s="182">
        <f t="shared" si="52"/>
        <v>96</v>
      </c>
      <c r="C57" s="183">
        <f t="shared" si="55"/>
        <v>100</v>
      </c>
      <c r="D57" s="187">
        <f>D58+21</f>
        <v>282</v>
      </c>
      <c r="E57" s="184">
        <f t="shared" si="49"/>
        <v>1.56</v>
      </c>
      <c r="F57" s="185">
        <f t="shared" si="50"/>
        <v>439.92</v>
      </c>
      <c r="G57" s="188">
        <f t="shared" si="53"/>
        <v>9.36</v>
      </c>
      <c r="H57" s="112"/>
      <c r="I57" s="138">
        <v>52.0</v>
      </c>
      <c r="J57" s="112" t="str">
        <f t="shared" si="64"/>
        <v/>
      </c>
      <c r="K57" s="112">
        <f t="shared" si="19"/>
        <v>0</v>
      </c>
      <c r="L57" s="112" t="str">
        <f t="shared" si="20"/>
        <v/>
      </c>
      <c r="M57" s="112" t="str">
        <f t="shared" si="1"/>
        <v/>
      </c>
      <c r="N57" s="112" t="str">
        <f t="shared" si="2"/>
        <v/>
      </c>
      <c r="O57" s="139">
        <f t="shared" si="3"/>
        <v>0</v>
      </c>
      <c r="P57" s="138">
        <v>52.0</v>
      </c>
      <c r="Q57" s="112" t="str">
        <f t="shared" si="21"/>
        <v/>
      </c>
      <c r="R57" s="112" t="str">
        <f t="shared" si="22"/>
        <v/>
      </c>
      <c r="S57" s="112">
        <f t="shared" si="4"/>
        <v>0</v>
      </c>
      <c r="T57" s="112">
        <f t="shared" si="5"/>
        <v>0</v>
      </c>
      <c r="U57" s="112" t="str">
        <f t="shared" si="23"/>
        <v/>
      </c>
      <c r="V57" s="112" t="str">
        <f t="shared" si="6"/>
        <v/>
      </c>
      <c r="W57" s="112">
        <v>0.0</v>
      </c>
      <c r="X57" s="112">
        <f t="shared" si="7"/>
        <v>0</v>
      </c>
      <c r="Y57" s="140" t="str">
        <f t="shared" si="8"/>
        <v/>
      </c>
      <c r="AA57" s="141">
        <v>52.0</v>
      </c>
      <c r="AB57" s="112" t="str">
        <f t="shared" si="9"/>
        <v/>
      </c>
      <c r="AC57" s="142">
        <f t="shared" si="10"/>
        <v>0</v>
      </c>
      <c r="AD57" s="112" t="str">
        <f t="shared" si="11"/>
        <v/>
      </c>
      <c r="AE57" s="112" t="str">
        <f t="shared" si="12"/>
        <v/>
      </c>
      <c r="AF57" s="112" t="str">
        <f t="shared" si="24"/>
        <v/>
      </c>
      <c r="AG57" s="112" t="str">
        <f t="shared" si="25"/>
        <v/>
      </c>
      <c r="AH57" s="112" t="str">
        <f t="shared" si="26"/>
        <v/>
      </c>
      <c r="AI57" s="143" t="str">
        <f t="shared" si="27"/>
        <v/>
      </c>
      <c r="AK57" s="141">
        <v>52.0</v>
      </c>
      <c r="AL57" s="112"/>
      <c r="AM57" s="112"/>
      <c r="AN57" s="112"/>
      <c r="AO57" s="112"/>
      <c r="AP57" s="112"/>
      <c r="AQ57" s="112"/>
      <c r="AR57" s="112"/>
      <c r="AS57" s="112"/>
      <c r="AT57" s="112"/>
      <c r="AU57" s="112"/>
      <c r="AV57" s="112"/>
      <c r="AW57" s="112"/>
      <c r="AX57" s="112"/>
      <c r="AY57" s="143"/>
    </row>
    <row r="58" ht="15.75" customHeight="1">
      <c r="B58" s="182">
        <f t="shared" si="52"/>
        <v>100</v>
      </c>
      <c r="C58" s="183">
        <f t="shared" si="55"/>
        <v>101</v>
      </c>
      <c r="D58" s="187">
        <v>261.0</v>
      </c>
      <c r="E58" s="184">
        <f t="shared" si="49"/>
        <v>1.56</v>
      </c>
      <c r="F58" s="185">
        <f t="shared" si="50"/>
        <v>407.16</v>
      </c>
      <c r="G58" s="188">
        <f t="shared" si="53"/>
        <v>-32.76</v>
      </c>
      <c r="H58" s="112"/>
      <c r="I58" s="138">
        <v>53.0</v>
      </c>
      <c r="J58" s="112" t="str">
        <f t="shared" si="64"/>
        <v/>
      </c>
      <c r="K58" s="112">
        <f t="shared" si="19"/>
        <v>0</v>
      </c>
      <c r="L58" s="112" t="str">
        <f t="shared" si="20"/>
        <v/>
      </c>
      <c r="M58" s="112" t="str">
        <f t="shared" si="1"/>
        <v/>
      </c>
      <c r="N58" s="112" t="str">
        <f t="shared" si="2"/>
        <v/>
      </c>
      <c r="O58" s="139">
        <f t="shared" si="3"/>
        <v>0</v>
      </c>
      <c r="P58" s="138">
        <v>53.0</v>
      </c>
      <c r="Q58" s="112" t="str">
        <f t="shared" si="21"/>
        <v/>
      </c>
      <c r="R58" s="112" t="str">
        <f t="shared" si="22"/>
        <v/>
      </c>
      <c r="S58" s="112">
        <f t="shared" si="4"/>
        <v>0</v>
      </c>
      <c r="T58" s="112">
        <f t="shared" si="5"/>
        <v>0</v>
      </c>
      <c r="U58" s="112" t="str">
        <f t="shared" si="23"/>
        <v/>
      </c>
      <c r="V58" s="112" t="str">
        <f t="shared" si="6"/>
        <v/>
      </c>
      <c r="W58" s="112">
        <v>0.0</v>
      </c>
      <c r="X58" s="112">
        <f t="shared" si="7"/>
        <v>0</v>
      </c>
      <c r="Y58" s="140" t="str">
        <f t="shared" si="8"/>
        <v/>
      </c>
      <c r="AA58" s="141">
        <v>53.0</v>
      </c>
      <c r="AB58" s="112" t="str">
        <f t="shared" si="9"/>
        <v/>
      </c>
      <c r="AC58" s="142">
        <f t="shared" si="10"/>
        <v>0</v>
      </c>
      <c r="AD58" s="112" t="str">
        <f t="shared" si="11"/>
        <v/>
      </c>
      <c r="AE58" s="112" t="str">
        <f t="shared" si="12"/>
        <v/>
      </c>
      <c r="AF58" s="112" t="str">
        <f t="shared" si="24"/>
        <v/>
      </c>
      <c r="AG58" s="112" t="str">
        <f t="shared" si="25"/>
        <v/>
      </c>
      <c r="AH58" s="112" t="str">
        <f t="shared" si="26"/>
        <v/>
      </c>
      <c r="AI58" s="143" t="str">
        <f t="shared" si="27"/>
        <v/>
      </c>
      <c r="AK58" s="141">
        <v>53.0</v>
      </c>
      <c r="AL58" s="112"/>
      <c r="AM58" s="112"/>
      <c r="AN58" s="112"/>
      <c r="AO58" s="112"/>
      <c r="AP58" s="112"/>
      <c r="AQ58" s="112"/>
      <c r="AR58" s="112"/>
      <c r="AS58" s="112"/>
      <c r="AT58" s="112"/>
      <c r="AU58" s="112"/>
      <c r="AV58" s="112"/>
      <c r="AW58" s="112"/>
      <c r="AX58" s="112"/>
      <c r="AY58" s="143"/>
    </row>
    <row r="59" ht="15.75" customHeight="1">
      <c r="B59" s="182">
        <f t="shared" si="52"/>
        <v>101</v>
      </c>
      <c r="C59" s="183">
        <f t="shared" si="55"/>
        <v>105</v>
      </c>
      <c r="D59" s="187">
        <f>D60+20</f>
        <v>284</v>
      </c>
      <c r="E59" s="184">
        <f t="shared" si="49"/>
        <v>1.56</v>
      </c>
      <c r="F59" s="185">
        <f t="shared" si="50"/>
        <v>443.04</v>
      </c>
      <c r="G59" s="188">
        <f t="shared" si="53"/>
        <v>8.97</v>
      </c>
      <c r="H59" s="112"/>
      <c r="I59" s="138">
        <v>54.0</v>
      </c>
      <c r="J59" s="112" t="str">
        <f t="shared" si="64"/>
        <v/>
      </c>
      <c r="K59" s="112">
        <f t="shared" si="19"/>
        <v>0</v>
      </c>
      <c r="L59" s="112" t="str">
        <f t="shared" si="20"/>
        <v/>
      </c>
      <c r="M59" s="112" t="str">
        <f t="shared" si="1"/>
        <v/>
      </c>
      <c r="N59" s="112" t="str">
        <f t="shared" si="2"/>
        <v/>
      </c>
      <c r="O59" s="139">
        <f t="shared" si="3"/>
        <v>0</v>
      </c>
      <c r="P59" s="138">
        <v>54.0</v>
      </c>
      <c r="Q59" s="112" t="str">
        <f t="shared" si="21"/>
        <v/>
      </c>
      <c r="R59" s="112" t="str">
        <f t="shared" si="22"/>
        <v/>
      </c>
      <c r="S59" s="112">
        <f t="shared" si="4"/>
        <v>0</v>
      </c>
      <c r="T59" s="112">
        <f t="shared" si="5"/>
        <v>0</v>
      </c>
      <c r="U59" s="112" t="str">
        <f t="shared" si="23"/>
        <v/>
      </c>
      <c r="V59" s="112" t="str">
        <f t="shared" si="6"/>
        <v/>
      </c>
      <c r="W59" s="112">
        <v>0.0</v>
      </c>
      <c r="X59" s="112">
        <f t="shared" si="7"/>
        <v>0</v>
      </c>
      <c r="Y59" s="140" t="str">
        <f t="shared" si="8"/>
        <v/>
      </c>
      <c r="AA59" s="141">
        <v>54.0</v>
      </c>
      <c r="AB59" s="112" t="str">
        <f t="shared" si="9"/>
        <v/>
      </c>
      <c r="AC59" s="142">
        <f t="shared" si="10"/>
        <v>0</v>
      </c>
      <c r="AD59" s="112" t="str">
        <f t="shared" si="11"/>
        <v/>
      </c>
      <c r="AE59" s="112" t="str">
        <f t="shared" si="12"/>
        <v/>
      </c>
      <c r="AF59" s="112" t="str">
        <f t="shared" si="24"/>
        <v/>
      </c>
      <c r="AG59" s="112" t="str">
        <f t="shared" si="25"/>
        <v/>
      </c>
      <c r="AH59" s="112" t="str">
        <f t="shared" si="26"/>
        <v/>
      </c>
      <c r="AI59" s="143" t="str">
        <f t="shared" si="27"/>
        <v/>
      </c>
      <c r="AK59" s="141">
        <v>54.0</v>
      </c>
      <c r="AL59" s="112"/>
      <c r="AM59" s="112"/>
      <c r="AN59" s="112"/>
      <c r="AO59" s="112"/>
      <c r="AP59" s="112"/>
      <c r="AQ59" s="112"/>
      <c r="AR59" s="112"/>
      <c r="AS59" s="112"/>
      <c r="AT59" s="112"/>
      <c r="AU59" s="112"/>
      <c r="AV59" s="112"/>
      <c r="AW59" s="112"/>
      <c r="AX59" s="112"/>
      <c r="AY59" s="143"/>
    </row>
    <row r="60" ht="15.75" customHeight="1">
      <c r="B60" s="182">
        <f t="shared" si="52"/>
        <v>105</v>
      </c>
      <c r="C60" s="183">
        <f t="shared" si="55"/>
        <v>106</v>
      </c>
      <c r="D60" s="187">
        <v>264.0</v>
      </c>
      <c r="E60" s="184">
        <f t="shared" si="49"/>
        <v>1.56</v>
      </c>
      <c r="F60" s="185">
        <f t="shared" si="50"/>
        <v>411.84</v>
      </c>
      <c r="G60" s="188">
        <f t="shared" si="53"/>
        <v>-31.2</v>
      </c>
      <c r="H60" s="112"/>
      <c r="I60" s="138">
        <v>55.0</v>
      </c>
      <c r="J60" s="112" t="str">
        <f t="shared" si="64"/>
        <v/>
      </c>
      <c r="K60" s="112">
        <f t="shared" si="19"/>
        <v>0</v>
      </c>
      <c r="L60" s="112" t="str">
        <f t="shared" si="20"/>
        <v/>
      </c>
      <c r="M60" s="112" t="str">
        <f t="shared" si="1"/>
        <v/>
      </c>
      <c r="N60" s="112" t="str">
        <f t="shared" si="2"/>
        <v/>
      </c>
      <c r="O60" s="139">
        <f t="shared" si="3"/>
        <v>0</v>
      </c>
      <c r="P60" s="138">
        <v>55.0</v>
      </c>
      <c r="Q60" s="112" t="str">
        <f t="shared" si="21"/>
        <v/>
      </c>
      <c r="R60" s="112" t="str">
        <f t="shared" si="22"/>
        <v/>
      </c>
      <c r="S60" s="112">
        <f t="shared" si="4"/>
        <v>0</v>
      </c>
      <c r="T60" s="112">
        <f t="shared" si="5"/>
        <v>0</v>
      </c>
      <c r="U60" s="112" t="str">
        <f t="shared" si="23"/>
        <v/>
      </c>
      <c r="V60" s="112" t="str">
        <f t="shared" si="6"/>
        <v/>
      </c>
      <c r="W60" s="112">
        <v>0.0</v>
      </c>
      <c r="X60" s="112">
        <f t="shared" si="7"/>
        <v>0</v>
      </c>
      <c r="Y60" s="140" t="str">
        <f t="shared" si="8"/>
        <v/>
      </c>
      <c r="AA60" s="141">
        <v>55.0</v>
      </c>
      <c r="AB60" s="112" t="str">
        <f t="shared" si="9"/>
        <v/>
      </c>
      <c r="AC60" s="142">
        <f t="shared" si="10"/>
        <v>0</v>
      </c>
      <c r="AD60" s="112" t="str">
        <f t="shared" si="11"/>
        <v/>
      </c>
      <c r="AE60" s="112" t="str">
        <f t="shared" si="12"/>
        <v/>
      </c>
      <c r="AF60" s="112" t="str">
        <f t="shared" si="24"/>
        <v/>
      </c>
      <c r="AG60" s="112" t="str">
        <f t="shared" si="25"/>
        <v/>
      </c>
      <c r="AH60" s="112" t="str">
        <f t="shared" si="26"/>
        <v/>
      </c>
      <c r="AI60" s="143" t="str">
        <f t="shared" si="27"/>
        <v/>
      </c>
      <c r="AK60" s="141">
        <v>55.0</v>
      </c>
      <c r="AL60" s="112"/>
      <c r="AM60" s="112"/>
      <c r="AN60" s="112"/>
      <c r="AO60" s="112"/>
      <c r="AP60" s="112"/>
      <c r="AQ60" s="112"/>
      <c r="AR60" s="112"/>
      <c r="AS60" s="112"/>
      <c r="AT60" s="112"/>
      <c r="AU60" s="112"/>
      <c r="AV60" s="112"/>
      <c r="AW60" s="112"/>
      <c r="AX60" s="112"/>
      <c r="AY60" s="143"/>
    </row>
    <row r="61" ht="15.75" customHeight="1">
      <c r="B61" s="182">
        <f t="shared" si="52"/>
        <v>106</v>
      </c>
      <c r="C61" s="183">
        <f t="shared" si="55"/>
        <v>110</v>
      </c>
      <c r="D61" s="187">
        <f>D62+19</f>
        <v>285</v>
      </c>
      <c r="E61" s="184">
        <f t="shared" si="49"/>
        <v>1.56</v>
      </c>
      <c r="F61" s="185">
        <f t="shared" si="50"/>
        <v>444.6</v>
      </c>
      <c r="G61" s="188">
        <f t="shared" si="53"/>
        <v>8.19</v>
      </c>
      <c r="H61" s="112"/>
      <c r="I61" s="138">
        <v>56.0</v>
      </c>
      <c r="J61" s="112" t="str">
        <f t="shared" si="64"/>
        <v/>
      </c>
      <c r="K61" s="112">
        <f t="shared" si="19"/>
        <v>0</v>
      </c>
      <c r="L61" s="112" t="str">
        <f t="shared" si="20"/>
        <v/>
      </c>
      <c r="M61" s="112" t="str">
        <f t="shared" si="1"/>
        <v/>
      </c>
      <c r="N61" s="112" t="str">
        <f t="shared" si="2"/>
        <v/>
      </c>
      <c r="O61" s="139">
        <f t="shared" si="3"/>
        <v>0</v>
      </c>
      <c r="P61" s="138">
        <v>56.0</v>
      </c>
      <c r="Q61" s="112" t="str">
        <f t="shared" si="21"/>
        <v/>
      </c>
      <c r="R61" s="112" t="str">
        <f t="shared" si="22"/>
        <v/>
      </c>
      <c r="S61" s="112">
        <f t="shared" si="4"/>
        <v>0</v>
      </c>
      <c r="T61" s="112">
        <f t="shared" si="5"/>
        <v>0</v>
      </c>
      <c r="U61" s="112" t="str">
        <f t="shared" si="23"/>
        <v/>
      </c>
      <c r="V61" s="112" t="str">
        <f t="shared" si="6"/>
        <v/>
      </c>
      <c r="W61" s="112">
        <v>0.0</v>
      </c>
      <c r="X61" s="112">
        <f t="shared" si="7"/>
        <v>0</v>
      </c>
      <c r="Y61" s="140" t="str">
        <f t="shared" si="8"/>
        <v/>
      </c>
      <c r="AA61" s="141">
        <v>56.0</v>
      </c>
      <c r="AB61" s="112" t="str">
        <f t="shared" si="9"/>
        <v/>
      </c>
      <c r="AC61" s="142">
        <f t="shared" si="10"/>
        <v>0</v>
      </c>
      <c r="AD61" s="112" t="str">
        <f t="shared" si="11"/>
        <v/>
      </c>
      <c r="AE61" s="112" t="str">
        <f t="shared" si="12"/>
        <v/>
      </c>
      <c r="AF61" s="112" t="str">
        <f t="shared" si="24"/>
        <v/>
      </c>
      <c r="AG61" s="112" t="str">
        <f t="shared" si="25"/>
        <v/>
      </c>
      <c r="AH61" s="112" t="str">
        <f t="shared" si="26"/>
        <v/>
      </c>
      <c r="AI61" s="143" t="str">
        <f t="shared" si="27"/>
        <v/>
      </c>
      <c r="AK61" s="141">
        <v>56.0</v>
      </c>
      <c r="AL61" s="112"/>
      <c r="AM61" s="112"/>
      <c r="AN61" s="112"/>
      <c r="AO61" s="112"/>
      <c r="AP61" s="112"/>
      <c r="AQ61" s="112"/>
      <c r="AR61" s="112"/>
      <c r="AS61" s="112"/>
      <c r="AT61" s="112"/>
      <c r="AU61" s="112"/>
      <c r="AV61" s="112"/>
      <c r="AW61" s="112"/>
      <c r="AX61" s="112"/>
      <c r="AY61" s="143"/>
    </row>
    <row r="62" ht="15.75" customHeight="1">
      <c r="B62" s="182">
        <f t="shared" si="52"/>
        <v>110</v>
      </c>
      <c r="C62" s="183">
        <f t="shared" si="55"/>
        <v>111</v>
      </c>
      <c r="D62" s="187">
        <v>266.0</v>
      </c>
      <c r="E62" s="184">
        <f t="shared" si="49"/>
        <v>1.56</v>
      </c>
      <c r="F62" s="185">
        <f t="shared" si="50"/>
        <v>414.96</v>
      </c>
      <c r="G62" s="188">
        <f t="shared" si="53"/>
        <v>-29.64</v>
      </c>
      <c r="H62" s="112"/>
      <c r="I62" s="138">
        <v>57.0</v>
      </c>
      <c r="J62" s="112" t="str">
        <f t="shared" si="64"/>
        <v/>
      </c>
      <c r="K62" s="112">
        <f t="shared" si="19"/>
        <v>0</v>
      </c>
      <c r="L62" s="112" t="str">
        <f t="shared" si="20"/>
        <v/>
      </c>
      <c r="M62" s="112" t="str">
        <f t="shared" si="1"/>
        <v/>
      </c>
      <c r="N62" s="112" t="str">
        <f t="shared" si="2"/>
        <v/>
      </c>
      <c r="O62" s="139">
        <f t="shared" si="3"/>
        <v>0</v>
      </c>
      <c r="P62" s="138">
        <v>57.0</v>
      </c>
      <c r="Q62" s="112" t="str">
        <f t="shared" si="21"/>
        <v/>
      </c>
      <c r="R62" s="112" t="str">
        <f t="shared" si="22"/>
        <v/>
      </c>
      <c r="S62" s="112">
        <f t="shared" si="4"/>
        <v>0</v>
      </c>
      <c r="T62" s="112">
        <f t="shared" si="5"/>
        <v>0</v>
      </c>
      <c r="U62" s="112" t="str">
        <f t="shared" si="23"/>
        <v/>
      </c>
      <c r="V62" s="112" t="str">
        <f t="shared" si="6"/>
        <v/>
      </c>
      <c r="W62" s="112">
        <v>0.0</v>
      </c>
      <c r="X62" s="112">
        <f t="shared" si="7"/>
        <v>0</v>
      </c>
      <c r="Y62" s="140" t="str">
        <f t="shared" si="8"/>
        <v/>
      </c>
      <c r="AA62" s="141">
        <v>57.0</v>
      </c>
      <c r="AB62" s="112" t="str">
        <f t="shared" si="9"/>
        <v/>
      </c>
      <c r="AC62" s="142">
        <f t="shared" si="10"/>
        <v>0</v>
      </c>
      <c r="AD62" s="112" t="str">
        <f t="shared" si="11"/>
        <v/>
      </c>
      <c r="AE62" s="112" t="str">
        <f t="shared" si="12"/>
        <v/>
      </c>
      <c r="AF62" s="112" t="str">
        <f t="shared" si="24"/>
        <v/>
      </c>
      <c r="AG62" s="112" t="str">
        <f t="shared" si="25"/>
        <v/>
      </c>
      <c r="AH62" s="112" t="str">
        <f t="shared" si="26"/>
        <v/>
      </c>
      <c r="AI62" s="143" t="str">
        <f t="shared" si="27"/>
        <v/>
      </c>
      <c r="AK62" s="141">
        <v>57.0</v>
      </c>
      <c r="AL62" s="112"/>
      <c r="AM62" s="112"/>
      <c r="AN62" s="112"/>
      <c r="AO62" s="112"/>
      <c r="AP62" s="112"/>
      <c r="AQ62" s="112"/>
      <c r="AR62" s="112"/>
      <c r="AS62" s="112"/>
      <c r="AT62" s="112"/>
      <c r="AU62" s="112"/>
      <c r="AV62" s="112"/>
      <c r="AW62" s="112"/>
      <c r="AX62" s="112"/>
      <c r="AY62" s="143"/>
    </row>
    <row r="63" ht="15.75" customHeight="1">
      <c r="B63" s="182">
        <f t="shared" si="52"/>
        <v>111</v>
      </c>
      <c r="C63" s="183">
        <f t="shared" si="55"/>
        <v>115</v>
      </c>
      <c r="D63" s="187">
        <f>D64+18</f>
        <v>285</v>
      </c>
      <c r="E63" s="184">
        <f t="shared" si="49"/>
        <v>1.56</v>
      </c>
      <c r="F63" s="185">
        <f t="shared" si="50"/>
        <v>444.6</v>
      </c>
      <c r="G63" s="188">
        <f t="shared" si="53"/>
        <v>7.41</v>
      </c>
      <c r="H63" s="112"/>
      <c r="I63" s="138">
        <v>58.0</v>
      </c>
      <c r="J63" s="112" t="str">
        <f t="shared" si="64"/>
        <v/>
      </c>
      <c r="K63" s="112">
        <f t="shared" si="19"/>
        <v>0</v>
      </c>
      <c r="L63" s="112" t="str">
        <f t="shared" si="20"/>
        <v/>
      </c>
      <c r="M63" s="112" t="str">
        <f t="shared" si="1"/>
        <v/>
      </c>
      <c r="N63" s="112" t="str">
        <f t="shared" si="2"/>
        <v/>
      </c>
      <c r="O63" s="139">
        <f t="shared" si="3"/>
        <v>0</v>
      </c>
      <c r="P63" s="138">
        <v>58.0</v>
      </c>
      <c r="Q63" s="112" t="str">
        <f t="shared" si="21"/>
        <v/>
      </c>
      <c r="R63" s="112" t="str">
        <f t="shared" si="22"/>
        <v/>
      </c>
      <c r="S63" s="112">
        <f t="shared" si="4"/>
        <v>0</v>
      </c>
      <c r="T63" s="112">
        <f t="shared" si="5"/>
        <v>0</v>
      </c>
      <c r="U63" s="112" t="str">
        <f t="shared" si="23"/>
        <v/>
      </c>
      <c r="V63" s="112" t="str">
        <f t="shared" si="6"/>
        <v/>
      </c>
      <c r="W63" s="112">
        <v>0.0</v>
      </c>
      <c r="X63" s="112">
        <f t="shared" si="7"/>
        <v>0</v>
      </c>
      <c r="Y63" s="140" t="str">
        <f t="shared" si="8"/>
        <v/>
      </c>
      <c r="AA63" s="141">
        <v>58.0</v>
      </c>
      <c r="AB63" s="112" t="str">
        <f t="shared" si="9"/>
        <v/>
      </c>
      <c r="AC63" s="142">
        <f t="shared" si="10"/>
        <v>0</v>
      </c>
      <c r="AD63" s="112" t="str">
        <f t="shared" si="11"/>
        <v/>
      </c>
      <c r="AE63" s="112" t="str">
        <f t="shared" si="12"/>
        <v/>
      </c>
      <c r="AF63" s="112" t="str">
        <f t="shared" si="24"/>
        <v/>
      </c>
      <c r="AG63" s="112" t="str">
        <f t="shared" si="25"/>
        <v/>
      </c>
      <c r="AH63" s="112" t="str">
        <f t="shared" si="26"/>
        <v/>
      </c>
      <c r="AI63" s="143" t="str">
        <f t="shared" si="27"/>
        <v/>
      </c>
      <c r="AK63" s="141">
        <v>58.0</v>
      </c>
      <c r="AL63" s="112"/>
      <c r="AM63" s="112"/>
      <c r="AN63" s="112"/>
      <c r="AO63" s="112"/>
      <c r="AP63" s="112"/>
      <c r="AQ63" s="112"/>
      <c r="AR63" s="112"/>
      <c r="AS63" s="112"/>
      <c r="AT63" s="112"/>
      <c r="AU63" s="112"/>
      <c r="AV63" s="112"/>
      <c r="AW63" s="112"/>
      <c r="AX63" s="112"/>
      <c r="AY63" s="143"/>
    </row>
    <row r="64" ht="15.75" customHeight="1">
      <c r="B64" s="182">
        <f t="shared" si="52"/>
        <v>115</v>
      </c>
      <c r="C64" s="183">
        <f t="shared" si="55"/>
        <v>116</v>
      </c>
      <c r="D64" s="187">
        <v>267.0</v>
      </c>
      <c r="E64" s="184">
        <f t="shared" si="49"/>
        <v>1.56</v>
      </c>
      <c r="F64" s="185">
        <f t="shared" si="50"/>
        <v>416.52</v>
      </c>
      <c r="G64" s="188">
        <f t="shared" si="53"/>
        <v>-28.08</v>
      </c>
      <c r="H64" s="112"/>
      <c r="I64" s="138">
        <v>59.0</v>
      </c>
      <c r="J64" s="112" t="str">
        <f t="shared" si="64"/>
        <v/>
      </c>
      <c r="K64" s="112">
        <f t="shared" si="19"/>
        <v>0</v>
      </c>
      <c r="L64" s="112" t="str">
        <f t="shared" si="20"/>
        <v/>
      </c>
      <c r="M64" s="112" t="str">
        <f t="shared" si="1"/>
        <v/>
      </c>
      <c r="N64" s="112" t="str">
        <f t="shared" si="2"/>
        <v/>
      </c>
      <c r="O64" s="139">
        <f t="shared" si="3"/>
        <v>0</v>
      </c>
      <c r="P64" s="138">
        <v>59.0</v>
      </c>
      <c r="Q64" s="112" t="str">
        <f t="shared" si="21"/>
        <v/>
      </c>
      <c r="R64" s="112" t="str">
        <f t="shared" si="22"/>
        <v/>
      </c>
      <c r="S64" s="112">
        <f t="shared" si="4"/>
        <v>0</v>
      </c>
      <c r="T64" s="112">
        <f t="shared" si="5"/>
        <v>0</v>
      </c>
      <c r="U64" s="112" t="str">
        <f t="shared" si="23"/>
        <v/>
      </c>
      <c r="V64" s="112" t="str">
        <f t="shared" si="6"/>
        <v/>
      </c>
      <c r="W64" s="112">
        <v>0.0</v>
      </c>
      <c r="X64" s="112">
        <f t="shared" si="7"/>
        <v>0</v>
      </c>
      <c r="Y64" s="140" t="str">
        <f t="shared" si="8"/>
        <v/>
      </c>
      <c r="AA64" s="141">
        <v>59.0</v>
      </c>
      <c r="AB64" s="112" t="str">
        <f t="shared" si="9"/>
        <v/>
      </c>
      <c r="AC64" s="142">
        <f t="shared" si="10"/>
        <v>0</v>
      </c>
      <c r="AD64" s="112" t="str">
        <f t="shared" si="11"/>
        <v/>
      </c>
      <c r="AE64" s="112" t="str">
        <f t="shared" si="12"/>
        <v/>
      </c>
      <c r="AF64" s="112" t="str">
        <f t="shared" si="24"/>
        <v/>
      </c>
      <c r="AG64" s="112" t="str">
        <f t="shared" si="25"/>
        <v/>
      </c>
      <c r="AH64" s="112" t="str">
        <f t="shared" si="26"/>
        <v/>
      </c>
      <c r="AI64" s="143" t="str">
        <f t="shared" si="27"/>
        <v/>
      </c>
      <c r="AK64" s="141">
        <v>59.0</v>
      </c>
      <c r="AL64" s="112"/>
      <c r="AM64" s="112"/>
      <c r="AN64" s="112"/>
      <c r="AO64" s="112"/>
      <c r="AP64" s="112"/>
      <c r="AQ64" s="112"/>
      <c r="AR64" s="112"/>
      <c r="AS64" s="112"/>
      <c r="AT64" s="112"/>
      <c r="AU64" s="112"/>
      <c r="AV64" s="112"/>
      <c r="AW64" s="112"/>
      <c r="AX64" s="112"/>
      <c r="AY64" s="143"/>
    </row>
    <row r="65" ht="15.75" customHeight="1">
      <c r="B65" s="182">
        <f t="shared" si="52"/>
        <v>116</v>
      </c>
      <c r="C65" s="183">
        <f t="shared" si="55"/>
        <v>120</v>
      </c>
      <c r="D65" s="187">
        <f>D66+17</f>
        <v>285</v>
      </c>
      <c r="E65" s="184">
        <f t="shared" si="49"/>
        <v>1.56</v>
      </c>
      <c r="F65" s="185">
        <f t="shared" si="50"/>
        <v>444.6</v>
      </c>
      <c r="G65" s="188">
        <f t="shared" si="53"/>
        <v>7.02</v>
      </c>
      <c r="H65" s="112"/>
      <c r="I65" s="138">
        <v>60.0</v>
      </c>
      <c r="J65" s="112" t="str">
        <f t="shared" si="64"/>
        <v/>
      </c>
      <c r="K65" s="112">
        <f t="shared" si="19"/>
        <v>0</v>
      </c>
      <c r="L65" s="112" t="str">
        <f t="shared" si="20"/>
        <v/>
      </c>
      <c r="M65" s="112" t="str">
        <f t="shared" si="1"/>
        <v/>
      </c>
      <c r="N65" s="112" t="str">
        <f t="shared" si="2"/>
        <v/>
      </c>
      <c r="O65" s="139">
        <f t="shared" si="3"/>
        <v>0</v>
      </c>
      <c r="P65" s="138">
        <v>60.0</v>
      </c>
      <c r="Q65" s="112" t="str">
        <f t="shared" si="21"/>
        <v/>
      </c>
      <c r="R65" s="112" t="str">
        <f t="shared" si="22"/>
        <v/>
      </c>
      <c r="S65" s="112">
        <f t="shared" si="4"/>
        <v>0</v>
      </c>
      <c r="T65" s="112">
        <f t="shared" si="5"/>
        <v>0</v>
      </c>
      <c r="U65" s="112" t="str">
        <f t="shared" si="23"/>
        <v/>
      </c>
      <c r="V65" s="112" t="str">
        <f t="shared" si="6"/>
        <v/>
      </c>
      <c r="W65" s="112">
        <v>0.0</v>
      </c>
      <c r="X65" s="112">
        <f t="shared" si="7"/>
        <v>0</v>
      </c>
      <c r="Y65" s="140" t="str">
        <f t="shared" si="8"/>
        <v/>
      </c>
      <c r="AA65" s="141">
        <v>60.0</v>
      </c>
      <c r="AB65" s="112" t="str">
        <f t="shared" si="9"/>
        <v/>
      </c>
      <c r="AC65" s="142">
        <f t="shared" si="10"/>
        <v>0</v>
      </c>
      <c r="AD65" s="112" t="str">
        <f t="shared" si="11"/>
        <v/>
      </c>
      <c r="AE65" s="112" t="str">
        <f t="shared" si="12"/>
        <v/>
      </c>
      <c r="AF65" s="112" t="str">
        <f t="shared" si="24"/>
        <v/>
      </c>
      <c r="AG65" s="112" t="str">
        <f t="shared" si="25"/>
        <v/>
      </c>
      <c r="AH65" s="112" t="str">
        <f t="shared" si="26"/>
        <v/>
      </c>
      <c r="AI65" s="143" t="str">
        <f t="shared" si="27"/>
        <v/>
      </c>
      <c r="AK65" s="141">
        <v>60.0</v>
      </c>
      <c r="AL65" s="112"/>
      <c r="AM65" s="112"/>
      <c r="AN65" s="112"/>
      <c r="AO65" s="112"/>
      <c r="AP65" s="112"/>
      <c r="AQ65" s="112"/>
      <c r="AR65" s="112"/>
      <c r="AS65" s="112"/>
      <c r="AT65" s="112"/>
      <c r="AU65" s="112"/>
      <c r="AV65" s="112"/>
      <c r="AW65" s="112"/>
      <c r="AX65" s="112"/>
      <c r="AY65" s="143"/>
    </row>
    <row r="66" ht="15.75" customHeight="1">
      <c r="B66" s="182">
        <f t="shared" si="52"/>
        <v>120</v>
      </c>
      <c r="C66" s="183">
        <f t="shared" si="55"/>
        <v>121</v>
      </c>
      <c r="D66" s="187">
        <v>268.0</v>
      </c>
      <c r="E66" s="184">
        <f t="shared" si="49"/>
        <v>1.56</v>
      </c>
      <c r="F66" s="185">
        <f t="shared" si="50"/>
        <v>418.08</v>
      </c>
      <c r="G66" s="188">
        <f t="shared" si="53"/>
        <v>-26.52</v>
      </c>
      <c r="H66" s="112"/>
      <c r="I66" s="138">
        <v>61.0</v>
      </c>
      <c r="J66" s="112" t="str">
        <f t="shared" si="64"/>
        <v/>
      </c>
      <c r="K66" s="112">
        <f t="shared" si="19"/>
        <v>0</v>
      </c>
      <c r="L66" s="112" t="str">
        <f t="shared" si="20"/>
        <v/>
      </c>
      <c r="M66" s="112" t="str">
        <f t="shared" si="1"/>
        <v/>
      </c>
      <c r="N66" s="112" t="str">
        <f t="shared" si="2"/>
        <v/>
      </c>
      <c r="O66" s="139">
        <f t="shared" si="3"/>
        <v>0</v>
      </c>
      <c r="P66" s="138">
        <v>61.0</v>
      </c>
      <c r="Q66" s="112" t="str">
        <f t="shared" si="21"/>
        <v/>
      </c>
      <c r="R66" s="112" t="str">
        <f t="shared" si="22"/>
        <v/>
      </c>
      <c r="S66" s="112">
        <f t="shared" si="4"/>
        <v>0</v>
      </c>
      <c r="T66" s="112">
        <f t="shared" si="5"/>
        <v>0</v>
      </c>
      <c r="U66" s="112" t="str">
        <f t="shared" si="23"/>
        <v/>
      </c>
      <c r="V66" s="112" t="str">
        <f t="shared" si="6"/>
        <v/>
      </c>
      <c r="W66" s="112">
        <v>0.0</v>
      </c>
      <c r="X66" s="112">
        <f t="shared" si="7"/>
        <v>0</v>
      </c>
      <c r="Y66" s="140" t="str">
        <f t="shared" si="8"/>
        <v/>
      </c>
      <c r="AA66" s="141">
        <v>61.0</v>
      </c>
      <c r="AB66" s="112" t="str">
        <f t="shared" si="9"/>
        <v/>
      </c>
      <c r="AC66" s="142">
        <f t="shared" si="10"/>
        <v>0</v>
      </c>
      <c r="AD66" s="112" t="str">
        <f t="shared" si="11"/>
        <v/>
      </c>
      <c r="AE66" s="112" t="str">
        <f t="shared" si="12"/>
        <v/>
      </c>
      <c r="AF66" s="112" t="str">
        <f t="shared" si="24"/>
        <v/>
      </c>
      <c r="AG66" s="112" t="str">
        <f t="shared" si="25"/>
        <v/>
      </c>
      <c r="AH66" s="112" t="str">
        <f t="shared" si="26"/>
        <v/>
      </c>
      <c r="AI66" s="143" t="str">
        <f t="shared" si="27"/>
        <v/>
      </c>
      <c r="AK66" s="141">
        <v>61.0</v>
      </c>
      <c r="AL66" s="112"/>
      <c r="AM66" s="112"/>
      <c r="AN66" s="112"/>
      <c r="AO66" s="112"/>
      <c r="AP66" s="112"/>
      <c r="AQ66" s="112"/>
      <c r="AR66" s="112"/>
      <c r="AS66" s="112"/>
      <c r="AT66" s="112"/>
      <c r="AU66" s="112"/>
      <c r="AV66" s="112"/>
      <c r="AW66" s="112"/>
      <c r="AX66" s="112"/>
      <c r="AY66" s="143"/>
    </row>
    <row r="67" ht="15.75" customHeight="1">
      <c r="B67" s="182">
        <f t="shared" si="52"/>
        <v>121</v>
      </c>
      <c r="C67" s="183">
        <f t="shared" si="55"/>
        <v>125</v>
      </c>
      <c r="D67" s="187">
        <f>D68+16</f>
        <v>284</v>
      </c>
      <c r="E67" s="184">
        <f t="shared" si="49"/>
        <v>1.56</v>
      </c>
      <c r="F67" s="185">
        <f t="shared" si="50"/>
        <v>443.04</v>
      </c>
      <c r="G67" s="188">
        <f t="shared" si="53"/>
        <v>6.24</v>
      </c>
      <c r="H67" s="112"/>
      <c r="I67" s="138">
        <v>62.0</v>
      </c>
      <c r="J67" s="112" t="str">
        <f t="shared" si="64"/>
        <v/>
      </c>
      <c r="K67" s="112">
        <f t="shared" si="19"/>
        <v>0</v>
      </c>
      <c r="L67" s="112" t="str">
        <f t="shared" si="20"/>
        <v/>
      </c>
      <c r="M67" s="112" t="str">
        <f t="shared" si="1"/>
        <v/>
      </c>
      <c r="N67" s="112" t="str">
        <f t="shared" si="2"/>
        <v/>
      </c>
      <c r="O67" s="139">
        <f t="shared" si="3"/>
        <v>0</v>
      </c>
      <c r="P67" s="138">
        <v>62.0</v>
      </c>
      <c r="Q67" s="112" t="str">
        <f t="shared" si="21"/>
        <v/>
      </c>
      <c r="R67" s="112" t="str">
        <f t="shared" si="22"/>
        <v/>
      </c>
      <c r="S67" s="112">
        <f t="shared" si="4"/>
        <v>0</v>
      </c>
      <c r="T67" s="112">
        <f t="shared" si="5"/>
        <v>0</v>
      </c>
      <c r="U67" s="112" t="str">
        <f t="shared" si="23"/>
        <v/>
      </c>
      <c r="V67" s="112" t="str">
        <f t="shared" si="6"/>
        <v/>
      </c>
      <c r="W67" s="112">
        <v>0.0</v>
      </c>
      <c r="X67" s="112">
        <f t="shared" si="7"/>
        <v>0</v>
      </c>
      <c r="Y67" s="140" t="str">
        <f t="shared" si="8"/>
        <v/>
      </c>
      <c r="AA67" s="141">
        <v>62.0</v>
      </c>
      <c r="AB67" s="112" t="str">
        <f t="shared" si="9"/>
        <v/>
      </c>
      <c r="AC67" s="142">
        <f t="shared" si="10"/>
        <v>0</v>
      </c>
      <c r="AD67" s="112" t="str">
        <f t="shared" si="11"/>
        <v/>
      </c>
      <c r="AE67" s="112" t="str">
        <f t="shared" si="12"/>
        <v/>
      </c>
      <c r="AF67" s="112" t="str">
        <f t="shared" si="24"/>
        <v/>
      </c>
      <c r="AG67" s="112" t="str">
        <f t="shared" si="25"/>
        <v/>
      </c>
      <c r="AH67" s="112" t="str">
        <f t="shared" si="26"/>
        <v/>
      </c>
      <c r="AI67" s="143" t="str">
        <f t="shared" si="27"/>
        <v/>
      </c>
      <c r="AK67" s="141">
        <v>62.0</v>
      </c>
      <c r="AL67" s="112"/>
      <c r="AM67" s="112"/>
      <c r="AN67" s="112"/>
      <c r="AO67" s="112"/>
      <c r="AP67" s="112"/>
      <c r="AQ67" s="112"/>
      <c r="AR67" s="112"/>
      <c r="AS67" s="112"/>
      <c r="AT67" s="112"/>
      <c r="AU67" s="112"/>
      <c r="AV67" s="112"/>
      <c r="AW67" s="112"/>
      <c r="AX67" s="112"/>
      <c r="AY67" s="143"/>
    </row>
    <row r="68" ht="15.75" customHeight="1">
      <c r="B68" s="182">
        <f t="shared" si="52"/>
        <v>125</v>
      </c>
      <c r="C68" s="183">
        <f t="shared" si="55"/>
        <v>126</v>
      </c>
      <c r="D68" s="187">
        <v>268.0</v>
      </c>
      <c r="E68" s="184">
        <f t="shared" si="49"/>
        <v>1.56</v>
      </c>
      <c r="F68" s="185">
        <f t="shared" si="50"/>
        <v>418.08</v>
      </c>
      <c r="G68" s="188">
        <f t="shared" si="53"/>
        <v>-24.96</v>
      </c>
      <c r="H68" s="112"/>
      <c r="I68" s="138">
        <v>63.0</v>
      </c>
      <c r="J68" s="112" t="str">
        <f t="shared" si="64"/>
        <v/>
      </c>
      <c r="K68" s="112">
        <f t="shared" si="19"/>
        <v>0</v>
      </c>
      <c r="L68" s="112" t="str">
        <f t="shared" si="20"/>
        <v/>
      </c>
      <c r="M68" s="112" t="str">
        <f t="shared" si="1"/>
        <v/>
      </c>
      <c r="N68" s="112" t="str">
        <f t="shared" si="2"/>
        <v/>
      </c>
      <c r="O68" s="139">
        <f t="shared" si="3"/>
        <v>0</v>
      </c>
      <c r="P68" s="138">
        <v>63.0</v>
      </c>
      <c r="Q68" s="112" t="str">
        <f t="shared" si="21"/>
        <v/>
      </c>
      <c r="R68" s="112" t="str">
        <f t="shared" si="22"/>
        <v/>
      </c>
      <c r="S68" s="112">
        <f t="shared" si="4"/>
        <v>0</v>
      </c>
      <c r="T68" s="112">
        <f t="shared" si="5"/>
        <v>0</v>
      </c>
      <c r="U68" s="112" t="str">
        <f t="shared" si="23"/>
        <v/>
      </c>
      <c r="V68" s="112" t="str">
        <f t="shared" si="6"/>
        <v/>
      </c>
      <c r="W68" s="112">
        <v>0.0</v>
      </c>
      <c r="X68" s="112">
        <f t="shared" si="7"/>
        <v>0</v>
      </c>
      <c r="Y68" s="140" t="str">
        <f t="shared" si="8"/>
        <v/>
      </c>
      <c r="AA68" s="141">
        <v>63.0</v>
      </c>
      <c r="AB68" s="112" t="str">
        <f t="shared" si="9"/>
        <v/>
      </c>
      <c r="AC68" s="142">
        <f t="shared" si="10"/>
        <v>0</v>
      </c>
      <c r="AD68" s="112" t="str">
        <f t="shared" si="11"/>
        <v/>
      </c>
      <c r="AE68" s="112" t="str">
        <f t="shared" si="12"/>
        <v/>
      </c>
      <c r="AF68" s="112" t="str">
        <f t="shared" si="24"/>
        <v/>
      </c>
      <c r="AG68" s="112" t="str">
        <f t="shared" si="25"/>
        <v/>
      </c>
      <c r="AH68" s="112" t="str">
        <f t="shared" si="26"/>
        <v/>
      </c>
      <c r="AI68" s="143" t="str">
        <f t="shared" si="27"/>
        <v/>
      </c>
      <c r="AK68" s="141">
        <v>63.0</v>
      </c>
      <c r="AL68" s="112"/>
      <c r="AM68" s="112"/>
      <c r="AN68" s="112"/>
      <c r="AO68" s="112"/>
      <c r="AP68" s="112"/>
      <c r="AQ68" s="112"/>
      <c r="AR68" s="112"/>
      <c r="AS68" s="112"/>
      <c r="AT68" s="112"/>
      <c r="AU68" s="112"/>
      <c r="AV68" s="112"/>
      <c r="AW68" s="112"/>
      <c r="AX68" s="112"/>
      <c r="AY68" s="143"/>
    </row>
    <row r="69" ht="15.75" customHeight="1">
      <c r="B69" s="182">
        <f t="shared" si="52"/>
        <v>126</v>
      </c>
      <c r="C69" s="183">
        <f t="shared" si="55"/>
        <v>130</v>
      </c>
      <c r="D69" s="187">
        <f>D70+15</f>
        <v>284</v>
      </c>
      <c r="E69" s="184">
        <f t="shared" si="49"/>
        <v>1.56</v>
      </c>
      <c r="F69" s="185">
        <f t="shared" si="50"/>
        <v>443.04</v>
      </c>
      <c r="G69" s="188">
        <f t="shared" si="53"/>
        <v>6.24</v>
      </c>
      <c r="H69" s="112"/>
      <c r="I69" s="138">
        <v>64.0</v>
      </c>
      <c r="J69" s="112" t="str">
        <f t="shared" si="64"/>
        <v/>
      </c>
      <c r="K69" s="112">
        <f t="shared" si="19"/>
        <v>0</v>
      </c>
      <c r="L69" s="112" t="str">
        <f t="shared" si="20"/>
        <v/>
      </c>
      <c r="M69" s="112" t="str">
        <f t="shared" si="1"/>
        <v/>
      </c>
      <c r="N69" s="112" t="str">
        <f t="shared" si="2"/>
        <v/>
      </c>
      <c r="O69" s="139">
        <f t="shared" si="3"/>
        <v>0</v>
      </c>
      <c r="P69" s="138">
        <v>64.0</v>
      </c>
      <c r="Q69" s="112" t="str">
        <f t="shared" si="21"/>
        <v/>
      </c>
      <c r="R69" s="112" t="str">
        <f t="shared" si="22"/>
        <v/>
      </c>
      <c r="S69" s="112">
        <f t="shared" si="4"/>
        <v>0</v>
      </c>
      <c r="T69" s="112">
        <f t="shared" si="5"/>
        <v>0</v>
      </c>
      <c r="U69" s="112" t="str">
        <f t="shared" si="23"/>
        <v/>
      </c>
      <c r="V69" s="112" t="str">
        <f t="shared" si="6"/>
        <v/>
      </c>
      <c r="W69" s="112">
        <v>0.0</v>
      </c>
      <c r="X69" s="112">
        <f t="shared" si="7"/>
        <v>0</v>
      </c>
      <c r="Y69" s="140" t="str">
        <f t="shared" si="8"/>
        <v/>
      </c>
      <c r="AA69" s="141">
        <v>64.0</v>
      </c>
      <c r="AB69" s="112" t="str">
        <f t="shared" si="9"/>
        <v/>
      </c>
      <c r="AC69" s="142">
        <f t="shared" si="10"/>
        <v>0</v>
      </c>
      <c r="AD69" s="112" t="str">
        <f t="shared" si="11"/>
        <v/>
      </c>
      <c r="AE69" s="112" t="str">
        <f t="shared" si="12"/>
        <v/>
      </c>
      <c r="AF69" s="112" t="str">
        <f t="shared" si="24"/>
        <v/>
      </c>
      <c r="AG69" s="112" t="str">
        <f t="shared" si="25"/>
        <v/>
      </c>
      <c r="AH69" s="112" t="str">
        <f t="shared" si="26"/>
        <v/>
      </c>
      <c r="AI69" s="143" t="str">
        <f t="shared" si="27"/>
        <v/>
      </c>
      <c r="AK69" s="141">
        <v>64.0</v>
      </c>
      <c r="AL69" s="112"/>
      <c r="AM69" s="112"/>
      <c r="AN69" s="112"/>
      <c r="AO69" s="112"/>
      <c r="AP69" s="112"/>
      <c r="AQ69" s="112"/>
      <c r="AR69" s="112"/>
      <c r="AS69" s="112"/>
      <c r="AT69" s="112"/>
      <c r="AU69" s="112"/>
      <c r="AV69" s="112"/>
      <c r="AW69" s="112"/>
      <c r="AX69" s="112"/>
      <c r="AY69" s="143"/>
    </row>
    <row r="70" ht="15.75" customHeight="1">
      <c r="B70" s="182">
        <f t="shared" si="52"/>
        <v>130</v>
      </c>
      <c r="C70" s="183">
        <f t="shared" si="55"/>
        <v>131</v>
      </c>
      <c r="D70" s="187">
        <v>269.0</v>
      </c>
      <c r="E70" s="184">
        <f t="shared" si="49"/>
        <v>1.56</v>
      </c>
      <c r="F70" s="185">
        <f t="shared" si="50"/>
        <v>419.64</v>
      </c>
      <c r="G70" s="188">
        <f t="shared" si="53"/>
        <v>-23.4</v>
      </c>
      <c r="H70" s="112"/>
      <c r="I70" s="138">
        <v>65.0</v>
      </c>
      <c r="J70" s="112" t="str">
        <f t="shared" si="64"/>
        <v/>
      </c>
      <c r="K70" s="112">
        <f t="shared" si="19"/>
        <v>0</v>
      </c>
      <c r="L70" s="112" t="str">
        <f t="shared" si="20"/>
        <v/>
      </c>
      <c r="M70" s="112" t="str">
        <f t="shared" si="1"/>
        <v/>
      </c>
      <c r="N70" s="112" t="str">
        <f t="shared" si="2"/>
        <v/>
      </c>
      <c r="O70" s="139">
        <f t="shared" si="3"/>
        <v>0</v>
      </c>
      <c r="P70" s="138">
        <v>65.0</v>
      </c>
      <c r="Q70" s="112" t="str">
        <f t="shared" si="21"/>
        <v/>
      </c>
      <c r="R70" s="112" t="str">
        <f t="shared" si="22"/>
        <v/>
      </c>
      <c r="S70" s="112">
        <f t="shared" si="4"/>
        <v>0</v>
      </c>
      <c r="T70" s="112">
        <f t="shared" si="5"/>
        <v>0</v>
      </c>
      <c r="U70" s="112" t="str">
        <f t="shared" si="23"/>
        <v/>
      </c>
      <c r="V70" s="112" t="str">
        <f t="shared" si="6"/>
        <v/>
      </c>
      <c r="W70" s="112">
        <v>0.0</v>
      </c>
      <c r="X70" s="112">
        <f t="shared" si="7"/>
        <v>0</v>
      </c>
      <c r="Y70" s="140" t="str">
        <f t="shared" si="8"/>
        <v/>
      </c>
      <c r="AA70" s="141">
        <v>65.0</v>
      </c>
      <c r="AB70" s="112" t="str">
        <f t="shared" si="9"/>
        <v/>
      </c>
      <c r="AC70" s="142">
        <f t="shared" si="10"/>
        <v>0</v>
      </c>
      <c r="AD70" s="112" t="str">
        <f t="shared" si="11"/>
        <v/>
      </c>
      <c r="AE70" s="112" t="str">
        <f t="shared" si="12"/>
        <v/>
      </c>
      <c r="AF70" s="112" t="str">
        <f t="shared" si="24"/>
        <v/>
      </c>
      <c r="AG70" s="112" t="str">
        <f t="shared" si="25"/>
        <v/>
      </c>
      <c r="AH70" s="112" t="str">
        <f t="shared" si="26"/>
        <v/>
      </c>
      <c r="AI70" s="143" t="str">
        <f t="shared" si="27"/>
        <v/>
      </c>
      <c r="AK70" s="141">
        <v>65.0</v>
      </c>
      <c r="AL70" s="112"/>
      <c r="AM70" s="112"/>
      <c r="AN70" s="112"/>
      <c r="AO70" s="112"/>
      <c r="AP70" s="112"/>
      <c r="AQ70" s="112"/>
      <c r="AR70" s="112"/>
      <c r="AS70" s="112"/>
      <c r="AT70" s="112"/>
      <c r="AU70" s="112"/>
      <c r="AV70" s="112"/>
      <c r="AW70" s="112"/>
      <c r="AX70" s="112"/>
      <c r="AY70" s="143"/>
    </row>
    <row r="71" ht="15.75" customHeight="1">
      <c r="B71" s="182">
        <f t="shared" si="52"/>
        <v>131</v>
      </c>
      <c r="C71" s="183">
        <f t="shared" si="55"/>
        <v>135</v>
      </c>
      <c r="D71" s="187">
        <f>D72+14</f>
        <v>283</v>
      </c>
      <c r="E71" s="184">
        <f t="shared" si="49"/>
        <v>1.56</v>
      </c>
      <c r="F71" s="185">
        <f t="shared" si="50"/>
        <v>441.48</v>
      </c>
      <c r="G71" s="188">
        <f t="shared" si="53"/>
        <v>5.46</v>
      </c>
      <c r="H71" s="112"/>
      <c r="I71" s="138">
        <v>66.0</v>
      </c>
      <c r="J71" s="112" t="str">
        <f t="shared" si="64"/>
        <v/>
      </c>
      <c r="K71" s="112">
        <f t="shared" si="19"/>
        <v>0</v>
      </c>
      <c r="L71" s="112" t="str">
        <f t="shared" si="20"/>
        <v/>
      </c>
      <c r="M71" s="112" t="str">
        <f t="shared" si="1"/>
        <v/>
      </c>
      <c r="N71" s="112" t="str">
        <f t="shared" si="2"/>
        <v/>
      </c>
      <c r="O71" s="139">
        <f t="shared" si="3"/>
        <v>0</v>
      </c>
      <c r="P71" s="138">
        <v>66.0</v>
      </c>
      <c r="Q71" s="112" t="str">
        <f t="shared" si="21"/>
        <v/>
      </c>
      <c r="R71" s="112" t="str">
        <f t="shared" si="22"/>
        <v/>
      </c>
      <c r="S71" s="112">
        <f t="shared" si="4"/>
        <v>0</v>
      </c>
      <c r="T71" s="112">
        <f t="shared" si="5"/>
        <v>0</v>
      </c>
      <c r="U71" s="112" t="str">
        <f t="shared" si="23"/>
        <v/>
      </c>
      <c r="V71" s="112" t="str">
        <f t="shared" si="6"/>
        <v/>
      </c>
      <c r="W71" s="112">
        <v>0.0</v>
      </c>
      <c r="X71" s="112">
        <f t="shared" si="7"/>
        <v>0</v>
      </c>
      <c r="Y71" s="140" t="str">
        <f t="shared" si="8"/>
        <v/>
      </c>
      <c r="AA71" s="141">
        <v>66.0</v>
      </c>
      <c r="AB71" s="112" t="str">
        <f t="shared" si="9"/>
        <v/>
      </c>
      <c r="AC71" s="142">
        <f t="shared" si="10"/>
        <v>0</v>
      </c>
      <c r="AD71" s="112" t="str">
        <f t="shared" si="11"/>
        <v/>
      </c>
      <c r="AE71" s="112" t="str">
        <f t="shared" si="12"/>
        <v/>
      </c>
      <c r="AF71" s="112" t="str">
        <f t="shared" si="24"/>
        <v/>
      </c>
      <c r="AG71" s="112" t="str">
        <f t="shared" si="25"/>
        <v/>
      </c>
      <c r="AH71" s="112" t="str">
        <f t="shared" si="26"/>
        <v/>
      </c>
      <c r="AI71" s="143" t="str">
        <f t="shared" si="27"/>
        <v/>
      </c>
      <c r="AK71" s="141">
        <v>66.0</v>
      </c>
      <c r="AL71" s="112"/>
      <c r="AM71" s="112"/>
      <c r="AN71" s="112"/>
      <c r="AO71" s="112"/>
      <c r="AP71" s="112"/>
      <c r="AQ71" s="112"/>
      <c r="AR71" s="112"/>
      <c r="AS71" s="112"/>
      <c r="AT71" s="112"/>
      <c r="AU71" s="112"/>
      <c r="AV71" s="112"/>
      <c r="AW71" s="112"/>
      <c r="AX71" s="112"/>
      <c r="AY71" s="143"/>
    </row>
    <row r="72" ht="15.75" customHeight="1">
      <c r="B72" s="182">
        <f t="shared" si="52"/>
        <v>135</v>
      </c>
      <c r="C72" s="183">
        <f t="shared" si="55"/>
        <v>136</v>
      </c>
      <c r="D72" s="187">
        <v>269.0</v>
      </c>
      <c r="E72" s="184">
        <f t="shared" si="49"/>
        <v>1.56</v>
      </c>
      <c r="F72" s="185">
        <f t="shared" si="50"/>
        <v>419.64</v>
      </c>
      <c r="G72" s="188">
        <f t="shared" si="53"/>
        <v>-21.84</v>
      </c>
      <c r="H72" s="112"/>
      <c r="I72" s="138">
        <v>67.0</v>
      </c>
      <c r="J72" s="112" t="str">
        <f t="shared" si="64"/>
        <v/>
      </c>
      <c r="K72" s="112">
        <f t="shared" si="19"/>
        <v>0</v>
      </c>
      <c r="L72" s="112" t="str">
        <f t="shared" si="20"/>
        <v/>
      </c>
      <c r="M72" s="112" t="str">
        <f t="shared" si="1"/>
        <v/>
      </c>
      <c r="N72" s="112" t="str">
        <f t="shared" si="2"/>
        <v/>
      </c>
      <c r="O72" s="139">
        <f t="shared" si="3"/>
        <v>0</v>
      </c>
      <c r="P72" s="138">
        <v>67.0</v>
      </c>
      <c r="Q72" s="112" t="str">
        <f t="shared" si="21"/>
        <v/>
      </c>
      <c r="R72" s="112" t="str">
        <f t="shared" si="22"/>
        <v/>
      </c>
      <c r="S72" s="112">
        <f t="shared" si="4"/>
        <v>0</v>
      </c>
      <c r="T72" s="112">
        <f t="shared" si="5"/>
        <v>0</v>
      </c>
      <c r="U72" s="112" t="str">
        <f t="shared" si="23"/>
        <v/>
      </c>
      <c r="V72" s="112" t="str">
        <f t="shared" si="6"/>
        <v/>
      </c>
      <c r="W72" s="112">
        <v>0.0</v>
      </c>
      <c r="X72" s="112">
        <f t="shared" si="7"/>
        <v>0</v>
      </c>
      <c r="Y72" s="140" t="str">
        <f t="shared" si="8"/>
        <v/>
      </c>
      <c r="AA72" s="141">
        <v>67.0</v>
      </c>
      <c r="AB72" s="112" t="str">
        <f t="shared" si="9"/>
        <v/>
      </c>
      <c r="AC72" s="142">
        <f t="shared" si="10"/>
        <v>0</v>
      </c>
      <c r="AD72" s="112" t="str">
        <f t="shared" si="11"/>
        <v/>
      </c>
      <c r="AE72" s="112" t="str">
        <f t="shared" si="12"/>
        <v/>
      </c>
      <c r="AF72" s="112" t="str">
        <f t="shared" si="24"/>
        <v/>
      </c>
      <c r="AG72" s="112" t="str">
        <f t="shared" si="25"/>
        <v/>
      </c>
      <c r="AH72" s="112" t="str">
        <f t="shared" si="26"/>
        <v/>
      </c>
      <c r="AI72" s="143" t="str">
        <f t="shared" si="27"/>
        <v/>
      </c>
      <c r="AK72" s="141">
        <v>67.0</v>
      </c>
      <c r="AL72" s="112"/>
      <c r="AM72" s="112"/>
      <c r="AN72" s="112"/>
      <c r="AO72" s="112"/>
      <c r="AP72" s="112"/>
      <c r="AQ72" s="112"/>
      <c r="AR72" s="112"/>
      <c r="AS72" s="112"/>
      <c r="AT72" s="112"/>
      <c r="AU72" s="112"/>
      <c r="AV72" s="112"/>
      <c r="AW72" s="112"/>
      <c r="AX72" s="112"/>
      <c r="AY72" s="143"/>
    </row>
    <row r="73" ht="15.75" customHeight="1">
      <c r="B73" s="182">
        <f t="shared" si="52"/>
        <v>136</v>
      </c>
      <c r="C73" s="183">
        <f t="shared" si="55"/>
        <v>140</v>
      </c>
      <c r="D73" s="187">
        <f>D74+13</f>
        <v>282</v>
      </c>
      <c r="E73" s="184">
        <f t="shared" si="49"/>
        <v>1.56</v>
      </c>
      <c r="F73" s="185">
        <f t="shared" si="50"/>
        <v>439.92</v>
      </c>
      <c r="G73" s="188">
        <f t="shared" si="53"/>
        <v>5.07</v>
      </c>
      <c r="H73" s="112"/>
      <c r="I73" s="138">
        <v>68.0</v>
      </c>
      <c r="J73" s="112" t="str">
        <f t="shared" si="64"/>
        <v/>
      </c>
      <c r="K73" s="112">
        <f t="shared" si="19"/>
        <v>0</v>
      </c>
      <c r="L73" s="112" t="str">
        <f t="shared" si="20"/>
        <v/>
      </c>
      <c r="M73" s="112" t="str">
        <f t="shared" si="1"/>
        <v/>
      </c>
      <c r="N73" s="112" t="str">
        <f t="shared" si="2"/>
        <v/>
      </c>
      <c r="O73" s="139">
        <f t="shared" si="3"/>
        <v>0</v>
      </c>
      <c r="P73" s="138">
        <v>68.0</v>
      </c>
      <c r="Q73" s="112" t="str">
        <f t="shared" si="21"/>
        <v/>
      </c>
      <c r="R73" s="112" t="str">
        <f t="shared" si="22"/>
        <v/>
      </c>
      <c r="S73" s="112">
        <f t="shared" si="4"/>
        <v>0</v>
      </c>
      <c r="T73" s="112">
        <f t="shared" si="5"/>
        <v>0</v>
      </c>
      <c r="U73" s="112" t="str">
        <f t="shared" si="23"/>
        <v/>
      </c>
      <c r="V73" s="112" t="str">
        <f t="shared" si="6"/>
        <v/>
      </c>
      <c r="W73" s="112">
        <v>0.0</v>
      </c>
      <c r="X73" s="112">
        <f t="shared" si="7"/>
        <v>0</v>
      </c>
      <c r="Y73" s="140" t="str">
        <f t="shared" si="8"/>
        <v/>
      </c>
      <c r="AA73" s="141">
        <v>68.0</v>
      </c>
      <c r="AB73" s="112" t="str">
        <f t="shared" si="9"/>
        <v/>
      </c>
      <c r="AC73" s="142">
        <f t="shared" si="10"/>
        <v>0</v>
      </c>
      <c r="AD73" s="112" t="str">
        <f t="shared" si="11"/>
        <v/>
      </c>
      <c r="AE73" s="112" t="str">
        <f t="shared" si="12"/>
        <v/>
      </c>
      <c r="AF73" s="112" t="str">
        <f t="shared" si="24"/>
        <v/>
      </c>
      <c r="AG73" s="112" t="str">
        <f t="shared" si="25"/>
        <v/>
      </c>
      <c r="AH73" s="112" t="str">
        <f t="shared" si="26"/>
        <v/>
      </c>
      <c r="AI73" s="143" t="str">
        <f t="shared" si="27"/>
        <v/>
      </c>
      <c r="AK73" s="141">
        <v>68.0</v>
      </c>
      <c r="AL73" s="112"/>
      <c r="AM73" s="112"/>
      <c r="AN73" s="112"/>
      <c r="AO73" s="112"/>
      <c r="AP73" s="112"/>
      <c r="AQ73" s="112"/>
      <c r="AR73" s="112"/>
      <c r="AS73" s="112"/>
      <c r="AT73" s="112"/>
      <c r="AU73" s="112"/>
      <c r="AV73" s="112"/>
      <c r="AW73" s="112"/>
      <c r="AX73" s="112"/>
      <c r="AY73" s="143"/>
    </row>
    <row r="74" ht="15.75" customHeight="1">
      <c r="B74" s="182">
        <f t="shared" si="52"/>
        <v>140</v>
      </c>
      <c r="C74" s="183">
        <f t="shared" si="55"/>
        <v>141</v>
      </c>
      <c r="D74" s="187">
        <v>269.0</v>
      </c>
      <c r="E74" s="184">
        <f t="shared" si="49"/>
        <v>1.56</v>
      </c>
      <c r="F74" s="185">
        <f t="shared" si="50"/>
        <v>419.64</v>
      </c>
      <c r="G74" s="188">
        <f t="shared" si="53"/>
        <v>-20.28</v>
      </c>
      <c r="H74" s="112"/>
      <c r="I74" s="138">
        <v>69.0</v>
      </c>
      <c r="J74" s="112" t="str">
        <f t="shared" si="64"/>
        <v/>
      </c>
      <c r="K74" s="112">
        <f t="shared" si="19"/>
        <v>0</v>
      </c>
      <c r="L74" s="112" t="str">
        <f t="shared" si="20"/>
        <v/>
      </c>
      <c r="M74" s="112" t="str">
        <f t="shared" si="1"/>
        <v/>
      </c>
      <c r="N74" s="112" t="str">
        <f t="shared" si="2"/>
        <v/>
      </c>
      <c r="O74" s="139">
        <f t="shared" si="3"/>
        <v>0</v>
      </c>
      <c r="P74" s="138">
        <v>69.0</v>
      </c>
      <c r="Q74" s="112" t="str">
        <f t="shared" si="21"/>
        <v/>
      </c>
      <c r="R74" s="112" t="str">
        <f t="shared" si="22"/>
        <v/>
      </c>
      <c r="S74" s="112">
        <f t="shared" si="4"/>
        <v>0</v>
      </c>
      <c r="T74" s="112">
        <f t="shared" si="5"/>
        <v>0</v>
      </c>
      <c r="U74" s="112" t="str">
        <f t="shared" si="23"/>
        <v/>
      </c>
      <c r="V74" s="112" t="str">
        <f t="shared" si="6"/>
        <v/>
      </c>
      <c r="W74" s="112">
        <v>0.0</v>
      </c>
      <c r="X74" s="112">
        <f t="shared" si="7"/>
        <v>0</v>
      </c>
      <c r="Y74" s="140" t="str">
        <f t="shared" si="8"/>
        <v/>
      </c>
      <c r="AA74" s="141">
        <v>69.0</v>
      </c>
      <c r="AB74" s="112" t="str">
        <f t="shared" si="9"/>
        <v/>
      </c>
      <c r="AC74" s="142">
        <f t="shared" si="10"/>
        <v>0</v>
      </c>
      <c r="AD74" s="112" t="str">
        <f t="shared" si="11"/>
        <v/>
      </c>
      <c r="AE74" s="112" t="str">
        <f t="shared" si="12"/>
        <v/>
      </c>
      <c r="AF74" s="112" t="str">
        <f t="shared" si="24"/>
        <v/>
      </c>
      <c r="AG74" s="112" t="str">
        <f t="shared" si="25"/>
        <v/>
      </c>
      <c r="AH74" s="112" t="str">
        <f t="shared" si="26"/>
        <v/>
      </c>
      <c r="AI74" s="143" t="str">
        <f t="shared" si="27"/>
        <v/>
      </c>
      <c r="AK74" s="141">
        <v>69.0</v>
      </c>
      <c r="AL74" s="112"/>
      <c r="AM74" s="112"/>
      <c r="AN74" s="112"/>
      <c r="AO74" s="112"/>
      <c r="AP74" s="112"/>
      <c r="AQ74" s="112"/>
      <c r="AR74" s="112"/>
      <c r="AS74" s="112"/>
      <c r="AT74" s="112"/>
      <c r="AU74" s="112"/>
      <c r="AV74" s="112"/>
      <c r="AW74" s="112"/>
      <c r="AX74" s="112"/>
      <c r="AY74" s="143"/>
    </row>
    <row r="75" ht="15.75" customHeight="1">
      <c r="B75" s="182">
        <f t="shared" si="52"/>
        <v>141</v>
      </c>
      <c r="C75" s="183">
        <f t="shared" si="55"/>
        <v>145</v>
      </c>
      <c r="D75" s="187">
        <f>D76+13</f>
        <v>282</v>
      </c>
      <c r="E75" s="184">
        <f t="shared" si="49"/>
        <v>1.56</v>
      </c>
      <c r="F75" s="185">
        <f t="shared" si="50"/>
        <v>439.92</v>
      </c>
      <c r="G75" s="188">
        <f t="shared" si="53"/>
        <v>5.07</v>
      </c>
      <c r="H75" s="112"/>
      <c r="I75" s="138">
        <v>70.0</v>
      </c>
      <c r="J75" s="112" t="str">
        <f t="shared" si="64"/>
        <v/>
      </c>
      <c r="K75" s="112">
        <f t="shared" si="19"/>
        <v>0</v>
      </c>
      <c r="L75" s="112" t="str">
        <f t="shared" si="20"/>
        <v/>
      </c>
      <c r="M75" s="112" t="str">
        <f t="shared" si="1"/>
        <v/>
      </c>
      <c r="N75" s="112" t="str">
        <f t="shared" si="2"/>
        <v/>
      </c>
      <c r="O75" s="139">
        <f t="shared" si="3"/>
        <v>0</v>
      </c>
      <c r="P75" s="138">
        <v>70.0</v>
      </c>
      <c r="Q75" s="112" t="str">
        <f t="shared" si="21"/>
        <v/>
      </c>
      <c r="R75" s="112" t="str">
        <f t="shared" si="22"/>
        <v/>
      </c>
      <c r="S75" s="112">
        <f t="shared" si="4"/>
        <v>0</v>
      </c>
      <c r="T75" s="112">
        <f t="shared" si="5"/>
        <v>0</v>
      </c>
      <c r="U75" s="112" t="str">
        <f t="shared" si="23"/>
        <v/>
      </c>
      <c r="V75" s="112" t="str">
        <f t="shared" si="6"/>
        <v/>
      </c>
      <c r="W75" s="112">
        <v>0.0</v>
      </c>
      <c r="X75" s="112">
        <f t="shared" si="7"/>
        <v>0</v>
      </c>
      <c r="Y75" s="140" t="str">
        <f t="shared" si="8"/>
        <v/>
      </c>
      <c r="AA75" s="141">
        <v>70.0</v>
      </c>
      <c r="AB75" s="112" t="str">
        <f t="shared" si="9"/>
        <v/>
      </c>
      <c r="AC75" s="142">
        <f t="shared" si="10"/>
        <v>0</v>
      </c>
      <c r="AD75" s="112" t="str">
        <f t="shared" si="11"/>
        <v/>
      </c>
      <c r="AE75" s="112" t="str">
        <f t="shared" si="12"/>
        <v/>
      </c>
      <c r="AF75" s="112" t="str">
        <f t="shared" si="24"/>
        <v/>
      </c>
      <c r="AG75" s="112" t="str">
        <f t="shared" si="25"/>
        <v/>
      </c>
      <c r="AH75" s="112" t="str">
        <f t="shared" si="26"/>
        <v/>
      </c>
      <c r="AI75" s="143" t="str">
        <f t="shared" si="27"/>
        <v/>
      </c>
      <c r="AK75" s="141">
        <v>70.0</v>
      </c>
      <c r="AL75" s="112"/>
      <c r="AM75" s="112"/>
      <c r="AN75" s="112"/>
      <c r="AO75" s="112"/>
      <c r="AP75" s="112"/>
      <c r="AQ75" s="112"/>
      <c r="AR75" s="112"/>
      <c r="AS75" s="112"/>
      <c r="AT75" s="112"/>
      <c r="AU75" s="112"/>
      <c r="AV75" s="112"/>
      <c r="AW75" s="112"/>
      <c r="AX75" s="112"/>
      <c r="AY75" s="143"/>
    </row>
    <row r="76" ht="15.75" customHeight="1">
      <c r="B76" s="182">
        <f t="shared" si="52"/>
        <v>145</v>
      </c>
      <c r="C76" s="183">
        <f t="shared" si="55"/>
        <v>146</v>
      </c>
      <c r="D76" s="187">
        <v>269.0</v>
      </c>
      <c r="E76" s="184">
        <f t="shared" si="49"/>
        <v>1.56</v>
      </c>
      <c r="F76" s="185">
        <f t="shared" si="50"/>
        <v>419.64</v>
      </c>
      <c r="G76" s="188">
        <f t="shared" si="53"/>
        <v>-20.28</v>
      </c>
      <c r="H76" s="112"/>
      <c r="I76" s="138">
        <v>71.0</v>
      </c>
      <c r="J76" s="112" t="str">
        <f t="shared" si="64"/>
        <v/>
      </c>
      <c r="K76" s="112">
        <f t="shared" si="19"/>
        <v>0</v>
      </c>
      <c r="L76" s="112" t="str">
        <f t="shared" si="20"/>
        <v/>
      </c>
      <c r="M76" s="112" t="str">
        <f t="shared" si="1"/>
        <v/>
      </c>
      <c r="N76" s="112" t="str">
        <f t="shared" si="2"/>
        <v/>
      </c>
      <c r="O76" s="139">
        <f t="shared" si="3"/>
        <v>0</v>
      </c>
      <c r="P76" s="138">
        <v>71.0</v>
      </c>
      <c r="Q76" s="112" t="str">
        <f t="shared" si="21"/>
        <v/>
      </c>
      <c r="R76" s="112" t="str">
        <f t="shared" si="22"/>
        <v/>
      </c>
      <c r="S76" s="112">
        <f t="shared" si="4"/>
        <v>0</v>
      </c>
      <c r="T76" s="112">
        <f t="shared" si="5"/>
        <v>0</v>
      </c>
      <c r="U76" s="112" t="str">
        <f t="shared" si="23"/>
        <v/>
      </c>
      <c r="V76" s="112" t="str">
        <f t="shared" si="6"/>
        <v/>
      </c>
      <c r="W76" s="112">
        <v>0.0</v>
      </c>
      <c r="X76" s="112">
        <f t="shared" si="7"/>
        <v>0</v>
      </c>
      <c r="Y76" s="140" t="str">
        <f t="shared" si="8"/>
        <v/>
      </c>
      <c r="AA76" s="141">
        <v>71.0</v>
      </c>
      <c r="AB76" s="112" t="str">
        <f t="shared" si="9"/>
        <v/>
      </c>
      <c r="AC76" s="142">
        <f t="shared" si="10"/>
        <v>0</v>
      </c>
      <c r="AD76" s="112" t="str">
        <f t="shared" si="11"/>
        <v/>
      </c>
      <c r="AE76" s="112" t="str">
        <f t="shared" si="12"/>
        <v/>
      </c>
      <c r="AF76" s="112" t="str">
        <f t="shared" si="24"/>
        <v/>
      </c>
      <c r="AG76" s="112" t="str">
        <f t="shared" si="25"/>
        <v/>
      </c>
      <c r="AH76" s="112" t="str">
        <f t="shared" si="26"/>
        <v/>
      </c>
      <c r="AI76" s="143" t="str">
        <f t="shared" si="27"/>
        <v/>
      </c>
      <c r="AK76" s="141">
        <v>71.0</v>
      </c>
      <c r="AL76" s="112"/>
      <c r="AM76" s="112"/>
      <c r="AN76" s="112"/>
      <c r="AO76" s="112"/>
      <c r="AP76" s="112"/>
      <c r="AQ76" s="112"/>
      <c r="AR76" s="112"/>
      <c r="AS76" s="112"/>
      <c r="AT76" s="112"/>
      <c r="AU76" s="112"/>
      <c r="AV76" s="112"/>
      <c r="AW76" s="112"/>
      <c r="AX76" s="112"/>
      <c r="AY76" s="143"/>
    </row>
    <row r="77" ht="15.75" customHeight="1">
      <c r="B77" s="182">
        <f t="shared" si="52"/>
        <v>146</v>
      </c>
      <c r="C77" s="183">
        <f t="shared" si="55"/>
        <v>150</v>
      </c>
      <c r="D77" s="187">
        <f>D78+12</f>
        <v>280</v>
      </c>
      <c r="E77" s="184">
        <f t="shared" si="49"/>
        <v>1.56</v>
      </c>
      <c r="F77" s="185">
        <f t="shared" si="50"/>
        <v>436.8</v>
      </c>
      <c r="G77" s="188">
        <f t="shared" si="53"/>
        <v>4.29</v>
      </c>
      <c r="H77" s="112"/>
      <c r="I77" s="138">
        <v>72.0</v>
      </c>
      <c r="J77" s="112" t="str">
        <f t="shared" si="64"/>
        <v/>
      </c>
      <c r="K77" s="112">
        <f t="shared" si="19"/>
        <v>0</v>
      </c>
      <c r="L77" s="112" t="str">
        <f t="shared" si="20"/>
        <v/>
      </c>
      <c r="M77" s="112" t="str">
        <f t="shared" si="1"/>
        <v/>
      </c>
      <c r="N77" s="112" t="str">
        <f t="shared" si="2"/>
        <v/>
      </c>
      <c r="O77" s="139">
        <f t="shared" si="3"/>
        <v>0</v>
      </c>
      <c r="P77" s="138">
        <v>72.0</v>
      </c>
      <c r="Q77" s="112" t="str">
        <f t="shared" si="21"/>
        <v/>
      </c>
      <c r="R77" s="112" t="str">
        <f t="shared" si="22"/>
        <v/>
      </c>
      <c r="S77" s="112">
        <f t="shared" si="4"/>
        <v>0</v>
      </c>
      <c r="T77" s="112">
        <f t="shared" si="5"/>
        <v>0</v>
      </c>
      <c r="U77" s="112" t="str">
        <f t="shared" si="23"/>
        <v/>
      </c>
      <c r="V77" s="112" t="str">
        <f t="shared" si="6"/>
        <v/>
      </c>
      <c r="W77" s="112">
        <v>0.0</v>
      </c>
      <c r="X77" s="112">
        <f t="shared" si="7"/>
        <v>0</v>
      </c>
      <c r="Y77" s="140" t="str">
        <f t="shared" si="8"/>
        <v/>
      </c>
      <c r="AA77" s="141">
        <v>72.0</v>
      </c>
      <c r="AB77" s="112" t="str">
        <f t="shared" si="9"/>
        <v/>
      </c>
      <c r="AC77" s="142">
        <f t="shared" si="10"/>
        <v>0</v>
      </c>
      <c r="AD77" s="112" t="str">
        <f t="shared" si="11"/>
        <v/>
      </c>
      <c r="AE77" s="112" t="str">
        <f t="shared" si="12"/>
        <v/>
      </c>
      <c r="AF77" s="112" t="str">
        <f t="shared" si="24"/>
        <v/>
      </c>
      <c r="AG77" s="112" t="str">
        <f t="shared" si="25"/>
        <v/>
      </c>
      <c r="AH77" s="112" t="str">
        <f t="shared" si="26"/>
        <v/>
      </c>
      <c r="AI77" s="143" t="str">
        <f t="shared" si="27"/>
        <v/>
      </c>
      <c r="AK77" s="141">
        <v>72.0</v>
      </c>
      <c r="AL77" s="112"/>
      <c r="AM77" s="112"/>
      <c r="AN77" s="112"/>
      <c r="AO77" s="112"/>
      <c r="AP77" s="112"/>
      <c r="AQ77" s="112"/>
      <c r="AR77" s="112"/>
      <c r="AS77" s="112"/>
      <c r="AT77" s="112"/>
      <c r="AU77" s="112"/>
      <c r="AV77" s="112"/>
      <c r="AW77" s="112"/>
      <c r="AX77" s="112"/>
      <c r="AY77" s="143"/>
    </row>
    <row r="78" ht="15.75" customHeight="1">
      <c r="B78" s="268">
        <f t="shared" si="52"/>
        <v>150</v>
      </c>
      <c r="C78" s="199">
        <f t="shared" si="55"/>
        <v>151</v>
      </c>
      <c r="D78" s="200">
        <v>268.0</v>
      </c>
      <c r="E78" s="184">
        <f t="shared" si="49"/>
        <v>1.56</v>
      </c>
      <c r="F78" s="185">
        <f t="shared" si="50"/>
        <v>418.08</v>
      </c>
      <c r="G78" s="188">
        <f t="shared" si="53"/>
        <v>-18.72</v>
      </c>
      <c r="H78" s="112"/>
      <c r="I78" s="138">
        <v>73.0</v>
      </c>
      <c r="J78" s="112" t="str">
        <f t="shared" si="64"/>
        <v/>
      </c>
      <c r="K78" s="112">
        <f t="shared" si="19"/>
        <v>0</v>
      </c>
      <c r="L78" s="112" t="str">
        <f t="shared" si="20"/>
        <v/>
      </c>
      <c r="M78" s="112" t="str">
        <f t="shared" si="1"/>
        <v/>
      </c>
      <c r="N78" s="112" t="str">
        <f t="shared" si="2"/>
        <v/>
      </c>
      <c r="O78" s="139">
        <f t="shared" si="3"/>
        <v>0</v>
      </c>
      <c r="P78" s="138">
        <v>73.0</v>
      </c>
      <c r="Q78" s="112" t="str">
        <f t="shared" si="21"/>
        <v/>
      </c>
      <c r="R78" s="112" t="str">
        <f t="shared" si="22"/>
        <v/>
      </c>
      <c r="S78" s="112">
        <f t="shared" si="4"/>
        <v>0</v>
      </c>
      <c r="T78" s="112">
        <f t="shared" si="5"/>
        <v>0</v>
      </c>
      <c r="U78" s="112" t="str">
        <f t="shared" si="23"/>
        <v/>
      </c>
      <c r="V78" s="112" t="str">
        <f t="shared" si="6"/>
        <v/>
      </c>
      <c r="W78" s="112">
        <v>0.0</v>
      </c>
      <c r="X78" s="112">
        <f t="shared" si="7"/>
        <v>0</v>
      </c>
      <c r="Y78" s="140" t="str">
        <f t="shared" si="8"/>
        <v/>
      </c>
      <c r="AA78" s="141">
        <v>73.0</v>
      </c>
      <c r="AB78" s="112" t="str">
        <f t="shared" si="9"/>
        <v/>
      </c>
      <c r="AC78" s="142">
        <f t="shared" si="10"/>
        <v>0</v>
      </c>
      <c r="AD78" s="112" t="str">
        <f t="shared" si="11"/>
        <v/>
      </c>
      <c r="AE78" s="112" t="str">
        <f t="shared" si="12"/>
        <v/>
      </c>
      <c r="AF78" s="112" t="str">
        <f t="shared" si="24"/>
        <v/>
      </c>
      <c r="AG78" s="112" t="str">
        <f t="shared" si="25"/>
        <v/>
      </c>
      <c r="AH78" s="112" t="str">
        <f t="shared" si="26"/>
        <v/>
      </c>
      <c r="AI78" s="143" t="str">
        <f t="shared" si="27"/>
        <v/>
      </c>
      <c r="AK78" s="141">
        <v>73.0</v>
      </c>
      <c r="AL78" s="112"/>
      <c r="AM78" s="112"/>
      <c r="AN78" s="112"/>
      <c r="AO78" s="112"/>
      <c r="AP78" s="112"/>
      <c r="AQ78" s="112"/>
      <c r="AR78" s="112"/>
      <c r="AS78" s="112"/>
      <c r="AT78" s="112"/>
      <c r="AU78" s="112"/>
      <c r="AV78" s="112"/>
      <c r="AW78" s="112"/>
      <c r="AX78" s="112"/>
      <c r="AY78" s="143"/>
    </row>
    <row r="79" ht="15.75" customHeight="1">
      <c r="F79" s="111"/>
      <c r="G79" s="112"/>
      <c r="H79" s="112"/>
      <c r="I79" s="138">
        <v>74.0</v>
      </c>
      <c r="J79" s="112" t="str">
        <f t="shared" si="64"/>
        <v/>
      </c>
      <c r="K79" s="112">
        <f t="shared" si="19"/>
        <v>0</v>
      </c>
      <c r="L79" s="112" t="str">
        <f t="shared" si="20"/>
        <v/>
      </c>
      <c r="M79" s="112" t="str">
        <f t="shared" si="1"/>
        <v/>
      </c>
      <c r="N79" s="112" t="str">
        <f t="shared" si="2"/>
        <v/>
      </c>
      <c r="O79" s="139">
        <f t="shared" si="3"/>
        <v>0</v>
      </c>
      <c r="P79" s="138">
        <v>74.0</v>
      </c>
      <c r="Q79" s="112" t="str">
        <f t="shared" si="21"/>
        <v/>
      </c>
      <c r="R79" s="112" t="str">
        <f t="shared" si="22"/>
        <v/>
      </c>
      <c r="S79" s="112">
        <f t="shared" si="4"/>
        <v>0</v>
      </c>
      <c r="T79" s="112">
        <f t="shared" si="5"/>
        <v>0</v>
      </c>
      <c r="U79" s="112" t="str">
        <f t="shared" si="23"/>
        <v/>
      </c>
      <c r="V79" s="112" t="str">
        <f t="shared" si="6"/>
        <v/>
      </c>
      <c r="W79" s="112">
        <v>0.0</v>
      </c>
      <c r="X79" s="112">
        <f t="shared" si="7"/>
        <v>0</v>
      </c>
      <c r="Y79" s="140" t="str">
        <f t="shared" si="8"/>
        <v/>
      </c>
      <c r="AA79" s="141">
        <v>74.0</v>
      </c>
      <c r="AB79" s="112" t="str">
        <f t="shared" si="9"/>
        <v/>
      </c>
      <c r="AC79" s="142">
        <f t="shared" si="10"/>
        <v>0</v>
      </c>
      <c r="AD79" s="112" t="str">
        <f t="shared" si="11"/>
        <v/>
      </c>
      <c r="AE79" s="112" t="str">
        <f t="shared" si="12"/>
        <v/>
      </c>
      <c r="AF79" s="112" t="str">
        <f t="shared" si="24"/>
        <v/>
      </c>
      <c r="AG79" s="112" t="str">
        <f t="shared" si="25"/>
        <v/>
      </c>
      <c r="AH79" s="112" t="str">
        <f t="shared" si="26"/>
        <v/>
      </c>
      <c r="AI79" s="143" t="str">
        <f t="shared" si="27"/>
        <v/>
      </c>
      <c r="AK79" s="141">
        <v>74.0</v>
      </c>
      <c r="AL79" s="112"/>
      <c r="AM79" s="112"/>
      <c r="AN79" s="112"/>
      <c r="AO79" s="112"/>
      <c r="AP79" s="112"/>
      <c r="AQ79" s="112"/>
      <c r="AR79" s="112"/>
      <c r="AS79" s="112"/>
      <c r="AT79" s="112"/>
      <c r="AU79" s="112"/>
      <c r="AV79" s="112"/>
      <c r="AW79" s="112"/>
      <c r="AX79" s="112"/>
      <c r="AY79" s="143"/>
    </row>
    <row r="80" ht="15.75" customHeight="1">
      <c r="B80" s="20" t="s">
        <v>144</v>
      </c>
      <c r="C80" s="18"/>
      <c r="D80" s="18"/>
      <c r="E80" s="18"/>
      <c r="F80" s="18"/>
      <c r="G80" s="19"/>
      <c r="H80" s="57"/>
      <c r="I80" s="138">
        <v>75.0</v>
      </c>
      <c r="J80" s="112" t="str">
        <f t="shared" si="64"/>
        <v/>
      </c>
      <c r="K80" s="112">
        <f t="shared" si="19"/>
        <v>0</v>
      </c>
      <c r="L80" s="112" t="str">
        <f t="shared" si="20"/>
        <v/>
      </c>
      <c r="M80" s="112" t="str">
        <f t="shared" si="1"/>
        <v/>
      </c>
      <c r="N80" s="112" t="str">
        <f t="shared" si="2"/>
        <v/>
      </c>
      <c r="O80" s="139">
        <f t="shared" si="3"/>
        <v>0</v>
      </c>
      <c r="P80" s="138">
        <v>75.0</v>
      </c>
      <c r="Q80" s="112" t="str">
        <f t="shared" si="21"/>
        <v/>
      </c>
      <c r="R80" s="112" t="str">
        <f t="shared" si="22"/>
        <v/>
      </c>
      <c r="S80" s="112">
        <f t="shared" si="4"/>
        <v>0</v>
      </c>
      <c r="T80" s="112">
        <f t="shared" si="5"/>
        <v>0</v>
      </c>
      <c r="U80" s="112" t="str">
        <f t="shared" si="23"/>
        <v/>
      </c>
      <c r="V80" s="112" t="str">
        <f t="shared" si="6"/>
        <v/>
      </c>
      <c r="W80" s="112">
        <v>0.0</v>
      </c>
      <c r="X80" s="112">
        <f t="shared" si="7"/>
        <v>0</v>
      </c>
      <c r="Y80" s="140" t="str">
        <f t="shared" si="8"/>
        <v/>
      </c>
      <c r="AA80" s="141">
        <v>75.0</v>
      </c>
      <c r="AB80" s="112" t="str">
        <f t="shared" si="9"/>
        <v/>
      </c>
      <c r="AC80" s="142">
        <f t="shared" si="10"/>
        <v>0</v>
      </c>
      <c r="AD80" s="112" t="str">
        <f t="shared" si="11"/>
        <v/>
      </c>
      <c r="AE80" s="112" t="str">
        <f t="shared" si="12"/>
        <v/>
      </c>
      <c r="AF80" s="112" t="str">
        <f t="shared" si="24"/>
        <v/>
      </c>
      <c r="AG80" s="112" t="str">
        <f t="shared" si="25"/>
        <v/>
      </c>
      <c r="AH80" s="112" t="str">
        <f t="shared" si="26"/>
        <v/>
      </c>
      <c r="AI80" s="143" t="str">
        <f t="shared" si="27"/>
        <v/>
      </c>
      <c r="AK80" s="141">
        <v>75.0</v>
      </c>
      <c r="AL80" s="112"/>
      <c r="AM80" s="112"/>
      <c r="AN80" s="112"/>
      <c r="AO80" s="112"/>
      <c r="AP80" s="112"/>
      <c r="AQ80" s="112"/>
      <c r="AR80" s="112"/>
      <c r="AS80" s="112"/>
      <c r="AT80" s="112"/>
      <c r="AU80" s="112"/>
      <c r="AV80" s="112"/>
      <c r="AW80" s="112"/>
      <c r="AX80" s="112"/>
      <c r="AY80" s="143"/>
    </row>
    <row r="81" ht="15.75" customHeight="1">
      <c r="B81" s="22" t="s">
        <v>88</v>
      </c>
      <c r="C81" s="201" t="s">
        <v>145</v>
      </c>
      <c r="D81" s="26" t="s">
        <v>146</v>
      </c>
      <c r="E81" s="26" t="s">
        <v>147</v>
      </c>
      <c r="F81" s="26" t="s">
        <v>148</v>
      </c>
      <c r="G81" s="24" t="s">
        <v>149</v>
      </c>
      <c r="H81" s="112"/>
      <c r="I81" s="138">
        <v>76.0</v>
      </c>
      <c r="J81" s="112" t="str">
        <f t="shared" si="64"/>
        <v/>
      </c>
      <c r="K81" s="112">
        <f t="shared" si="19"/>
        <v>0</v>
      </c>
      <c r="L81" s="112" t="str">
        <f t="shared" si="20"/>
        <v/>
      </c>
      <c r="M81" s="112" t="str">
        <f t="shared" si="1"/>
        <v/>
      </c>
      <c r="N81" s="112" t="str">
        <f t="shared" si="2"/>
        <v/>
      </c>
      <c r="O81" s="139">
        <f t="shared" si="3"/>
        <v>0</v>
      </c>
      <c r="P81" s="138">
        <v>76.0</v>
      </c>
      <c r="Q81" s="112" t="str">
        <f t="shared" si="21"/>
        <v/>
      </c>
      <c r="R81" s="112" t="str">
        <f t="shared" si="22"/>
        <v/>
      </c>
      <c r="S81" s="112">
        <f t="shared" si="4"/>
        <v>0</v>
      </c>
      <c r="T81" s="112">
        <f t="shared" si="5"/>
        <v>0</v>
      </c>
      <c r="U81" s="112" t="str">
        <f t="shared" si="23"/>
        <v/>
      </c>
      <c r="V81" s="112" t="str">
        <f t="shared" si="6"/>
        <v/>
      </c>
      <c r="W81" s="112">
        <v>0.0</v>
      </c>
      <c r="X81" s="112">
        <f t="shared" si="7"/>
        <v>0</v>
      </c>
      <c r="Y81" s="140" t="str">
        <f t="shared" si="8"/>
        <v/>
      </c>
      <c r="AA81" s="141">
        <v>76.0</v>
      </c>
      <c r="AB81" s="112" t="str">
        <f t="shared" si="9"/>
        <v/>
      </c>
      <c r="AC81" s="142">
        <f t="shared" si="10"/>
        <v>0</v>
      </c>
      <c r="AD81" s="112" t="str">
        <f t="shared" si="11"/>
        <v/>
      </c>
      <c r="AE81" s="112" t="str">
        <f t="shared" si="12"/>
        <v/>
      </c>
      <c r="AF81" s="112" t="str">
        <f t="shared" si="24"/>
        <v/>
      </c>
      <c r="AG81" s="112" t="str">
        <f t="shared" si="25"/>
        <v/>
      </c>
      <c r="AH81" s="112" t="str">
        <f t="shared" si="26"/>
        <v/>
      </c>
      <c r="AI81" s="143" t="str">
        <f t="shared" si="27"/>
        <v/>
      </c>
      <c r="AK81" s="141">
        <v>76.0</v>
      </c>
      <c r="AL81" s="112"/>
      <c r="AM81" s="112"/>
      <c r="AN81" s="112"/>
      <c r="AO81" s="112"/>
      <c r="AP81" s="112"/>
      <c r="AQ81" s="112"/>
      <c r="AR81" s="112"/>
      <c r="AS81" s="112"/>
      <c r="AT81" s="112"/>
      <c r="AU81" s="112"/>
      <c r="AV81" s="112"/>
      <c r="AW81" s="112"/>
      <c r="AX81" s="112"/>
      <c r="AY81" s="143"/>
    </row>
    <row r="82" ht="15.75" customHeight="1">
      <c r="B82" s="202" t="str">
        <f>IF(C25&lt;=$F$18,C25+1,"-")</f>
        <v>-</v>
      </c>
      <c r="C82" s="203">
        <f>D25-D26</f>
        <v>0</v>
      </c>
      <c r="D82" s="204">
        <v>0.0</v>
      </c>
      <c r="E82" s="205">
        <f t="shared" ref="E82:E94" si="65">IF(G82+D82&lt;&gt;1,(1-(G82+D82))*56%,0)</f>
        <v>0</v>
      </c>
      <c r="F82" s="205">
        <f t="shared" ref="F82:F94" si="66">IF(G82+D82&lt;&gt;1,(1-(G82+D82))*44%,0)</f>
        <v>0</v>
      </c>
      <c r="G82" s="256">
        <f t="shared" ref="G82:G94" si="67">1-D82</f>
        <v>1</v>
      </c>
      <c r="H82" s="207">
        <f t="shared" ref="H82:H94" si="68">IF(C82=0,0,IF(SUM(D82:G82)&lt;&gt;1,"erreur",))</f>
        <v>0</v>
      </c>
      <c r="I82" s="138">
        <v>77.0</v>
      </c>
      <c r="J82" s="112" t="str">
        <f t="shared" si="64"/>
        <v/>
      </c>
      <c r="K82" s="112">
        <f t="shared" si="19"/>
        <v>0</v>
      </c>
      <c r="L82" s="112" t="str">
        <f t="shared" si="20"/>
        <v/>
      </c>
      <c r="M82" s="112" t="str">
        <f t="shared" si="1"/>
        <v/>
      </c>
      <c r="N82" s="112" t="str">
        <f t="shared" si="2"/>
        <v/>
      </c>
      <c r="O82" s="139">
        <f t="shared" si="3"/>
        <v>0</v>
      </c>
      <c r="P82" s="138">
        <v>77.0</v>
      </c>
      <c r="Q82" s="112" t="str">
        <f t="shared" si="21"/>
        <v/>
      </c>
      <c r="R82" s="112" t="str">
        <f t="shared" si="22"/>
        <v/>
      </c>
      <c r="S82" s="112">
        <f t="shared" si="4"/>
        <v>0</v>
      </c>
      <c r="T82" s="112">
        <f t="shared" si="5"/>
        <v>0</v>
      </c>
      <c r="U82" s="112" t="str">
        <f t="shared" si="23"/>
        <v/>
      </c>
      <c r="V82" s="112" t="str">
        <f t="shared" si="6"/>
        <v/>
      </c>
      <c r="W82" s="112">
        <v>0.0</v>
      </c>
      <c r="X82" s="112">
        <f t="shared" si="7"/>
        <v>0</v>
      </c>
      <c r="Y82" s="140" t="str">
        <f t="shared" si="8"/>
        <v/>
      </c>
      <c r="AA82" s="141">
        <v>77.0</v>
      </c>
      <c r="AB82" s="112" t="str">
        <f t="shared" si="9"/>
        <v/>
      </c>
      <c r="AC82" s="142">
        <f t="shared" si="10"/>
        <v>0</v>
      </c>
      <c r="AD82" s="112" t="str">
        <f t="shared" si="11"/>
        <v/>
      </c>
      <c r="AE82" s="112" t="str">
        <f t="shared" si="12"/>
        <v/>
      </c>
      <c r="AF82" s="112" t="str">
        <f t="shared" si="24"/>
        <v/>
      </c>
      <c r="AG82" s="112" t="str">
        <f t="shared" si="25"/>
        <v/>
      </c>
      <c r="AH82" s="112" t="str">
        <f t="shared" si="26"/>
        <v/>
      </c>
      <c r="AI82" s="143" t="str">
        <f t="shared" si="27"/>
        <v/>
      </c>
      <c r="AK82" s="141">
        <v>77.0</v>
      </c>
      <c r="AL82" s="112"/>
      <c r="AM82" s="112"/>
      <c r="AN82" s="112"/>
      <c r="AO82" s="112"/>
      <c r="AP82" s="112"/>
      <c r="AQ82" s="112"/>
      <c r="AR82" s="112"/>
      <c r="AS82" s="112"/>
      <c r="AT82" s="112"/>
      <c r="AU82" s="112"/>
      <c r="AV82" s="112"/>
      <c r="AW82" s="112"/>
      <c r="AX82" s="112"/>
      <c r="AY82" s="143"/>
    </row>
    <row r="83" ht="15.75" customHeight="1">
      <c r="B83" s="208" t="str">
        <f>IF(C27&lt;=$F$18,C27+1,"-")</f>
        <v>-</v>
      </c>
      <c r="C83" s="209">
        <f>D27-D28</f>
        <v>8</v>
      </c>
      <c r="D83" s="210">
        <v>0.1</v>
      </c>
      <c r="E83" s="211">
        <f t="shared" si="65"/>
        <v>0</v>
      </c>
      <c r="F83" s="211">
        <f t="shared" si="66"/>
        <v>0</v>
      </c>
      <c r="G83" s="206">
        <f t="shared" si="67"/>
        <v>0.9</v>
      </c>
      <c r="H83" s="207" t="str">
        <f t="shared" si="68"/>
        <v/>
      </c>
      <c r="I83" s="138">
        <v>78.0</v>
      </c>
      <c r="J83" s="112" t="str">
        <f t="shared" si="64"/>
        <v/>
      </c>
      <c r="K83" s="112">
        <f t="shared" si="19"/>
        <v>0</v>
      </c>
      <c r="L83" s="112" t="str">
        <f t="shared" si="20"/>
        <v/>
      </c>
      <c r="M83" s="112" t="str">
        <f t="shared" si="1"/>
        <v/>
      </c>
      <c r="N83" s="112" t="str">
        <f t="shared" si="2"/>
        <v/>
      </c>
      <c r="O83" s="139">
        <f t="shared" si="3"/>
        <v>0</v>
      </c>
      <c r="P83" s="138">
        <v>78.0</v>
      </c>
      <c r="Q83" s="112" t="str">
        <f t="shared" si="21"/>
        <v/>
      </c>
      <c r="R83" s="112" t="str">
        <f t="shared" si="22"/>
        <v/>
      </c>
      <c r="S83" s="112">
        <f t="shared" si="4"/>
        <v>0</v>
      </c>
      <c r="T83" s="112">
        <f t="shared" si="5"/>
        <v>0</v>
      </c>
      <c r="U83" s="112" t="str">
        <f t="shared" si="23"/>
        <v/>
      </c>
      <c r="V83" s="112" t="str">
        <f t="shared" si="6"/>
        <v/>
      </c>
      <c r="W83" s="112">
        <v>0.0</v>
      </c>
      <c r="X83" s="112">
        <f t="shared" si="7"/>
        <v>0</v>
      </c>
      <c r="Y83" s="140" t="str">
        <f t="shared" si="8"/>
        <v/>
      </c>
      <c r="AA83" s="141">
        <v>78.0</v>
      </c>
      <c r="AB83" s="112" t="str">
        <f t="shared" si="9"/>
        <v/>
      </c>
      <c r="AC83" s="142">
        <f t="shared" si="10"/>
        <v>0</v>
      </c>
      <c r="AD83" s="112" t="str">
        <f t="shared" si="11"/>
        <v/>
      </c>
      <c r="AE83" s="112" t="str">
        <f t="shared" si="12"/>
        <v/>
      </c>
      <c r="AF83" s="112" t="str">
        <f t="shared" si="24"/>
        <v/>
      </c>
      <c r="AG83" s="112" t="str">
        <f t="shared" si="25"/>
        <v/>
      </c>
      <c r="AH83" s="112" t="str">
        <f t="shared" si="26"/>
        <v/>
      </c>
      <c r="AI83" s="143" t="str">
        <f t="shared" si="27"/>
        <v/>
      </c>
      <c r="AK83" s="141">
        <v>78.0</v>
      </c>
      <c r="AL83" s="112"/>
      <c r="AM83" s="112"/>
      <c r="AN83" s="112"/>
      <c r="AO83" s="112"/>
      <c r="AP83" s="112"/>
      <c r="AQ83" s="112"/>
      <c r="AR83" s="112"/>
      <c r="AS83" s="112"/>
      <c r="AT83" s="112"/>
      <c r="AU83" s="112"/>
      <c r="AV83" s="112"/>
      <c r="AW83" s="112"/>
      <c r="AX83" s="112"/>
      <c r="AY83" s="143"/>
    </row>
    <row r="84" ht="15.75" customHeight="1">
      <c r="B84" s="212" t="str">
        <f>IF(C29&lt;=$F$18,C29+1,"-")</f>
        <v>-</v>
      </c>
      <c r="C84" s="209">
        <f>D29-D30</f>
        <v>21</v>
      </c>
      <c r="D84" s="210">
        <v>0.2</v>
      </c>
      <c r="E84" s="211">
        <f t="shared" si="65"/>
        <v>0</v>
      </c>
      <c r="F84" s="211">
        <f t="shared" si="66"/>
        <v>0</v>
      </c>
      <c r="G84" s="206">
        <f t="shared" si="67"/>
        <v>0.8</v>
      </c>
      <c r="H84" s="207" t="str">
        <f t="shared" si="68"/>
        <v/>
      </c>
      <c r="I84" s="138">
        <v>79.0</v>
      </c>
      <c r="J84" s="112" t="str">
        <f t="shared" si="64"/>
        <v/>
      </c>
      <c r="K84" s="112">
        <f t="shared" si="19"/>
        <v>0</v>
      </c>
      <c r="L84" s="112" t="str">
        <f t="shared" si="20"/>
        <v/>
      </c>
      <c r="M84" s="112" t="str">
        <f t="shared" si="1"/>
        <v/>
      </c>
      <c r="N84" s="112" t="str">
        <f t="shared" si="2"/>
        <v/>
      </c>
      <c r="O84" s="139">
        <f t="shared" si="3"/>
        <v>0</v>
      </c>
      <c r="P84" s="138">
        <v>79.0</v>
      </c>
      <c r="Q84" s="112" t="str">
        <f t="shared" si="21"/>
        <v/>
      </c>
      <c r="R84" s="112" t="str">
        <f t="shared" si="22"/>
        <v/>
      </c>
      <c r="S84" s="112">
        <f t="shared" si="4"/>
        <v>0</v>
      </c>
      <c r="T84" s="112">
        <f t="shared" si="5"/>
        <v>0</v>
      </c>
      <c r="U84" s="112" t="str">
        <f t="shared" si="23"/>
        <v/>
      </c>
      <c r="V84" s="112" t="str">
        <f t="shared" si="6"/>
        <v/>
      </c>
      <c r="W84" s="112">
        <v>0.0</v>
      </c>
      <c r="X84" s="112">
        <f t="shared" si="7"/>
        <v>0</v>
      </c>
      <c r="Y84" s="140" t="str">
        <f t="shared" si="8"/>
        <v/>
      </c>
      <c r="AA84" s="141">
        <v>79.0</v>
      </c>
      <c r="AB84" s="112" t="str">
        <f t="shared" si="9"/>
        <v/>
      </c>
      <c r="AC84" s="142">
        <f t="shared" si="10"/>
        <v>0</v>
      </c>
      <c r="AD84" s="112" t="str">
        <f t="shared" si="11"/>
        <v/>
      </c>
      <c r="AE84" s="112" t="str">
        <f t="shared" si="12"/>
        <v/>
      </c>
      <c r="AF84" s="112" t="str">
        <f t="shared" si="24"/>
        <v/>
      </c>
      <c r="AG84" s="112" t="str">
        <f t="shared" si="25"/>
        <v/>
      </c>
      <c r="AH84" s="112" t="str">
        <f t="shared" si="26"/>
        <v/>
      </c>
      <c r="AI84" s="143" t="str">
        <f t="shared" si="27"/>
        <v/>
      </c>
      <c r="AK84" s="141">
        <v>79.0</v>
      </c>
      <c r="AL84" s="112"/>
      <c r="AM84" s="112"/>
      <c r="AN84" s="112"/>
      <c r="AO84" s="112"/>
      <c r="AP84" s="112"/>
      <c r="AQ84" s="112"/>
      <c r="AR84" s="112"/>
      <c r="AS84" s="112"/>
      <c r="AT84" s="112"/>
      <c r="AU84" s="112"/>
      <c r="AV84" s="112"/>
      <c r="AW84" s="112"/>
      <c r="AX84" s="112"/>
      <c r="AY84" s="143"/>
    </row>
    <row r="85" ht="15.75" customHeight="1">
      <c r="B85" s="208" t="str">
        <f>IF(C31&lt;=$F$18,C31+1,"-")</f>
        <v>-</v>
      </c>
      <c r="C85" s="209">
        <f>D31-D32</f>
        <v>21</v>
      </c>
      <c r="D85" s="210">
        <v>0.3</v>
      </c>
      <c r="E85" s="211">
        <f t="shared" si="65"/>
        <v>0</v>
      </c>
      <c r="F85" s="211">
        <f t="shared" si="66"/>
        <v>0</v>
      </c>
      <c r="G85" s="206">
        <f t="shared" si="67"/>
        <v>0.7</v>
      </c>
      <c r="H85" s="207" t="str">
        <f t="shared" si="68"/>
        <v/>
      </c>
      <c r="I85" s="138">
        <v>80.0</v>
      </c>
      <c r="J85" s="112" t="str">
        <f t="shared" si="64"/>
        <v/>
      </c>
      <c r="K85" s="112">
        <f t="shared" si="19"/>
        <v>0</v>
      </c>
      <c r="L85" s="112" t="str">
        <f t="shared" si="20"/>
        <v/>
      </c>
      <c r="M85" s="112" t="str">
        <f t="shared" si="1"/>
        <v/>
      </c>
      <c r="N85" s="112" t="str">
        <f t="shared" si="2"/>
        <v/>
      </c>
      <c r="O85" s="139">
        <f t="shared" si="3"/>
        <v>0</v>
      </c>
      <c r="P85" s="138">
        <v>80.0</v>
      </c>
      <c r="Q85" s="112" t="str">
        <f t="shared" si="21"/>
        <v/>
      </c>
      <c r="R85" s="112" t="str">
        <f t="shared" si="22"/>
        <v/>
      </c>
      <c r="S85" s="112">
        <f t="shared" si="4"/>
        <v>0</v>
      </c>
      <c r="T85" s="112">
        <f t="shared" si="5"/>
        <v>0</v>
      </c>
      <c r="U85" s="112" t="str">
        <f t="shared" si="23"/>
        <v/>
      </c>
      <c r="V85" s="112" t="str">
        <f t="shared" si="6"/>
        <v/>
      </c>
      <c r="W85" s="112">
        <v>0.0</v>
      </c>
      <c r="X85" s="112">
        <f t="shared" si="7"/>
        <v>0</v>
      </c>
      <c r="Y85" s="140" t="str">
        <f t="shared" si="8"/>
        <v/>
      </c>
      <c r="AA85" s="141">
        <v>80.0</v>
      </c>
      <c r="AB85" s="112" t="str">
        <f t="shared" si="9"/>
        <v/>
      </c>
      <c r="AC85" s="142">
        <f t="shared" si="10"/>
        <v>0</v>
      </c>
      <c r="AD85" s="112" t="str">
        <f t="shared" si="11"/>
        <v/>
      </c>
      <c r="AE85" s="112" t="str">
        <f t="shared" si="12"/>
        <v/>
      </c>
      <c r="AF85" s="112" t="str">
        <f t="shared" si="24"/>
        <v/>
      </c>
      <c r="AG85" s="112" t="str">
        <f t="shared" si="25"/>
        <v/>
      </c>
      <c r="AH85" s="112" t="str">
        <f t="shared" si="26"/>
        <v/>
      </c>
      <c r="AI85" s="143" t="str">
        <f t="shared" si="27"/>
        <v/>
      </c>
      <c r="AK85" s="141">
        <v>80.0</v>
      </c>
      <c r="AL85" s="112"/>
      <c r="AM85" s="112"/>
      <c r="AN85" s="112"/>
      <c r="AO85" s="112"/>
      <c r="AP85" s="112"/>
      <c r="AQ85" s="112"/>
      <c r="AR85" s="112"/>
      <c r="AS85" s="112"/>
      <c r="AT85" s="112"/>
      <c r="AU85" s="112"/>
      <c r="AV85" s="112"/>
      <c r="AW85" s="112"/>
      <c r="AX85" s="112"/>
      <c r="AY85" s="143"/>
    </row>
    <row r="86" ht="15.75" customHeight="1">
      <c r="B86" s="208" t="str">
        <f>IF(C33&lt;=$F$18,C33+1,"-")</f>
        <v>-</v>
      </c>
      <c r="C86" s="209">
        <f>D33-D34</f>
        <v>21</v>
      </c>
      <c r="D86" s="210">
        <v>0.4</v>
      </c>
      <c r="E86" s="211">
        <f t="shared" si="65"/>
        <v>0</v>
      </c>
      <c r="F86" s="211">
        <f t="shared" si="66"/>
        <v>0</v>
      </c>
      <c r="G86" s="206">
        <f t="shared" si="67"/>
        <v>0.6</v>
      </c>
      <c r="H86" s="207" t="str">
        <f t="shared" si="68"/>
        <v/>
      </c>
      <c r="I86" s="138">
        <v>81.0</v>
      </c>
      <c r="J86" s="112" t="str">
        <f t="shared" si="64"/>
        <v/>
      </c>
      <c r="K86" s="112">
        <f t="shared" si="19"/>
        <v>0</v>
      </c>
      <c r="L86" s="112" t="str">
        <f t="shared" si="20"/>
        <v/>
      </c>
      <c r="M86" s="112" t="str">
        <f t="shared" si="1"/>
        <v/>
      </c>
      <c r="N86" s="112" t="str">
        <f t="shared" si="2"/>
        <v/>
      </c>
      <c r="O86" s="139">
        <f t="shared" si="3"/>
        <v>0</v>
      </c>
      <c r="P86" s="138">
        <v>81.0</v>
      </c>
      <c r="Q86" s="112" t="str">
        <f t="shared" si="21"/>
        <v/>
      </c>
      <c r="R86" s="112" t="str">
        <f t="shared" si="22"/>
        <v/>
      </c>
      <c r="S86" s="112">
        <f t="shared" si="4"/>
        <v>0</v>
      </c>
      <c r="T86" s="112">
        <f t="shared" si="5"/>
        <v>0</v>
      </c>
      <c r="U86" s="112" t="str">
        <f t="shared" si="23"/>
        <v/>
      </c>
      <c r="V86" s="112" t="str">
        <f t="shared" si="6"/>
        <v/>
      </c>
      <c r="W86" s="112">
        <v>0.0</v>
      </c>
      <c r="X86" s="112">
        <f t="shared" si="7"/>
        <v>0</v>
      </c>
      <c r="Y86" s="140" t="str">
        <f t="shared" si="8"/>
        <v/>
      </c>
      <c r="AA86" s="141">
        <v>81.0</v>
      </c>
      <c r="AB86" s="112" t="str">
        <f t="shared" si="9"/>
        <v/>
      </c>
      <c r="AC86" s="142">
        <f t="shared" si="10"/>
        <v>0</v>
      </c>
      <c r="AD86" s="112" t="str">
        <f t="shared" si="11"/>
        <v/>
      </c>
      <c r="AE86" s="112" t="str">
        <f t="shared" si="12"/>
        <v/>
      </c>
      <c r="AF86" s="112" t="str">
        <f t="shared" si="24"/>
        <v/>
      </c>
      <c r="AG86" s="112" t="str">
        <f t="shared" si="25"/>
        <v/>
      </c>
      <c r="AH86" s="112" t="str">
        <f t="shared" si="26"/>
        <v/>
      </c>
      <c r="AI86" s="143" t="str">
        <f t="shared" si="27"/>
        <v/>
      </c>
      <c r="AK86" s="141">
        <v>81.0</v>
      </c>
      <c r="AL86" s="112"/>
      <c r="AM86" s="112"/>
      <c r="AN86" s="112"/>
      <c r="AO86" s="112"/>
      <c r="AP86" s="112"/>
      <c r="AQ86" s="112"/>
      <c r="AR86" s="112"/>
      <c r="AS86" s="112"/>
      <c r="AT86" s="112"/>
      <c r="AU86" s="112"/>
      <c r="AV86" s="112"/>
      <c r="AW86" s="112"/>
      <c r="AX86" s="112"/>
      <c r="AY86" s="143"/>
    </row>
    <row r="87" ht="15.75" customHeight="1">
      <c r="B87" s="208" t="str">
        <f>IF(C35&lt;=$F$18,C35+1,"-")</f>
        <v>-</v>
      </c>
      <c r="C87" s="209">
        <f>D35-D36</f>
        <v>21</v>
      </c>
      <c r="D87" s="210">
        <v>0.5</v>
      </c>
      <c r="E87" s="211">
        <f t="shared" si="65"/>
        <v>0</v>
      </c>
      <c r="F87" s="211">
        <f t="shared" si="66"/>
        <v>0</v>
      </c>
      <c r="G87" s="206">
        <f t="shared" si="67"/>
        <v>0.5</v>
      </c>
      <c r="H87" s="207" t="str">
        <f t="shared" si="68"/>
        <v/>
      </c>
      <c r="I87" s="138">
        <v>82.0</v>
      </c>
      <c r="J87" s="112" t="str">
        <f t="shared" si="64"/>
        <v/>
      </c>
      <c r="K87" s="112">
        <f t="shared" si="19"/>
        <v>0</v>
      </c>
      <c r="L87" s="112" t="str">
        <f t="shared" si="20"/>
        <v/>
      </c>
      <c r="M87" s="112" t="str">
        <f t="shared" si="1"/>
        <v/>
      </c>
      <c r="N87" s="112" t="str">
        <f t="shared" si="2"/>
        <v/>
      </c>
      <c r="O87" s="139">
        <f t="shared" si="3"/>
        <v>0</v>
      </c>
      <c r="P87" s="138">
        <v>82.0</v>
      </c>
      <c r="Q87" s="112" t="str">
        <f t="shared" si="21"/>
        <v/>
      </c>
      <c r="R87" s="112" t="str">
        <f t="shared" si="22"/>
        <v/>
      </c>
      <c r="S87" s="112">
        <f t="shared" si="4"/>
        <v>0</v>
      </c>
      <c r="T87" s="112">
        <f t="shared" si="5"/>
        <v>0</v>
      </c>
      <c r="U87" s="112" t="str">
        <f t="shared" si="23"/>
        <v/>
      </c>
      <c r="V87" s="112" t="str">
        <f t="shared" si="6"/>
        <v/>
      </c>
      <c r="W87" s="112">
        <v>0.0</v>
      </c>
      <c r="X87" s="112">
        <f t="shared" si="7"/>
        <v>0</v>
      </c>
      <c r="Y87" s="140" t="str">
        <f t="shared" si="8"/>
        <v/>
      </c>
      <c r="AA87" s="141">
        <v>82.0</v>
      </c>
      <c r="AB87" s="112" t="str">
        <f t="shared" si="9"/>
        <v/>
      </c>
      <c r="AC87" s="142">
        <f t="shared" si="10"/>
        <v>0</v>
      </c>
      <c r="AD87" s="112" t="str">
        <f t="shared" si="11"/>
        <v/>
      </c>
      <c r="AE87" s="112" t="str">
        <f t="shared" si="12"/>
        <v/>
      </c>
      <c r="AF87" s="112" t="str">
        <f t="shared" si="24"/>
        <v/>
      </c>
      <c r="AG87" s="112" t="str">
        <f t="shared" si="25"/>
        <v/>
      </c>
      <c r="AH87" s="112" t="str">
        <f t="shared" si="26"/>
        <v/>
      </c>
      <c r="AI87" s="143" t="str">
        <f t="shared" si="27"/>
        <v/>
      </c>
      <c r="AK87" s="141">
        <v>82.0</v>
      </c>
      <c r="AL87" s="112"/>
      <c r="AM87" s="112"/>
      <c r="AN87" s="112"/>
      <c r="AO87" s="112"/>
      <c r="AP87" s="112"/>
      <c r="AQ87" s="112"/>
      <c r="AR87" s="112"/>
      <c r="AS87" s="112"/>
      <c r="AT87" s="112"/>
      <c r="AU87" s="112"/>
      <c r="AV87" s="112"/>
      <c r="AW87" s="112"/>
      <c r="AX87" s="112"/>
      <c r="AY87" s="143"/>
    </row>
    <row r="88" ht="15.75" customHeight="1">
      <c r="B88" s="208" t="str">
        <f>IF(C37&lt;=$F$18,C37+1,"-")</f>
        <v>-</v>
      </c>
      <c r="C88" s="209">
        <f>D37-D38</f>
        <v>21</v>
      </c>
      <c r="D88" s="210">
        <v>0.6</v>
      </c>
      <c r="E88" s="211">
        <f t="shared" si="65"/>
        <v>0</v>
      </c>
      <c r="F88" s="211">
        <f t="shared" si="66"/>
        <v>0</v>
      </c>
      <c r="G88" s="206">
        <f t="shared" si="67"/>
        <v>0.4</v>
      </c>
      <c r="H88" s="207" t="str">
        <f t="shared" si="68"/>
        <v/>
      </c>
      <c r="I88" s="138">
        <v>83.0</v>
      </c>
      <c r="J88" s="112" t="str">
        <f t="shared" si="64"/>
        <v/>
      </c>
      <c r="K88" s="112">
        <f t="shared" si="19"/>
        <v>0</v>
      </c>
      <c r="L88" s="112" t="str">
        <f t="shared" si="20"/>
        <v/>
      </c>
      <c r="M88" s="112" t="str">
        <f t="shared" si="1"/>
        <v/>
      </c>
      <c r="N88" s="112" t="str">
        <f t="shared" si="2"/>
        <v/>
      </c>
      <c r="O88" s="139">
        <f t="shared" si="3"/>
        <v>0</v>
      </c>
      <c r="P88" s="138">
        <v>83.0</v>
      </c>
      <c r="Q88" s="112" t="str">
        <f t="shared" si="21"/>
        <v/>
      </c>
      <c r="R88" s="112" t="str">
        <f t="shared" si="22"/>
        <v/>
      </c>
      <c r="S88" s="112">
        <f t="shared" si="4"/>
        <v>0</v>
      </c>
      <c r="T88" s="112">
        <f t="shared" si="5"/>
        <v>0</v>
      </c>
      <c r="U88" s="112" t="str">
        <f t="shared" si="23"/>
        <v/>
      </c>
      <c r="V88" s="112" t="str">
        <f t="shared" si="6"/>
        <v/>
      </c>
      <c r="W88" s="112">
        <v>0.0</v>
      </c>
      <c r="X88" s="112">
        <f t="shared" si="7"/>
        <v>0</v>
      </c>
      <c r="Y88" s="140" t="str">
        <f t="shared" si="8"/>
        <v/>
      </c>
      <c r="AA88" s="141">
        <v>83.0</v>
      </c>
      <c r="AB88" s="112" t="str">
        <f t="shared" si="9"/>
        <v/>
      </c>
      <c r="AC88" s="142">
        <f t="shared" si="10"/>
        <v>0</v>
      </c>
      <c r="AD88" s="112" t="str">
        <f t="shared" si="11"/>
        <v/>
      </c>
      <c r="AE88" s="112" t="str">
        <f t="shared" si="12"/>
        <v/>
      </c>
      <c r="AF88" s="112" t="str">
        <f t="shared" si="24"/>
        <v/>
      </c>
      <c r="AG88" s="112" t="str">
        <f t="shared" si="25"/>
        <v/>
      </c>
      <c r="AH88" s="112" t="str">
        <f t="shared" si="26"/>
        <v/>
      </c>
      <c r="AI88" s="143" t="str">
        <f t="shared" si="27"/>
        <v/>
      </c>
      <c r="AK88" s="141">
        <v>83.0</v>
      </c>
      <c r="AL88" s="112"/>
      <c r="AM88" s="112"/>
      <c r="AN88" s="112"/>
      <c r="AO88" s="112"/>
      <c r="AP88" s="112"/>
      <c r="AQ88" s="112"/>
      <c r="AR88" s="112"/>
      <c r="AS88" s="112"/>
      <c r="AT88" s="112"/>
      <c r="AU88" s="112"/>
      <c r="AV88" s="112"/>
      <c r="AW88" s="112"/>
      <c r="AX88" s="112"/>
      <c r="AY88" s="143"/>
    </row>
    <row r="89" ht="15.75" customHeight="1">
      <c r="B89" s="208" t="str">
        <f>IF(C39&lt;=$F$18,C39+1,"-")</f>
        <v>-</v>
      </c>
      <c r="C89" s="209">
        <f>D39-D40</f>
        <v>21</v>
      </c>
      <c r="D89" s="210">
        <v>0.7</v>
      </c>
      <c r="E89" s="211">
        <f t="shared" si="65"/>
        <v>0</v>
      </c>
      <c r="F89" s="211">
        <f t="shared" si="66"/>
        <v>0</v>
      </c>
      <c r="G89" s="206">
        <f t="shared" si="67"/>
        <v>0.3</v>
      </c>
      <c r="H89" s="207" t="str">
        <f t="shared" si="68"/>
        <v/>
      </c>
      <c r="I89" s="138">
        <v>84.0</v>
      </c>
      <c r="J89" s="112" t="str">
        <f t="shared" si="64"/>
        <v/>
      </c>
      <c r="K89" s="112">
        <f t="shared" si="19"/>
        <v>0</v>
      </c>
      <c r="L89" s="112" t="str">
        <f t="shared" si="20"/>
        <v/>
      </c>
      <c r="M89" s="112" t="str">
        <f t="shared" si="1"/>
        <v/>
      </c>
      <c r="N89" s="112" t="str">
        <f t="shared" si="2"/>
        <v/>
      </c>
      <c r="O89" s="139">
        <f t="shared" si="3"/>
        <v>0</v>
      </c>
      <c r="P89" s="138">
        <v>84.0</v>
      </c>
      <c r="Q89" s="112" t="str">
        <f t="shared" si="21"/>
        <v/>
      </c>
      <c r="R89" s="112" t="str">
        <f t="shared" si="22"/>
        <v/>
      </c>
      <c r="S89" s="112">
        <f t="shared" si="4"/>
        <v>0</v>
      </c>
      <c r="T89" s="112">
        <f t="shared" si="5"/>
        <v>0</v>
      </c>
      <c r="U89" s="112" t="str">
        <f t="shared" si="23"/>
        <v/>
      </c>
      <c r="V89" s="112" t="str">
        <f t="shared" si="6"/>
        <v/>
      </c>
      <c r="W89" s="112">
        <v>0.0</v>
      </c>
      <c r="X89" s="112">
        <f t="shared" si="7"/>
        <v>0</v>
      </c>
      <c r="Y89" s="140" t="str">
        <f t="shared" si="8"/>
        <v/>
      </c>
      <c r="AA89" s="141">
        <v>84.0</v>
      </c>
      <c r="AB89" s="112" t="str">
        <f t="shared" si="9"/>
        <v/>
      </c>
      <c r="AC89" s="142">
        <f t="shared" si="10"/>
        <v>0</v>
      </c>
      <c r="AD89" s="112" t="str">
        <f t="shared" si="11"/>
        <v/>
      </c>
      <c r="AE89" s="112" t="str">
        <f t="shared" si="12"/>
        <v/>
      </c>
      <c r="AF89" s="112" t="str">
        <f t="shared" si="24"/>
        <v/>
      </c>
      <c r="AG89" s="112" t="str">
        <f t="shared" si="25"/>
        <v/>
      </c>
      <c r="AH89" s="112" t="str">
        <f t="shared" si="26"/>
        <v/>
      </c>
      <c r="AI89" s="143" t="str">
        <f t="shared" si="27"/>
        <v/>
      </c>
      <c r="AK89" s="141">
        <v>84.0</v>
      </c>
      <c r="AL89" s="112"/>
      <c r="AM89" s="112"/>
      <c r="AN89" s="112"/>
      <c r="AO89" s="112"/>
      <c r="AP89" s="112"/>
      <c r="AQ89" s="112"/>
      <c r="AR89" s="112"/>
      <c r="AS89" s="112"/>
      <c r="AT89" s="112"/>
      <c r="AU89" s="112"/>
      <c r="AV89" s="112"/>
      <c r="AW89" s="112"/>
      <c r="AX89" s="112"/>
      <c r="AY89" s="143"/>
    </row>
    <row r="90" ht="15.75" customHeight="1">
      <c r="B90" s="208" t="str">
        <f>IF(C41&lt;=$F$18,C41+1,"-")</f>
        <v>-</v>
      </c>
      <c r="C90" s="209">
        <f>D41-D42</f>
        <v>21</v>
      </c>
      <c r="D90" s="210">
        <v>0.8</v>
      </c>
      <c r="E90" s="211">
        <f t="shared" si="65"/>
        <v>0</v>
      </c>
      <c r="F90" s="211">
        <f t="shared" si="66"/>
        <v>0</v>
      </c>
      <c r="G90" s="206">
        <f t="shared" si="67"/>
        <v>0.2</v>
      </c>
      <c r="H90" s="207" t="str">
        <f t="shared" si="68"/>
        <v/>
      </c>
      <c r="I90" s="138">
        <v>85.0</v>
      </c>
      <c r="J90" s="112" t="str">
        <f t="shared" si="64"/>
        <v/>
      </c>
      <c r="K90" s="112">
        <f t="shared" si="19"/>
        <v>0</v>
      </c>
      <c r="L90" s="112" t="str">
        <f t="shared" si="20"/>
        <v/>
      </c>
      <c r="M90" s="112" t="str">
        <f t="shared" si="1"/>
        <v/>
      </c>
      <c r="N90" s="112" t="str">
        <f t="shared" si="2"/>
        <v/>
      </c>
      <c r="O90" s="139">
        <f t="shared" si="3"/>
        <v>0</v>
      </c>
      <c r="P90" s="138">
        <v>85.0</v>
      </c>
      <c r="Q90" s="112" t="str">
        <f t="shared" si="21"/>
        <v/>
      </c>
      <c r="R90" s="112" t="str">
        <f t="shared" si="22"/>
        <v/>
      </c>
      <c r="S90" s="112">
        <f t="shared" si="4"/>
        <v>0</v>
      </c>
      <c r="T90" s="112">
        <f t="shared" si="5"/>
        <v>0</v>
      </c>
      <c r="U90" s="112" t="str">
        <f t="shared" si="23"/>
        <v/>
      </c>
      <c r="V90" s="112" t="str">
        <f t="shared" si="6"/>
        <v/>
      </c>
      <c r="W90" s="112">
        <v>0.0</v>
      </c>
      <c r="X90" s="112">
        <f t="shared" si="7"/>
        <v>0</v>
      </c>
      <c r="Y90" s="140" t="str">
        <f t="shared" si="8"/>
        <v/>
      </c>
      <c r="AA90" s="141">
        <v>85.0</v>
      </c>
      <c r="AB90" s="112" t="str">
        <f t="shared" si="9"/>
        <v/>
      </c>
      <c r="AC90" s="142">
        <f t="shared" si="10"/>
        <v>0</v>
      </c>
      <c r="AD90" s="112" t="str">
        <f t="shared" si="11"/>
        <v/>
      </c>
      <c r="AE90" s="112" t="str">
        <f t="shared" si="12"/>
        <v/>
      </c>
      <c r="AF90" s="112" t="str">
        <f t="shared" si="24"/>
        <v/>
      </c>
      <c r="AG90" s="112" t="str">
        <f t="shared" si="25"/>
        <v/>
      </c>
      <c r="AH90" s="112" t="str">
        <f t="shared" si="26"/>
        <v/>
      </c>
      <c r="AI90" s="143" t="str">
        <f t="shared" si="27"/>
        <v/>
      </c>
      <c r="AK90" s="141">
        <v>85.0</v>
      </c>
      <c r="AL90" s="112"/>
      <c r="AM90" s="112"/>
      <c r="AN90" s="112"/>
      <c r="AO90" s="112"/>
      <c r="AP90" s="112"/>
      <c r="AQ90" s="112"/>
      <c r="AR90" s="112"/>
      <c r="AS90" s="112"/>
      <c r="AT90" s="112"/>
      <c r="AU90" s="112"/>
      <c r="AV90" s="112"/>
      <c r="AW90" s="112"/>
      <c r="AX90" s="112"/>
      <c r="AY90" s="143"/>
    </row>
    <row r="91" ht="15.75" customHeight="1">
      <c r="B91" s="208" t="str">
        <f>IF(C43&lt;=$F$18,C43+1,"-")</f>
        <v>-</v>
      </c>
      <c r="C91" s="209">
        <f>D43-D44</f>
        <v>21</v>
      </c>
      <c r="D91" s="210">
        <v>0.7</v>
      </c>
      <c r="E91" s="211">
        <f t="shared" si="65"/>
        <v>0</v>
      </c>
      <c r="F91" s="211">
        <f t="shared" si="66"/>
        <v>0</v>
      </c>
      <c r="G91" s="206">
        <f t="shared" si="67"/>
        <v>0.3</v>
      </c>
      <c r="H91" s="207" t="str">
        <f t="shared" si="68"/>
        <v/>
      </c>
      <c r="I91" s="138">
        <v>86.0</v>
      </c>
      <c r="J91" s="112" t="str">
        <f t="shared" si="64"/>
        <v/>
      </c>
      <c r="K91" s="112">
        <f t="shared" si="19"/>
        <v>0</v>
      </c>
      <c r="L91" s="112" t="str">
        <f t="shared" si="20"/>
        <v/>
      </c>
      <c r="M91" s="112" t="str">
        <f t="shared" si="1"/>
        <v/>
      </c>
      <c r="N91" s="112" t="str">
        <f t="shared" si="2"/>
        <v/>
      </c>
      <c r="O91" s="139">
        <f t="shared" si="3"/>
        <v>0</v>
      </c>
      <c r="P91" s="138">
        <v>86.0</v>
      </c>
      <c r="Q91" s="112" t="str">
        <f t="shared" si="21"/>
        <v/>
      </c>
      <c r="R91" s="112" t="str">
        <f t="shared" si="22"/>
        <v/>
      </c>
      <c r="S91" s="112">
        <f t="shared" si="4"/>
        <v>0</v>
      </c>
      <c r="T91" s="112">
        <f t="shared" si="5"/>
        <v>0</v>
      </c>
      <c r="U91" s="112" t="str">
        <f t="shared" si="23"/>
        <v/>
      </c>
      <c r="V91" s="112" t="str">
        <f t="shared" si="6"/>
        <v/>
      </c>
      <c r="W91" s="112">
        <v>0.0</v>
      </c>
      <c r="X91" s="112">
        <f t="shared" si="7"/>
        <v>0</v>
      </c>
      <c r="Y91" s="140" t="str">
        <f t="shared" si="8"/>
        <v/>
      </c>
      <c r="AA91" s="141">
        <v>86.0</v>
      </c>
      <c r="AB91" s="112" t="str">
        <f t="shared" si="9"/>
        <v/>
      </c>
      <c r="AC91" s="142">
        <f t="shared" si="10"/>
        <v>0</v>
      </c>
      <c r="AD91" s="112" t="str">
        <f t="shared" si="11"/>
        <v/>
      </c>
      <c r="AE91" s="112" t="str">
        <f t="shared" si="12"/>
        <v/>
      </c>
      <c r="AF91" s="112" t="str">
        <f t="shared" si="24"/>
        <v/>
      </c>
      <c r="AG91" s="112" t="str">
        <f t="shared" si="25"/>
        <v/>
      </c>
      <c r="AH91" s="112" t="str">
        <f t="shared" si="26"/>
        <v/>
      </c>
      <c r="AI91" s="143" t="str">
        <f t="shared" si="27"/>
        <v/>
      </c>
      <c r="AK91" s="141">
        <v>86.0</v>
      </c>
      <c r="AL91" s="112"/>
      <c r="AM91" s="112"/>
      <c r="AN91" s="112"/>
      <c r="AO91" s="112"/>
      <c r="AP91" s="112"/>
      <c r="AQ91" s="112"/>
      <c r="AR91" s="112"/>
      <c r="AS91" s="112"/>
      <c r="AT91" s="112"/>
      <c r="AU91" s="112"/>
      <c r="AV91" s="112"/>
      <c r="AW91" s="112"/>
      <c r="AX91" s="112"/>
      <c r="AY91" s="143"/>
    </row>
    <row r="92" ht="15.75" customHeight="1">
      <c r="B92" s="208" t="str">
        <f>IF(C45&lt;=$F$18,C45+1,"-")</f>
        <v>-</v>
      </c>
      <c r="C92" s="209">
        <f>D45-D46</f>
        <v>21</v>
      </c>
      <c r="D92" s="210">
        <v>0.8</v>
      </c>
      <c r="E92" s="211">
        <f t="shared" si="65"/>
        <v>0</v>
      </c>
      <c r="F92" s="211">
        <f t="shared" si="66"/>
        <v>0</v>
      </c>
      <c r="G92" s="206">
        <f t="shared" si="67"/>
        <v>0.2</v>
      </c>
      <c r="H92" s="207" t="str">
        <f t="shared" si="68"/>
        <v/>
      </c>
      <c r="I92" s="138">
        <v>87.0</v>
      </c>
      <c r="J92" s="112" t="str">
        <f t="shared" si="64"/>
        <v/>
      </c>
      <c r="K92" s="112">
        <f t="shared" si="19"/>
        <v>0</v>
      </c>
      <c r="L92" s="112" t="str">
        <f t="shared" si="20"/>
        <v/>
      </c>
      <c r="M92" s="112" t="str">
        <f t="shared" si="1"/>
        <v/>
      </c>
      <c r="N92" s="112" t="str">
        <f t="shared" si="2"/>
        <v/>
      </c>
      <c r="O92" s="139">
        <f t="shared" si="3"/>
        <v>0</v>
      </c>
      <c r="P92" s="138">
        <v>87.0</v>
      </c>
      <c r="Q92" s="112" t="str">
        <f t="shared" si="21"/>
        <v/>
      </c>
      <c r="R92" s="112" t="str">
        <f t="shared" si="22"/>
        <v/>
      </c>
      <c r="S92" s="112">
        <f t="shared" si="4"/>
        <v>0</v>
      </c>
      <c r="T92" s="112">
        <f t="shared" si="5"/>
        <v>0</v>
      </c>
      <c r="U92" s="112" t="str">
        <f t="shared" si="23"/>
        <v/>
      </c>
      <c r="V92" s="112" t="str">
        <f t="shared" si="6"/>
        <v/>
      </c>
      <c r="W92" s="112">
        <v>0.0</v>
      </c>
      <c r="X92" s="112">
        <f t="shared" si="7"/>
        <v>0</v>
      </c>
      <c r="Y92" s="140" t="str">
        <f t="shared" si="8"/>
        <v/>
      </c>
      <c r="AA92" s="141">
        <v>87.0</v>
      </c>
      <c r="AB92" s="112" t="str">
        <f t="shared" si="9"/>
        <v/>
      </c>
      <c r="AC92" s="142">
        <f t="shared" si="10"/>
        <v>0</v>
      </c>
      <c r="AD92" s="112" t="str">
        <f t="shared" si="11"/>
        <v/>
      </c>
      <c r="AE92" s="112" t="str">
        <f t="shared" si="12"/>
        <v/>
      </c>
      <c r="AF92" s="112" t="str">
        <f t="shared" si="24"/>
        <v/>
      </c>
      <c r="AG92" s="112" t="str">
        <f t="shared" si="25"/>
        <v/>
      </c>
      <c r="AH92" s="112" t="str">
        <f t="shared" si="26"/>
        <v/>
      </c>
      <c r="AI92" s="143" t="str">
        <f t="shared" si="27"/>
        <v/>
      </c>
      <c r="AK92" s="141">
        <v>87.0</v>
      </c>
      <c r="AL92" s="112"/>
      <c r="AM92" s="112"/>
      <c r="AN92" s="112"/>
      <c r="AO92" s="112"/>
      <c r="AP92" s="112"/>
      <c r="AQ92" s="112"/>
      <c r="AR92" s="112"/>
      <c r="AS92" s="112"/>
      <c r="AT92" s="112"/>
      <c r="AU92" s="112"/>
      <c r="AV92" s="112"/>
      <c r="AW92" s="112"/>
      <c r="AX92" s="112"/>
      <c r="AY92" s="143"/>
    </row>
    <row r="93" ht="15.75" customHeight="1">
      <c r="B93" s="208" t="str">
        <f>IF(C47&lt;=$F$18,C47+1,"-")</f>
        <v>-</v>
      </c>
      <c r="C93" s="209">
        <f>D47-D48</f>
        <v>21</v>
      </c>
      <c r="D93" s="210">
        <v>0.9</v>
      </c>
      <c r="E93" s="211">
        <f t="shared" si="65"/>
        <v>0</v>
      </c>
      <c r="F93" s="211">
        <f t="shared" si="66"/>
        <v>0</v>
      </c>
      <c r="G93" s="206">
        <f t="shared" si="67"/>
        <v>0.1</v>
      </c>
      <c r="H93" s="207" t="str">
        <f t="shared" si="68"/>
        <v/>
      </c>
      <c r="I93" s="138">
        <v>88.0</v>
      </c>
      <c r="J93" s="112" t="str">
        <f t="shared" si="64"/>
        <v/>
      </c>
      <c r="K93" s="112">
        <f t="shared" si="19"/>
        <v>0</v>
      </c>
      <c r="L93" s="112" t="str">
        <f t="shared" si="20"/>
        <v/>
      </c>
      <c r="M93" s="112" t="str">
        <f t="shared" si="1"/>
        <v/>
      </c>
      <c r="N93" s="112" t="str">
        <f t="shared" si="2"/>
        <v/>
      </c>
      <c r="O93" s="139">
        <f t="shared" si="3"/>
        <v>0</v>
      </c>
      <c r="P93" s="138">
        <v>88.0</v>
      </c>
      <c r="Q93" s="112" t="str">
        <f t="shared" si="21"/>
        <v/>
      </c>
      <c r="R93" s="112" t="str">
        <f t="shared" si="22"/>
        <v/>
      </c>
      <c r="S93" s="112">
        <f t="shared" si="4"/>
        <v>0</v>
      </c>
      <c r="T93" s="112">
        <f t="shared" si="5"/>
        <v>0</v>
      </c>
      <c r="U93" s="112" t="str">
        <f t="shared" si="23"/>
        <v/>
      </c>
      <c r="V93" s="112" t="str">
        <f t="shared" si="6"/>
        <v/>
      </c>
      <c r="W93" s="112">
        <v>0.0</v>
      </c>
      <c r="X93" s="112">
        <f t="shared" si="7"/>
        <v>0</v>
      </c>
      <c r="Y93" s="140" t="str">
        <f t="shared" si="8"/>
        <v/>
      </c>
      <c r="AA93" s="141">
        <v>88.0</v>
      </c>
      <c r="AB93" s="112" t="str">
        <f t="shared" si="9"/>
        <v/>
      </c>
      <c r="AC93" s="142">
        <f t="shared" si="10"/>
        <v>0</v>
      </c>
      <c r="AD93" s="112" t="str">
        <f t="shared" si="11"/>
        <v/>
      </c>
      <c r="AE93" s="112" t="str">
        <f t="shared" si="12"/>
        <v/>
      </c>
      <c r="AF93" s="112" t="str">
        <f t="shared" si="24"/>
        <v/>
      </c>
      <c r="AG93" s="112" t="str">
        <f t="shared" si="25"/>
        <v/>
      </c>
      <c r="AH93" s="112" t="str">
        <f t="shared" si="26"/>
        <v/>
      </c>
      <c r="AI93" s="143" t="str">
        <f t="shared" si="27"/>
        <v/>
      </c>
      <c r="AK93" s="141">
        <v>88.0</v>
      </c>
      <c r="AL93" s="112"/>
      <c r="AM93" s="112"/>
      <c r="AN93" s="112"/>
      <c r="AO93" s="112"/>
      <c r="AP93" s="112"/>
      <c r="AQ93" s="112"/>
      <c r="AR93" s="112"/>
      <c r="AS93" s="112"/>
      <c r="AT93" s="112"/>
      <c r="AU93" s="112"/>
      <c r="AV93" s="112"/>
      <c r="AW93" s="112"/>
      <c r="AX93" s="112"/>
      <c r="AY93" s="143"/>
    </row>
    <row r="94" ht="15.75" customHeight="1">
      <c r="B94" s="214" t="str">
        <f>F18</f>
        <v/>
      </c>
      <c r="C94" s="215" t="str">
        <f>IFERROR(VLOOKUP(B94,C25:D78,2),)</f>
        <v/>
      </c>
      <c r="D94" s="257">
        <v>0.95</v>
      </c>
      <c r="E94" s="258">
        <f t="shared" si="65"/>
        <v>0</v>
      </c>
      <c r="F94" s="258">
        <f t="shared" si="66"/>
        <v>0</v>
      </c>
      <c r="G94" s="218">
        <f t="shared" si="67"/>
        <v>0.05</v>
      </c>
      <c r="H94" s="207">
        <f t="shared" si="68"/>
        <v>0</v>
      </c>
      <c r="I94" s="138">
        <v>89.0</v>
      </c>
      <c r="J94" s="112" t="str">
        <f t="shared" si="64"/>
        <v/>
      </c>
      <c r="K94" s="112">
        <f t="shared" si="19"/>
        <v>0</v>
      </c>
      <c r="L94" s="112" t="str">
        <f t="shared" si="20"/>
        <v/>
      </c>
      <c r="M94" s="112" t="str">
        <f t="shared" si="1"/>
        <v/>
      </c>
      <c r="N94" s="112" t="str">
        <f t="shared" si="2"/>
        <v/>
      </c>
      <c r="O94" s="139">
        <f t="shared" si="3"/>
        <v>0</v>
      </c>
      <c r="P94" s="138">
        <v>89.0</v>
      </c>
      <c r="Q94" s="112" t="str">
        <f t="shared" si="21"/>
        <v/>
      </c>
      <c r="R94" s="112" t="str">
        <f t="shared" si="22"/>
        <v/>
      </c>
      <c r="S94" s="112">
        <f t="shared" si="4"/>
        <v>0</v>
      </c>
      <c r="T94" s="112">
        <f t="shared" si="5"/>
        <v>0</v>
      </c>
      <c r="U94" s="112" t="str">
        <f t="shared" si="23"/>
        <v/>
      </c>
      <c r="V94" s="112" t="str">
        <f t="shared" si="6"/>
        <v/>
      </c>
      <c r="W94" s="112">
        <v>0.0</v>
      </c>
      <c r="X94" s="112">
        <f t="shared" si="7"/>
        <v>0</v>
      </c>
      <c r="Y94" s="140" t="str">
        <f t="shared" si="8"/>
        <v/>
      </c>
      <c r="AA94" s="141">
        <v>89.0</v>
      </c>
      <c r="AB94" s="112" t="str">
        <f t="shared" si="9"/>
        <v/>
      </c>
      <c r="AC94" s="142">
        <f t="shared" si="10"/>
        <v>0</v>
      </c>
      <c r="AD94" s="112" t="str">
        <f t="shared" si="11"/>
        <v/>
      </c>
      <c r="AE94" s="112" t="str">
        <f t="shared" si="12"/>
        <v/>
      </c>
      <c r="AF94" s="112" t="str">
        <f t="shared" si="24"/>
        <v/>
      </c>
      <c r="AG94" s="112" t="str">
        <f t="shared" si="25"/>
        <v/>
      </c>
      <c r="AH94" s="112" t="str">
        <f t="shared" si="26"/>
        <v/>
      </c>
      <c r="AI94" s="143" t="str">
        <f t="shared" si="27"/>
        <v/>
      </c>
      <c r="AK94" s="141">
        <v>89.0</v>
      </c>
      <c r="AL94" s="112"/>
      <c r="AM94" s="112"/>
      <c r="AN94" s="112"/>
      <c r="AO94" s="112"/>
      <c r="AP94" s="112"/>
      <c r="AQ94" s="112"/>
      <c r="AR94" s="112"/>
      <c r="AS94" s="112"/>
      <c r="AT94" s="112"/>
      <c r="AU94" s="112"/>
      <c r="AV94" s="112"/>
      <c r="AW94" s="112"/>
      <c r="AX94" s="112"/>
      <c r="AY94" s="143"/>
    </row>
    <row r="95" ht="15.75" customHeight="1">
      <c r="F95" s="111"/>
      <c r="G95" s="112"/>
      <c r="H95" s="112"/>
      <c r="I95" s="138">
        <v>90.0</v>
      </c>
      <c r="J95" s="112" t="str">
        <f t="shared" si="64"/>
        <v/>
      </c>
      <c r="K95" s="112">
        <f t="shared" si="19"/>
        <v>0</v>
      </c>
      <c r="L95" s="112" t="str">
        <f t="shared" si="20"/>
        <v/>
      </c>
      <c r="M95" s="112" t="str">
        <f t="shared" si="1"/>
        <v/>
      </c>
      <c r="N95" s="112" t="str">
        <f t="shared" si="2"/>
        <v/>
      </c>
      <c r="O95" s="139">
        <f t="shared" si="3"/>
        <v>0</v>
      </c>
      <c r="P95" s="138">
        <v>90.0</v>
      </c>
      <c r="Q95" s="112" t="str">
        <f t="shared" si="21"/>
        <v/>
      </c>
      <c r="R95" s="112" t="str">
        <f t="shared" si="22"/>
        <v/>
      </c>
      <c r="S95" s="112">
        <f t="shared" si="4"/>
        <v>0</v>
      </c>
      <c r="T95" s="112">
        <f t="shared" si="5"/>
        <v>0</v>
      </c>
      <c r="U95" s="112" t="str">
        <f t="shared" si="23"/>
        <v/>
      </c>
      <c r="V95" s="112" t="str">
        <f t="shared" si="6"/>
        <v/>
      </c>
      <c r="W95" s="112">
        <v>0.0</v>
      </c>
      <c r="X95" s="112">
        <f t="shared" si="7"/>
        <v>0</v>
      </c>
      <c r="Y95" s="140" t="str">
        <f t="shared" si="8"/>
        <v/>
      </c>
      <c r="AA95" s="141">
        <v>90.0</v>
      </c>
      <c r="AB95" s="112" t="str">
        <f t="shared" si="9"/>
        <v/>
      </c>
      <c r="AC95" s="142">
        <f t="shared" si="10"/>
        <v>0</v>
      </c>
      <c r="AD95" s="112" t="str">
        <f t="shared" si="11"/>
        <v/>
      </c>
      <c r="AE95" s="112" t="str">
        <f t="shared" si="12"/>
        <v/>
      </c>
      <c r="AF95" s="112" t="str">
        <f t="shared" si="24"/>
        <v/>
      </c>
      <c r="AG95" s="112" t="str">
        <f t="shared" si="25"/>
        <v/>
      </c>
      <c r="AH95" s="112" t="str">
        <f t="shared" si="26"/>
        <v/>
      </c>
      <c r="AI95" s="143" t="str">
        <f t="shared" si="27"/>
        <v/>
      </c>
      <c r="AK95" s="141">
        <v>90.0</v>
      </c>
      <c r="AL95" s="112"/>
      <c r="AM95" s="112"/>
      <c r="AN95" s="112"/>
      <c r="AO95" s="112"/>
      <c r="AP95" s="112"/>
      <c r="AQ95" s="112"/>
      <c r="AR95" s="112"/>
      <c r="AS95" s="112"/>
      <c r="AT95" s="112"/>
      <c r="AU95" s="112"/>
      <c r="AV95" s="112"/>
      <c r="AW95" s="112"/>
      <c r="AX95" s="112"/>
      <c r="AY95" s="143"/>
    </row>
    <row r="96" ht="15.75" customHeight="1">
      <c r="C96" s="219" t="s">
        <v>150</v>
      </c>
      <c r="D96" s="220" t="s">
        <v>151</v>
      </c>
      <c r="E96" s="172"/>
      <c r="F96" s="111"/>
      <c r="G96" s="112"/>
      <c r="H96" s="112"/>
      <c r="I96" s="138">
        <v>91.0</v>
      </c>
      <c r="J96" s="112" t="str">
        <f t="shared" si="64"/>
        <v/>
      </c>
      <c r="K96" s="112">
        <f t="shared" si="19"/>
        <v>0</v>
      </c>
      <c r="L96" s="112" t="str">
        <f t="shared" si="20"/>
        <v/>
      </c>
      <c r="M96" s="112" t="str">
        <f t="shared" si="1"/>
        <v/>
      </c>
      <c r="N96" s="112" t="str">
        <f t="shared" si="2"/>
        <v/>
      </c>
      <c r="O96" s="139">
        <f t="shared" si="3"/>
        <v>0</v>
      </c>
      <c r="P96" s="138">
        <v>91.0</v>
      </c>
      <c r="Q96" s="112" t="str">
        <f t="shared" si="21"/>
        <v/>
      </c>
      <c r="R96" s="112" t="str">
        <f t="shared" si="22"/>
        <v/>
      </c>
      <c r="S96" s="112">
        <f t="shared" si="4"/>
        <v>0</v>
      </c>
      <c r="T96" s="112">
        <f t="shared" si="5"/>
        <v>0</v>
      </c>
      <c r="U96" s="112" t="str">
        <f t="shared" si="23"/>
        <v/>
      </c>
      <c r="V96" s="112" t="str">
        <f t="shared" si="6"/>
        <v/>
      </c>
      <c r="W96" s="112">
        <v>0.0</v>
      </c>
      <c r="X96" s="112">
        <f t="shared" si="7"/>
        <v>0</v>
      </c>
      <c r="Y96" s="140" t="str">
        <f t="shared" si="8"/>
        <v/>
      </c>
      <c r="AA96" s="141">
        <v>91.0</v>
      </c>
      <c r="AB96" s="112" t="str">
        <f t="shared" si="9"/>
        <v/>
      </c>
      <c r="AC96" s="142">
        <f t="shared" si="10"/>
        <v>0</v>
      </c>
      <c r="AD96" s="112" t="str">
        <f t="shared" si="11"/>
        <v/>
      </c>
      <c r="AE96" s="112" t="str">
        <f t="shared" si="12"/>
        <v/>
      </c>
      <c r="AF96" s="112" t="str">
        <f t="shared" si="24"/>
        <v/>
      </c>
      <c r="AG96" s="112" t="str">
        <f t="shared" si="25"/>
        <v/>
      </c>
      <c r="AH96" s="112" t="str">
        <f t="shared" si="26"/>
        <v/>
      </c>
      <c r="AI96" s="143" t="str">
        <f t="shared" si="27"/>
        <v/>
      </c>
      <c r="AK96" s="141">
        <v>91.0</v>
      </c>
      <c r="AL96" s="112"/>
      <c r="AM96" s="112"/>
      <c r="AN96" s="112"/>
      <c r="AO96" s="112"/>
      <c r="AP96" s="112"/>
      <c r="AQ96" s="112"/>
      <c r="AR96" s="112"/>
      <c r="AS96" s="112"/>
      <c r="AT96" s="112"/>
      <c r="AU96" s="112"/>
      <c r="AV96" s="112"/>
      <c r="AW96" s="112"/>
      <c r="AX96" s="112"/>
      <c r="AY96" s="143"/>
    </row>
    <row r="97" ht="15.75" customHeight="1">
      <c r="B97" s="221" t="s">
        <v>152</v>
      </c>
      <c r="C97" s="220">
        <v>32.0</v>
      </c>
      <c r="D97" s="220">
        <v>0.0</v>
      </c>
      <c r="E97" s="172"/>
      <c r="F97" s="111"/>
      <c r="G97" s="112"/>
      <c r="H97" s="112"/>
      <c r="I97" s="138">
        <v>92.0</v>
      </c>
      <c r="J97" s="112" t="str">
        <f t="shared" si="64"/>
        <v/>
      </c>
      <c r="K97" s="112">
        <f t="shared" si="19"/>
        <v>0</v>
      </c>
      <c r="L97" s="112" t="str">
        <f t="shared" si="20"/>
        <v/>
      </c>
      <c r="M97" s="112" t="str">
        <f t="shared" si="1"/>
        <v/>
      </c>
      <c r="N97" s="112" t="str">
        <f t="shared" si="2"/>
        <v/>
      </c>
      <c r="O97" s="139">
        <f t="shared" si="3"/>
        <v>0</v>
      </c>
      <c r="P97" s="138">
        <v>92.0</v>
      </c>
      <c r="Q97" s="112" t="str">
        <f t="shared" si="21"/>
        <v/>
      </c>
      <c r="R97" s="112" t="str">
        <f t="shared" si="22"/>
        <v/>
      </c>
      <c r="S97" s="112">
        <f t="shared" si="4"/>
        <v>0</v>
      </c>
      <c r="T97" s="112">
        <f t="shared" si="5"/>
        <v>0</v>
      </c>
      <c r="U97" s="112" t="str">
        <f t="shared" si="23"/>
        <v/>
      </c>
      <c r="V97" s="112" t="str">
        <f t="shared" si="6"/>
        <v/>
      </c>
      <c r="W97" s="112">
        <v>0.0</v>
      </c>
      <c r="X97" s="112">
        <f t="shared" si="7"/>
        <v>0</v>
      </c>
      <c r="Y97" s="140" t="str">
        <f t="shared" si="8"/>
        <v/>
      </c>
      <c r="AA97" s="141">
        <v>92.0</v>
      </c>
      <c r="AB97" s="112" t="str">
        <f t="shared" si="9"/>
        <v/>
      </c>
      <c r="AC97" s="142">
        <f t="shared" si="10"/>
        <v>0</v>
      </c>
      <c r="AD97" s="112" t="str">
        <f t="shared" si="11"/>
        <v/>
      </c>
      <c r="AE97" s="112" t="str">
        <f t="shared" si="12"/>
        <v/>
      </c>
      <c r="AF97" s="112" t="str">
        <f t="shared" si="24"/>
        <v/>
      </c>
      <c r="AG97" s="112" t="str">
        <f t="shared" si="25"/>
        <v/>
      </c>
      <c r="AH97" s="112" t="str">
        <f t="shared" si="26"/>
        <v/>
      </c>
      <c r="AI97" s="143" t="str">
        <f t="shared" si="27"/>
        <v/>
      </c>
      <c r="AK97" s="141">
        <v>92.0</v>
      </c>
      <c r="AL97" s="112"/>
      <c r="AM97" s="112"/>
      <c r="AN97" s="112"/>
      <c r="AO97" s="112"/>
      <c r="AP97" s="112"/>
      <c r="AQ97" s="112"/>
      <c r="AR97" s="112"/>
      <c r="AS97" s="112"/>
      <c r="AT97" s="112"/>
      <c r="AU97" s="112"/>
      <c r="AV97" s="112"/>
      <c r="AW97" s="112"/>
      <c r="AX97" s="112"/>
      <c r="AY97" s="143"/>
    </row>
    <row r="98" ht="15.75" customHeight="1">
      <c r="B98" s="221" t="s">
        <v>153</v>
      </c>
      <c r="C98" s="220">
        <v>45.0</v>
      </c>
      <c r="D98" s="220">
        <v>0.0</v>
      </c>
      <c r="E98" s="172"/>
      <c r="F98" s="111"/>
      <c r="G98" s="112"/>
      <c r="H98" s="112"/>
      <c r="I98" s="138">
        <v>93.0</v>
      </c>
      <c r="J98" s="112" t="str">
        <f t="shared" si="64"/>
        <v/>
      </c>
      <c r="K98" s="112">
        <f t="shared" si="19"/>
        <v>0</v>
      </c>
      <c r="L98" s="112" t="str">
        <f t="shared" si="20"/>
        <v/>
      </c>
      <c r="M98" s="112" t="str">
        <f t="shared" si="1"/>
        <v/>
      </c>
      <c r="N98" s="112" t="str">
        <f t="shared" si="2"/>
        <v/>
      </c>
      <c r="O98" s="139">
        <f t="shared" si="3"/>
        <v>0</v>
      </c>
      <c r="P98" s="138">
        <v>93.0</v>
      </c>
      <c r="Q98" s="112" t="str">
        <f t="shared" si="21"/>
        <v/>
      </c>
      <c r="R98" s="112" t="str">
        <f t="shared" si="22"/>
        <v/>
      </c>
      <c r="S98" s="112">
        <f t="shared" si="4"/>
        <v>0</v>
      </c>
      <c r="T98" s="112">
        <f t="shared" si="5"/>
        <v>0</v>
      </c>
      <c r="U98" s="112" t="str">
        <f t="shared" si="23"/>
        <v/>
      </c>
      <c r="V98" s="112" t="str">
        <f t="shared" si="6"/>
        <v/>
      </c>
      <c r="W98" s="112">
        <v>0.0</v>
      </c>
      <c r="X98" s="112">
        <f t="shared" si="7"/>
        <v>0</v>
      </c>
      <c r="Y98" s="140" t="str">
        <f t="shared" si="8"/>
        <v/>
      </c>
      <c r="AA98" s="141">
        <v>93.0</v>
      </c>
      <c r="AB98" s="112" t="str">
        <f t="shared" si="9"/>
        <v/>
      </c>
      <c r="AC98" s="142">
        <f t="shared" si="10"/>
        <v>0</v>
      </c>
      <c r="AD98" s="112" t="str">
        <f t="shared" si="11"/>
        <v/>
      </c>
      <c r="AE98" s="112" t="str">
        <f t="shared" si="12"/>
        <v/>
      </c>
      <c r="AF98" s="112" t="str">
        <f t="shared" si="24"/>
        <v/>
      </c>
      <c r="AG98" s="112" t="str">
        <f t="shared" si="25"/>
        <v/>
      </c>
      <c r="AH98" s="112" t="str">
        <f t="shared" si="26"/>
        <v/>
      </c>
      <c r="AI98" s="143" t="str">
        <f t="shared" si="27"/>
        <v/>
      </c>
      <c r="AK98" s="141">
        <v>93.0</v>
      </c>
      <c r="AL98" s="112"/>
      <c r="AM98" s="112"/>
      <c r="AN98" s="112"/>
      <c r="AO98" s="112"/>
      <c r="AP98" s="112"/>
      <c r="AQ98" s="112"/>
      <c r="AR98" s="112"/>
      <c r="AS98" s="112"/>
      <c r="AT98" s="112"/>
      <c r="AU98" s="112"/>
      <c r="AV98" s="112"/>
      <c r="AW98" s="112"/>
      <c r="AX98" s="112"/>
      <c r="AY98" s="143"/>
    </row>
    <row r="99" ht="15.75" customHeight="1">
      <c r="B99" s="221" t="s">
        <v>154</v>
      </c>
      <c r="C99" s="220">
        <v>70.0</v>
      </c>
      <c r="D99" s="220">
        <v>0.0</v>
      </c>
      <c r="E99" s="172"/>
      <c r="F99" s="111"/>
      <c r="G99" s="112"/>
      <c r="H99" s="112"/>
      <c r="I99" s="138">
        <v>94.0</v>
      </c>
      <c r="J99" s="112" t="str">
        <f t="shared" si="64"/>
        <v/>
      </c>
      <c r="K99" s="112">
        <f t="shared" si="19"/>
        <v>0</v>
      </c>
      <c r="L99" s="112" t="str">
        <f t="shared" si="20"/>
        <v/>
      </c>
      <c r="M99" s="112" t="str">
        <f t="shared" si="1"/>
        <v/>
      </c>
      <c r="N99" s="112" t="str">
        <f t="shared" si="2"/>
        <v/>
      </c>
      <c r="O99" s="139">
        <f t="shared" si="3"/>
        <v>0</v>
      </c>
      <c r="P99" s="138">
        <v>94.0</v>
      </c>
      <c r="Q99" s="112" t="str">
        <f t="shared" si="21"/>
        <v/>
      </c>
      <c r="R99" s="112" t="str">
        <f t="shared" si="22"/>
        <v/>
      </c>
      <c r="S99" s="112">
        <f t="shared" si="4"/>
        <v>0</v>
      </c>
      <c r="T99" s="112">
        <f t="shared" si="5"/>
        <v>0</v>
      </c>
      <c r="U99" s="112" t="str">
        <f t="shared" si="23"/>
        <v/>
      </c>
      <c r="V99" s="112" t="str">
        <f t="shared" si="6"/>
        <v/>
      </c>
      <c r="W99" s="112">
        <v>0.0</v>
      </c>
      <c r="X99" s="112">
        <f t="shared" si="7"/>
        <v>0</v>
      </c>
      <c r="Y99" s="140" t="str">
        <f t="shared" si="8"/>
        <v/>
      </c>
      <c r="AA99" s="141">
        <v>94.0</v>
      </c>
      <c r="AB99" s="112" t="str">
        <f t="shared" si="9"/>
        <v/>
      </c>
      <c r="AC99" s="142">
        <f t="shared" si="10"/>
        <v>0</v>
      </c>
      <c r="AD99" s="112" t="str">
        <f t="shared" si="11"/>
        <v/>
      </c>
      <c r="AE99" s="112" t="str">
        <f t="shared" si="12"/>
        <v/>
      </c>
      <c r="AF99" s="112" t="str">
        <f t="shared" si="24"/>
        <v/>
      </c>
      <c r="AG99" s="112" t="str">
        <f t="shared" si="25"/>
        <v/>
      </c>
      <c r="AH99" s="112" t="str">
        <f t="shared" si="26"/>
        <v/>
      </c>
      <c r="AI99" s="143" t="str">
        <f t="shared" si="27"/>
        <v/>
      </c>
      <c r="AK99" s="141">
        <v>94.0</v>
      </c>
      <c r="AL99" s="112"/>
      <c r="AM99" s="112"/>
      <c r="AN99" s="112"/>
      <c r="AO99" s="112"/>
      <c r="AP99" s="112"/>
      <c r="AQ99" s="112"/>
      <c r="AR99" s="112"/>
      <c r="AS99" s="112"/>
      <c r="AT99" s="112"/>
      <c r="AU99" s="112"/>
      <c r="AV99" s="112"/>
      <c r="AW99" s="112"/>
      <c r="AX99" s="112"/>
      <c r="AY99" s="143"/>
    </row>
    <row r="100" ht="15.75" customHeight="1">
      <c r="B100" s="221" t="s">
        <v>123</v>
      </c>
      <c r="C100" s="220">
        <v>70.0</v>
      </c>
      <c r="D100" s="220">
        <v>0.0</v>
      </c>
      <c r="E100" s="172"/>
      <c r="F100" s="111"/>
      <c r="G100" s="112"/>
      <c r="H100" s="112"/>
      <c r="I100" s="138">
        <v>95.0</v>
      </c>
      <c r="J100" s="112" t="str">
        <f t="shared" si="64"/>
        <v/>
      </c>
      <c r="K100" s="112">
        <f t="shared" si="19"/>
        <v>0</v>
      </c>
      <c r="L100" s="112" t="str">
        <f t="shared" si="20"/>
        <v/>
      </c>
      <c r="M100" s="112" t="str">
        <f t="shared" si="1"/>
        <v/>
      </c>
      <c r="N100" s="112" t="str">
        <f t="shared" si="2"/>
        <v/>
      </c>
      <c r="O100" s="139">
        <f t="shared" si="3"/>
        <v>0</v>
      </c>
      <c r="P100" s="138">
        <v>95.0</v>
      </c>
      <c r="Q100" s="112" t="str">
        <f t="shared" si="21"/>
        <v/>
      </c>
      <c r="R100" s="112" t="str">
        <f t="shared" si="22"/>
        <v/>
      </c>
      <c r="S100" s="112">
        <f t="shared" si="4"/>
        <v>0</v>
      </c>
      <c r="T100" s="112">
        <f t="shared" si="5"/>
        <v>0</v>
      </c>
      <c r="U100" s="112" t="str">
        <f t="shared" si="23"/>
        <v/>
      </c>
      <c r="V100" s="112" t="str">
        <f t="shared" si="6"/>
        <v/>
      </c>
      <c r="W100" s="112">
        <v>0.0</v>
      </c>
      <c r="X100" s="112">
        <f t="shared" si="7"/>
        <v>0</v>
      </c>
      <c r="Y100" s="140" t="str">
        <f t="shared" si="8"/>
        <v/>
      </c>
      <c r="AA100" s="141">
        <v>95.0</v>
      </c>
      <c r="AB100" s="112" t="str">
        <f t="shared" si="9"/>
        <v/>
      </c>
      <c r="AC100" s="142">
        <f t="shared" si="10"/>
        <v>0</v>
      </c>
      <c r="AD100" s="112" t="str">
        <f t="shared" si="11"/>
        <v/>
      </c>
      <c r="AE100" s="112" t="str">
        <f t="shared" si="12"/>
        <v/>
      </c>
      <c r="AF100" s="112" t="str">
        <f t="shared" si="24"/>
        <v/>
      </c>
      <c r="AG100" s="112" t="str">
        <f t="shared" si="25"/>
        <v/>
      </c>
      <c r="AH100" s="112" t="str">
        <f t="shared" si="26"/>
        <v/>
      </c>
      <c r="AI100" s="143" t="str">
        <f t="shared" si="27"/>
        <v/>
      </c>
      <c r="AK100" s="141">
        <v>95.0</v>
      </c>
      <c r="AL100" s="112"/>
      <c r="AM100" s="112"/>
      <c r="AN100" s="112"/>
      <c r="AO100" s="112"/>
      <c r="AP100" s="112"/>
      <c r="AQ100" s="112"/>
      <c r="AR100" s="112"/>
      <c r="AS100" s="112"/>
      <c r="AT100" s="112"/>
      <c r="AU100" s="112"/>
      <c r="AV100" s="112"/>
      <c r="AW100" s="112"/>
      <c r="AX100" s="112"/>
      <c r="AY100" s="143"/>
    </row>
    <row r="101" ht="15.75" customHeight="1">
      <c r="C101" s="222"/>
      <c r="E101" s="172"/>
      <c r="F101" s="111"/>
      <c r="G101" s="112"/>
      <c r="H101" s="112"/>
      <c r="I101" s="138">
        <v>96.0</v>
      </c>
      <c r="J101" s="112" t="str">
        <f t="shared" si="64"/>
        <v/>
      </c>
      <c r="K101" s="112">
        <f t="shared" si="19"/>
        <v>0</v>
      </c>
      <c r="L101" s="112" t="str">
        <f t="shared" si="20"/>
        <v/>
      </c>
      <c r="M101" s="112" t="str">
        <f t="shared" si="1"/>
        <v/>
      </c>
      <c r="N101" s="112" t="str">
        <f t="shared" si="2"/>
        <v/>
      </c>
      <c r="O101" s="139">
        <f t="shared" si="3"/>
        <v>0</v>
      </c>
      <c r="P101" s="138">
        <v>96.0</v>
      </c>
      <c r="Q101" s="112" t="str">
        <f t="shared" si="21"/>
        <v/>
      </c>
      <c r="R101" s="112" t="str">
        <f t="shared" si="22"/>
        <v/>
      </c>
      <c r="S101" s="112">
        <f t="shared" si="4"/>
        <v>0</v>
      </c>
      <c r="T101" s="112">
        <f t="shared" si="5"/>
        <v>0</v>
      </c>
      <c r="U101" s="112" t="str">
        <f t="shared" si="23"/>
        <v/>
      </c>
      <c r="V101" s="112" t="str">
        <f t="shared" si="6"/>
        <v/>
      </c>
      <c r="W101" s="112">
        <v>0.0</v>
      </c>
      <c r="X101" s="112">
        <f t="shared" si="7"/>
        <v>0</v>
      </c>
      <c r="Y101" s="140" t="str">
        <f t="shared" si="8"/>
        <v/>
      </c>
      <c r="AA101" s="141">
        <v>96.0</v>
      </c>
      <c r="AB101" s="112" t="str">
        <f t="shared" si="9"/>
        <v/>
      </c>
      <c r="AC101" s="142">
        <f t="shared" si="10"/>
        <v>0</v>
      </c>
      <c r="AD101" s="112" t="str">
        <f t="shared" si="11"/>
        <v/>
      </c>
      <c r="AE101" s="112" t="str">
        <f t="shared" si="12"/>
        <v/>
      </c>
      <c r="AF101" s="112" t="str">
        <f t="shared" si="24"/>
        <v/>
      </c>
      <c r="AG101" s="112" t="str">
        <f t="shared" si="25"/>
        <v/>
      </c>
      <c r="AH101" s="112" t="str">
        <f t="shared" si="26"/>
        <v/>
      </c>
      <c r="AI101" s="143" t="str">
        <f t="shared" si="27"/>
        <v/>
      </c>
      <c r="AK101" s="141">
        <v>96.0</v>
      </c>
      <c r="AL101" s="112"/>
      <c r="AM101" s="112"/>
      <c r="AN101" s="112"/>
      <c r="AO101" s="112"/>
      <c r="AP101" s="112"/>
      <c r="AQ101" s="112"/>
      <c r="AR101" s="112"/>
      <c r="AS101" s="112"/>
      <c r="AT101" s="112"/>
      <c r="AU101" s="112"/>
      <c r="AV101" s="112"/>
      <c r="AW101" s="112"/>
      <c r="AX101" s="112"/>
      <c r="AY101" s="143"/>
    </row>
    <row r="102" ht="15.75" customHeight="1">
      <c r="C102" s="222"/>
      <c r="E102" s="172"/>
      <c r="F102" s="111"/>
      <c r="G102" s="112"/>
      <c r="H102" s="112"/>
      <c r="I102" s="138">
        <v>97.0</v>
      </c>
      <c r="J102" s="112" t="str">
        <f t="shared" si="64"/>
        <v/>
      </c>
      <c r="K102" s="112">
        <f t="shared" si="19"/>
        <v>0</v>
      </c>
      <c r="L102" s="112" t="str">
        <f t="shared" si="20"/>
        <v/>
      </c>
      <c r="M102" s="112" t="str">
        <f t="shared" si="1"/>
        <v/>
      </c>
      <c r="N102" s="112" t="str">
        <f t="shared" si="2"/>
        <v/>
      </c>
      <c r="O102" s="139">
        <f t="shared" si="3"/>
        <v>0</v>
      </c>
      <c r="P102" s="138">
        <v>97.0</v>
      </c>
      <c r="Q102" s="112" t="str">
        <f t="shared" si="21"/>
        <v/>
      </c>
      <c r="R102" s="112" t="str">
        <f t="shared" si="22"/>
        <v/>
      </c>
      <c r="S102" s="112">
        <f t="shared" si="4"/>
        <v>0</v>
      </c>
      <c r="T102" s="112">
        <f t="shared" si="5"/>
        <v>0</v>
      </c>
      <c r="U102" s="112" t="str">
        <f t="shared" si="23"/>
        <v/>
      </c>
      <c r="V102" s="112" t="str">
        <f t="shared" si="6"/>
        <v/>
      </c>
      <c r="W102" s="112">
        <v>0.0</v>
      </c>
      <c r="X102" s="112">
        <f t="shared" si="7"/>
        <v>0</v>
      </c>
      <c r="Y102" s="140" t="str">
        <f t="shared" si="8"/>
        <v/>
      </c>
      <c r="AA102" s="141">
        <v>97.0</v>
      </c>
      <c r="AB102" s="112" t="str">
        <f t="shared" si="9"/>
        <v/>
      </c>
      <c r="AC102" s="142">
        <f t="shared" si="10"/>
        <v>0</v>
      </c>
      <c r="AD102" s="112" t="str">
        <f t="shared" si="11"/>
        <v/>
      </c>
      <c r="AE102" s="112" t="str">
        <f t="shared" si="12"/>
        <v/>
      </c>
      <c r="AF102" s="112" t="str">
        <f t="shared" si="24"/>
        <v/>
      </c>
      <c r="AG102" s="112" t="str">
        <f t="shared" si="25"/>
        <v/>
      </c>
      <c r="AH102" s="112" t="str">
        <f t="shared" si="26"/>
        <v/>
      </c>
      <c r="AI102" s="143" t="str">
        <f t="shared" si="27"/>
        <v/>
      </c>
      <c r="AK102" s="141">
        <v>97.0</v>
      </c>
      <c r="AL102" s="112"/>
      <c r="AM102" s="112"/>
      <c r="AN102" s="112"/>
      <c r="AO102" s="112"/>
      <c r="AP102" s="112"/>
      <c r="AQ102" s="112"/>
      <c r="AR102" s="112"/>
      <c r="AS102" s="112"/>
      <c r="AT102" s="112"/>
      <c r="AU102" s="112"/>
      <c r="AV102" s="112"/>
      <c r="AW102" s="112"/>
      <c r="AX102" s="112"/>
      <c r="AY102" s="143"/>
    </row>
    <row r="103" ht="15.75" customHeight="1">
      <c r="C103" s="223" t="s">
        <v>155</v>
      </c>
      <c r="D103" s="65" t="s">
        <v>156</v>
      </c>
      <c r="F103" s="224" t="s">
        <v>157</v>
      </c>
      <c r="G103" s="112"/>
      <c r="H103" s="112"/>
      <c r="I103" s="138">
        <v>98.0</v>
      </c>
      <c r="J103" s="112" t="str">
        <f t="shared" si="64"/>
        <v/>
      </c>
      <c r="K103" s="112">
        <f t="shared" si="19"/>
        <v>0</v>
      </c>
      <c r="L103" s="112" t="str">
        <f t="shared" si="20"/>
        <v/>
      </c>
      <c r="M103" s="112" t="str">
        <f t="shared" si="1"/>
        <v/>
      </c>
      <c r="N103" s="112" t="str">
        <f t="shared" si="2"/>
        <v/>
      </c>
      <c r="O103" s="139">
        <f t="shared" si="3"/>
        <v>0</v>
      </c>
      <c r="P103" s="138">
        <v>98.0</v>
      </c>
      <c r="Q103" s="112" t="str">
        <f t="shared" si="21"/>
        <v/>
      </c>
      <c r="R103" s="112" t="str">
        <f t="shared" si="22"/>
        <v/>
      </c>
      <c r="S103" s="112">
        <f t="shared" si="4"/>
        <v>0</v>
      </c>
      <c r="T103" s="112">
        <f t="shared" si="5"/>
        <v>0</v>
      </c>
      <c r="U103" s="112" t="str">
        <f t="shared" si="23"/>
        <v/>
      </c>
      <c r="V103" s="112" t="str">
        <f t="shared" si="6"/>
        <v/>
      </c>
      <c r="W103" s="112">
        <v>0.0</v>
      </c>
      <c r="X103" s="112">
        <f t="shared" si="7"/>
        <v>0</v>
      </c>
      <c r="Y103" s="140" t="str">
        <f t="shared" si="8"/>
        <v/>
      </c>
      <c r="AA103" s="141">
        <v>98.0</v>
      </c>
      <c r="AB103" s="112" t="str">
        <f t="shared" si="9"/>
        <v/>
      </c>
      <c r="AC103" s="142">
        <f t="shared" si="10"/>
        <v>0</v>
      </c>
      <c r="AD103" s="112" t="str">
        <f t="shared" si="11"/>
        <v/>
      </c>
      <c r="AE103" s="112" t="str">
        <f t="shared" si="12"/>
        <v/>
      </c>
      <c r="AF103" s="112" t="str">
        <f t="shared" si="24"/>
        <v/>
      </c>
      <c r="AG103" s="112" t="str">
        <f t="shared" si="25"/>
        <v/>
      </c>
      <c r="AH103" s="112" t="str">
        <f t="shared" si="26"/>
        <v/>
      </c>
      <c r="AI103" s="143" t="str">
        <f t="shared" si="27"/>
        <v/>
      </c>
      <c r="AK103" s="141">
        <v>98.0</v>
      </c>
      <c r="AL103" s="112"/>
      <c r="AM103" s="112"/>
      <c r="AN103" s="112"/>
      <c r="AO103" s="112"/>
      <c r="AP103" s="112"/>
      <c r="AQ103" s="112"/>
      <c r="AR103" s="112"/>
      <c r="AS103" s="112"/>
      <c r="AT103" s="112"/>
      <c r="AU103" s="112"/>
      <c r="AV103" s="112"/>
      <c r="AW103" s="112"/>
      <c r="AX103" s="112"/>
      <c r="AY103" s="143"/>
    </row>
    <row r="104" ht="15.75" customHeight="1">
      <c r="B104" s="220" t="s">
        <v>146</v>
      </c>
      <c r="C104" s="220">
        <v>1.52</v>
      </c>
      <c r="D104" s="220">
        <v>35.0</v>
      </c>
      <c r="F104" s="259" t="s">
        <v>158</v>
      </c>
      <c r="G104" s="112">
        <v>0.25</v>
      </c>
      <c r="H104" s="112"/>
      <c r="I104" s="138">
        <v>99.0</v>
      </c>
      <c r="J104" s="112" t="str">
        <f t="shared" si="64"/>
        <v/>
      </c>
      <c r="K104" s="112">
        <f t="shared" si="19"/>
        <v>0</v>
      </c>
      <c r="L104" s="112" t="str">
        <f t="shared" si="20"/>
        <v/>
      </c>
      <c r="M104" s="112" t="str">
        <f t="shared" si="1"/>
        <v/>
      </c>
      <c r="N104" s="112" t="str">
        <f t="shared" si="2"/>
        <v/>
      </c>
      <c r="O104" s="139">
        <f t="shared" si="3"/>
        <v>0</v>
      </c>
      <c r="P104" s="138">
        <v>99.0</v>
      </c>
      <c r="Q104" s="112" t="str">
        <f t="shared" si="21"/>
        <v/>
      </c>
      <c r="R104" s="112" t="str">
        <f t="shared" si="22"/>
        <v/>
      </c>
      <c r="S104" s="112">
        <f t="shared" si="4"/>
        <v>0</v>
      </c>
      <c r="T104" s="112">
        <f t="shared" si="5"/>
        <v>0</v>
      </c>
      <c r="U104" s="112" t="str">
        <f t="shared" si="23"/>
        <v/>
      </c>
      <c r="V104" s="112" t="str">
        <f t="shared" si="6"/>
        <v/>
      </c>
      <c r="W104" s="112">
        <v>0.0</v>
      </c>
      <c r="X104" s="112">
        <f t="shared" si="7"/>
        <v>0</v>
      </c>
      <c r="Y104" s="140" t="str">
        <f t="shared" si="8"/>
        <v/>
      </c>
      <c r="AA104" s="141">
        <v>99.0</v>
      </c>
      <c r="AB104" s="112" t="str">
        <f t="shared" si="9"/>
        <v/>
      </c>
      <c r="AC104" s="142">
        <f t="shared" si="10"/>
        <v>0</v>
      </c>
      <c r="AD104" s="112" t="str">
        <f t="shared" si="11"/>
        <v/>
      </c>
      <c r="AE104" s="112" t="str">
        <f t="shared" si="12"/>
        <v/>
      </c>
      <c r="AF104" s="112" t="str">
        <f t="shared" si="24"/>
        <v/>
      </c>
      <c r="AG104" s="112" t="str">
        <f t="shared" si="25"/>
        <v/>
      </c>
      <c r="AH104" s="112" t="str">
        <f t="shared" si="26"/>
        <v/>
      </c>
      <c r="AI104" s="143" t="str">
        <f t="shared" si="27"/>
        <v/>
      </c>
      <c r="AK104" s="141">
        <v>99.0</v>
      </c>
      <c r="AL104" s="112"/>
      <c r="AM104" s="112"/>
      <c r="AN104" s="112"/>
      <c r="AO104" s="112"/>
      <c r="AP104" s="112"/>
      <c r="AQ104" s="112"/>
      <c r="AR104" s="112"/>
      <c r="AS104" s="112"/>
      <c r="AT104" s="112"/>
      <c r="AU104" s="112"/>
      <c r="AV104" s="112"/>
      <c r="AW104" s="112"/>
      <c r="AX104" s="112"/>
      <c r="AY104" s="143"/>
    </row>
    <row r="105" ht="15.75" customHeight="1">
      <c r="B105" s="220" t="s">
        <v>148</v>
      </c>
      <c r="C105" s="220">
        <v>0.0</v>
      </c>
      <c r="D105" s="220">
        <v>2.0</v>
      </c>
      <c r="F105" s="259" t="s">
        <v>159</v>
      </c>
      <c r="G105" s="112">
        <v>1.03</v>
      </c>
      <c r="H105" s="112"/>
      <c r="I105" s="138">
        <v>100.0</v>
      </c>
      <c r="J105" s="112" t="str">
        <f t="shared" si="64"/>
        <v/>
      </c>
      <c r="K105" s="112">
        <f t="shared" si="19"/>
        <v>0</v>
      </c>
      <c r="L105" s="112" t="str">
        <f t="shared" si="20"/>
        <v/>
      </c>
      <c r="M105" s="112" t="str">
        <f t="shared" si="1"/>
        <v/>
      </c>
      <c r="N105" s="112" t="str">
        <f t="shared" si="2"/>
        <v/>
      </c>
      <c r="O105" s="139">
        <f t="shared" si="3"/>
        <v>0</v>
      </c>
      <c r="P105" s="138">
        <v>100.0</v>
      </c>
      <c r="Q105" s="112" t="str">
        <f t="shared" si="21"/>
        <v/>
      </c>
      <c r="R105" s="112" t="str">
        <f t="shared" si="22"/>
        <v/>
      </c>
      <c r="S105" s="112">
        <f t="shared" si="4"/>
        <v>0</v>
      </c>
      <c r="T105" s="112">
        <f t="shared" si="5"/>
        <v>0</v>
      </c>
      <c r="U105" s="112" t="str">
        <f t="shared" si="23"/>
        <v/>
      </c>
      <c r="V105" s="112" t="str">
        <f t="shared" si="6"/>
        <v/>
      </c>
      <c r="W105" s="112">
        <v>0.0</v>
      </c>
      <c r="X105" s="112">
        <f t="shared" si="7"/>
        <v>0</v>
      </c>
      <c r="Y105" s="140" t="str">
        <f t="shared" si="8"/>
        <v/>
      </c>
      <c r="AA105" s="141">
        <v>100.0</v>
      </c>
      <c r="AB105" s="112" t="str">
        <f t="shared" si="9"/>
        <v/>
      </c>
      <c r="AC105" s="142">
        <f t="shared" si="10"/>
        <v>0</v>
      </c>
      <c r="AD105" s="112" t="str">
        <f t="shared" si="11"/>
        <v/>
      </c>
      <c r="AE105" s="112" t="str">
        <f t="shared" si="12"/>
        <v/>
      </c>
      <c r="AF105" s="112" t="str">
        <f t="shared" si="24"/>
        <v/>
      </c>
      <c r="AG105" s="112" t="str">
        <f t="shared" si="25"/>
        <v/>
      </c>
      <c r="AH105" s="112" t="str">
        <f t="shared" si="26"/>
        <v/>
      </c>
      <c r="AI105" s="143" t="str">
        <f t="shared" si="27"/>
        <v/>
      </c>
      <c r="AK105" s="141">
        <v>100.0</v>
      </c>
      <c r="AL105" s="112"/>
      <c r="AM105" s="112"/>
      <c r="AN105" s="112"/>
      <c r="AO105" s="112"/>
      <c r="AP105" s="112"/>
      <c r="AQ105" s="112"/>
      <c r="AR105" s="112"/>
      <c r="AS105" s="112"/>
      <c r="AT105" s="112"/>
      <c r="AU105" s="112"/>
      <c r="AV105" s="112"/>
      <c r="AW105" s="112"/>
      <c r="AX105" s="112"/>
      <c r="AY105" s="143"/>
    </row>
    <row r="106" ht="15.75" customHeight="1">
      <c r="B106" s="220" t="s">
        <v>147</v>
      </c>
      <c r="C106" s="220">
        <v>0.77</v>
      </c>
      <c r="D106" s="220">
        <v>25.0</v>
      </c>
      <c r="F106" s="259" t="s">
        <v>160</v>
      </c>
      <c r="G106" s="112">
        <v>0.59</v>
      </c>
      <c r="H106" s="112"/>
      <c r="I106" s="138">
        <v>101.0</v>
      </c>
      <c r="J106" s="112" t="str">
        <f t="shared" si="64"/>
        <v/>
      </c>
      <c r="K106" s="112">
        <f t="shared" si="19"/>
        <v>0</v>
      </c>
      <c r="L106" s="112" t="str">
        <f t="shared" si="20"/>
        <v/>
      </c>
      <c r="M106" s="112" t="str">
        <f t="shared" si="1"/>
        <v/>
      </c>
      <c r="N106" s="112" t="str">
        <f t="shared" si="2"/>
        <v/>
      </c>
      <c r="O106" s="139">
        <f t="shared" si="3"/>
        <v>0</v>
      </c>
      <c r="P106" s="138">
        <v>101.0</v>
      </c>
      <c r="Q106" s="112" t="str">
        <f t="shared" si="21"/>
        <v/>
      </c>
      <c r="R106" s="112" t="str">
        <f t="shared" si="22"/>
        <v/>
      </c>
      <c r="S106" s="112">
        <f t="shared" si="4"/>
        <v>0</v>
      </c>
      <c r="T106" s="112">
        <f t="shared" si="5"/>
        <v>0</v>
      </c>
      <c r="U106" s="112" t="str">
        <f t="shared" si="23"/>
        <v/>
      </c>
      <c r="V106" s="112" t="str">
        <f t="shared" si="6"/>
        <v/>
      </c>
      <c r="W106" s="112">
        <v>0.0</v>
      </c>
      <c r="X106" s="112">
        <f t="shared" si="7"/>
        <v>0</v>
      </c>
      <c r="Y106" s="140" t="str">
        <f t="shared" si="8"/>
        <v/>
      </c>
      <c r="AA106" s="141">
        <v>101.0</v>
      </c>
      <c r="AB106" s="112" t="str">
        <f t="shared" si="9"/>
        <v/>
      </c>
      <c r="AC106" s="142">
        <f t="shared" si="10"/>
        <v>0</v>
      </c>
      <c r="AD106" s="112" t="str">
        <f t="shared" si="11"/>
        <v/>
      </c>
      <c r="AE106" s="112" t="str">
        <f t="shared" si="12"/>
        <v/>
      </c>
      <c r="AF106" s="112" t="str">
        <f t="shared" si="24"/>
        <v/>
      </c>
      <c r="AG106" s="112" t="str">
        <f t="shared" si="25"/>
        <v/>
      </c>
      <c r="AH106" s="112" t="str">
        <f t="shared" si="26"/>
        <v/>
      </c>
      <c r="AI106" s="143" t="str">
        <f t="shared" si="27"/>
        <v/>
      </c>
      <c r="AK106" s="141">
        <v>101.0</v>
      </c>
      <c r="AL106" s="112"/>
      <c r="AM106" s="112"/>
      <c r="AN106" s="112"/>
      <c r="AO106" s="112"/>
      <c r="AP106" s="112"/>
      <c r="AQ106" s="112"/>
      <c r="AR106" s="112"/>
      <c r="AS106" s="112"/>
      <c r="AT106" s="112"/>
      <c r="AU106" s="112"/>
      <c r="AV106" s="112"/>
      <c r="AW106" s="112"/>
      <c r="AX106" s="112"/>
      <c r="AY106" s="143"/>
    </row>
    <row r="107" ht="15.75" customHeight="1">
      <c r="B107" s="220" t="s">
        <v>161</v>
      </c>
      <c r="C107" s="220">
        <f t="shared" ref="C107:D107" si="69">44%*C105+56%*C106</f>
        <v>0.4312</v>
      </c>
      <c r="D107" s="220">
        <f t="shared" si="69"/>
        <v>14.88</v>
      </c>
      <c r="F107" s="259" t="s">
        <v>162</v>
      </c>
      <c r="G107" s="112">
        <v>0.43</v>
      </c>
      <c r="H107" s="112"/>
      <c r="I107" s="138">
        <v>102.0</v>
      </c>
      <c r="J107" s="112" t="str">
        <f t="shared" si="64"/>
        <v/>
      </c>
      <c r="K107" s="112">
        <f t="shared" si="19"/>
        <v>0</v>
      </c>
      <c r="L107" s="112" t="str">
        <f t="shared" si="20"/>
        <v/>
      </c>
      <c r="M107" s="112" t="str">
        <f t="shared" si="1"/>
        <v/>
      </c>
      <c r="N107" s="112" t="str">
        <f t="shared" si="2"/>
        <v/>
      </c>
      <c r="O107" s="139">
        <f t="shared" si="3"/>
        <v>0</v>
      </c>
      <c r="P107" s="138">
        <v>102.0</v>
      </c>
      <c r="Q107" s="112" t="str">
        <f t="shared" si="21"/>
        <v/>
      </c>
      <c r="R107" s="112" t="str">
        <f t="shared" si="22"/>
        <v/>
      </c>
      <c r="S107" s="112">
        <f t="shared" si="4"/>
        <v>0</v>
      </c>
      <c r="T107" s="112">
        <f t="shared" si="5"/>
        <v>0</v>
      </c>
      <c r="U107" s="112" t="str">
        <f t="shared" si="23"/>
        <v/>
      </c>
      <c r="V107" s="112" t="str">
        <f t="shared" si="6"/>
        <v/>
      </c>
      <c r="W107" s="112">
        <v>0.0</v>
      </c>
      <c r="X107" s="112">
        <f t="shared" si="7"/>
        <v>0</v>
      </c>
      <c r="Y107" s="140" t="str">
        <f t="shared" si="8"/>
        <v/>
      </c>
      <c r="AA107" s="141">
        <v>102.0</v>
      </c>
      <c r="AB107" s="112" t="str">
        <f t="shared" si="9"/>
        <v/>
      </c>
      <c r="AC107" s="142">
        <f t="shared" si="10"/>
        <v>0</v>
      </c>
      <c r="AD107" s="112" t="str">
        <f t="shared" si="11"/>
        <v/>
      </c>
      <c r="AE107" s="112" t="str">
        <f t="shared" si="12"/>
        <v/>
      </c>
      <c r="AF107" s="112" t="str">
        <f t="shared" si="24"/>
        <v/>
      </c>
      <c r="AG107" s="112" t="str">
        <f t="shared" si="25"/>
        <v/>
      </c>
      <c r="AH107" s="112" t="str">
        <f t="shared" si="26"/>
        <v/>
      </c>
      <c r="AI107" s="143" t="str">
        <f t="shared" si="27"/>
        <v/>
      </c>
      <c r="AK107" s="141">
        <v>102.0</v>
      </c>
      <c r="AL107" s="112"/>
      <c r="AM107" s="112"/>
      <c r="AN107" s="112"/>
      <c r="AO107" s="112"/>
      <c r="AP107" s="112"/>
      <c r="AQ107" s="112"/>
      <c r="AR107" s="112"/>
      <c r="AS107" s="112"/>
      <c r="AT107" s="112"/>
      <c r="AU107" s="112"/>
      <c r="AV107" s="112"/>
      <c r="AW107" s="112"/>
      <c r="AX107" s="112"/>
      <c r="AY107" s="143"/>
    </row>
    <row r="108" ht="15.75" customHeight="1">
      <c r="B108" s="220" t="s">
        <v>149</v>
      </c>
      <c r="C108" s="220">
        <v>0.25</v>
      </c>
      <c r="D108" s="220">
        <v>0.0</v>
      </c>
      <c r="F108" s="260" t="s">
        <v>163</v>
      </c>
      <c r="G108" s="142">
        <f>VLOOKUP(VLOOKUP(F17,C131:E195,3,FALSE),F104:G107,2,FALSE)</f>
        <v>0.25</v>
      </c>
      <c r="H108" s="112"/>
      <c r="I108" s="138">
        <v>103.0</v>
      </c>
      <c r="J108" s="112" t="str">
        <f t="shared" si="64"/>
        <v/>
      </c>
      <c r="K108" s="112">
        <f t="shared" si="19"/>
        <v>0</v>
      </c>
      <c r="L108" s="112" t="str">
        <f t="shared" si="20"/>
        <v/>
      </c>
      <c r="M108" s="112" t="str">
        <f t="shared" si="1"/>
        <v/>
      </c>
      <c r="N108" s="112" t="str">
        <f t="shared" si="2"/>
        <v/>
      </c>
      <c r="O108" s="139">
        <f t="shared" si="3"/>
        <v>0</v>
      </c>
      <c r="P108" s="138">
        <v>103.0</v>
      </c>
      <c r="Q108" s="112" t="str">
        <f t="shared" si="21"/>
        <v/>
      </c>
      <c r="R108" s="112" t="str">
        <f t="shared" si="22"/>
        <v/>
      </c>
      <c r="S108" s="112">
        <f t="shared" si="4"/>
        <v>0</v>
      </c>
      <c r="T108" s="112">
        <f t="shared" si="5"/>
        <v>0</v>
      </c>
      <c r="U108" s="112" t="str">
        <f t="shared" si="23"/>
        <v/>
      </c>
      <c r="V108" s="112" t="str">
        <f t="shared" si="6"/>
        <v/>
      </c>
      <c r="W108" s="112">
        <v>0.0</v>
      </c>
      <c r="X108" s="112">
        <f t="shared" si="7"/>
        <v>0</v>
      </c>
      <c r="Y108" s="140" t="str">
        <f t="shared" si="8"/>
        <v/>
      </c>
      <c r="AA108" s="141">
        <v>103.0</v>
      </c>
      <c r="AB108" s="112" t="str">
        <f t="shared" si="9"/>
        <v/>
      </c>
      <c r="AC108" s="142">
        <f t="shared" si="10"/>
        <v>0</v>
      </c>
      <c r="AD108" s="112" t="str">
        <f t="shared" si="11"/>
        <v/>
      </c>
      <c r="AE108" s="112" t="str">
        <f t="shared" si="12"/>
        <v/>
      </c>
      <c r="AF108" s="112" t="str">
        <f t="shared" si="24"/>
        <v/>
      </c>
      <c r="AG108" s="112" t="str">
        <f t="shared" si="25"/>
        <v/>
      </c>
      <c r="AH108" s="112" t="str">
        <f t="shared" si="26"/>
        <v/>
      </c>
      <c r="AI108" s="143" t="str">
        <f t="shared" si="27"/>
        <v/>
      </c>
      <c r="AK108" s="141">
        <v>103.0</v>
      </c>
      <c r="AL108" s="112"/>
      <c r="AM108" s="112"/>
      <c r="AN108" s="112"/>
      <c r="AO108" s="112"/>
      <c r="AP108" s="112"/>
      <c r="AQ108" s="112"/>
      <c r="AR108" s="112"/>
      <c r="AS108" s="112"/>
      <c r="AT108" s="112"/>
      <c r="AU108" s="112"/>
      <c r="AV108" s="112"/>
      <c r="AW108" s="112"/>
      <c r="AX108" s="112"/>
      <c r="AY108" s="143"/>
    </row>
    <row r="109" ht="15.75" customHeight="1">
      <c r="F109" s="111"/>
      <c r="G109" s="112"/>
      <c r="H109" s="112"/>
      <c r="I109" s="138">
        <v>104.0</v>
      </c>
      <c r="J109" s="112" t="str">
        <f t="shared" si="64"/>
        <v/>
      </c>
      <c r="K109" s="112">
        <f t="shared" si="19"/>
        <v>0</v>
      </c>
      <c r="L109" s="112" t="str">
        <f t="shared" si="20"/>
        <v/>
      </c>
      <c r="M109" s="112" t="str">
        <f t="shared" si="1"/>
        <v/>
      </c>
      <c r="N109" s="112" t="str">
        <f t="shared" si="2"/>
        <v/>
      </c>
      <c r="O109" s="139">
        <f t="shared" si="3"/>
        <v>0</v>
      </c>
      <c r="P109" s="138">
        <v>104.0</v>
      </c>
      <c r="Q109" s="112" t="str">
        <f t="shared" si="21"/>
        <v/>
      </c>
      <c r="R109" s="112" t="str">
        <f t="shared" si="22"/>
        <v/>
      </c>
      <c r="S109" s="112">
        <f t="shared" si="4"/>
        <v>0</v>
      </c>
      <c r="T109" s="112">
        <f t="shared" si="5"/>
        <v>0</v>
      </c>
      <c r="U109" s="112" t="str">
        <f t="shared" si="23"/>
        <v/>
      </c>
      <c r="V109" s="112" t="str">
        <f t="shared" si="6"/>
        <v/>
      </c>
      <c r="W109" s="112">
        <v>0.0</v>
      </c>
      <c r="X109" s="112">
        <f t="shared" si="7"/>
        <v>0</v>
      </c>
      <c r="Y109" s="140" t="str">
        <f t="shared" si="8"/>
        <v/>
      </c>
      <c r="AA109" s="141">
        <v>104.0</v>
      </c>
      <c r="AB109" s="112" t="str">
        <f t="shared" si="9"/>
        <v/>
      </c>
      <c r="AC109" s="142">
        <f t="shared" si="10"/>
        <v>0</v>
      </c>
      <c r="AD109" s="112" t="str">
        <f t="shared" si="11"/>
        <v/>
      </c>
      <c r="AE109" s="112" t="str">
        <f t="shared" si="12"/>
        <v/>
      </c>
      <c r="AF109" s="112" t="str">
        <f t="shared" si="24"/>
        <v/>
      </c>
      <c r="AG109" s="112" t="str">
        <f t="shared" si="25"/>
        <v/>
      </c>
      <c r="AH109" s="112" t="str">
        <f t="shared" si="26"/>
        <v/>
      </c>
      <c r="AI109" s="143" t="str">
        <f t="shared" si="27"/>
        <v/>
      </c>
      <c r="AK109" s="141">
        <v>104.0</v>
      </c>
      <c r="AL109" s="112"/>
      <c r="AM109" s="112"/>
      <c r="AN109" s="112"/>
      <c r="AO109" s="112"/>
      <c r="AP109" s="112"/>
      <c r="AQ109" s="112"/>
      <c r="AR109" s="112"/>
      <c r="AS109" s="112"/>
      <c r="AT109" s="112"/>
      <c r="AU109" s="112"/>
      <c r="AV109" s="112"/>
      <c r="AW109" s="112"/>
      <c r="AX109" s="112"/>
      <c r="AY109" s="143"/>
    </row>
    <row r="110" ht="15.75" customHeight="1">
      <c r="F110" s="111"/>
      <c r="G110" s="112"/>
      <c r="H110" s="112"/>
      <c r="I110" s="138">
        <v>105.0</v>
      </c>
      <c r="J110" s="112" t="str">
        <f t="shared" si="64"/>
        <v/>
      </c>
      <c r="K110" s="112">
        <f t="shared" si="19"/>
        <v>0</v>
      </c>
      <c r="L110" s="112" t="str">
        <f t="shared" si="20"/>
        <v/>
      </c>
      <c r="M110" s="112" t="str">
        <f t="shared" si="1"/>
        <v/>
      </c>
      <c r="N110" s="112" t="str">
        <f t="shared" si="2"/>
        <v/>
      </c>
      <c r="O110" s="139">
        <f t="shared" si="3"/>
        <v>0</v>
      </c>
      <c r="P110" s="138">
        <v>105.0</v>
      </c>
      <c r="Q110" s="112" t="str">
        <f t="shared" si="21"/>
        <v/>
      </c>
      <c r="R110" s="112" t="str">
        <f t="shared" si="22"/>
        <v/>
      </c>
      <c r="S110" s="112">
        <f t="shared" si="4"/>
        <v>0</v>
      </c>
      <c r="T110" s="112">
        <f t="shared" si="5"/>
        <v>0</v>
      </c>
      <c r="U110" s="112" t="str">
        <f t="shared" si="23"/>
        <v/>
      </c>
      <c r="V110" s="112" t="str">
        <f t="shared" si="6"/>
        <v/>
      </c>
      <c r="W110" s="112">
        <v>0.0</v>
      </c>
      <c r="X110" s="112">
        <f t="shared" si="7"/>
        <v>0</v>
      </c>
      <c r="Y110" s="140" t="str">
        <f t="shared" si="8"/>
        <v/>
      </c>
      <c r="AA110" s="141">
        <v>105.0</v>
      </c>
      <c r="AB110" s="112" t="str">
        <f t="shared" si="9"/>
        <v/>
      </c>
      <c r="AC110" s="142">
        <f t="shared" si="10"/>
        <v>0</v>
      </c>
      <c r="AD110" s="112" t="str">
        <f t="shared" si="11"/>
        <v/>
      </c>
      <c r="AE110" s="112" t="str">
        <f t="shared" si="12"/>
        <v/>
      </c>
      <c r="AF110" s="112" t="str">
        <f t="shared" si="24"/>
        <v/>
      </c>
      <c r="AG110" s="112" t="str">
        <f t="shared" si="25"/>
        <v/>
      </c>
      <c r="AH110" s="112" t="str">
        <f t="shared" si="26"/>
        <v/>
      </c>
      <c r="AI110" s="143" t="str">
        <f t="shared" si="27"/>
        <v/>
      </c>
      <c r="AK110" s="141">
        <v>105.0</v>
      </c>
      <c r="AL110" s="112"/>
      <c r="AM110" s="112"/>
      <c r="AN110" s="112"/>
      <c r="AO110" s="112"/>
      <c r="AP110" s="112"/>
      <c r="AQ110" s="112"/>
      <c r="AR110" s="112"/>
      <c r="AS110" s="112"/>
      <c r="AT110" s="112"/>
      <c r="AU110" s="112"/>
      <c r="AV110" s="112"/>
      <c r="AW110" s="112"/>
      <c r="AX110" s="112"/>
      <c r="AY110" s="143"/>
    </row>
    <row r="111" ht="15.75" customHeight="1">
      <c r="C111" s="65" t="s">
        <v>164</v>
      </c>
      <c r="D111" s="65"/>
      <c r="E111" s="65"/>
      <c r="F111" s="111"/>
      <c r="G111" s="112"/>
      <c r="H111" s="112"/>
      <c r="I111" s="138">
        <v>106.0</v>
      </c>
      <c r="J111" s="112" t="str">
        <f t="shared" si="64"/>
        <v/>
      </c>
      <c r="K111" s="112">
        <f t="shared" si="19"/>
        <v>0</v>
      </c>
      <c r="L111" s="112" t="str">
        <f t="shared" si="20"/>
        <v/>
      </c>
      <c r="M111" s="112" t="str">
        <f t="shared" si="1"/>
        <v/>
      </c>
      <c r="N111" s="112" t="str">
        <f t="shared" si="2"/>
        <v/>
      </c>
      <c r="O111" s="139">
        <f t="shared" si="3"/>
        <v>0</v>
      </c>
      <c r="P111" s="138">
        <v>106.0</v>
      </c>
      <c r="Q111" s="112" t="str">
        <f t="shared" si="21"/>
        <v/>
      </c>
      <c r="R111" s="112" t="str">
        <f t="shared" si="22"/>
        <v/>
      </c>
      <c r="S111" s="112">
        <f t="shared" si="4"/>
        <v>0</v>
      </c>
      <c r="T111" s="112">
        <f t="shared" si="5"/>
        <v>0</v>
      </c>
      <c r="U111" s="112" t="str">
        <f t="shared" si="23"/>
        <v/>
      </c>
      <c r="V111" s="112" t="str">
        <f t="shared" si="6"/>
        <v/>
      </c>
      <c r="W111" s="112">
        <v>0.0</v>
      </c>
      <c r="X111" s="112">
        <f t="shared" si="7"/>
        <v>0</v>
      </c>
      <c r="Y111" s="140" t="str">
        <f t="shared" si="8"/>
        <v/>
      </c>
      <c r="AA111" s="141">
        <v>106.0</v>
      </c>
      <c r="AB111" s="112" t="str">
        <f t="shared" si="9"/>
        <v/>
      </c>
      <c r="AC111" s="142">
        <f t="shared" si="10"/>
        <v>0</v>
      </c>
      <c r="AD111" s="112" t="str">
        <f t="shared" si="11"/>
        <v/>
      </c>
      <c r="AE111" s="112" t="str">
        <f t="shared" si="12"/>
        <v/>
      </c>
      <c r="AF111" s="112" t="str">
        <f t="shared" si="24"/>
        <v/>
      </c>
      <c r="AG111" s="112" t="str">
        <f t="shared" si="25"/>
        <v/>
      </c>
      <c r="AH111" s="112" t="str">
        <f t="shared" si="26"/>
        <v/>
      </c>
      <c r="AI111" s="143" t="str">
        <f t="shared" si="27"/>
        <v/>
      </c>
      <c r="AK111" s="141">
        <v>106.0</v>
      </c>
      <c r="AL111" s="112"/>
      <c r="AM111" s="112"/>
      <c r="AN111" s="112"/>
      <c r="AO111" s="112"/>
      <c r="AP111" s="112"/>
      <c r="AQ111" s="112"/>
      <c r="AR111" s="112"/>
      <c r="AS111" s="112"/>
      <c r="AT111" s="112"/>
      <c r="AU111" s="112"/>
      <c r="AV111" s="112"/>
      <c r="AW111" s="112"/>
      <c r="AX111" s="112"/>
      <c r="AY111" s="143"/>
    </row>
    <row r="112" ht="15.75" customHeight="1">
      <c r="C112" s="65" t="s">
        <v>165</v>
      </c>
      <c r="D112" s="65" t="s">
        <v>91</v>
      </c>
      <c r="E112" s="65" t="s">
        <v>166</v>
      </c>
      <c r="F112" s="111"/>
      <c r="G112" s="112"/>
      <c r="H112" s="112"/>
      <c r="I112" s="138">
        <v>107.0</v>
      </c>
      <c r="J112" s="112" t="str">
        <f t="shared" si="64"/>
        <v/>
      </c>
      <c r="K112" s="112">
        <f t="shared" si="19"/>
        <v>0</v>
      </c>
      <c r="L112" s="112" t="str">
        <f t="shared" si="20"/>
        <v/>
      </c>
      <c r="M112" s="112" t="str">
        <f t="shared" si="1"/>
        <v/>
      </c>
      <c r="N112" s="112" t="str">
        <f t="shared" si="2"/>
        <v/>
      </c>
      <c r="O112" s="139">
        <f t="shared" si="3"/>
        <v>0</v>
      </c>
      <c r="P112" s="138">
        <v>107.0</v>
      </c>
      <c r="Q112" s="112" t="str">
        <f t="shared" si="21"/>
        <v/>
      </c>
      <c r="R112" s="112" t="str">
        <f t="shared" si="22"/>
        <v/>
      </c>
      <c r="S112" s="112">
        <f t="shared" si="4"/>
        <v>0</v>
      </c>
      <c r="T112" s="112">
        <f t="shared" si="5"/>
        <v>0</v>
      </c>
      <c r="U112" s="112" t="str">
        <f t="shared" si="23"/>
        <v/>
      </c>
      <c r="V112" s="112" t="str">
        <f t="shared" si="6"/>
        <v/>
      </c>
      <c r="W112" s="112">
        <v>0.0</v>
      </c>
      <c r="X112" s="112">
        <f t="shared" si="7"/>
        <v>0</v>
      </c>
      <c r="Y112" s="140" t="str">
        <f t="shared" si="8"/>
        <v/>
      </c>
      <c r="AA112" s="141">
        <v>107.0</v>
      </c>
      <c r="AB112" s="112" t="str">
        <f t="shared" si="9"/>
        <v/>
      </c>
      <c r="AC112" s="142">
        <f t="shared" si="10"/>
        <v>0</v>
      </c>
      <c r="AD112" s="112" t="str">
        <f t="shared" si="11"/>
        <v/>
      </c>
      <c r="AE112" s="112" t="str">
        <f t="shared" si="12"/>
        <v/>
      </c>
      <c r="AF112" s="112" t="str">
        <f t="shared" si="24"/>
        <v/>
      </c>
      <c r="AG112" s="112" t="str">
        <f t="shared" si="25"/>
        <v/>
      </c>
      <c r="AH112" s="112" t="str">
        <f t="shared" si="26"/>
        <v/>
      </c>
      <c r="AI112" s="143" t="str">
        <f t="shared" si="27"/>
        <v/>
      </c>
      <c r="AK112" s="141">
        <v>107.0</v>
      </c>
      <c r="AL112" s="112"/>
      <c r="AM112" s="112"/>
      <c r="AN112" s="112"/>
      <c r="AO112" s="112"/>
      <c r="AP112" s="112"/>
      <c r="AQ112" s="112"/>
      <c r="AR112" s="112"/>
      <c r="AS112" s="112"/>
      <c r="AT112" s="112"/>
      <c r="AU112" s="112"/>
      <c r="AV112" s="112"/>
      <c r="AW112" s="112"/>
      <c r="AX112" s="112"/>
      <c r="AY112" s="143"/>
    </row>
    <row r="113" ht="15.75" customHeight="1">
      <c r="B113" s="219" t="s">
        <v>167</v>
      </c>
      <c r="C113" s="228" t="str">
        <f>1/$F$18*SUM(X6:X205)</f>
        <v>#DIV/0!</v>
      </c>
      <c r="D113" s="228" t="str">
        <f>1/$F$10*SUM(O6:O205)</f>
        <v>#DIV/0!</v>
      </c>
      <c r="E113" s="229" t="str">
        <f>C113-D113</f>
        <v>#DIV/0!</v>
      </c>
      <c r="F113" s="111"/>
      <c r="G113" s="112"/>
      <c r="H113" s="112"/>
      <c r="I113" s="138">
        <v>108.0</v>
      </c>
      <c r="J113" s="112" t="str">
        <f t="shared" si="64"/>
        <v/>
      </c>
      <c r="K113" s="112">
        <f t="shared" si="19"/>
        <v>0</v>
      </c>
      <c r="L113" s="112" t="str">
        <f t="shared" si="20"/>
        <v/>
      </c>
      <c r="M113" s="112" t="str">
        <f t="shared" si="1"/>
        <v/>
      </c>
      <c r="N113" s="112" t="str">
        <f t="shared" si="2"/>
        <v/>
      </c>
      <c r="O113" s="139">
        <f t="shared" si="3"/>
        <v>0</v>
      </c>
      <c r="P113" s="138">
        <v>108.0</v>
      </c>
      <c r="Q113" s="112" t="str">
        <f t="shared" si="21"/>
        <v/>
      </c>
      <c r="R113" s="112" t="str">
        <f t="shared" si="22"/>
        <v/>
      </c>
      <c r="S113" s="112">
        <f t="shared" si="4"/>
        <v>0</v>
      </c>
      <c r="T113" s="112">
        <f t="shared" si="5"/>
        <v>0</v>
      </c>
      <c r="U113" s="112" t="str">
        <f t="shared" si="23"/>
        <v/>
      </c>
      <c r="V113" s="112" t="str">
        <f t="shared" si="6"/>
        <v/>
      </c>
      <c r="W113" s="112">
        <v>0.0</v>
      </c>
      <c r="X113" s="112">
        <f t="shared" si="7"/>
        <v>0</v>
      </c>
      <c r="Y113" s="140" t="str">
        <f t="shared" si="8"/>
        <v/>
      </c>
      <c r="AA113" s="141">
        <v>108.0</v>
      </c>
      <c r="AB113" s="112" t="str">
        <f t="shared" si="9"/>
        <v/>
      </c>
      <c r="AC113" s="142">
        <f t="shared" si="10"/>
        <v>0</v>
      </c>
      <c r="AD113" s="112" t="str">
        <f t="shared" si="11"/>
        <v/>
      </c>
      <c r="AE113" s="112" t="str">
        <f t="shared" si="12"/>
        <v/>
      </c>
      <c r="AF113" s="112" t="str">
        <f t="shared" si="24"/>
        <v/>
      </c>
      <c r="AG113" s="112" t="str">
        <f t="shared" si="25"/>
        <v/>
      </c>
      <c r="AH113" s="112" t="str">
        <f t="shared" si="26"/>
        <v/>
      </c>
      <c r="AI113" s="143" t="str">
        <f t="shared" si="27"/>
        <v/>
      </c>
      <c r="AK113" s="141">
        <v>108.0</v>
      </c>
      <c r="AL113" s="112"/>
      <c r="AM113" s="112"/>
      <c r="AN113" s="112"/>
      <c r="AO113" s="112"/>
      <c r="AP113" s="112"/>
      <c r="AQ113" s="112"/>
      <c r="AR113" s="112"/>
      <c r="AS113" s="112"/>
      <c r="AT113" s="112"/>
      <c r="AU113" s="112"/>
      <c r="AV113" s="112"/>
      <c r="AW113" s="112"/>
      <c r="AX113" s="112"/>
      <c r="AY113" s="143"/>
    </row>
    <row r="114" ht="15.75" customHeight="1">
      <c r="B114" s="219" t="s">
        <v>168</v>
      </c>
      <c r="C114" s="228">
        <f>X35</f>
        <v>0</v>
      </c>
      <c r="D114" s="228">
        <f>O35</f>
        <v>0</v>
      </c>
      <c r="E114" s="229" t="str">
        <f>VLOOKUP(30,I5:Y205,17,FALSE)</f>
        <v/>
      </c>
      <c r="F114" s="111"/>
      <c r="G114" s="112"/>
      <c r="H114" s="112"/>
      <c r="I114" s="138">
        <v>109.0</v>
      </c>
      <c r="J114" s="112" t="str">
        <f t="shared" si="64"/>
        <v/>
      </c>
      <c r="K114" s="112">
        <f t="shared" si="19"/>
        <v>0</v>
      </c>
      <c r="L114" s="112" t="str">
        <f t="shared" si="20"/>
        <v/>
      </c>
      <c r="M114" s="112" t="str">
        <f t="shared" si="1"/>
        <v/>
      </c>
      <c r="N114" s="112" t="str">
        <f t="shared" si="2"/>
        <v/>
      </c>
      <c r="O114" s="139">
        <f t="shared" si="3"/>
        <v>0</v>
      </c>
      <c r="P114" s="138">
        <v>109.0</v>
      </c>
      <c r="Q114" s="112" t="str">
        <f t="shared" si="21"/>
        <v/>
      </c>
      <c r="R114" s="112" t="str">
        <f t="shared" si="22"/>
        <v/>
      </c>
      <c r="S114" s="112">
        <f t="shared" si="4"/>
        <v>0</v>
      </c>
      <c r="T114" s="112">
        <f t="shared" si="5"/>
        <v>0</v>
      </c>
      <c r="U114" s="112" t="str">
        <f t="shared" si="23"/>
        <v/>
      </c>
      <c r="V114" s="112" t="str">
        <f t="shared" si="6"/>
        <v/>
      </c>
      <c r="W114" s="112">
        <v>0.0</v>
      </c>
      <c r="X114" s="112">
        <f t="shared" si="7"/>
        <v>0</v>
      </c>
      <c r="Y114" s="140" t="str">
        <f t="shared" si="8"/>
        <v/>
      </c>
      <c r="AA114" s="141">
        <v>109.0</v>
      </c>
      <c r="AB114" s="112" t="str">
        <f t="shared" si="9"/>
        <v/>
      </c>
      <c r="AC114" s="142">
        <f t="shared" si="10"/>
        <v>0</v>
      </c>
      <c r="AD114" s="112" t="str">
        <f t="shared" si="11"/>
        <v/>
      </c>
      <c r="AE114" s="112" t="str">
        <f t="shared" si="12"/>
        <v/>
      </c>
      <c r="AF114" s="112" t="str">
        <f t="shared" si="24"/>
        <v/>
      </c>
      <c r="AG114" s="112" t="str">
        <f t="shared" si="25"/>
        <v/>
      </c>
      <c r="AH114" s="112" t="str">
        <f t="shared" si="26"/>
        <v/>
      </c>
      <c r="AI114" s="143" t="str">
        <f t="shared" si="27"/>
        <v/>
      </c>
      <c r="AK114" s="141">
        <v>109.0</v>
      </c>
      <c r="AL114" s="112"/>
      <c r="AM114" s="112"/>
      <c r="AN114" s="112"/>
      <c r="AO114" s="112"/>
      <c r="AP114" s="112"/>
      <c r="AQ114" s="112"/>
      <c r="AR114" s="112"/>
      <c r="AS114" s="112"/>
      <c r="AT114" s="112"/>
      <c r="AU114" s="112"/>
      <c r="AV114" s="112"/>
      <c r="AW114" s="112"/>
      <c r="AX114" s="112"/>
      <c r="AY114" s="143"/>
    </row>
    <row r="115" ht="15.75" customHeight="1">
      <c r="C115" s="230"/>
      <c r="D115" s="230"/>
      <c r="E115" s="230"/>
      <c r="F115" s="111"/>
      <c r="G115" s="112"/>
      <c r="H115" s="112"/>
      <c r="I115" s="138">
        <v>110.0</v>
      </c>
      <c r="J115" s="112" t="str">
        <f t="shared" si="64"/>
        <v/>
      </c>
      <c r="K115" s="112">
        <f t="shared" si="19"/>
        <v>0</v>
      </c>
      <c r="L115" s="112" t="str">
        <f t="shared" si="20"/>
        <v/>
      </c>
      <c r="M115" s="112" t="str">
        <f t="shared" si="1"/>
        <v/>
      </c>
      <c r="N115" s="112" t="str">
        <f t="shared" si="2"/>
        <v/>
      </c>
      <c r="O115" s="139">
        <f t="shared" si="3"/>
        <v>0</v>
      </c>
      <c r="P115" s="138">
        <v>110.0</v>
      </c>
      <c r="Q115" s="112" t="str">
        <f t="shared" si="21"/>
        <v/>
      </c>
      <c r="R115" s="112" t="str">
        <f t="shared" si="22"/>
        <v/>
      </c>
      <c r="S115" s="112">
        <f t="shared" si="4"/>
        <v>0</v>
      </c>
      <c r="T115" s="112">
        <f t="shared" si="5"/>
        <v>0</v>
      </c>
      <c r="U115" s="112" t="str">
        <f t="shared" si="23"/>
        <v/>
      </c>
      <c r="V115" s="112" t="str">
        <f t="shared" si="6"/>
        <v/>
      </c>
      <c r="W115" s="112">
        <v>0.0</v>
      </c>
      <c r="X115" s="112">
        <f t="shared" si="7"/>
        <v>0</v>
      </c>
      <c r="Y115" s="140" t="str">
        <f t="shared" si="8"/>
        <v/>
      </c>
      <c r="AA115" s="141">
        <v>110.0</v>
      </c>
      <c r="AB115" s="112" t="str">
        <f t="shared" si="9"/>
        <v/>
      </c>
      <c r="AC115" s="142">
        <f t="shared" si="10"/>
        <v>0</v>
      </c>
      <c r="AD115" s="112" t="str">
        <f t="shared" si="11"/>
        <v/>
      </c>
      <c r="AE115" s="112" t="str">
        <f t="shared" si="12"/>
        <v/>
      </c>
      <c r="AF115" s="112" t="str">
        <f t="shared" si="24"/>
        <v/>
      </c>
      <c r="AG115" s="112" t="str">
        <f t="shared" si="25"/>
        <v/>
      </c>
      <c r="AH115" s="112" t="str">
        <f t="shared" si="26"/>
        <v/>
      </c>
      <c r="AI115" s="143" t="str">
        <f t="shared" si="27"/>
        <v/>
      </c>
      <c r="AK115" s="141">
        <v>110.0</v>
      </c>
      <c r="AL115" s="112"/>
      <c r="AM115" s="112"/>
      <c r="AN115" s="112"/>
      <c r="AO115" s="112"/>
      <c r="AP115" s="112"/>
      <c r="AQ115" s="112"/>
      <c r="AR115" s="112"/>
      <c r="AS115" s="112"/>
      <c r="AT115" s="112"/>
      <c r="AU115" s="112"/>
      <c r="AV115" s="112"/>
      <c r="AW115" s="112"/>
      <c r="AX115" s="112"/>
      <c r="AY115" s="143"/>
    </row>
    <row r="116" ht="15.75" customHeight="1">
      <c r="C116" s="231" t="s">
        <v>169</v>
      </c>
      <c r="D116" s="231"/>
      <c r="E116" s="231"/>
      <c r="F116" s="111"/>
      <c r="G116" s="112"/>
      <c r="H116" s="112"/>
      <c r="I116" s="138">
        <v>111.0</v>
      </c>
      <c r="J116" s="112" t="str">
        <f t="shared" si="64"/>
        <v/>
      </c>
      <c r="K116" s="112">
        <f t="shared" si="19"/>
        <v>0</v>
      </c>
      <c r="L116" s="112" t="str">
        <f t="shared" si="20"/>
        <v/>
      </c>
      <c r="M116" s="112" t="str">
        <f t="shared" si="1"/>
        <v/>
      </c>
      <c r="N116" s="112" t="str">
        <f t="shared" si="2"/>
        <v/>
      </c>
      <c r="O116" s="139">
        <f t="shared" si="3"/>
        <v>0</v>
      </c>
      <c r="P116" s="138">
        <v>111.0</v>
      </c>
      <c r="Q116" s="112" t="str">
        <f t="shared" si="21"/>
        <v/>
      </c>
      <c r="R116" s="112" t="str">
        <f t="shared" si="22"/>
        <v/>
      </c>
      <c r="S116" s="112">
        <f t="shared" si="4"/>
        <v>0</v>
      </c>
      <c r="T116" s="112">
        <f t="shared" si="5"/>
        <v>0</v>
      </c>
      <c r="U116" s="112" t="str">
        <f t="shared" si="23"/>
        <v/>
      </c>
      <c r="V116" s="112" t="str">
        <f t="shared" si="6"/>
        <v/>
      </c>
      <c r="W116" s="112">
        <v>0.0</v>
      </c>
      <c r="X116" s="112">
        <f t="shared" si="7"/>
        <v>0</v>
      </c>
      <c r="Y116" s="140" t="str">
        <f t="shared" si="8"/>
        <v/>
      </c>
      <c r="AA116" s="141">
        <v>111.0</v>
      </c>
      <c r="AB116" s="112" t="str">
        <f t="shared" si="9"/>
        <v/>
      </c>
      <c r="AC116" s="142">
        <f t="shared" si="10"/>
        <v>0</v>
      </c>
      <c r="AD116" s="112" t="str">
        <f t="shared" si="11"/>
        <v/>
      </c>
      <c r="AE116" s="112" t="str">
        <f t="shared" si="12"/>
        <v/>
      </c>
      <c r="AF116" s="112" t="str">
        <f t="shared" si="24"/>
        <v/>
      </c>
      <c r="AG116" s="112" t="str">
        <f t="shared" si="25"/>
        <v/>
      </c>
      <c r="AH116" s="112" t="str">
        <f t="shared" si="26"/>
        <v/>
      </c>
      <c r="AI116" s="143" t="str">
        <f t="shared" si="27"/>
        <v/>
      </c>
      <c r="AK116" s="141">
        <v>111.0</v>
      </c>
      <c r="AL116" s="112"/>
      <c r="AM116" s="112"/>
      <c r="AN116" s="112"/>
      <c r="AO116" s="112"/>
      <c r="AP116" s="112"/>
      <c r="AQ116" s="112"/>
      <c r="AR116" s="112"/>
      <c r="AS116" s="112"/>
      <c r="AT116" s="112"/>
      <c r="AU116" s="112"/>
      <c r="AV116" s="112"/>
      <c r="AW116" s="112"/>
      <c r="AX116" s="112"/>
      <c r="AY116" s="143"/>
    </row>
    <row r="117" ht="15.75" customHeight="1">
      <c r="C117" s="231" t="s">
        <v>165</v>
      </c>
      <c r="D117" s="231" t="s">
        <v>91</v>
      </c>
      <c r="E117" s="232" t="s">
        <v>166</v>
      </c>
      <c r="F117" s="111"/>
      <c r="G117" s="112"/>
      <c r="H117" s="112"/>
      <c r="I117" s="138">
        <v>112.0</v>
      </c>
      <c r="J117" s="112" t="str">
        <f t="shared" si="64"/>
        <v/>
      </c>
      <c r="K117" s="112">
        <f t="shared" si="19"/>
        <v>0</v>
      </c>
      <c r="L117" s="112" t="str">
        <f t="shared" si="20"/>
        <v/>
      </c>
      <c r="M117" s="112" t="str">
        <f t="shared" si="1"/>
        <v/>
      </c>
      <c r="N117" s="112" t="str">
        <f t="shared" si="2"/>
        <v/>
      </c>
      <c r="O117" s="139">
        <f t="shared" si="3"/>
        <v>0</v>
      </c>
      <c r="P117" s="138">
        <v>112.0</v>
      </c>
      <c r="Q117" s="112" t="str">
        <f t="shared" si="21"/>
        <v/>
      </c>
      <c r="R117" s="112" t="str">
        <f t="shared" si="22"/>
        <v/>
      </c>
      <c r="S117" s="112">
        <f t="shared" si="4"/>
        <v>0</v>
      </c>
      <c r="T117" s="112">
        <f t="shared" si="5"/>
        <v>0</v>
      </c>
      <c r="U117" s="112" t="str">
        <f t="shared" si="23"/>
        <v/>
      </c>
      <c r="V117" s="112" t="str">
        <f t="shared" si="6"/>
        <v/>
      </c>
      <c r="W117" s="112">
        <v>0.0</v>
      </c>
      <c r="X117" s="112">
        <f t="shared" si="7"/>
        <v>0</v>
      </c>
      <c r="Y117" s="140" t="str">
        <f t="shared" si="8"/>
        <v/>
      </c>
      <c r="AA117" s="141">
        <v>112.0</v>
      </c>
      <c r="AB117" s="112" t="str">
        <f t="shared" si="9"/>
        <v/>
      </c>
      <c r="AC117" s="142">
        <f t="shared" si="10"/>
        <v>0</v>
      </c>
      <c r="AD117" s="112" t="str">
        <f t="shared" si="11"/>
        <v/>
      </c>
      <c r="AE117" s="112" t="str">
        <f t="shared" si="12"/>
        <v/>
      </c>
      <c r="AF117" s="112" t="str">
        <f t="shared" si="24"/>
        <v/>
      </c>
      <c r="AG117" s="112" t="str">
        <f t="shared" si="25"/>
        <v/>
      </c>
      <c r="AH117" s="112" t="str">
        <f t="shared" si="26"/>
        <v/>
      </c>
      <c r="AI117" s="143" t="str">
        <f t="shared" si="27"/>
        <v/>
      </c>
      <c r="AK117" s="141">
        <v>112.0</v>
      </c>
      <c r="AL117" s="112"/>
      <c r="AM117" s="112"/>
      <c r="AN117" s="112"/>
      <c r="AO117" s="112"/>
      <c r="AP117" s="112"/>
      <c r="AQ117" s="112"/>
      <c r="AR117" s="112"/>
      <c r="AS117" s="112"/>
      <c r="AT117" s="112"/>
      <c r="AU117" s="112"/>
      <c r="AV117" s="112"/>
      <c r="AW117" s="112"/>
      <c r="AX117" s="112"/>
      <c r="AY117" s="143"/>
    </row>
    <row r="118" ht="15.75" customHeight="1">
      <c r="B118" s="219" t="s">
        <v>170</v>
      </c>
      <c r="C118" s="233">
        <f>1/30*SUM(AI6:AI35)</f>
        <v>0</v>
      </c>
      <c r="D118" s="228">
        <v>0.0</v>
      </c>
      <c r="E118" s="229">
        <f>C118-D118</f>
        <v>0</v>
      </c>
      <c r="F118" s="111"/>
      <c r="G118" s="112"/>
      <c r="H118" s="112"/>
      <c r="I118" s="138">
        <v>113.0</v>
      </c>
      <c r="J118" s="112" t="str">
        <f t="shared" si="64"/>
        <v/>
      </c>
      <c r="K118" s="112">
        <f t="shared" si="19"/>
        <v>0</v>
      </c>
      <c r="L118" s="112" t="str">
        <f t="shared" si="20"/>
        <v/>
      </c>
      <c r="M118" s="112" t="str">
        <f t="shared" si="1"/>
        <v/>
      </c>
      <c r="N118" s="112" t="str">
        <f t="shared" si="2"/>
        <v/>
      </c>
      <c r="O118" s="139">
        <f t="shared" si="3"/>
        <v>0</v>
      </c>
      <c r="P118" s="138">
        <v>113.0</v>
      </c>
      <c r="Q118" s="112" t="str">
        <f t="shared" si="21"/>
        <v/>
      </c>
      <c r="R118" s="112" t="str">
        <f t="shared" si="22"/>
        <v/>
      </c>
      <c r="S118" s="112">
        <f t="shared" si="4"/>
        <v>0</v>
      </c>
      <c r="T118" s="112">
        <f t="shared" si="5"/>
        <v>0</v>
      </c>
      <c r="U118" s="112" t="str">
        <f t="shared" si="23"/>
        <v/>
      </c>
      <c r="V118" s="112" t="str">
        <f t="shared" si="6"/>
        <v/>
      </c>
      <c r="W118" s="112">
        <v>0.0</v>
      </c>
      <c r="X118" s="112">
        <f t="shared" si="7"/>
        <v>0</v>
      </c>
      <c r="Y118" s="140" t="str">
        <f t="shared" si="8"/>
        <v/>
      </c>
      <c r="AA118" s="141">
        <v>113.0</v>
      </c>
      <c r="AB118" s="112" t="str">
        <f t="shared" si="9"/>
        <v/>
      </c>
      <c r="AC118" s="142">
        <f t="shared" si="10"/>
        <v>0</v>
      </c>
      <c r="AD118" s="112" t="str">
        <f t="shared" si="11"/>
        <v/>
      </c>
      <c r="AE118" s="112" t="str">
        <f t="shared" si="12"/>
        <v/>
      </c>
      <c r="AF118" s="112" t="str">
        <f t="shared" si="24"/>
        <v/>
      </c>
      <c r="AG118" s="112" t="str">
        <f t="shared" si="25"/>
        <v/>
      </c>
      <c r="AH118" s="112" t="str">
        <f t="shared" si="26"/>
        <v/>
      </c>
      <c r="AI118" s="143" t="str">
        <f t="shared" si="27"/>
        <v/>
      </c>
      <c r="AK118" s="141">
        <v>113.0</v>
      </c>
      <c r="AL118" s="112"/>
      <c r="AM118" s="112"/>
      <c r="AN118" s="112"/>
      <c r="AO118" s="112"/>
      <c r="AP118" s="112"/>
      <c r="AQ118" s="112"/>
      <c r="AR118" s="112"/>
      <c r="AS118" s="112"/>
      <c r="AT118" s="112"/>
      <c r="AU118" s="112"/>
      <c r="AV118" s="112"/>
      <c r="AW118" s="112"/>
      <c r="AX118" s="112"/>
      <c r="AY118" s="143"/>
    </row>
    <row r="119" ht="15.75" customHeight="1">
      <c r="B119" s="219"/>
      <c r="C119" s="234"/>
      <c r="D119" s="228"/>
      <c r="E119" s="229"/>
      <c r="F119" s="111"/>
      <c r="G119" s="112"/>
      <c r="H119" s="112"/>
      <c r="I119" s="138">
        <v>114.0</v>
      </c>
      <c r="J119" s="112" t="str">
        <f t="shared" si="64"/>
        <v/>
      </c>
      <c r="K119" s="112">
        <f t="shared" si="19"/>
        <v>0</v>
      </c>
      <c r="L119" s="112" t="str">
        <f t="shared" si="20"/>
        <v/>
      </c>
      <c r="M119" s="112" t="str">
        <f t="shared" si="1"/>
        <v/>
      </c>
      <c r="N119" s="112" t="str">
        <f t="shared" si="2"/>
        <v/>
      </c>
      <c r="O119" s="139">
        <f t="shared" si="3"/>
        <v>0</v>
      </c>
      <c r="P119" s="138">
        <v>114.0</v>
      </c>
      <c r="Q119" s="112" t="str">
        <f t="shared" si="21"/>
        <v/>
      </c>
      <c r="R119" s="112" t="str">
        <f t="shared" si="22"/>
        <v/>
      </c>
      <c r="S119" s="112">
        <f t="shared" si="4"/>
        <v>0</v>
      </c>
      <c r="T119" s="112">
        <f t="shared" si="5"/>
        <v>0</v>
      </c>
      <c r="U119" s="112" t="str">
        <f t="shared" si="23"/>
        <v/>
      </c>
      <c r="V119" s="112" t="str">
        <f t="shared" si="6"/>
        <v/>
      </c>
      <c r="W119" s="112">
        <v>0.0</v>
      </c>
      <c r="X119" s="112">
        <f t="shared" si="7"/>
        <v>0</v>
      </c>
      <c r="Y119" s="140" t="str">
        <f t="shared" si="8"/>
        <v/>
      </c>
      <c r="AA119" s="141">
        <v>114.0</v>
      </c>
      <c r="AB119" s="112" t="str">
        <f t="shared" si="9"/>
        <v/>
      </c>
      <c r="AC119" s="142">
        <f t="shared" si="10"/>
        <v>0</v>
      </c>
      <c r="AD119" s="112" t="str">
        <f t="shared" si="11"/>
        <v/>
      </c>
      <c r="AE119" s="112" t="str">
        <f t="shared" si="12"/>
        <v/>
      </c>
      <c r="AF119" s="112" t="str">
        <f t="shared" si="24"/>
        <v/>
      </c>
      <c r="AG119" s="112" t="str">
        <f t="shared" si="25"/>
        <v/>
      </c>
      <c r="AH119" s="112" t="str">
        <f t="shared" si="26"/>
        <v/>
      </c>
      <c r="AI119" s="143" t="str">
        <f t="shared" si="27"/>
        <v/>
      </c>
      <c r="AK119" s="141">
        <v>114.0</v>
      </c>
      <c r="AL119" s="112"/>
      <c r="AM119" s="112"/>
      <c r="AN119" s="112"/>
      <c r="AO119" s="112"/>
      <c r="AP119" s="112"/>
      <c r="AQ119" s="112"/>
      <c r="AR119" s="112"/>
      <c r="AS119" s="112"/>
      <c r="AT119" s="112"/>
      <c r="AU119" s="112"/>
      <c r="AV119" s="112"/>
      <c r="AW119" s="112"/>
      <c r="AX119" s="112"/>
      <c r="AY119" s="143"/>
    </row>
    <row r="120" ht="15.75" customHeight="1">
      <c r="C120" s="230"/>
      <c r="D120" s="230"/>
      <c r="E120" s="235"/>
      <c r="F120" s="111"/>
      <c r="G120" s="112"/>
      <c r="H120" s="112"/>
      <c r="I120" s="138">
        <v>115.0</v>
      </c>
      <c r="J120" s="112" t="str">
        <f t="shared" si="64"/>
        <v/>
      </c>
      <c r="K120" s="112">
        <f t="shared" si="19"/>
        <v>0</v>
      </c>
      <c r="L120" s="112" t="str">
        <f t="shared" si="20"/>
        <v/>
      </c>
      <c r="M120" s="112" t="str">
        <f t="shared" si="1"/>
        <v/>
      </c>
      <c r="N120" s="112" t="str">
        <f t="shared" si="2"/>
        <v/>
      </c>
      <c r="O120" s="139">
        <f t="shared" si="3"/>
        <v>0</v>
      </c>
      <c r="P120" s="138">
        <v>115.0</v>
      </c>
      <c r="Q120" s="112" t="str">
        <f t="shared" si="21"/>
        <v/>
      </c>
      <c r="R120" s="112" t="str">
        <f t="shared" si="22"/>
        <v/>
      </c>
      <c r="S120" s="112">
        <f t="shared" si="4"/>
        <v>0</v>
      </c>
      <c r="T120" s="112">
        <f t="shared" si="5"/>
        <v>0</v>
      </c>
      <c r="U120" s="112" t="str">
        <f t="shared" si="23"/>
        <v/>
      </c>
      <c r="V120" s="112" t="str">
        <f t="shared" si="6"/>
        <v/>
      </c>
      <c r="W120" s="112">
        <v>0.0</v>
      </c>
      <c r="X120" s="112">
        <f t="shared" si="7"/>
        <v>0</v>
      </c>
      <c r="Y120" s="140" t="str">
        <f t="shared" si="8"/>
        <v/>
      </c>
      <c r="AA120" s="141">
        <v>115.0</v>
      </c>
      <c r="AB120" s="112" t="str">
        <f t="shared" si="9"/>
        <v/>
      </c>
      <c r="AC120" s="142">
        <f t="shared" si="10"/>
        <v>0</v>
      </c>
      <c r="AD120" s="112" t="str">
        <f t="shared" si="11"/>
        <v/>
      </c>
      <c r="AE120" s="112" t="str">
        <f t="shared" si="12"/>
        <v/>
      </c>
      <c r="AF120" s="112" t="str">
        <f t="shared" si="24"/>
        <v/>
      </c>
      <c r="AG120" s="112" t="str">
        <f t="shared" si="25"/>
        <v/>
      </c>
      <c r="AH120" s="112" t="str">
        <f t="shared" si="26"/>
        <v/>
      </c>
      <c r="AI120" s="143" t="str">
        <f t="shared" si="27"/>
        <v/>
      </c>
      <c r="AK120" s="141">
        <v>115.0</v>
      </c>
      <c r="AL120" s="112"/>
      <c r="AM120" s="112"/>
      <c r="AN120" s="112"/>
      <c r="AO120" s="112"/>
      <c r="AP120" s="112"/>
      <c r="AQ120" s="112"/>
      <c r="AR120" s="112"/>
      <c r="AS120" s="112"/>
      <c r="AT120" s="112"/>
      <c r="AU120" s="112"/>
      <c r="AV120" s="112"/>
      <c r="AW120" s="112"/>
      <c r="AX120" s="112"/>
      <c r="AY120" s="143"/>
    </row>
    <row r="121" ht="15.75" customHeight="1">
      <c r="C121" s="231" t="s">
        <v>171</v>
      </c>
      <c r="D121" s="231"/>
      <c r="E121" s="231"/>
      <c r="F121" s="111"/>
      <c r="G121" s="112"/>
      <c r="H121" s="112"/>
      <c r="I121" s="138">
        <v>116.0</v>
      </c>
      <c r="J121" s="112" t="str">
        <f t="shared" si="64"/>
        <v/>
      </c>
      <c r="K121" s="112">
        <f t="shared" si="19"/>
        <v>0</v>
      </c>
      <c r="L121" s="112" t="str">
        <f t="shared" si="20"/>
        <v/>
      </c>
      <c r="M121" s="112" t="str">
        <f t="shared" si="1"/>
        <v/>
      </c>
      <c r="N121" s="112" t="str">
        <f t="shared" si="2"/>
        <v/>
      </c>
      <c r="O121" s="139">
        <f t="shared" si="3"/>
        <v>0</v>
      </c>
      <c r="P121" s="138">
        <v>116.0</v>
      </c>
      <c r="Q121" s="112" t="str">
        <f t="shared" si="21"/>
        <v/>
      </c>
      <c r="R121" s="112" t="str">
        <f t="shared" si="22"/>
        <v/>
      </c>
      <c r="S121" s="112">
        <f t="shared" si="4"/>
        <v>0</v>
      </c>
      <c r="T121" s="112">
        <f t="shared" si="5"/>
        <v>0</v>
      </c>
      <c r="U121" s="112" t="str">
        <f t="shared" si="23"/>
        <v/>
      </c>
      <c r="V121" s="112" t="str">
        <f t="shared" si="6"/>
        <v/>
      </c>
      <c r="W121" s="112">
        <v>0.0</v>
      </c>
      <c r="X121" s="112">
        <f t="shared" si="7"/>
        <v>0</v>
      </c>
      <c r="Y121" s="140" t="str">
        <f t="shared" si="8"/>
        <v/>
      </c>
      <c r="AA121" s="141">
        <v>116.0</v>
      </c>
      <c r="AB121" s="112" t="str">
        <f t="shared" si="9"/>
        <v/>
      </c>
      <c r="AC121" s="142">
        <f t="shared" si="10"/>
        <v>0</v>
      </c>
      <c r="AD121" s="112" t="str">
        <f t="shared" si="11"/>
        <v/>
      </c>
      <c r="AE121" s="112" t="str">
        <f t="shared" si="12"/>
        <v/>
      </c>
      <c r="AF121" s="112" t="str">
        <f t="shared" si="24"/>
        <v/>
      </c>
      <c r="AG121" s="112" t="str">
        <f t="shared" si="25"/>
        <v/>
      </c>
      <c r="AH121" s="112" t="str">
        <f t="shared" si="26"/>
        <v/>
      </c>
      <c r="AI121" s="143" t="str">
        <f t="shared" si="27"/>
        <v/>
      </c>
      <c r="AK121" s="141">
        <v>116.0</v>
      </c>
      <c r="AL121" s="112"/>
      <c r="AM121" s="112"/>
      <c r="AN121" s="112"/>
      <c r="AO121" s="112"/>
      <c r="AP121" s="112"/>
      <c r="AQ121" s="112"/>
      <c r="AR121" s="112"/>
      <c r="AS121" s="112"/>
      <c r="AT121" s="112"/>
      <c r="AU121" s="112"/>
      <c r="AV121" s="112"/>
      <c r="AW121" s="112"/>
      <c r="AX121" s="112"/>
      <c r="AY121" s="143"/>
    </row>
    <row r="122" ht="15.75" customHeight="1">
      <c r="C122" s="231" t="s">
        <v>165</v>
      </c>
      <c r="D122" s="231" t="s">
        <v>91</v>
      </c>
      <c r="E122" s="232" t="s">
        <v>166</v>
      </c>
      <c r="F122" s="111"/>
      <c r="G122" s="112"/>
      <c r="H122" s="112"/>
      <c r="I122" s="138">
        <v>117.0</v>
      </c>
      <c r="J122" s="112" t="str">
        <f t="shared" si="64"/>
        <v/>
      </c>
      <c r="K122" s="112">
        <f t="shared" si="19"/>
        <v>0</v>
      </c>
      <c r="L122" s="112" t="str">
        <f t="shared" si="20"/>
        <v/>
      </c>
      <c r="M122" s="112" t="str">
        <f t="shared" si="1"/>
        <v/>
      </c>
      <c r="N122" s="112" t="str">
        <f t="shared" si="2"/>
        <v/>
      </c>
      <c r="O122" s="139">
        <f t="shared" si="3"/>
        <v>0</v>
      </c>
      <c r="P122" s="138">
        <v>117.0</v>
      </c>
      <c r="Q122" s="112" t="str">
        <f t="shared" si="21"/>
        <v/>
      </c>
      <c r="R122" s="112" t="str">
        <f t="shared" si="22"/>
        <v/>
      </c>
      <c r="S122" s="112">
        <f t="shared" si="4"/>
        <v>0</v>
      </c>
      <c r="T122" s="112">
        <f t="shared" si="5"/>
        <v>0</v>
      </c>
      <c r="U122" s="112" t="str">
        <f t="shared" si="23"/>
        <v/>
      </c>
      <c r="V122" s="112" t="str">
        <f t="shared" si="6"/>
        <v/>
      </c>
      <c r="W122" s="112">
        <v>0.0</v>
      </c>
      <c r="X122" s="112">
        <f t="shared" si="7"/>
        <v>0</v>
      </c>
      <c r="Y122" s="140" t="str">
        <f t="shared" si="8"/>
        <v/>
      </c>
      <c r="AA122" s="141">
        <v>117.0</v>
      </c>
      <c r="AB122" s="112" t="str">
        <f t="shared" si="9"/>
        <v/>
      </c>
      <c r="AC122" s="142">
        <f t="shared" si="10"/>
        <v>0</v>
      </c>
      <c r="AD122" s="112" t="str">
        <f t="shared" si="11"/>
        <v/>
      </c>
      <c r="AE122" s="112" t="str">
        <f t="shared" si="12"/>
        <v/>
      </c>
      <c r="AF122" s="112" t="str">
        <f t="shared" si="24"/>
        <v/>
      </c>
      <c r="AG122" s="112" t="str">
        <f t="shared" si="25"/>
        <v/>
      </c>
      <c r="AH122" s="112" t="str">
        <f t="shared" si="26"/>
        <v/>
      </c>
      <c r="AI122" s="143" t="str">
        <f t="shared" si="27"/>
        <v/>
      </c>
      <c r="AK122" s="141">
        <v>117.0</v>
      </c>
      <c r="AL122" s="112"/>
      <c r="AM122" s="112"/>
      <c r="AN122" s="112"/>
      <c r="AO122" s="112"/>
      <c r="AP122" s="112"/>
      <c r="AQ122" s="112"/>
      <c r="AR122" s="112"/>
      <c r="AS122" s="112"/>
      <c r="AT122" s="112"/>
      <c r="AU122" s="112"/>
      <c r="AV122" s="112"/>
      <c r="AW122" s="112"/>
      <c r="AX122" s="112"/>
      <c r="AY122" s="143"/>
    </row>
    <row r="123" ht="15.75" customHeight="1">
      <c r="B123" s="219" t="s">
        <v>168</v>
      </c>
      <c r="C123" s="234" t="str">
        <f>AY35</f>
        <v/>
      </c>
      <c r="D123" s="236">
        <f>IF(AND(D8=B100,F12=C194),J34*50%*G107,0)</f>
        <v>0</v>
      </c>
      <c r="E123" s="229">
        <f>C123-D123</f>
        <v>0</v>
      </c>
      <c r="F123" s="111"/>
      <c r="G123" s="112"/>
      <c r="H123" s="112"/>
      <c r="I123" s="138">
        <v>118.0</v>
      </c>
      <c r="J123" s="112" t="str">
        <f t="shared" si="64"/>
        <v/>
      </c>
      <c r="K123" s="112">
        <f t="shared" si="19"/>
        <v>0</v>
      </c>
      <c r="L123" s="112" t="str">
        <f t="shared" si="20"/>
        <v/>
      </c>
      <c r="M123" s="112" t="str">
        <f t="shared" si="1"/>
        <v/>
      </c>
      <c r="N123" s="112" t="str">
        <f t="shared" si="2"/>
        <v/>
      </c>
      <c r="O123" s="139">
        <f t="shared" si="3"/>
        <v>0</v>
      </c>
      <c r="P123" s="138">
        <v>118.0</v>
      </c>
      <c r="Q123" s="112" t="str">
        <f t="shared" si="21"/>
        <v/>
      </c>
      <c r="R123" s="112" t="str">
        <f t="shared" si="22"/>
        <v/>
      </c>
      <c r="S123" s="112">
        <f t="shared" si="4"/>
        <v>0</v>
      </c>
      <c r="T123" s="112">
        <f t="shared" si="5"/>
        <v>0</v>
      </c>
      <c r="U123" s="112" t="str">
        <f t="shared" si="23"/>
        <v/>
      </c>
      <c r="V123" s="112" t="str">
        <f t="shared" si="6"/>
        <v/>
      </c>
      <c r="W123" s="112">
        <v>0.0</v>
      </c>
      <c r="X123" s="112">
        <f t="shared" si="7"/>
        <v>0</v>
      </c>
      <c r="Y123" s="140" t="str">
        <f t="shared" si="8"/>
        <v/>
      </c>
      <c r="AA123" s="141">
        <v>118.0</v>
      </c>
      <c r="AB123" s="112" t="str">
        <f t="shared" si="9"/>
        <v/>
      </c>
      <c r="AC123" s="142">
        <f t="shared" si="10"/>
        <v>0</v>
      </c>
      <c r="AD123" s="112" t="str">
        <f t="shared" si="11"/>
        <v/>
      </c>
      <c r="AE123" s="112" t="str">
        <f t="shared" si="12"/>
        <v/>
      </c>
      <c r="AF123" s="112" t="str">
        <f t="shared" si="24"/>
        <v/>
      </c>
      <c r="AG123" s="112" t="str">
        <f t="shared" si="25"/>
        <v/>
      </c>
      <c r="AH123" s="112" t="str">
        <f t="shared" si="26"/>
        <v/>
      </c>
      <c r="AI123" s="143" t="str">
        <f t="shared" si="27"/>
        <v/>
      </c>
      <c r="AK123" s="141">
        <v>118.0</v>
      </c>
      <c r="AL123" s="112"/>
      <c r="AM123" s="112"/>
      <c r="AN123" s="112"/>
      <c r="AO123" s="112"/>
      <c r="AP123" s="112"/>
      <c r="AQ123" s="112"/>
      <c r="AR123" s="112"/>
      <c r="AS123" s="112"/>
      <c r="AT123" s="112"/>
      <c r="AU123" s="112"/>
      <c r="AV123" s="112"/>
      <c r="AW123" s="112"/>
      <c r="AX123" s="112"/>
      <c r="AY123" s="143"/>
    </row>
    <row r="124" ht="15.75" customHeight="1">
      <c r="F124" s="111"/>
      <c r="G124" s="112"/>
      <c r="H124" s="112"/>
      <c r="I124" s="138">
        <v>119.0</v>
      </c>
      <c r="J124" s="112" t="str">
        <f t="shared" si="64"/>
        <v/>
      </c>
      <c r="K124" s="112">
        <f t="shared" si="19"/>
        <v>0</v>
      </c>
      <c r="L124" s="112" t="str">
        <f t="shared" si="20"/>
        <v/>
      </c>
      <c r="M124" s="112" t="str">
        <f t="shared" si="1"/>
        <v/>
      </c>
      <c r="N124" s="112" t="str">
        <f t="shared" si="2"/>
        <v/>
      </c>
      <c r="O124" s="139">
        <f t="shared" si="3"/>
        <v>0</v>
      </c>
      <c r="P124" s="138">
        <v>119.0</v>
      </c>
      <c r="Q124" s="112" t="str">
        <f t="shared" si="21"/>
        <v/>
      </c>
      <c r="R124" s="112" t="str">
        <f t="shared" si="22"/>
        <v/>
      </c>
      <c r="S124" s="112">
        <f t="shared" si="4"/>
        <v>0</v>
      </c>
      <c r="T124" s="112">
        <f t="shared" si="5"/>
        <v>0</v>
      </c>
      <c r="U124" s="112" t="str">
        <f t="shared" si="23"/>
        <v/>
      </c>
      <c r="V124" s="112" t="str">
        <f t="shared" si="6"/>
        <v/>
      </c>
      <c r="W124" s="112">
        <v>0.0</v>
      </c>
      <c r="X124" s="112">
        <f t="shared" si="7"/>
        <v>0</v>
      </c>
      <c r="Y124" s="140" t="str">
        <f t="shared" si="8"/>
        <v/>
      </c>
      <c r="AA124" s="141">
        <v>119.0</v>
      </c>
      <c r="AB124" s="112" t="str">
        <f t="shared" si="9"/>
        <v/>
      </c>
      <c r="AC124" s="142">
        <f t="shared" si="10"/>
        <v>0</v>
      </c>
      <c r="AD124" s="112" t="str">
        <f t="shared" si="11"/>
        <v/>
      </c>
      <c r="AE124" s="112" t="str">
        <f t="shared" si="12"/>
        <v/>
      </c>
      <c r="AF124" s="112" t="str">
        <f t="shared" si="24"/>
        <v/>
      </c>
      <c r="AG124" s="112" t="str">
        <f t="shared" si="25"/>
        <v/>
      </c>
      <c r="AH124" s="112" t="str">
        <f t="shared" si="26"/>
        <v/>
      </c>
      <c r="AI124" s="143" t="str">
        <f t="shared" si="27"/>
        <v/>
      </c>
      <c r="AK124" s="141">
        <v>119.0</v>
      </c>
      <c r="AL124" s="112"/>
      <c r="AM124" s="112"/>
      <c r="AN124" s="112"/>
      <c r="AO124" s="112"/>
      <c r="AP124" s="112"/>
      <c r="AQ124" s="112"/>
      <c r="AR124" s="112"/>
      <c r="AS124" s="112"/>
      <c r="AT124" s="112"/>
      <c r="AU124" s="112"/>
      <c r="AV124" s="112"/>
      <c r="AW124" s="112"/>
      <c r="AX124" s="112"/>
      <c r="AY124" s="143"/>
    </row>
    <row r="125" ht="15.75" customHeight="1">
      <c r="C125" s="230"/>
      <c r="D125" s="230"/>
      <c r="E125" s="235"/>
      <c r="F125" s="111"/>
      <c r="G125" s="112"/>
      <c r="H125" s="112"/>
      <c r="I125" s="138">
        <v>120.0</v>
      </c>
      <c r="J125" s="112" t="str">
        <f t="shared" si="64"/>
        <v/>
      </c>
      <c r="K125" s="112">
        <f t="shared" si="19"/>
        <v>0</v>
      </c>
      <c r="L125" s="112" t="str">
        <f t="shared" si="20"/>
        <v/>
      </c>
      <c r="M125" s="112" t="str">
        <f t="shared" si="1"/>
        <v/>
      </c>
      <c r="N125" s="112" t="str">
        <f t="shared" si="2"/>
        <v/>
      </c>
      <c r="O125" s="139">
        <f t="shared" si="3"/>
        <v>0</v>
      </c>
      <c r="P125" s="138">
        <v>120.0</v>
      </c>
      <c r="Q125" s="112" t="str">
        <f t="shared" si="21"/>
        <v/>
      </c>
      <c r="R125" s="112" t="str">
        <f t="shared" si="22"/>
        <v/>
      </c>
      <c r="S125" s="112">
        <f t="shared" si="4"/>
        <v>0</v>
      </c>
      <c r="T125" s="112">
        <f t="shared" si="5"/>
        <v>0</v>
      </c>
      <c r="U125" s="112" t="str">
        <f t="shared" si="23"/>
        <v/>
      </c>
      <c r="V125" s="112" t="str">
        <f t="shared" si="6"/>
        <v/>
      </c>
      <c r="W125" s="112">
        <v>0.0</v>
      </c>
      <c r="X125" s="112">
        <f t="shared" si="7"/>
        <v>0</v>
      </c>
      <c r="Y125" s="140" t="str">
        <f t="shared" si="8"/>
        <v/>
      </c>
      <c r="AA125" s="141">
        <v>120.0</v>
      </c>
      <c r="AB125" s="112" t="str">
        <f t="shared" si="9"/>
        <v/>
      </c>
      <c r="AC125" s="142">
        <f t="shared" si="10"/>
        <v>0</v>
      </c>
      <c r="AD125" s="112" t="str">
        <f t="shared" si="11"/>
        <v/>
      </c>
      <c r="AE125" s="112" t="str">
        <f t="shared" si="12"/>
        <v/>
      </c>
      <c r="AF125" s="112" t="str">
        <f t="shared" si="24"/>
        <v/>
      </c>
      <c r="AG125" s="112" t="str">
        <f t="shared" si="25"/>
        <v/>
      </c>
      <c r="AH125" s="112" t="str">
        <f t="shared" si="26"/>
        <v/>
      </c>
      <c r="AI125" s="143" t="str">
        <f t="shared" si="27"/>
        <v/>
      </c>
      <c r="AK125" s="141">
        <v>120.0</v>
      </c>
      <c r="AL125" s="112"/>
      <c r="AM125" s="112"/>
      <c r="AN125" s="112"/>
      <c r="AO125" s="112"/>
      <c r="AP125" s="112"/>
      <c r="AQ125" s="112"/>
      <c r="AR125" s="112"/>
      <c r="AS125" s="112"/>
      <c r="AT125" s="112"/>
      <c r="AU125" s="112"/>
      <c r="AV125" s="112"/>
      <c r="AW125" s="112"/>
      <c r="AX125" s="112"/>
      <c r="AY125" s="143"/>
    </row>
    <row r="126" ht="15.75" customHeight="1">
      <c r="C126" s="237" t="s">
        <v>172</v>
      </c>
      <c r="D126" s="237" t="s">
        <v>173</v>
      </c>
      <c r="E126" s="237" t="s">
        <v>171</v>
      </c>
      <c r="F126" s="65" t="s">
        <v>174</v>
      </c>
      <c r="G126" s="112"/>
      <c r="H126" s="112"/>
      <c r="I126" s="138">
        <v>121.0</v>
      </c>
      <c r="J126" s="112" t="str">
        <f t="shared" si="64"/>
        <v/>
      </c>
      <c r="K126" s="112">
        <f t="shared" si="19"/>
        <v>0</v>
      </c>
      <c r="L126" s="112" t="str">
        <f t="shared" si="20"/>
        <v/>
      </c>
      <c r="M126" s="112" t="str">
        <f t="shared" si="1"/>
        <v/>
      </c>
      <c r="N126" s="112" t="str">
        <f t="shared" si="2"/>
        <v/>
      </c>
      <c r="O126" s="139">
        <f t="shared" si="3"/>
        <v>0</v>
      </c>
      <c r="P126" s="138">
        <v>121.0</v>
      </c>
      <c r="Q126" s="112" t="str">
        <f t="shared" si="21"/>
        <v/>
      </c>
      <c r="R126" s="112" t="str">
        <f t="shared" si="22"/>
        <v/>
      </c>
      <c r="S126" s="112">
        <f t="shared" si="4"/>
        <v>0</v>
      </c>
      <c r="T126" s="112">
        <f t="shared" si="5"/>
        <v>0</v>
      </c>
      <c r="U126" s="112" t="str">
        <f t="shared" si="23"/>
        <v/>
      </c>
      <c r="V126" s="112" t="str">
        <f t="shared" si="6"/>
        <v/>
      </c>
      <c r="W126" s="112">
        <v>0.0</v>
      </c>
      <c r="X126" s="112">
        <f t="shared" si="7"/>
        <v>0</v>
      </c>
      <c r="Y126" s="140" t="str">
        <f t="shared" si="8"/>
        <v/>
      </c>
      <c r="AA126" s="141">
        <v>121.0</v>
      </c>
      <c r="AB126" s="112" t="str">
        <f t="shared" si="9"/>
        <v/>
      </c>
      <c r="AC126" s="142">
        <f t="shared" si="10"/>
        <v>0</v>
      </c>
      <c r="AD126" s="112" t="str">
        <f t="shared" si="11"/>
        <v/>
      </c>
      <c r="AE126" s="112" t="str">
        <f t="shared" si="12"/>
        <v/>
      </c>
      <c r="AF126" s="112" t="str">
        <f t="shared" si="24"/>
        <v/>
      </c>
      <c r="AG126" s="112" t="str">
        <f t="shared" si="25"/>
        <v/>
      </c>
      <c r="AH126" s="112" t="str">
        <f t="shared" si="26"/>
        <v/>
      </c>
      <c r="AI126" s="143" t="str">
        <f t="shared" si="27"/>
        <v/>
      </c>
      <c r="AK126" s="141">
        <v>121.0</v>
      </c>
      <c r="AL126" s="112"/>
      <c r="AM126" s="112"/>
      <c r="AN126" s="112"/>
      <c r="AO126" s="112"/>
      <c r="AP126" s="112"/>
      <c r="AQ126" s="112"/>
      <c r="AR126" s="112"/>
      <c r="AS126" s="112"/>
      <c r="AT126" s="112"/>
      <c r="AU126" s="112"/>
      <c r="AV126" s="112"/>
      <c r="AW126" s="112"/>
      <c r="AX126" s="112"/>
      <c r="AY126" s="143"/>
    </row>
    <row r="127" ht="15.75" customHeight="1">
      <c r="C127" s="234" t="str">
        <f>IF(F18&gt;30,MIN(E113:E114),E113)</f>
        <v>#DIV/0!</v>
      </c>
      <c r="D127" s="234">
        <f>MIN(E118:E119)</f>
        <v>0</v>
      </c>
      <c r="E127" s="234">
        <f>E123</f>
        <v>0</v>
      </c>
      <c r="F127" s="238" t="str">
        <f>SUM(C127:E127)</f>
        <v>#DIV/0!</v>
      </c>
      <c r="G127" s="112"/>
      <c r="H127" s="112"/>
      <c r="I127" s="138">
        <v>122.0</v>
      </c>
      <c r="J127" s="112" t="str">
        <f t="shared" si="64"/>
        <v/>
      </c>
      <c r="K127" s="112">
        <f t="shared" si="19"/>
        <v>0</v>
      </c>
      <c r="L127" s="112" t="str">
        <f t="shared" si="20"/>
        <v/>
      </c>
      <c r="M127" s="112" t="str">
        <f t="shared" si="1"/>
        <v/>
      </c>
      <c r="N127" s="112" t="str">
        <f t="shared" si="2"/>
        <v/>
      </c>
      <c r="O127" s="139">
        <f t="shared" si="3"/>
        <v>0</v>
      </c>
      <c r="P127" s="138">
        <v>122.0</v>
      </c>
      <c r="Q127" s="112" t="str">
        <f t="shared" si="21"/>
        <v/>
      </c>
      <c r="R127" s="112" t="str">
        <f t="shared" si="22"/>
        <v/>
      </c>
      <c r="S127" s="112">
        <f t="shared" si="4"/>
        <v>0</v>
      </c>
      <c r="T127" s="112">
        <f t="shared" si="5"/>
        <v>0</v>
      </c>
      <c r="U127" s="112" t="str">
        <f t="shared" si="23"/>
        <v/>
      </c>
      <c r="V127" s="112" t="str">
        <f t="shared" si="6"/>
        <v/>
      </c>
      <c r="W127" s="112">
        <v>0.0</v>
      </c>
      <c r="X127" s="112">
        <f t="shared" si="7"/>
        <v>0</v>
      </c>
      <c r="Y127" s="140" t="str">
        <f t="shared" si="8"/>
        <v/>
      </c>
      <c r="AA127" s="141">
        <v>122.0</v>
      </c>
      <c r="AB127" s="112" t="str">
        <f t="shared" si="9"/>
        <v/>
      </c>
      <c r="AC127" s="142">
        <f t="shared" si="10"/>
        <v>0</v>
      </c>
      <c r="AD127" s="112" t="str">
        <f t="shared" si="11"/>
        <v/>
      </c>
      <c r="AE127" s="112" t="str">
        <f t="shared" si="12"/>
        <v/>
      </c>
      <c r="AF127" s="112" t="str">
        <f t="shared" si="24"/>
        <v/>
      </c>
      <c r="AG127" s="112" t="str">
        <f t="shared" si="25"/>
        <v/>
      </c>
      <c r="AH127" s="112" t="str">
        <f t="shared" si="26"/>
        <v/>
      </c>
      <c r="AI127" s="143" t="str">
        <f t="shared" si="27"/>
        <v/>
      </c>
      <c r="AK127" s="141">
        <v>122.0</v>
      </c>
      <c r="AL127" s="112"/>
      <c r="AM127" s="112"/>
      <c r="AN127" s="112"/>
      <c r="AO127" s="112"/>
      <c r="AP127" s="112"/>
      <c r="AQ127" s="112"/>
      <c r="AR127" s="112"/>
      <c r="AS127" s="112"/>
      <c r="AT127" s="112"/>
      <c r="AU127" s="112"/>
      <c r="AV127" s="112"/>
      <c r="AW127" s="112"/>
      <c r="AX127" s="112"/>
      <c r="AY127" s="143"/>
    </row>
    <row r="128" ht="15.75" customHeight="1">
      <c r="E128" s="112"/>
      <c r="F128" s="111"/>
      <c r="G128" s="112"/>
      <c r="H128" s="112"/>
      <c r="I128" s="138">
        <v>123.0</v>
      </c>
      <c r="J128" s="112" t="str">
        <f t="shared" si="64"/>
        <v/>
      </c>
      <c r="K128" s="112">
        <f t="shared" si="19"/>
        <v>0</v>
      </c>
      <c r="L128" s="112" t="str">
        <f t="shared" si="20"/>
        <v/>
      </c>
      <c r="M128" s="112" t="str">
        <f t="shared" si="1"/>
        <v/>
      </c>
      <c r="N128" s="112" t="str">
        <f t="shared" si="2"/>
        <v/>
      </c>
      <c r="O128" s="139">
        <f t="shared" si="3"/>
        <v>0</v>
      </c>
      <c r="P128" s="138">
        <v>123.0</v>
      </c>
      <c r="Q128" s="112" t="str">
        <f t="shared" si="21"/>
        <v/>
      </c>
      <c r="R128" s="112" t="str">
        <f t="shared" si="22"/>
        <v/>
      </c>
      <c r="S128" s="112">
        <f t="shared" si="4"/>
        <v>0</v>
      </c>
      <c r="T128" s="112">
        <f t="shared" si="5"/>
        <v>0</v>
      </c>
      <c r="U128" s="112" t="str">
        <f t="shared" si="23"/>
        <v/>
      </c>
      <c r="V128" s="112" t="str">
        <f t="shared" si="6"/>
        <v/>
      </c>
      <c r="W128" s="112">
        <v>0.0</v>
      </c>
      <c r="X128" s="112">
        <f t="shared" si="7"/>
        <v>0</v>
      </c>
      <c r="Y128" s="140" t="str">
        <f t="shared" si="8"/>
        <v/>
      </c>
      <c r="AA128" s="141">
        <v>123.0</v>
      </c>
      <c r="AB128" s="112" t="str">
        <f t="shared" si="9"/>
        <v/>
      </c>
      <c r="AC128" s="142">
        <f t="shared" si="10"/>
        <v>0</v>
      </c>
      <c r="AD128" s="112" t="str">
        <f t="shared" si="11"/>
        <v/>
      </c>
      <c r="AE128" s="112" t="str">
        <f t="shared" si="12"/>
        <v/>
      </c>
      <c r="AF128" s="112" t="str">
        <f t="shared" si="24"/>
        <v/>
      </c>
      <c r="AG128" s="112" t="str">
        <f t="shared" si="25"/>
        <v/>
      </c>
      <c r="AH128" s="112" t="str">
        <f t="shared" si="26"/>
        <v/>
      </c>
      <c r="AI128" s="143" t="str">
        <f t="shared" si="27"/>
        <v/>
      </c>
      <c r="AK128" s="141">
        <v>123.0</v>
      </c>
      <c r="AL128" s="112"/>
      <c r="AM128" s="112"/>
      <c r="AN128" s="112"/>
      <c r="AO128" s="112"/>
      <c r="AP128" s="112"/>
      <c r="AQ128" s="112"/>
      <c r="AR128" s="112"/>
      <c r="AS128" s="112"/>
      <c r="AT128" s="112"/>
      <c r="AU128" s="112"/>
      <c r="AV128" s="112"/>
      <c r="AW128" s="112"/>
      <c r="AX128" s="112"/>
      <c r="AY128" s="143"/>
    </row>
    <row r="129" ht="15.75" customHeight="1">
      <c r="E129" s="112"/>
      <c r="F129" s="111"/>
      <c r="G129" s="112"/>
      <c r="H129" s="112"/>
      <c r="I129" s="138">
        <v>124.0</v>
      </c>
      <c r="J129" s="112" t="str">
        <f t="shared" si="64"/>
        <v/>
      </c>
      <c r="K129" s="112">
        <f t="shared" si="19"/>
        <v>0</v>
      </c>
      <c r="L129" s="112" t="str">
        <f t="shared" si="20"/>
        <v/>
      </c>
      <c r="M129" s="112" t="str">
        <f t="shared" si="1"/>
        <v/>
      </c>
      <c r="N129" s="112" t="str">
        <f t="shared" si="2"/>
        <v/>
      </c>
      <c r="O129" s="139">
        <f t="shared" si="3"/>
        <v>0</v>
      </c>
      <c r="P129" s="138">
        <v>124.0</v>
      </c>
      <c r="Q129" s="112" t="str">
        <f t="shared" si="21"/>
        <v/>
      </c>
      <c r="R129" s="112" t="str">
        <f t="shared" si="22"/>
        <v/>
      </c>
      <c r="S129" s="112">
        <f t="shared" si="4"/>
        <v>0</v>
      </c>
      <c r="T129" s="112">
        <f t="shared" si="5"/>
        <v>0</v>
      </c>
      <c r="U129" s="112" t="str">
        <f t="shared" si="23"/>
        <v/>
      </c>
      <c r="V129" s="112" t="str">
        <f t="shared" si="6"/>
        <v/>
      </c>
      <c r="W129" s="112">
        <v>0.0</v>
      </c>
      <c r="X129" s="112">
        <f t="shared" si="7"/>
        <v>0</v>
      </c>
      <c r="Y129" s="140" t="str">
        <f t="shared" si="8"/>
        <v/>
      </c>
      <c r="AA129" s="141">
        <v>124.0</v>
      </c>
      <c r="AB129" s="112" t="str">
        <f t="shared" si="9"/>
        <v/>
      </c>
      <c r="AC129" s="142">
        <f t="shared" si="10"/>
        <v>0</v>
      </c>
      <c r="AD129" s="112" t="str">
        <f t="shared" si="11"/>
        <v/>
      </c>
      <c r="AE129" s="112" t="str">
        <f t="shared" si="12"/>
        <v/>
      </c>
      <c r="AF129" s="112" t="str">
        <f t="shared" si="24"/>
        <v/>
      </c>
      <c r="AG129" s="112" t="str">
        <f t="shared" si="25"/>
        <v/>
      </c>
      <c r="AH129" s="112" t="str">
        <f t="shared" si="26"/>
        <v/>
      </c>
      <c r="AI129" s="143" t="str">
        <f t="shared" si="27"/>
        <v/>
      </c>
      <c r="AK129" s="141">
        <v>124.0</v>
      </c>
      <c r="AL129" s="112"/>
      <c r="AM129" s="112"/>
      <c r="AN129" s="112"/>
      <c r="AO129" s="112"/>
      <c r="AP129" s="112"/>
      <c r="AQ129" s="112"/>
      <c r="AR129" s="112"/>
      <c r="AS129" s="112"/>
      <c r="AT129" s="112"/>
      <c r="AU129" s="112"/>
      <c r="AV129" s="112"/>
      <c r="AW129" s="112"/>
      <c r="AX129" s="112"/>
      <c r="AY129" s="143"/>
    </row>
    <row r="130" ht="15.75" customHeight="1">
      <c r="C130" s="239" t="s">
        <v>175</v>
      </c>
      <c r="D130" s="239" t="s">
        <v>248</v>
      </c>
      <c r="E130" s="240" t="s">
        <v>177</v>
      </c>
      <c r="F130" s="239" t="s">
        <v>178</v>
      </c>
      <c r="G130" s="112"/>
      <c r="H130" s="112"/>
      <c r="I130" s="138">
        <v>125.0</v>
      </c>
      <c r="J130" s="112" t="str">
        <f t="shared" si="64"/>
        <v/>
      </c>
      <c r="K130" s="112">
        <f t="shared" si="19"/>
        <v>0</v>
      </c>
      <c r="L130" s="112" t="str">
        <f t="shared" si="20"/>
        <v/>
      </c>
      <c r="M130" s="112" t="str">
        <f t="shared" si="1"/>
        <v/>
      </c>
      <c r="N130" s="112" t="str">
        <f t="shared" si="2"/>
        <v/>
      </c>
      <c r="O130" s="139">
        <f t="shared" si="3"/>
        <v>0</v>
      </c>
      <c r="P130" s="138">
        <v>125.0</v>
      </c>
      <c r="Q130" s="112" t="str">
        <f t="shared" si="21"/>
        <v/>
      </c>
      <c r="R130" s="112" t="str">
        <f t="shared" si="22"/>
        <v/>
      </c>
      <c r="S130" s="112">
        <f t="shared" si="4"/>
        <v>0</v>
      </c>
      <c r="T130" s="112">
        <f t="shared" si="5"/>
        <v>0</v>
      </c>
      <c r="U130" s="112" t="str">
        <f t="shared" si="23"/>
        <v/>
      </c>
      <c r="V130" s="112" t="str">
        <f t="shared" si="6"/>
        <v/>
      </c>
      <c r="W130" s="112">
        <v>0.0</v>
      </c>
      <c r="X130" s="112">
        <f t="shared" si="7"/>
        <v>0</v>
      </c>
      <c r="Y130" s="140" t="str">
        <f t="shared" si="8"/>
        <v/>
      </c>
      <c r="AA130" s="141">
        <v>125.0</v>
      </c>
      <c r="AB130" s="112" t="str">
        <f t="shared" si="9"/>
        <v/>
      </c>
      <c r="AC130" s="142">
        <f t="shared" si="10"/>
        <v>0</v>
      </c>
      <c r="AD130" s="112" t="str">
        <f t="shared" si="11"/>
        <v/>
      </c>
      <c r="AE130" s="112" t="str">
        <f t="shared" si="12"/>
        <v/>
      </c>
      <c r="AF130" s="112" t="str">
        <f t="shared" si="24"/>
        <v/>
      </c>
      <c r="AG130" s="112" t="str">
        <f t="shared" si="25"/>
        <v/>
      </c>
      <c r="AH130" s="112" t="str">
        <f t="shared" si="26"/>
        <v/>
      </c>
      <c r="AI130" s="143" t="str">
        <f t="shared" si="27"/>
        <v/>
      </c>
      <c r="AK130" s="141">
        <v>125.0</v>
      </c>
      <c r="AL130" s="112"/>
      <c r="AM130" s="112"/>
      <c r="AN130" s="112"/>
      <c r="AO130" s="112"/>
      <c r="AP130" s="112"/>
      <c r="AQ130" s="112"/>
      <c r="AR130" s="112"/>
      <c r="AS130" s="112"/>
      <c r="AT130" s="112"/>
      <c r="AU130" s="112"/>
      <c r="AV130" s="112"/>
      <c r="AW130" s="112"/>
      <c r="AX130" s="112"/>
      <c r="AY130" s="143"/>
    </row>
    <row r="131" ht="15.75" customHeight="1">
      <c r="C131" s="241" t="s">
        <v>179</v>
      </c>
      <c r="D131" s="242">
        <v>0.62</v>
      </c>
      <c r="E131" s="240" t="s">
        <v>158</v>
      </c>
      <c r="F131" s="239">
        <f>IF(OR('Pin Maritime'!$E131="Feuillus",'Pin Maritime'!$E131="Peupliers"),1.56,1.3)</f>
        <v>1.56</v>
      </c>
      <c r="G131" s="112"/>
      <c r="H131" s="112"/>
      <c r="I131" s="138">
        <v>126.0</v>
      </c>
      <c r="J131" s="112" t="str">
        <f t="shared" si="64"/>
        <v/>
      </c>
      <c r="K131" s="112">
        <f t="shared" si="19"/>
        <v>0</v>
      </c>
      <c r="L131" s="112" t="str">
        <f t="shared" si="20"/>
        <v/>
      </c>
      <c r="M131" s="112" t="str">
        <f t="shared" si="1"/>
        <v/>
      </c>
      <c r="N131" s="112" t="str">
        <f t="shared" si="2"/>
        <v/>
      </c>
      <c r="O131" s="139">
        <f t="shared" si="3"/>
        <v>0</v>
      </c>
      <c r="P131" s="138">
        <v>126.0</v>
      </c>
      <c r="Q131" s="112" t="str">
        <f t="shared" si="21"/>
        <v/>
      </c>
      <c r="R131" s="112" t="str">
        <f t="shared" si="22"/>
        <v/>
      </c>
      <c r="S131" s="112">
        <f t="shared" si="4"/>
        <v>0</v>
      </c>
      <c r="T131" s="112">
        <f t="shared" si="5"/>
        <v>0</v>
      </c>
      <c r="U131" s="112" t="str">
        <f t="shared" si="23"/>
        <v/>
      </c>
      <c r="V131" s="112" t="str">
        <f t="shared" si="6"/>
        <v/>
      </c>
      <c r="W131" s="112">
        <v>0.0</v>
      </c>
      <c r="X131" s="112">
        <f t="shared" si="7"/>
        <v>0</v>
      </c>
      <c r="Y131" s="140" t="str">
        <f t="shared" si="8"/>
        <v/>
      </c>
      <c r="AA131" s="141">
        <v>126.0</v>
      </c>
      <c r="AB131" s="112" t="str">
        <f t="shared" si="9"/>
        <v/>
      </c>
      <c r="AC131" s="142">
        <f t="shared" si="10"/>
        <v>0</v>
      </c>
      <c r="AD131" s="112" t="str">
        <f t="shared" si="11"/>
        <v/>
      </c>
      <c r="AE131" s="112" t="str">
        <f t="shared" si="12"/>
        <v/>
      </c>
      <c r="AF131" s="112" t="str">
        <f t="shared" si="24"/>
        <v/>
      </c>
      <c r="AG131" s="112" t="str">
        <f t="shared" si="25"/>
        <v/>
      </c>
      <c r="AH131" s="112" t="str">
        <f t="shared" si="26"/>
        <v/>
      </c>
      <c r="AI131" s="143" t="str">
        <f t="shared" si="27"/>
        <v/>
      </c>
      <c r="AK131" s="141">
        <v>126.0</v>
      </c>
      <c r="AL131" s="112"/>
      <c r="AM131" s="112"/>
      <c r="AN131" s="112"/>
      <c r="AO131" s="112"/>
      <c r="AP131" s="112"/>
      <c r="AQ131" s="112"/>
      <c r="AR131" s="112"/>
      <c r="AS131" s="112"/>
      <c r="AT131" s="112"/>
      <c r="AU131" s="112"/>
      <c r="AV131" s="112"/>
      <c r="AW131" s="112"/>
      <c r="AX131" s="112"/>
      <c r="AY131" s="143"/>
    </row>
    <row r="132" ht="15.75" customHeight="1">
      <c r="C132" s="241" t="s">
        <v>180</v>
      </c>
      <c r="D132" s="242">
        <v>0.64</v>
      </c>
      <c r="E132" s="240" t="s">
        <v>158</v>
      </c>
      <c r="F132" s="239">
        <f>IF(OR('Pin Maritime'!$E132="Feuillus",'Pin Maritime'!$E132="Peupliers"),1.56,1.3)</f>
        <v>1.56</v>
      </c>
      <c r="G132" s="112"/>
      <c r="H132" s="112"/>
      <c r="I132" s="138">
        <v>127.0</v>
      </c>
      <c r="J132" s="112" t="str">
        <f t="shared" si="64"/>
        <v/>
      </c>
      <c r="K132" s="112">
        <f t="shared" si="19"/>
        <v>0</v>
      </c>
      <c r="L132" s="112" t="str">
        <f t="shared" si="20"/>
        <v/>
      </c>
      <c r="M132" s="112" t="str">
        <f t="shared" si="1"/>
        <v/>
      </c>
      <c r="N132" s="112" t="str">
        <f t="shared" si="2"/>
        <v/>
      </c>
      <c r="O132" s="139">
        <f t="shared" si="3"/>
        <v>0</v>
      </c>
      <c r="P132" s="138">
        <v>127.0</v>
      </c>
      <c r="Q132" s="112" t="str">
        <f t="shared" si="21"/>
        <v/>
      </c>
      <c r="R132" s="112" t="str">
        <f t="shared" si="22"/>
        <v/>
      </c>
      <c r="S132" s="112">
        <f t="shared" si="4"/>
        <v>0</v>
      </c>
      <c r="T132" s="112">
        <f t="shared" si="5"/>
        <v>0</v>
      </c>
      <c r="U132" s="112" t="str">
        <f t="shared" si="23"/>
        <v/>
      </c>
      <c r="V132" s="112" t="str">
        <f t="shared" si="6"/>
        <v/>
      </c>
      <c r="W132" s="112">
        <v>0.0</v>
      </c>
      <c r="X132" s="112">
        <f t="shared" si="7"/>
        <v>0</v>
      </c>
      <c r="Y132" s="140" t="str">
        <f t="shared" si="8"/>
        <v/>
      </c>
      <c r="AA132" s="141">
        <v>127.0</v>
      </c>
      <c r="AB132" s="112" t="str">
        <f t="shared" si="9"/>
        <v/>
      </c>
      <c r="AC132" s="142">
        <f t="shared" si="10"/>
        <v>0</v>
      </c>
      <c r="AD132" s="112" t="str">
        <f t="shared" si="11"/>
        <v/>
      </c>
      <c r="AE132" s="112" t="str">
        <f t="shared" si="12"/>
        <v/>
      </c>
      <c r="AF132" s="112" t="str">
        <f t="shared" si="24"/>
        <v/>
      </c>
      <c r="AG132" s="112" t="str">
        <f t="shared" si="25"/>
        <v/>
      </c>
      <c r="AH132" s="112" t="str">
        <f t="shared" si="26"/>
        <v/>
      </c>
      <c r="AI132" s="143" t="str">
        <f t="shared" si="27"/>
        <v/>
      </c>
      <c r="AK132" s="141">
        <v>127.0</v>
      </c>
      <c r="AL132" s="112"/>
      <c r="AM132" s="112"/>
      <c r="AN132" s="112"/>
      <c r="AO132" s="112"/>
      <c r="AP132" s="112"/>
      <c r="AQ132" s="112"/>
      <c r="AR132" s="112"/>
      <c r="AS132" s="112"/>
      <c r="AT132" s="112"/>
      <c r="AU132" s="112"/>
      <c r="AV132" s="112"/>
      <c r="AW132" s="112"/>
      <c r="AX132" s="112"/>
      <c r="AY132" s="143"/>
    </row>
    <row r="133" ht="15.75" customHeight="1">
      <c r="C133" s="241" t="s">
        <v>181</v>
      </c>
      <c r="D133" s="242">
        <v>0.42</v>
      </c>
      <c r="E133" s="240" t="s">
        <v>158</v>
      </c>
      <c r="F133" s="239">
        <f>IF(OR('Pin Maritime'!$E133="Feuillus",'Pin Maritime'!$E133="Peupliers"),1.56,1.3)</f>
        <v>1.56</v>
      </c>
      <c r="G133" s="112"/>
      <c r="H133" s="112"/>
      <c r="I133" s="138">
        <v>128.0</v>
      </c>
      <c r="J133" s="112" t="str">
        <f t="shared" si="64"/>
        <v/>
      </c>
      <c r="K133" s="112">
        <f t="shared" si="19"/>
        <v>0</v>
      </c>
      <c r="L133" s="112" t="str">
        <f t="shared" si="20"/>
        <v/>
      </c>
      <c r="M133" s="112" t="str">
        <f t="shared" si="1"/>
        <v/>
      </c>
      <c r="N133" s="112" t="str">
        <f t="shared" si="2"/>
        <v/>
      </c>
      <c r="O133" s="139">
        <f t="shared" si="3"/>
        <v>0</v>
      </c>
      <c r="P133" s="138">
        <v>128.0</v>
      </c>
      <c r="Q133" s="112" t="str">
        <f t="shared" si="21"/>
        <v/>
      </c>
      <c r="R133" s="112" t="str">
        <f t="shared" si="22"/>
        <v/>
      </c>
      <c r="S133" s="112">
        <f t="shared" si="4"/>
        <v>0</v>
      </c>
      <c r="T133" s="112">
        <f t="shared" si="5"/>
        <v>0</v>
      </c>
      <c r="U133" s="112" t="str">
        <f t="shared" si="23"/>
        <v/>
      </c>
      <c r="V133" s="112" t="str">
        <f t="shared" si="6"/>
        <v/>
      </c>
      <c r="W133" s="112">
        <v>0.0</v>
      </c>
      <c r="X133" s="112">
        <f t="shared" si="7"/>
        <v>0</v>
      </c>
      <c r="Y133" s="140" t="str">
        <f t="shared" si="8"/>
        <v/>
      </c>
      <c r="AA133" s="141">
        <v>128.0</v>
      </c>
      <c r="AB133" s="112" t="str">
        <f t="shared" si="9"/>
        <v/>
      </c>
      <c r="AC133" s="142">
        <f t="shared" si="10"/>
        <v>0</v>
      </c>
      <c r="AD133" s="112" t="str">
        <f t="shared" si="11"/>
        <v/>
      </c>
      <c r="AE133" s="112" t="str">
        <f t="shared" si="12"/>
        <v/>
      </c>
      <c r="AF133" s="112" t="str">
        <f t="shared" si="24"/>
        <v/>
      </c>
      <c r="AG133" s="112" t="str">
        <f t="shared" si="25"/>
        <v/>
      </c>
      <c r="AH133" s="112" t="str">
        <f t="shared" si="26"/>
        <v/>
      </c>
      <c r="AI133" s="143" t="str">
        <f t="shared" si="27"/>
        <v/>
      </c>
      <c r="AK133" s="141">
        <v>128.0</v>
      </c>
      <c r="AL133" s="112"/>
      <c r="AM133" s="112"/>
      <c r="AN133" s="112"/>
      <c r="AO133" s="112"/>
      <c r="AP133" s="112"/>
      <c r="AQ133" s="112"/>
      <c r="AR133" s="112"/>
      <c r="AS133" s="112"/>
      <c r="AT133" s="112"/>
      <c r="AU133" s="112"/>
      <c r="AV133" s="112"/>
      <c r="AW133" s="112"/>
      <c r="AX133" s="112"/>
      <c r="AY133" s="143"/>
    </row>
    <row r="134" ht="15.75" customHeight="1">
      <c r="C134" s="241" t="s">
        <v>182</v>
      </c>
      <c r="D134" s="242">
        <v>0.42</v>
      </c>
      <c r="E134" s="240" t="s">
        <v>158</v>
      </c>
      <c r="F134" s="239">
        <f>IF(OR('Pin Maritime'!$E134="Feuillus",'Pin Maritime'!$E134="Peupliers"),1.56,1.3)</f>
        <v>1.56</v>
      </c>
      <c r="G134" s="112"/>
      <c r="H134" s="112"/>
      <c r="I134" s="138">
        <v>129.0</v>
      </c>
      <c r="J134" s="112" t="str">
        <f t="shared" si="64"/>
        <v/>
      </c>
      <c r="K134" s="112">
        <f t="shared" si="19"/>
        <v>0</v>
      </c>
      <c r="L134" s="112" t="str">
        <f t="shared" si="20"/>
        <v/>
      </c>
      <c r="M134" s="112" t="str">
        <f t="shared" si="1"/>
        <v/>
      </c>
      <c r="N134" s="112" t="str">
        <f t="shared" si="2"/>
        <v/>
      </c>
      <c r="O134" s="139">
        <f t="shared" si="3"/>
        <v>0</v>
      </c>
      <c r="P134" s="138">
        <v>129.0</v>
      </c>
      <c r="Q134" s="112" t="str">
        <f t="shared" si="21"/>
        <v/>
      </c>
      <c r="R134" s="112" t="str">
        <f t="shared" si="22"/>
        <v/>
      </c>
      <c r="S134" s="112">
        <f t="shared" si="4"/>
        <v>0</v>
      </c>
      <c r="T134" s="112">
        <f t="shared" si="5"/>
        <v>0</v>
      </c>
      <c r="U134" s="112" t="str">
        <f t="shared" si="23"/>
        <v/>
      </c>
      <c r="V134" s="112" t="str">
        <f t="shared" si="6"/>
        <v/>
      </c>
      <c r="W134" s="112">
        <v>0.0</v>
      </c>
      <c r="X134" s="112">
        <f t="shared" si="7"/>
        <v>0</v>
      </c>
      <c r="Y134" s="140" t="str">
        <f t="shared" si="8"/>
        <v/>
      </c>
      <c r="AA134" s="141">
        <v>129.0</v>
      </c>
      <c r="AB134" s="112" t="str">
        <f t="shared" si="9"/>
        <v/>
      </c>
      <c r="AC134" s="142">
        <f t="shared" si="10"/>
        <v>0</v>
      </c>
      <c r="AD134" s="112" t="str">
        <f t="shared" si="11"/>
        <v/>
      </c>
      <c r="AE134" s="112" t="str">
        <f t="shared" si="12"/>
        <v/>
      </c>
      <c r="AF134" s="112" t="str">
        <f t="shared" si="24"/>
        <v/>
      </c>
      <c r="AG134" s="112" t="str">
        <f t="shared" si="25"/>
        <v/>
      </c>
      <c r="AH134" s="112" t="str">
        <f t="shared" si="26"/>
        <v/>
      </c>
      <c r="AI134" s="143" t="str">
        <f t="shared" si="27"/>
        <v/>
      </c>
      <c r="AK134" s="141">
        <v>129.0</v>
      </c>
      <c r="AL134" s="112"/>
      <c r="AM134" s="112"/>
      <c r="AN134" s="112"/>
      <c r="AO134" s="112"/>
      <c r="AP134" s="112"/>
      <c r="AQ134" s="112"/>
      <c r="AR134" s="112"/>
      <c r="AS134" s="112"/>
      <c r="AT134" s="112"/>
      <c r="AU134" s="112"/>
      <c r="AV134" s="112"/>
      <c r="AW134" s="112"/>
      <c r="AX134" s="112"/>
      <c r="AY134" s="143"/>
    </row>
    <row r="135" ht="15.75" customHeight="1">
      <c r="C135" s="241" t="s">
        <v>183</v>
      </c>
      <c r="D135" s="242">
        <v>0.52</v>
      </c>
      <c r="E135" s="240" t="s">
        <v>158</v>
      </c>
      <c r="F135" s="239">
        <f>IF(OR('Pin Maritime'!$E135="Feuillus",'Pin Maritime'!$E135="Peupliers"),1.56,1.3)</f>
        <v>1.56</v>
      </c>
      <c r="G135" s="112"/>
      <c r="H135" s="112"/>
      <c r="I135" s="138">
        <v>130.0</v>
      </c>
      <c r="J135" s="112" t="str">
        <f t="shared" si="64"/>
        <v/>
      </c>
      <c r="K135" s="112">
        <f t="shared" si="19"/>
        <v>0</v>
      </c>
      <c r="L135" s="112" t="str">
        <f t="shared" si="20"/>
        <v/>
      </c>
      <c r="M135" s="112" t="str">
        <f t="shared" si="1"/>
        <v/>
      </c>
      <c r="N135" s="112" t="str">
        <f t="shared" si="2"/>
        <v/>
      </c>
      <c r="O135" s="139">
        <f t="shared" si="3"/>
        <v>0</v>
      </c>
      <c r="P135" s="138">
        <v>130.0</v>
      </c>
      <c r="Q135" s="112" t="str">
        <f t="shared" si="21"/>
        <v/>
      </c>
      <c r="R135" s="112" t="str">
        <f t="shared" si="22"/>
        <v/>
      </c>
      <c r="S135" s="112">
        <f t="shared" si="4"/>
        <v>0</v>
      </c>
      <c r="T135" s="112">
        <f t="shared" si="5"/>
        <v>0</v>
      </c>
      <c r="U135" s="112" t="str">
        <f t="shared" si="23"/>
        <v/>
      </c>
      <c r="V135" s="112" t="str">
        <f t="shared" si="6"/>
        <v/>
      </c>
      <c r="W135" s="112">
        <v>0.0</v>
      </c>
      <c r="X135" s="112">
        <f t="shared" si="7"/>
        <v>0</v>
      </c>
      <c r="Y135" s="140" t="str">
        <f t="shared" si="8"/>
        <v/>
      </c>
      <c r="AA135" s="141">
        <v>130.0</v>
      </c>
      <c r="AB135" s="112" t="str">
        <f t="shared" si="9"/>
        <v/>
      </c>
      <c r="AC135" s="142">
        <f t="shared" si="10"/>
        <v>0</v>
      </c>
      <c r="AD135" s="112" t="str">
        <f t="shared" si="11"/>
        <v/>
      </c>
      <c r="AE135" s="112" t="str">
        <f t="shared" si="12"/>
        <v/>
      </c>
      <c r="AF135" s="112" t="str">
        <f t="shared" si="24"/>
        <v/>
      </c>
      <c r="AG135" s="112" t="str">
        <f t="shared" si="25"/>
        <v/>
      </c>
      <c r="AH135" s="112" t="str">
        <f t="shared" si="26"/>
        <v/>
      </c>
      <c r="AI135" s="143" t="str">
        <f t="shared" si="27"/>
        <v/>
      </c>
      <c r="AK135" s="141">
        <v>130.0</v>
      </c>
      <c r="AL135" s="112"/>
      <c r="AM135" s="112"/>
      <c r="AN135" s="112"/>
      <c r="AO135" s="112"/>
      <c r="AP135" s="112"/>
      <c r="AQ135" s="112"/>
      <c r="AR135" s="112"/>
      <c r="AS135" s="112"/>
      <c r="AT135" s="112"/>
      <c r="AU135" s="112"/>
      <c r="AV135" s="112"/>
      <c r="AW135" s="112"/>
      <c r="AX135" s="112"/>
      <c r="AY135" s="143"/>
    </row>
    <row r="136" ht="15.75" customHeight="1">
      <c r="C136" s="241" t="s">
        <v>184</v>
      </c>
      <c r="D136" s="242">
        <v>0.36</v>
      </c>
      <c r="E136" s="240" t="s">
        <v>162</v>
      </c>
      <c r="F136" s="239">
        <f>IF(OR('Pin Maritime'!$E136="Feuillus",'Pin Maritime'!$E136="Peupliers"),1.56,1.3)</f>
        <v>1.3</v>
      </c>
      <c r="G136" s="112"/>
      <c r="H136" s="112"/>
      <c r="I136" s="138">
        <v>131.0</v>
      </c>
      <c r="J136" s="112" t="str">
        <f t="shared" si="64"/>
        <v/>
      </c>
      <c r="K136" s="112">
        <f t="shared" si="19"/>
        <v>0</v>
      </c>
      <c r="L136" s="112" t="str">
        <f t="shared" si="20"/>
        <v/>
      </c>
      <c r="M136" s="112" t="str">
        <f t="shared" si="1"/>
        <v/>
      </c>
      <c r="N136" s="112" t="str">
        <f t="shared" si="2"/>
        <v/>
      </c>
      <c r="O136" s="139">
        <f t="shared" si="3"/>
        <v>0</v>
      </c>
      <c r="P136" s="138">
        <v>131.0</v>
      </c>
      <c r="Q136" s="112" t="str">
        <f t="shared" si="21"/>
        <v/>
      </c>
      <c r="R136" s="112" t="str">
        <f t="shared" si="22"/>
        <v/>
      </c>
      <c r="S136" s="112">
        <f t="shared" si="4"/>
        <v>0</v>
      </c>
      <c r="T136" s="112">
        <f t="shared" si="5"/>
        <v>0</v>
      </c>
      <c r="U136" s="112" t="str">
        <f t="shared" si="23"/>
        <v/>
      </c>
      <c r="V136" s="112" t="str">
        <f t="shared" si="6"/>
        <v/>
      </c>
      <c r="W136" s="112">
        <v>0.0</v>
      </c>
      <c r="X136" s="112">
        <f t="shared" si="7"/>
        <v>0</v>
      </c>
      <c r="Y136" s="140" t="str">
        <f t="shared" si="8"/>
        <v/>
      </c>
      <c r="AA136" s="141">
        <v>131.0</v>
      </c>
      <c r="AB136" s="112" t="str">
        <f t="shared" si="9"/>
        <v/>
      </c>
      <c r="AC136" s="142">
        <f t="shared" si="10"/>
        <v>0</v>
      </c>
      <c r="AD136" s="112" t="str">
        <f t="shared" si="11"/>
        <v/>
      </c>
      <c r="AE136" s="112" t="str">
        <f t="shared" si="12"/>
        <v/>
      </c>
      <c r="AF136" s="112" t="str">
        <f t="shared" si="24"/>
        <v/>
      </c>
      <c r="AG136" s="112" t="str">
        <f t="shared" si="25"/>
        <v/>
      </c>
      <c r="AH136" s="112" t="str">
        <f t="shared" si="26"/>
        <v/>
      </c>
      <c r="AI136" s="143" t="str">
        <f t="shared" si="27"/>
        <v/>
      </c>
      <c r="AK136" s="141">
        <v>131.0</v>
      </c>
      <c r="AL136" s="112"/>
      <c r="AM136" s="112"/>
      <c r="AN136" s="112"/>
      <c r="AO136" s="112"/>
      <c r="AP136" s="112"/>
      <c r="AQ136" s="112"/>
      <c r="AR136" s="112"/>
      <c r="AS136" s="112"/>
      <c r="AT136" s="112"/>
      <c r="AU136" s="112"/>
      <c r="AV136" s="112"/>
      <c r="AW136" s="112"/>
      <c r="AX136" s="112"/>
      <c r="AY136" s="143"/>
    </row>
    <row r="137" ht="15.75" customHeight="1">
      <c r="C137" s="241" t="s">
        <v>185</v>
      </c>
      <c r="D137" s="242">
        <v>0.61</v>
      </c>
      <c r="E137" s="240" t="s">
        <v>158</v>
      </c>
      <c r="F137" s="239">
        <f>IF(OR('Pin Maritime'!$E137="Feuillus",'Pin Maritime'!$E137="Peupliers"),1.56,1.3)</f>
        <v>1.56</v>
      </c>
      <c r="G137" s="112"/>
      <c r="H137" s="112"/>
      <c r="I137" s="138">
        <v>132.0</v>
      </c>
      <c r="J137" s="112" t="str">
        <f t="shared" si="64"/>
        <v/>
      </c>
      <c r="K137" s="112">
        <f t="shared" si="19"/>
        <v>0</v>
      </c>
      <c r="L137" s="112" t="str">
        <f t="shared" si="20"/>
        <v/>
      </c>
      <c r="M137" s="112" t="str">
        <f t="shared" si="1"/>
        <v/>
      </c>
      <c r="N137" s="112" t="str">
        <f t="shared" si="2"/>
        <v/>
      </c>
      <c r="O137" s="139">
        <f t="shared" si="3"/>
        <v>0</v>
      </c>
      <c r="P137" s="138">
        <v>132.0</v>
      </c>
      <c r="Q137" s="112" t="str">
        <f t="shared" si="21"/>
        <v/>
      </c>
      <c r="R137" s="112" t="str">
        <f t="shared" si="22"/>
        <v/>
      </c>
      <c r="S137" s="112">
        <f t="shared" si="4"/>
        <v>0</v>
      </c>
      <c r="T137" s="112">
        <f t="shared" si="5"/>
        <v>0</v>
      </c>
      <c r="U137" s="112" t="str">
        <f t="shared" si="23"/>
        <v/>
      </c>
      <c r="V137" s="112" t="str">
        <f t="shared" si="6"/>
        <v/>
      </c>
      <c r="W137" s="112">
        <v>0.0</v>
      </c>
      <c r="X137" s="112">
        <f t="shared" si="7"/>
        <v>0</v>
      </c>
      <c r="Y137" s="140" t="str">
        <f t="shared" si="8"/>
        <v/>
      </c>
      <c r="AA137" s="141">
        <v>132.0</v>
      </c>
      <c r="AB137" s="112" t="str">
        <f t="shared" si="9"/>
        <v/>
      </c>
      <c r="AC137" s="142">
        <f t="shared" si="10"/>
        <v>0</v>
      </c>
      <c r="AD137" s="112" t="str">
        <f t="shared" si="11"/>
        <v/>
      </c>
      <c r="AE137" s="112" t="str">
        <f t="shared" si="12"/>
        <v/>
      </c>
      <c r="AF137" s="112" t="str">
        <f t="shared" si="24"/>
        <v/>
      </c>
      <c r="AG137" s="112" t="str">
        <f t="shared" si="25"/>
        <v/>
      </c>
      <c r="AH137" s="112" t="str">
        <f t="shared" si="26"/>
        <v/>
      </c>
      <c r="AI137" s="143" t="str">
        <f t="shared" si="27"/>
        <v/>
      </c>
      <c r="AK137" s="141">
        <v>132.0</v>
      </c>
      <c r="AL137" s="112"/>
      <c r="AM137" s="112"/>
      <c r="AN137" s="112"/>
      <c r="AO137" s="112"/>
      <c r="AP137" s="112"/>
      <c r="AQ137" s="112"/>
      <c r="AR137" s="112"/>
      <c r="AS137" s="112"/>
      <c r="AT137" s="112"/>
      <c r="AU137" s="112"/>
      <c r="AV137" s="112"/>
      <c r="AW137" s="112"/>
      <c r="AX137" s="112"/>
      <c r="AY137" s="143"/>
    </row>
    <row r="138" ht="15.75" customHeight="1">
      <c r="C138" s="241" t="s">
        <v>186</v>
      </c>
      <c r="D138" s="242">
        <v>0.66</v>
      </c>
      <c r="E138" s="240" t="s">
        <v>158</v>
      </c>
      <c r="F138" s="239">
        <f>IF(OR('Pin Maritime'!$E138="Feuillus",'Pin Maritime'!$E138="Peupliers"),1.56,1.3)</f>
        <v>1.56</v>
      </c>
      <c r="G138" s="112"/>
      <c r="H138" s="112"/>
      <c r="I138" s="138">
        <v>133.0</v>
      </c>
      <c r="J138" s="112" t="str">
        <f t="shared" si="64"/>
        <v/>
      </c>
      <c r="K138" s="112">
        <f t="shared" si="19"/>
        <v>0</v>
      </c>
      <c r="L138" s="112" t="str">
        <f t="shared" si="20"/>
        <v/>
      </c>
      <c r="M138" s="112" t="str">
        <f t="shared" si="1"/>
        <v/>
      </c>
      <c r="N138" s="112" t="str">
        <f t="shared" si="2"/>
        <v/>
      </c>
      <c r="O138" s="139">
        <f t="shared" si="3"/>
        <v>0</v>
      </c>
      <c r="P138" s="138">
        <v>133.0</v>
      </c>
      <c r="Q138" s="112" t="str">
        <f t="shared" si="21"/>
        <v/>
      </c>
      <c r="R138" s="112" t="str">
        <f t="shared" si="22"/>
        <v/>
      </c>
      <c r="S138" s="112">
        <f t="shared" si="4"/>
        <v>0</v>
      </c>
      <c r="T138" s="112">
        <f t="shared" si="5"/>
        <v>0</v>
      </c>
      <c r="U138" s="112" t="str">
        <f t="shared" si="23"/>
        <v/>
      </c>
      <c r="V138" s="112" t="str">
        <f t="shared" si="6"/>
        <v/>
      </c>
      <c r="W138" s="112">
        <v>0.0</v>
      </c>
      <c r="X138" s="112">
        <f t="shared" si="7"/>
        <v>0</v>
      </c>
      <c r="Y138" s="140" t="str">
        <f t="shared" si="8"/>
        <v/>
      </c>
      <c r="AA138" s="141">
        <v>133.0</v>
      </c>
      <c r="AB138" s="112" t="str">
        <f t="shared" si="9"/>
        <v/>
      </c>
      <c r="AC138" s="142">
        <f t="shared" si="10"/>
        <v>0</v>
      </c>
      <c r="AD138" s="112" t="str">
        <f t="shared" si="11"/>
        <v/>
      </c>
      <c r="AE138" s="112" t="str">
        <f t="shared" si="12"/>
        <v/>
      </c>
      <c r="AF138" s="112" t="str">
        <f t="shared" si="24"/>
        <v/>
      </c>
      <c r="AG138" s="112" t="str">
        <f t="shared" si="25"/>
        <v/>
      </c>
      <c r="AH138" s="112" t="str">
        <f t="shared" si="26"/>
        <v/>
      </c>
      <c r="AI138" s="143" t="str">
        <f t="shared" si="27"/>
        <v/>
      </c>
      <c r="AK138" s="141">
        <v>133.0</v>
      </c>
      <c r="AL138" s="112"/>
      <c r="AM138" s="112"/>
      <c r="AN138" s="112"/>
      <c r="AO138" s="112"/>
      <c r="AP138" s="112"/>
      <c r="AQ138" s="112"/>
      <c r="AR138" s="112"/>
      <c r="AS138" s="112"/>
      <c r="AT138" s="112"/>
      <c r="AU138" s="112"/>
      <c r="AV138" s="112"/>
      <c r="AW138" s="112"/>
      <c r="AX138" s="112"/>
      <c r="AY138" s="143"/>
    </row>
    <row r="139" ht="15.75" customHeight="1">
      <c r="C139" s="243" t="s">
        <v>187</v>
      </c>
      <c r="D139" s="244">
        <v>0.47</v>
      </c>
      <c r="E139" s="240" t="s">
        <v>158</v>
      </c>
      <c r="F139" s="239">
        <f>IF(OR('Pin Maritime'!$E139="Feuillus",'Pin Maritime'!$E139="Peupliers"),1.56,1.3)</f>
        <v>1.56</v>
      </c>
      <c r="G139" s="112"/>
      <c r="H139" s="112"/>
      <c r="I139" s="138">
        <v>134.0</v>
      </c>
      <c r="J139" s="112" t="str">
        <f t="shared" si="64"/>
        <v/>
      </c>
      <c r="K139" s="112">
        <f t="shared" si="19"/>
        <v>0</v>
      </c>
      <c r="L139" s="112" t="str">
        <f t="shared" si="20"/>
        <v/>
      </c>
      <c r="M139" s="112" t="str">
        <f t="shared" si="1"/>
        <v/>
      </c>
      <c r="N139" s="112" t="str">
        <f t="shared" si="2"/>
        <v/>
      </c>
      <c r="O139" s="139">
        <f t="shared" si="3"/>
        <v>0</v>
      </c>
      <c r="P139" s="138">
        <v>134.0</v>
      </c>
      <c r="Q139" s="112" t="str">
        <f t="shared" si="21"/>
        <v/>
      </c>
      <c r="R139" s="112" t="str">
        <f t="shared" si="22"/>
        <v/>
      </c>
      <c r="S139" s="112">
        <f t="shared" si="4"/>
        <v>0</v>
      </c>
      <c r="T139" s="112">
        <f t="shared" si="5"/>
        <v>0</v>
      </c>
      <c r="U139" s="112" t="str">
        <f t="shared" si="23"/>
        <v/>
      </c>
      <c r="V139" s="112" t="str">
        <f t="shared" si="6"/>
        <v/>
      </c>
      <c r="W139" s="112">
        <v>0.0</v>
      </c>
      <c r="X139" s="112">
        <f t="shared" si="7"/>
        <v>0</v>
      </c>
      <c r="Y139" s="140" t="str">
        <f t="shared" si="8"/>
        <v/>
      </c>
      <c r="AA139" s="141">
        <v>134.0</v>
      </c>
      <c r="AB139" s="112" t="str">
        <f t="shared" si="9"/>
        <v/>
      </c>
      <c r="AC139" s="142">
        <f t="shared" si="10"/>
        <v>0</v>
      </c>
      <c r="AD139" s="112" t="str">
        <f t="shared" si="11"/>
        <v/>
      </c>
      <c r="AE139" s="112" t="str">
        <f t="shared" si="12"/>
        <v/>
      </c>
      <c r="AF139" s="112" t="str">
        <f t="shared" si="24"/>
        <v/>
      </c>
      <c r="AG139" s="112" t="str">
        <f t="shared" si="25"/>
        <v/>
      </c>
      <c r="AH139" s="112" t="str">
        <f t="shared" si="26"/>
        <v/>
      </c>
      <c r="AI139" s="143" t="str">
        <f t="shared" si="27"/>
        <v/>
      </c>
      <c r="AK139" s="141">
        <v>134.0</v>
      </c>
      <c r="AL139" s="112"/>
      <c r="AM139" s="112"/>
      <c r="AN139" s="112"/>
      <c r="AO139" s="112"/>
      <c r="AP139" s="112"/>
      <c r="AQ139" s="112"/>
      <c r="AR139" s="112"/>
      <c r="AS139" s="112"/>
      <c r="AT139" s="112"/>
      <c r="AU139" s="112"/>
      <c r="AV139" s="112"/>
      <c r="AW139" s="112"/>
      <c r="AX139" s="112"/>
      <c r="AY139" s="143"/>
    </row>
    <row r="140" ht="15.75" customHeight="1">
      <c r="C140" s="241" t="s">
        <v>188</v>
      </c>
      <c r="D140" s="242">
        <v>0.67</v>
      </c>
      <c r="E140" s="240" t="s">
        <v>158</v>
      </c>
      <c r="F140" s="239">
        <f>IF(OR('Pin Maritime'!$E140="Feuillus",'Pin Maritime'!$E140="Peupliers"),1.56,1.3)</f>
        <v>1.56</v>
      </c>
      <c r="G140" s="112"/>
      <c r="H140" s="112"/>
      <c r="I140" s="138">
        <v>135.0</v>
      </c>
      <c r="J140" s="112" t="str">
        <f t="shared" si="64"/>
        <v/>
      </c>
      <c r="K140" s="112">
        <f t="shared" si="19"/>
        <v>0</v>
      </c>
      <c r="L140" s="112" t="str">
        <f t="shared" si="20"/>
        <v/>
      </c>
      <c r="M140" s="112" t="str">
        <f t="shared" si="1"/>
        <v/>
      </c>
      <c r="N140" s="112" t="str">
        <f t="shared" si="2"/>
        <v/>
      </c>
      <c r="O140" s="139">
        <f t="shared" si="3"/>
        <v>0</v>
      </c>
      <c r="P140" s="138">
        <v>135.0</v>
      </c>
      <c r="Q140" s="112" t="str">
        <f t="shared" si="21"/>
        <v/>
      </c>
      <c r="R140" s="112" t="str">
        <f t="shared" si="22"/>
        <v/>
      </c>
      <c r="S140" s="112">
        <f t="shared" si="4"/>
        <v>0</v>
      </c>
      <c r="T140" s="112">
        <f t="shared" si="5"/>
        <v>0</v>
      </c>
      <c r="U140" s="112" t="str">
        <f t="shared" si="23"/>
        <v/>
      </c>
      <c r="V140" s="112" t="str">
        <f t="shared" si="6"/>
        <v/>
      </c>
      <c r="W140" s="112">
        <v>0.0</v>
      </c>
      <c r="X140" s="112">
        <f t="shared" si="7"/>
        <v>0</v>
      </c>
      <c r="Y140" s="140" t="str">
        <f t="shared" si="8"/>
        <v/>
      </c>
      <c r="AA140" s="141">
        <v>135.0</v>
      </c>
      <c r="AB140" s="112" t="str">
        <f t="shared" si="9"/>
        <v/>
      </c>
      <c r="AC140" s="142">
        <f t="shared" si="10"/>
        <v>0</v>
      </c>
      <c r="AD140" s="112" t="str">
        <f t="shared" si="11"/>
        <v/>
      </c>
      <c r="AE140" s="112" t="str">
        <f t="shared" si="12"/>
        <v/>
      </c>
      <c r="AF140" s="112" t="str">
        <f t="shared" si="24"/>
        <v/>
      </c>
      <c r="AG140" s="112" t="str">
        <f t="shared" si="25"/>
        <v/>
      </c>
      <c r="AH140" s="112" t="str">
        <f t="shared" si="26"/>
        <v/>
      </c>
      <c r="AI140" s="143" t="str">
        <f t="shared" si="27"/>
        <v/>
      </c>
      <c r="AK140" s="141">
        <v>135.0</v>
      </c>
      <c r="AL140" s="112"/>
      <c r="AM140" s="112"/>
      <c r="AN140" s="112"/>
      <c r="AO140" s="112"/>
      <c r="AP140" s="112"/>
      <c r="AQ140" s="112"/>
      <c r="AR140" s="112"/>
      <c r="AS140" s="112"/>
      <c r="AT140" s="112"/>
      <c r="AU140" s="112"/>
      <c r="AV140" s="112"/>
      <c r="AW140" s="112"/>
      <c r="AX140" s="112"/>
      <c r="AY140" s="143"/>
    </row>
    <row r="141" ht="15.75" customHeight="1">
      <c r="C141" s="241" t="s">
        <v>189</v>
      </c>
      <c r="D141" s="242">
        <v>0.7</v>
      </c>
      <c r="E141" s="240" t="s">
        <v>158</v>
      </c>
      <c r="F141" s="239">
        <f>IF(OR('Pin Maritime'!$E141="Feuillus",'Pin Maritime'!$E141="Peupliers"),1.56,1.3)</f>
        <v>1.56</v>
      </c>
      <c r="G141" s="112"/>
      <c r="H141" s="112"/>
      <c r="I141" s="138">
        <v>136.0</v>
      </c>
      <c r="J141" s="112" t="str">
        <f t="shared" si="64"/>
        <v/>
      </c>
      <c r="K141" s="112">
        <f t="shared" si="19"/>
        <v>0</v>
      </c>
      <c r="L141" s="112" t="str">
        <f t="shared" si="20"/>
        <v/>
      </c>
      <c r="M141" s="112" t="str">
        <f t="shared" si="1"/>
        <v/>
      </c>
      <c r="N141" s="112" t="str">
        <f t="shared" si="2"/>
        <v/>
      </c>
      <c r="O141" s="139">
        <f t="shared" si="3"/>
        <v>0</v>
      </c>
      <c r="P141" s="138">
        <v>136.0</v>
      </c>
      <c r="Q141" s="112" t="str">
        <f t="shared" si="21"/>
        <v/>
      </c>
      <c r="R141" s="112" t="str">
        <f t="shared" si="22"/>
        <v/>
      </c>
      <c r="S141" s="112">
        <f t="shared" si="4"/>
        <v>0</v>
      </c>
      <c r="T141" s="112">
        <f t="shared" si="5"/>
        <v>0</v>
      </c>
      <c r="U141" s="112" t="str">
        <f t="shared" si="23"/>
        <v/>
      </c>
      <c r="V141" s="112" t="str">
        <f t="shared" si="6"/>
        <v/>
      </c>
      <c r="W141" s="112">
        <v>0.0</v>
      </c>
      <c r="X141" s="112">
        <f t="shared" si="7"/>
        <v>0</v>
      </c>
      <c r="Y141" s="140" t="str">
        <f t="shared" si="8"/>
        <v/>
      </c>
      <c r="AA141" s="141">
        <v>136.0</v>
      </c>
      <c r="AB141" s="112" t="str">
        <f t="shared" si="9"/>
        <v/>
      </c>
      <c r="AC141" s="142">
        <f t="shared" si="10"/>
        <v>0</v>
      </c>
      <c r="AD141" s="112" t="str">
        <f t="shared" si="11"/>
        <v/>
      </c>
      <c r="AE141" s="112" t="str">
        <f t="shared" si="12"/>
        <v/>
      </c>
      <c r="AF141" s="112" t="str">
        <f t="shared" si="24"/>
        <v/>
      </c>
      <c r="AG141" s="112" t="str">
        <f t="shared" si="25"/>
        <v/>
      </c>
      <c r="AH141" s="112" t="str">
        <f t="shared" si="26"/>
        <v/>
      </c>
      <c r="AI141" s="143" t="str">
        <f t="shared" si="27"/>
        <v/>
      </c>
      <c r="AK141" s="141">
        <v>136.0</v>
      </c>
      <c r="AL141" s="112"/>
      <c r="AM141" s="112"/>
      <c r="AN141" s="112"/>
      <c r="AO141" s="112"/>
      <c r="AP141" s="112"/>
      <c r="AQ141" s="112"/>
      <c r="AR141" s="112"/>
      <c r="AS141" s="112"/>
      <c r="AT141" s="112"/>
      <c r="AU141" s="112"/>
      <c r="AV141" s="112"/>
      <c r="AW141" s="112"/>
      <c r="AX141" s="112"/>
      <c r="AY141" s="143"/>
    </row>
    <row r="142" ht="15.75" customHeight="1">
      <c r="C142" s="241" t="s">
        <v>190</v>
      </c>
      <c r="D142" s="242">
        <v>0.54</v>
      </c>
      <c r="E142" s="240" t="s">
        <v>158</v>
      </c>
      <c r="F142" s="239">
        <f>IF(OR('Pin Maritime'!$E142="Feuillus",'Pin Maritime'!$E142="Peupliers"),1.56,1.3)</f>
        <v>1.56</v>
      </c>
      <c r="G142" s="112"/>
      <c r="H142" s="112"/>
      <c r="I142" s="138">
        <v>137.0</v>
      </c>
      <c r="J142" s="112" t="str">
        <f t="shared" si="64"/>
        <v/>
      </c>
      <c r="K142" s="112">
        <f t="shared" si="19"/>
        <v>0</v>
      </c>
      <c r="L142" s="112" t="str">
        <f t="shared" si="20"/>
        <v/>
      </c>
      <c r="M142" s="112" t="str">
        <f t="shared" si="1"/>
        <v/>
      </c>
      <c r="N142" s="112" t="str">
        <f t="shared" si="2"/>
        <v/>
      </c>
      <c r="O142" s="139">
        <f t="shared" si="3"/>
        <v>0</v>
      </c>
      <c r="P142" s="138">
        <v>137.0</v>
      </c>
      <c r="Q142" s="112" t="str">
        <f t="shared" si="21"/>
        <v/>
      </c>
      <c r="R142" s="112" t="str">
        <f t="shared" si="22"/>
        <v/>
      </c>
      <c r="S142" s="112">
        <f t="shared" si="4"/>
        <v>0</v>
      </c>
      <c r="T142" s="112">
        <f t="shared" si="5"/>
        <v>0</v>
      </c>
      <c r="U142" s="112" t="str">
        <f t="shared" si="23"/>
        <v/>
      </c>
      <c r="V142" s="112" t="str">
        <f t="shared" si="6"/>
        <v/>
      </c>
      <c r="W142" s="112">
        <v>0.0</v>
      </c>
      <c r="X142" s="112">
        <f t="shared" si="7"/>
        <v>0</v>
      </c>
      <c r="Y142" s="140" t="str">
        <f t="shared" si="8"/>
        <v/>
      </c>
      <c r="AA142" s="141">
        <v>137.0</v>
      </c>
      <c r="AB142" s="112" t="str">
        <f t="shared" si="9"/>
        <v/>
      </c>
      <c r="AC142" s="142">
        <f t="shared" si="10"/>
        <v>0</v>
      </c>
      <c r="AD142" s="112" t="str">
        <f t="shared" si="11"/>
        <v/>
      </c>
      <c r="AE142" s="112" t="str">
        <f t="shared" si="12"/>
        <v/>
      </c>
      <c r="AF142" s="112" t="str">
        <f t="shared" si="24"/>
        <v/>
      </c>
      <c r="AG142" s="112" t="str">
        <f t="shared" si="25"/>
        <v/>
      </c>
      <c r="AH142" s="112" t="str">
        <f t="shared" si="26"/>
        <v/>
      </c>
      <c r="AI142" s="143" t="str">
        <f t="shared" si="27"/>
        <v/>
      </c>
      <c r="AK142" s="141">
        <v>137.0</v>
      </c>
      <c r="AL142" s="112"/>
      <c r="AM142" s="112"/>
      <c r="AN142" s="112"/>
      <c r="AO142" s="112"/>
      <c r="AP142" s="112"/>
      <c r="AQ142" s="112"/>
      <c r="AR142" s="112"/>
      <c r="AS142" s="112"/>
      <c r="AT142" s="112"/>
      <c r="AU142" s="112"/>
      <c r="AV142" s="112"/>
      <c r="AW142" s="112"/>
      <c r="AX142" s="112"/>
      <c r="AY142" s="143"/>
    </row>
    <row r="143" ht="15.75" customHeight="1">
      <c r="C143" s="241" t="s">
        <v>191</v>
      </c>
      <c r="D143" s="242">
        <v>0.65</v>
      </c>
      <c r="E143" s="240" t="s">
        <v>158</v>
      </c>
      <c r="F143" s="239">
        <f>IF(OR('Pin Maritime'!$E143="Feuillus",'Pin Maritime'!$E143="Peupliers"),1.56,1.3)</f>
        <v>1.56</v>
      </c>
      <c r="G143" s="112"/>
      <c r="H143" s="112"/>
      <c r="I143" s="138">
        <v>138.0</v>
      </c>
      <c r="J143" s="112" t="str">
        <f t="shared" si="64"/>
        <v/>
      </c>
      <c r="K143" s="112">
        <f t="shared" si="19"/>
        <v>0</v>
      </c>
      <c r="L143" s="112" t="str">
        <f t="shared" si="20"/>
        <v/>
      </c>
      <c r="M143" s="112" t="str">
        <f t="shared" si="1"/>
        <v/>
      </c>
      <c r="N143" s="112" t="str">
        <f t="shared" si="2"/>
        <v/>
      </c>
      <c r="O143" s="139">
        <f t="shared" si="3"/>
        <v>0</v>
      </c>
      <c r="P143" s="138">
        <v>138.0</v>
      </c>
      <c r="Q143" s="112" t="str">
        <f t="shared" si="21"/>
        <v/>
      </c>
      <c r="R143" s="112" t="str">
        <f t="shared" si="22"/>
        <v/>
      </c>
      <c r="S143" s="112">
        <f t="shared" si="4"/>
        <v>0</v>
      </c>
      <c r="T143" s="112">
        <f t="shared" si="5"/>
        <v>0</v>
      </c>
      <c r="U143" s="112" t="str">
        <f t="shared" si="23"/>
        <v/>
      </c>
      <c r="V143" s="112" t="str">
        <f t="shared" si="6"/>
        <v/>
      </c>
      <c r="W143" s="112">
        <v>0.0</v>
      </c>
      <c r="X143" s="112">
        <f t="shared" si="7"/>
        <v>0</v>
      </c>
      <c r="Y143" s="140" t="str">
        <f t="shared" si="8"/>
        <v/>
      </c>
      <c r="AA143" s="141">
        <v>138.0</v>
      </c>
      <c r="AB143" s="112" t="str">
        <f t="shared" si="9"/>
        <v/>
      </c>
      <c r="AC143" s="142">
        <f t="shared" si="10"/>
        <v>0</v>
      </c>
      <c r="AD143" s="112" t="str">
        <f t="shared" si="11"/>
        <v/>
      </c>
      <c r="AE143" s="112" t="str">
        <f t="shared" si="12"/>
        <v/>
      </c>
      <c r="AF143" s="112" t="str">
        <f t="shared" si="24"/>
        <v/>
      </c>
      <c r="AG143" s="112" t="str">
        <f t="shared" si="25"/>
        <v/>
      </c>
      <c r="AH143" s="112" t="str">
        <f t="shared" si="26"/>
        <v/>
      </c>
      <c r="AI143" s="143" t="str">
        <f t="shared" si="27"/>
        <v/>
      </c>
      <c r="AK143" s="141">
        <v>138.0</v>
      </c>
      <c r="AL143" s="112"/>
      <c r="AM143" s="112"/>
      <c r="AN143" s="112"/>
      <c r="AO143" s="112"/>
      <c r="AP143" s="112"/>
      <c r="AQ143" s="112"/>
      <c r="AR143" s="112"/>
      <c r="AS143" s="112"/>
      <c r="AT143" s="112"/>
      <c r="AU143" s="112"/>
      <c r="AV143" s="112"/>
      <c r="AW143" s="112"/>
      <c r="AX143" s="112"/>
      <c r="AY143" s="143"/>
    </row>
    <row r="144" ht="15.75" customHeight="1">
      <c r="C144" s="241" t="s">
        <v>192</v>
      </c>
      <c r="D144" s="242">
        <v>0.56</v>
      </c>
      <c r="E144" s="240" t="s">
        <v>158</v>
      </c>
      <c r="F144" s="239">
        <f>IF(OR('Pin Maritime'!$E144="Feuillus",'Pin Maritime'!$E144="Peupliers"),1.56,1.3)</f>
        <v>1.56</v>
      </c>
      <c r="G144" s="112"/>
      <c r="H144" s="112"/>
      <c r="I144" s="138">
        <v>139.0</v>
      </c>
      <c r="J144" s="112" t="str">
        <f t="shared" si="64"/>
        <v/>
      </c>
      <c r="K144" s="112">
        <f t="shared" si="19"/>
        <v>0</v>
      </c>
      <c r="L144" s="112" t="str">
        <f t="shared" si="20"/>
        <v/>
      </c>
      <c r="M144" s="112" t="str">
        <f t="shared" si="1"/>
        <v/>
      </c>
      <c r="N144" s="112" t="str">
        <f t="shared" si="2"/>
        <v/>
      </c>
      <c r="O144" s="139">
        <f t="shared" si="3"/>
        <v>0</v>
      </c>
      <c r="P144" s="138">
        <v>139.0</v>
      </c>
      <c r="Q144" s="112" t="str">
        <f t="shared" si="21"/>
        <v/>
      </c>
      <c r="R144" s="112" t="str">
        <f t="shared" si="22"/>
        <v/>
      </c>
      <c r="S144" s="112">
        <f t="shared" si="4"/>
        <v>0</v>
      </c>
      <c r="T144" s="112">
        <f t="shared" si="5"/>
        <v>0</v>
      </c>
      <c r="U144" s="112" t="str">
        <f t="shared" si="23"/>
        <v/>
      </c>
      <c r="V144" s="112" t="str">
        <f t="shared" si="6"/>
        <v/>
      </c>
      <c r="W144" s="112">
        <v>0.0</v>
      </c>
      <c r="X144" s="112">
        <f t="shared" si="7"/>
        <v>0</v>
      </c>
      <c r="Y144" s="140" t="str">
        <f t="shared" si="8"/>
        <v/>
      </c>
      <c r="AA144" s="141">
        <v>139.0</v>
      </c>
      <c r="AB144" s="112" t="str">
        <f t="shared" si="9"/>
        <v/>
      </c>
      <c r="AC144" s="142">
        <f t="shared" si="10"/>
        <v>0</v>
      </c>
      <c r="AD144" s="112" t="str">
        <f t="shared" si="11"/>
        <v/>
      </c>
      <c r="AE144" s="112" t="str">
        <f t="shared" si="12"/>
        <v/>
      </c>
      <c r="AF144" s="112" t="str">
        <f t="shared" si="24"/>
        <v/>
      </c>
      <c r="AG144" s="112" t="str">
        <f t="shared" si="25"/>
        <v/>
      </c>
      <c r="AH144" s="112" t="str">
        <f t="shared" si="26"/>
        <v/>
      </c>
      <c r="AI144" s="143" t="str">
        <f t="shared" si="27"/>
        <v/>
      </c>
      <c r="AK144" s="141">
        <v>139.0</v>
      </c>
      <c r="AL144" s="112"/>
      <c r="AM144" s="112"/>
      <c r="AN144" s="112"/>
      <c r="AO144" s="112"/>
      <c r="AP144" s="112"/>
      <c r="AQ144" s="112"/>
      <c r="AR144" s="112"/>
      <c r="AS144" s="112"/>
      <c r="AT144" s="112"/>
      <c r="AU144" s="112"/>
      <c r="AV144" s="112"/>
      <c r="AW144" s="112"/>
      <c r="AX144" s="112"/>
      <c r="AY144" s="143"/>
    </row>
    <row r="145" ht="15.75" customHeight="1">
      <c r="C145" s="241" t="s">
        <v>193</v>
      </c>
      <c r="D145" s="242">
        <v>0.58</v>
      </c>
      <c r="E145" s="240" t="s">
        <v>158</v>
      </c>
      <c r="F145" s="239">
        <f>IF(OR('Pin Maritime'!$E145="Feuillus",'Pin Maritime'!$E145="Peupliers"),1.56,1.3)</f>
        <v>1.56</v>
      </c>
      <c r="G145" s="112"/>
      <c r="H145" s="112"/>
      <c r="I145" s="138">
        <v>140.0</v>
      </c>
      <c r="J145" s="112" t="str">
        <f t="shared" si="64"/>
        <v/>
      </c>
      <c r="K145" s="112">
        <f t="shared" si="19"/>
        <v>0</v>
      </c>
      <c r="L145" s="112" t="str">
        <f t="shared" si="20"/>
        <v/>
      </c>
      <c r="M145" s="112" t="str">
        <f t="shared" si="1"/>
        <v/>
      </c>
      <c r="N145" s="112" t="str">
        <f t="shared" si="2"/>
        <v/>
      </c>
      <c r="O145" s="139">
        <f t="shared" si="3"/>
        <v>0</v>
      </c>
      <c r="P145" s="138">
        <v>140.0</v>
      </c>
      <c r="Q145" s="112" t="str">
        <f t="shared" si="21"/>
        <v/>
      </c>
      <c r="R145" s="112" t="str">
        <f t="shared" si="22"/>
        <v/>
      </c>
      <c r="S145" s="112">
        <f t="shared" si="4"/>
        <v>0</v>
      </c>
      <c r="T145" s="112">
        <f t="shared" si="5"/>
        <v>0</v>
      </c>
      <c r="U145" s="112" t="str">
        <f t="shared" si="23"/>
        <v/>
      </c>
      <c r="V145" s="112" t="str">
        <f t="shared" si="6"/>
        <v/>
      </c>
      <c r="W145" s="112">
        <v>0.0</v>
      </c>
      <c r="X145" s="112">
        <f t="shared" si="7"/>
        <v>0</v>
      </c>
      <c r="Y145" s="140" t="str">
        <f t="shared" si="8"/>
        <v/>
      </c>
      <c r="AA145" s="141">
        <v>140.0</v>
      </c>
      <c r="AB145" s="112" t="str">
        <f t="shared" si="9"/>
        <v/>
      </c>
      <c r="AC145" s="142">
        <f t="shared" si="10"/>
        <v>0</v>
      </c>
      <c r="AD145" s="112" t="str">
        <f t="shared" si="11"/>
        <v/>
      </c>
      <c r="AE145" s="112" t="str">
        <f t="shared" si="12"/>
        <v/>
      </c>
      <c r="AF145" s="112" t="str">
        <f t="shared" si="24"/>
        <v/>
      </c>
      <c r="AG145" s="112" t="str">
        <f t="shared" si="25"/>
        <v/>
      </c>
      <c r="AH145" s="112" t="str">
        <f t="shared" si="26"/>
        <v/>
      </c>
      <c r="AI145" s="143" t="str">
        <f t="shared" si="27"/>
        <v/>
      </c>
      <c r="AK145" s="141">
        <v>140.0</v>
      </c>
      <c r="AL145" s="112"/>
      <c r="AM145" s="112"/>
      <c r="AN145" s="112"/>
      <c r="AO145" s="112"/>
      <c r="AP145" s="112"/>
      <c r="AQ145" s="112"/>
      <c r="AR145" s="112"/>
      <c r="AS145" s="112"/>
      <c r="AT145" s="112"/>
      <c r="AU145" s="112"/>
      <c r="AV145" s="112"/>
      <c r="AW145" s="112"/>
      <c r="AX145" s="112"/>
      <c r="AY145" s="143"/>
    </row>
    <row r="146" ht="15.75" customHeight="1">
      <c r="C146" s="241" t="s">
        <v>194</v>
      </c>
      <c r="D146" s="242">
        <v>0.64</v>
      </c>
      <c r="E146" s="240" t="s">
        <v>158</v>
      </c>
      <c r="F146" s="239">
        <f>IF(OR('Pin Maritime'!$E146="Feuillus",'Pin Maritime'!$E146="Peupliers"),1.56,1.3)</f>
        <v>1.56</v>
      </c>
      <c r="G146" s="112"/>
      <c r="H146" s="112"/>
      <c r="I146" s="138">
        <v>141.0</v>
      </c>
      <c r="J146" s="112" t="str">
        <f t="shared" si="64"/>
        <v/>
      </c>
      <c r="K146" s="112">
        <f t="shared" si="19"/>
        <v>0</v>
      </c>
      <c r="L146" s="112" t="str">
        <f t="shared" si="20"/>
        <v/>
      </c>
      <c r="M146" s="112" t="str">
        <f t="shared" si="1"/>
        <v/>
      </c>
      <c r="N146" s="112" t="str">
        <f t="shared" si="2"/>
        <v/>
      </c>
      <c r="O146" s="139">
        <f t="shared" si="3"/>
        <v>0</v>
      </c>
      <c r="P146" s="138">
        <v>141.0</v>
      </c>
      <c r="Q146" s="112" t="str">
        <f t="shared" si="21"/>
        <v/>
      </c>
      <c r="R146" s="112" t="str">
        <f t="shared" si="22"/>
        <v/>
      </c>
      <c r="S146" s="112">
        <f t="shared" si="4"/>
        <v>0</v>
      </c>
      <c r="T146" s="112">
        <f t="shared" si="5"/>
        <v>0</v>
      </c>
      <c r="U146" s="112" t="str">
        <f t="shared" si="23"/>
        <v/>
      </c>
      <c r="V146" s="112" t="str">
        <f t="shared" si="6"/>
        <v/>
      </c>
      <c r="W146" s="112">
        <v>0.0</v>
      </c>
      <c r="X146" s="112">
        <f t="shared" si="7"/>
        <v>0</v>
      </c>
      <c r="Y146" s="140" t="str">
        <f t="shared" si="8"/>
        <v/>
      </c>
      <c r="AA146" s="141">
        <v>141.0</v>
      </c>
      <c r="AB146" s="112" t="str">
        <f t="shared" si="9"/>
        <v/>
      </c>
      <c r="AC146" s="142">
        <f t="shared" si="10"/>
        <v>0</v>
      </c>
      <c r="AD146" s="112" t="str">
        <f t="shared" si="11"/>
        <v/>
      </c>
      <c r="AE146" s="112" t="str">
        <f t="shared" si="12"/>
        <v/>
      </c>
      <c r="AF146" s="112" t="str">
        <f t="shared" si="24"/>
        <v/>
      </c>
      <c r="AG146" s="112" t="str">
        <f t="shared" si="25"/>
        <v/>
      </c>
      <c r="AH146" s="112" t="str">
        <f t="shared" si="26"/>
        <v/>
      </c>
      <c r="AI146" s="143" t="str">
        <f t="shared" si="27"/>
        <v/>
      </c>
      <c r="AK146" s="141">
        <v>141.0</v>
      </c>
      <c r="AL146" s="112"/>
      <c r="AM146" s="112"/>
      <c r="AN146" s="112"/>
      <c r="AO146" s="112"/>
      <c r="AP146" s="112"/>
      <c r="AQ146" s="112"/>
      <c r="AR146" s="112"/>
      <c r="AS146" s="112"/>
      <c r="AT146" s="112"/>
      <c r="AU146" s="112"/>
      <c r="AV146" s="112"/>
      <c r="AW146" s="112"/>
      <c r="AX146" s="112"/>
      <c r="AY146" s="143"/>
    </row>
    <row r="147" ht="15.75" customHeight="1">
      <c r="C147" s="241" t="s">
        <v>195</v>
      </c>
      <c r="D147" s="242">
        <v>0.73</v>
      </c>
      <c r="E147" s="240" t="s">
        <v>158</v>
      </c>
      <c r="F147" s="239">
        <f>IF(OR('Pin Maritime'!$E147="Feuillus",'Pin Maritime'!$E147="Peupliers"),1.56,1.3)</f>
        <v>1.56</v>
      </c>
      <c r="G147" s="112"/>
      <c r="H147" s="112"/>
      <c r="I147" s="138">
        <v>142.0</v>
      </c>
      <c r="J147" s="112" t="str">
        <f t="shared" si="64"/>
        <v/>
      </c>
      <c r="K147" s="112">
        <f t="shared" si="19"/>
        <v>0</v>
      </c>
      <c r="L147" s="112" t="str">
        <f t="shared" si="20"/>
        <v/>
      </c>
      <c r="M147" s="112" t="str">
        <f t="shared" si="1"/>
        <v/>
      </c>
      <c r="N147" s="112" t="str">
        <f t="shared" si="2"/>
        <v/>
      </c>
      <c r="O147" s="139">
        <f t="shared" si="3"/>
        <v>0</v>
      </c>
      <c r="P147" s="138">
        <v>142.0</v>
      </c>
      <c r="Q147" s="112" t="str">
        <f t="shared" si="21"/>
        <v/>
      </c>
      <c r="R147" s="112" t="str">
        <f t="shared" si="22"/>
        <v/>
      </c>
      <c r="S147" s="112">
        <f t="shared" si="4"/>
        <v>0</v>
      </c>
      <c r="T147" s="112">
        <f t="shared" si="5"/>
        <v>0</v>
      </c>
      <c r="U147" s="112" t="str">
        <f t="shared" si="23"/>
        <v/>
      </c>
      <c r="V147" s="112" t="str">
        <f t="shared" si="6"/>
        <v/>
      </c>
      <c r="W147" s="112">
        <v>0.0</v>
      </c>
      <c r="X147" s="112">
        <f t="shared" si="7"/>
        <v>0</v>
      </c>
      <c r="Y147" s="140" t="str">
        <f t="shared" si="8"/>
        <v/>
      </c>
      <c r="AA147" s="141">
        <v>142.0</v>
      </c>
      <c r="AB147" s="112" t="str">
        <f t="shared" si="9"/>
        <v/>
      </c>
      <c r="AC147" s="142">
        <f t="shared" si="10"/>
        <v>0</v>
      </c>
      <c r="AD147" s="112" t="str">
        <f t="shared" si="11"/>
        <v/>
      </c>
      <c r="AE147" s="112" t="str">
        <f t="shared" si="12"/>
        <v/>
      </c>
      <c r="AF147" s="112" t="str">
        <f t="shared" si="24"/>
        <v/>
      </c>
      <c r="AG147" s="112" t="str">
        <f t="shared" si="25"/>
        <v/>
      </c>
      <c r="AH147" s="112" t="str">
        <f t="shared" si="26"/>
        <v/>
      </c>
      <c r="AI147" s="143" t="str">
        <f t="shared" si="27"/>
        <v/>
      </c>
      <c r="AK147" s="141">
        <v>142.0</v>
      </c>
      <c r="AL147" s="112"/>
      <c r="AM147" s="112"/>
      <c r="AN147" s="112"/>
      <c r="AO147" s="112"/>
      <c r="AP147" s="112"/>
      <c r="AQ147" s="112"/>
      <c r="AR147" s="112"/>
      <c r="AS147" s="112"/>
      <c r="AT147" s="112"/>
      <c r="AU147" s="112"/>
      <c r="AV147" s="112"/>
      <c r="AW147" s="112"/>
      <c r="AX147" s="112"/>
      <c r="AY147" s="143"/>
    </row>
    <row r="148" ht="15.75" customHeight="1">
      <c r="C148" s="241" t="s">
        <v>196</v>
      </c>
      <c r="D148" s="242">
        <v>0.56</v>
      </c>
      <c r="E148" s="240" t="s">
        <v>158</v>
      </c>
      <c r="F148" s="239">
        <f>IF(OR('Pin Maritime'!$E148="Feuillus",'Pin Maritime'!$E148="Peupliers"),1.56,1.3)</f>
        <v>1.56</v>
      </c>
      <c r="G148" s="112"/>
      <c r="H148" s="112"/>
      <c r="I148" s="138">
        <v>143.0</v>
      </c>
      <c r="J148" s="112" t="str">
        <f t="shared" si="64"/>
        <v/>
      </c>
      <c r="K148" s="112">
        <f t="shared" si="19"/>
        <v>0</v>
      </c>
      <c r="L148" s="112" t="str">
        <f t="shared" si="20"/>
        <v/>
      </c>
      <c r="M148" s="112" t="str">
        <f t="shared" si="1"/>
        <v/>
      </c>
      <c r="N148" s="112" t="str">
        <f t="shared" si="2"/>
        <v/>
      </c>
      <c r="O148" s="139">
        <f t="shared" si="3"/>
        <v>0</v>
      </c>
      <c r="P148" s="138">
        <v>143.0</v>
      </c>
      <c r="Q148" s="112" t="str">
        <f t="shared" si="21"/>
        <v/>
      </c>
      <c r="R148" s="112" t="str">
        <f t="shared" si="22"/>
        <v/>
      </c>
      <c r="S148" s="112">
        <f t="shared" si="4"/>
        <v>0</v>
      </c>
      <c r="T148" s="112">
        <f t="shared" si="5"/>
        <v>0</v>
      </c>
      <c r="U148" s="112" t="str">
        <f t="shared" si="23"/>
        <v/>
      </c>
      <c r="V148" s="112" t="str">
        <f t="shared" si="6"/>
        <v/>
      </c>
      <c r="W148" s="112">
        <v>0.0</v>
      </c>
      <c r="X148" s="112">
        <f t="shared" si="7"/>
        <v>0</v>
      </c>
      <c r="Y148" s="140" t="str">
        <f t="shared" si="8"/>
        <v/>
      </c>
      <c r="AA148" s="141">
        <v>143.0</v>
      </c>
      <c r="AB148" s="112" t="str">
        <f t="shared" si="9"/>
        <v/>
      </c>
      <c r="AC148" s="142">
        <f t="shared" si="10"/>
        <v>0</v>
      </c>
      <c r="AD148" s="112" t="str">
        <f t="shared" si="11"/>
        <v/>
      </c>
      <c r="AE148" s="112" t="str">
        <f t="shared" si="12"/>
        <v/>
      </c>
      <c r="AF148" s="112" t="str">
        <f t="shared" si="24"/>
        <v/>
      </c>
      <c r="AG148" s="112" t="str">
        <f t="shared" si="25"/>
        <v/>
      </c>
      <c r="AH148" s="112" t="str">
        <f t="shared" si="26"/>
        <v/>
      </c>
      <c r="AI148" s="143" t="str">
        <f t="shared" si="27"/>
        <v/>
      </c>
      <c r="AK148" s="141">
        <v>143.0</v>
      </c>
      <c r="AL148" s="112"/>
      <c r="AM148" s="112"/>
      <c r="AN148" s="112"/>
      <c r="AO148" s="112"/>
      <c r="AP148" s="112"/>
      <c r="AQ148" s="112"/>
      <c r="AR148" s="112"/>
      <c r="AS148" s="112"/>
      <c r="AT148" s="112"/>
      <c r="AU148" s="112"/>
      <c r="AV148" s="112"/>
      <c r="AW148" s="112"/>
      <c r="AX148" s="112"/>
      <c r="AY148" s="143"/>
    </row>
    <row r="149" ht="15.75" customHeight="1">
      <c r="C149" s="241" t="s">
        <v>197</v>
      </c>
      <c r="D149" s="242">
        <v>0.74</v>
      </c>
      <c r="E149" s="240" t="s">
        <v>158</v>
      </c>
      <c r="F149" s="239">
        <f>IF(OR('Pin Maritime'!$E149="Feuillus",'Pin Maritime'!$E149="Peupliers"),1.56,1.3)</f>
        <v>1.56</v>
      </c>
      <c r="G149" s="112"/>
      <c r="H149" s="112"/>
      <c r="I149" s="138">
        <v>144.0</v>
      </c>
      <c r="J149" s="112" t="str">
        <f t="shared" si="64"/>
        <v/>
      </c>
      <c r="K149" s="112">
        <f t="shared" si="19"/>
        <v>0</v>
      </c>
      <c r="L149" s="112" t="str">
        <f t="shared" si="20"/>
        <v/>
      </c>
      <c r="M149" s="112" t="str">
        <f t="shared" si="1"/>
        <v/>
      </c>
      <c r="N149" s="112" t="str">
        <f t="shared" si="2"/>
        <v/>
      </c>
      <c r="O149" s="139">
        <f t="shared" si="3"/>
        <v>0</v>
      </c>
      <c r="P149" s="138">
        <v>144.0</v>
      </c>
      <c r="Q149" s="112" t="str">
        <f t="shared" si="21"/>
        <v/>
      </c>
      <c r="R149" s="112" t="str">
        <f t="shared" si="22"/>
        <v/>
      </c>
      <c r="S149" s="112">
        <f t="shared" si="4"/>
        <v>0</v>
      </c>
      <c r="T149" s="112">
        <f t="shared" si="5"/>
        <v>0</v>
      </c>
      <c r="U149" s="112" t="str">
        <f t="shared" si="23"/>
        <v/>
      </c>
      <c r="V149" s="112" t="str">
        <f t="shared" si="6"/>
        <v/>
      </c>
      <c r="W149" s="112">
        <v>0.0</v>
      </c>
      <c r="X149" s="112">
        <f t="shared" si="7"/>
        <v>0</v>
      </c>
      <c r="Y149" s="140" t="str">
        <f t="shared" si="8"/>
        <v/>
      </c>
      <c r="AA149" s="141">
        <v>144.0</v>
      </c>
      <c r="AB149" s="112" t="str">
        <f t="shared" si="9"/>
        <v/>
      </c>
      <c r="AC149" s="142">
        <f t="shared" si="10"/>
        <v>0</v>
      </c>
      <c r="AD149" s="112" t="str">
        <f t="shared" si="11"/>
        <v/>
      </c>
      <c r="AE149" s="112" t="str">
        <f t="shared" si="12"/>
        <v/>
      </c>
      <c r="AF149" s="112" t="str">
        <f t="shared" si="24"/>
        <v/>
      </c>
      <c r="AG149" s="112" t="str">
        <f t="shared" si="25"/>
        <v/>
      </c>
      <c r="AH149" s="112" t="str">
        <f t="shared" si="26"/>
        <v/>
      </c>
      <c r="AI149" s="143" t="str">
        <f t="shared" si="27"/>
        <v/>
      </c>
      <c r="AK149" s="141">
        <v>144.0</v>
      </c>
      <c r="AL149" s="112"/>
      <c r="AM149" s="112"/>
      <c r="AN149" s="112"/>
      <c r="AO149" s="112"/>
      <c r="AP149" s="112"/>
      <c r="AQ149" s="112"/>
      <c r="AR149" s="112"/>
      <c r="AS149" s="112"/>
      <c r="AT149" s="112"/>
      <c r="AU149" s="112"/>
      <c r="AV149" s="112"/>
      <c r="AW149" s="112"/>
      <c r="AX149" s="112"/>
      <c r="AY149" s="143"/>
    </row>
    <row r="150" ht="15.75" customHeight="1">
      <c r="C150" s="241" t="s">
        <v>198</v>
      </c>
      <c r="D150" s="242">
        <v>0.4</v>
      </c>
      <c r="E150" s="240" t="s">
        <v>162</v>
      </c>
      <c r="F150" s="239">
        <f>IF(OR('Pin Maritime'!$E150="Feuillus",'Pin Maritime'!$E150="Peupliers"),1.56,1.3)</f>
        <v>1.3</v>
      </c>
      <c r="G150" s="112"/>
      <c r="H150" s="112"/>
      <c r="I150" s="138">
        <v>145.0</v>
      </c>
      <c r="J150" s="112" t="str">
        <f t="shared" si="64"/>
        <v/>
      </c>
      <c r="K150" s="112">
        <f t="shared" si="19"/>
        <v>0</v>
      </c>
      <c r="L150" s="112" t="str">
        <f t="shared" si="20"/>
        <v/>
      </c>
      <c r="M150" s="112" t="str">
        <f t="shared" si="1"/>
        <v/>
      </c>
      <c r="N150" s="112" t="str">
        <f t="shared" si="2"/>
        <v/>
      </c>
      <c r="O150" s="139">
        <f t="shared" si="3"/>
        <v>0</v>
      </c>
      <c r="P150" s="138">
        <v>145.0</v>
      </c>
      <c r="Q150" s="112" t="str">
        <f t="shared" si="21"/>
        <v/>
      </c>
      <c r="R150" s="112" t="str">
        <f t="shared" si="22"/>
        <v/>
      </c>
      <c r="S150" s="112">
        <f t="shared" si="4"/>
        <v>0</v>
      </c>
      <c r="T150" s="112">
        <f t="shared" si="5"/>
        <v>0</v>
      </c>
      <c r="U150" s="112" t="str">
        <f t="shared" si="23"/>
        <v/>
      </c>
      <c r="V150" s="112" t="str">
        <f t="shared" si="6"/>
        <v/>
      </c>
      <c r="W150" s="112">
        <v>0.0</v>
      </c>
      <c r="X150" s="112">
        <f t="shared" si="7"/>
        <v>0</v>
      </c>
      <c r="Y150" s="140" t="str">
        <f t="shared" si="8"/>
        <v/>
      </c>
      <c r="AA150" s="141">
        <v>145.0</v>
      </c>
      <c r="AB150" s="112" t="str">
        <f t="shared" si="9"/>
        <v/>
      </c>
      <c r="AC150" s="142">
        <f t="shared" si="10"/>
        <v>0</v>
      </c>
      <c r="AD150" s="112" t="str">
        <f t="shared" si="11"/>
        <v/>
      </c>
      <c r="AE150" s="112" t="str">
        <f t="shared" si="12"/>
        <v/>
      </c>
      <c r="AF150" s="112" t="str">
        <f t="shared" si="24"/>
        <v/>
      </c>
      <c r="AG150" s="112" t="str">
        <f t="shared" si="25"/>
        <v/>
      </c>
      <c r="AH150" s="112" t="str">
        <f t="shared" si="26"/>
        <v/>
      </c>
      <c r="AI150" s="143" t="str">
        <f t="shared" si="27"/>
        <v/>
      </c>
      <c r="AK150" s="141">
        <v>145.0</v>
      </c>
      <c r="AL150" s="112"/>
      <c r="AM150" s="112"/>
      <c r="AN150" s="112"/>
      <c r="AO150" s="112"/>
      <c r="AP150" s="112"/>
      <c r="AQ150" s="112"/>
      <c r="AR150" s="112"/>
      <c r="AS150" s="112"/>
      <c r="AT150" s="112"/>
      <c r="AU150" s="112"/>
      <c r="AV150" s="112"/>
      <c r="AW150" s="112"/>
      <c r="AX150" s="112"/>
      <c r="AY150" s="143"/>
    </row>
    <row r="151" ht="15.75" customHeight="1">
      <c r="C151" s="241" t="s">
        <v>199</v>
      </c>
      <c r="D151" s="242">
        <v>0.6</v>
      </c>
      <c r="E151" s="240" t="s">
        <v>158</v>
      </c>
      <c r="F151" s="239">
        <f>IF(OR('Pin Maritime'!$E151="Feuillus",'Pin Maritime'!$E151="Peupliers"),1.56,1.3)</f>
        <v>1.56</v>
      </c>
      <c r="G151" s="112"/>
      <c r="H151" s="112"/>
      <c r="I151" s="138">
        <v>146.0</v>
      </c>
      <c r="J151" s="112" t="str">
        <f t="shared" si="64"/>
        <v/>
      </c>
      <c r="K151" s="112">
        <f t="shared" si="19"/>
        <v>0</v>
      </c>
      <c r="L151" s="112" t="str">
        <f t="shared" si="20"/>
        <v/>
      </c>
      <c r="M151" s="112" t="str">
        <f t="shared" si="1"/>
        <v/>
      </c>
      <c r="N151" s="112" t="str">
        <f t="shared" si="2"/>
        <v/>
      </c>
      <c r="O151" s="139">
        <f t="shared" si="3"/>
        <v>0</v>
      </c>
      <c r="P151" s="138">
        <v>146.0</v>
      </c>
      <c r="Q151" s="112" t="str">
        <f t="shared" si="21"/>
        <v/>
      </c>
      <c r="R151" s="112" t="str">
        <f t="shared" si="22"/>
        <v/>
      </c>
      <c r="S151" s="112">
        <f t="shared" si="4"/>
        <v>0</v>
      </c>
      <c r="T151" s="112">
        <f t="shared" si="5"/>
        <v>0</v>
      </c>
      <c r="U151" s="112" t="str">
        <f t="shared" si="23"/>
        <v/>
      </c>
      <c r="V151" s="112" t="str">
        <f t="shared" si="6"/>
        <v/>
      </c>
      <c r="W151" s="112">
        <v>0.0</v>
      </c>
      <c r="X151" s="112">
        <f t="shared" si="7"/>
        <v>0</v>
      </c>
      <c r="Y151" s="140" t="str">
        <f t="shared" si="8"/>
        <v/>
      </c>
      <c r="AA151" s="141">
        <v>146.0</v>
      </c>
      <c r="AB151" s="112" t="str">
        <f t="shared" si="9"/>
        <v/>
      </c>
      <c r="AC151" s="142">
        <f t="shared" si="10"/>
        <v>0</v>
      </c>
      <c r="AD151" s="112" t="str">
        <f t="shared" si="11"/>
        <v/>
      </c>
      <c r="AE151" s="112" t="str">
        <f t="shared" si="12"/>
        <v/>
      </c>
      <c r="AF151" s="112" t="str">
        <f t="shared" si="24"/>
        <v/>
      </c>
      <c r="AG151" s="112" t="str">
        <f t="shared" si="25"/>
        <v/>
      </c>
      <c r="AH151" s="112" t="str">
        <f t="shared" si="26"/>
        <v/>
      </c>
      <c r="AI151" s="143" t="str">
        <f t="shared" si="27"/>
        <v/>
      </c>
      <c r="AK151" s="141">
        <v>146.0</v>
      </c>
      <c r="AL151" s="112"/>
      <c r="AM151" s="112"/>
      <c r="AN151" s="112"/>
      <c r="AO151" s="112"/>
      <c r="AP151" s="112"/>
      <c r="AQ151" s="112"/>
      <c r="AR151" s="112"/>
      <c r="AS151" s="112"/>
      <c r="AT151" s="112"/>
      <c r="AU151" s="112"/>
      <c r="AV151" s="112"/>
      <c r="AW151" s="112"/>
      <c r="AX151" s="112"/>
      <c r="AY151" s="143"/>
    </row>
    <row r="152" ht="15.75" customHeight="1">
      <c r="C152" s="241" t="s">
        <v>200</v>
      </c>
      <c r="D152" s="242">
        <v>0.43</v>
      </c>
      <c r="E152" s="240" t="s">
        <v>162</v>
      </c>
      <c r="F152" s="239">
        <f>IF(OR('Pin Maritime'!$E152="Feuillus",'Pin Maritime'!$E152="Peupliers"),1.56,1.3)</f>
        <v>1.3</v>
      </c>
      <c r="G152" s="112"/>
      <c r="H152" s="112"/>
      <c r="I152" s="138">
        <v>147.0</v>
      </c>
      <c r="J152" s="112" t="str">
        <f t="shared" si="64"/>
        <v/>
      </c>
      <c r="K152" s="112">
        <f t="shared" si="19"/>
        <v>0</v>
      </c>
      <c r="L152" s="112" t="str">
        <f t="shared" si="20"/>
        <v/>
      </c>
      <c r="M152" s="112" t="str">
        <f t="shared" si="1"/>
        <v/>
      </c>
      <c r="N152" s="112" t="str">
        <f t="shared" si="2"/>
        <v/>
      </c>
      <c r="O152" s="139">
        <f t="shared" si="3"/>
        <v>0</v>
      </c>
      <c r="P152" s="138">
        <v>147.0</v>
      </c>
      <c r="Q152" s="112" t="str">
        <f t="shared" si="21"/>
        <v/>
      </c>
      <c r="R152" s="112" t="str">
        <f t="shared" si="22"/>
        <v/>
      </c>
      <c r="S152" s="112">
        <f t="shared" si="4"/>
        <v>0</v>
      </c>
      <c r="T152" s="112">
        <f t="shared" si="5"/>
        <v>0</v>
      </c>
      <c r="U152" s="112" t="str">
        <f t="shared" si="23"/>
        <v/>
      </c>
      <c r="V152" s="112" t="str">
        <f t="shared" si="6"/>
        <v/>
      </c>
      <c r="W152" s="112">
        <v>0.0</v>
      </c>
      <c r="X152" s="112">
        <f t="shared" si="7"/>
        <v>0</v>
      </c>
      <c r="Y152" s="140" t="str">
        <f t="shared" si="8"/>
        <v/>
      </c>
      <c r="AA152" s="141">
        <v>147.0</v>
      </c>
      <c r="AB152" s="112" t="str">
        <f t="shared" si="9"/>
        <v/>
      </c>
      <c r="AC152" s="142">
        <f t="shared" si="10"/>
        <v>0</v>
      </c>
      <c r="AD152" s="112" t="str">
        <f t="shared" si="11"/>
        <v/>
      </c>
      <c r="AE152" s="112" t="str">
        <f t="shared" si="12"/>
        <v/>
      </c>
      <c r="AF152" s="112" t="str">
        <f t="shared" si="24"/>
        <v/>
      </c>
      <c r="AG152" s="112" t="str">
        <f t="shared" si="25"/>
        <v/>
      </c>
      <c r="AH152" s="112" t="str">
        <f t="shared" si="26"/>
        <v/>
      </c>
      <c r="AI152" s="143" t="str">
        <f t="shared" si="27"/>
        <v/>
      </c>
      <c r="AK152" s="141">
        <v>147.0</v>
      </c>
      <c r="AL152" s="112"/>
      <c r="AM152" s="112"/>
      <c r="AN152" s="112"/>
      <c r="AO152" s="112"/>
      <c r="AP152" s="112"/>
      <c r="AQ152" s="112"/>
      <c r="AR152" s="112"/>
      <c r="AS152" s="112"/>
      <c r="AT152" s="112"/>
      <c r="AU152" s="112"/>
      <c r="AV152" s="112"/>
      <c r="AW152" s="112"/>
      <c r="AX152" s="112"/>
      <c r="AY152" s="143"/>
    </row>
    <row r="153" ht="15.75" customHeight="1">
      <c r="C153" s="241" t="s">
        <v>201</v>
      </c>
      <c r="D153" s="242">
        <v>0.37</v>
      </c>
      <c r="E153" s="240" t="s">
        <v>162</v>
      </c>
      <c r="F153" s="239">
        <f>IF(OR('Pin Maritime'!$E153="Feuillus",'Pin Maritime'!$E153="Peupliers"),1.56,1.3)</f>
        <v>1.3</v>
      </c>
      <c r="G153" s="112"/>
      <c r="H153" s="112"/>
      <c r="I153" s="138">
        <v>148.0</v>
      </c>
      <c r="J153" s="112" t="str">
        <f t="shared" si="64"/>
        <v/>
      </c>
      <c r="K153" s="112">
        <f t="shared" si="19"/>
        <v>0</v>
      </c>
      <c r="L153" s="112" t="str">
        <f t="shared" si="20"/>
        <v/>
      </c>
      <c r="M153" s="112" t="str">
        <f t="shared" si="1"/>
        <v/>
      </c>
      <c r="N153" s="112" t="str">
        <f t="shared" si="2"/>
        <v/>
      </c>
      <c r="O153" s="139">
        <f t="shared" si="3"/>
        <v>0</v>
      </c>
      <c r="P153" s="138">
        <v>148.0</v>
      </c>
      <c r="Q153" s="112" t="str">
        <f t="shared" si="21"/>
        <v/>
      </c>
      <c r="R153" s="112" t="str">
        <f t="shared" si="22"/>
        <v/>
      </c>
      <c r="S153" s="112">
        <f t="shared" si="4"/>
        <v>0</v>
      </c>
      <c r="T153" s="112">
        <f t="shared" si="5"/>
        <v>0</v>
      </c>
      <c r="U153" s="112" t="str">
        <f t="shared" si="23"/>
        <v/>
      </c>
      <c r="V153" s="112" t="str">
        <f t="shared" si="6"/>
        <v/>
      </c>
      <c r="W153" s="112">
        <v>0.0</v>
      </c>
      <c r="X153" s="112">
        <f t="shared" si="7"/>
        <v>0</v>
      </c>
      <c r="Y153" s="140" t="str">
        <f t="shared" si="8"/>
        <v/>
      </c>
      <c r="AA153" s="141">
        <v>148.0</v>
      </c>
      <c r="AB153" s="112" t="str">
        <f t="shared" si="9"/>
        <v/>
      </c>
      <c r="AC153" s="142">
        <f t="shared" si="10"/>
        <v>0</v>
      </c>
      <c r="AD153" s="112" t="str">
        <f t="shared" si="11"/>
        <v/>
      </c>
      <c r="AE153" s="112" t="str">
        <f t="shared" si="12"/>
        <v/>
      </c>
      <c r="AF153" s="112" t="str">
        <f t="shared" si="24"/>
        <v/>
      </c>
      <c r="AG153" s="112" t="str">
        <f t="shared" si="25"/>
        <v/>
      </c>
      <c r="AH153" s="112" t="str">
        <f t="shared" si="26"/>
        <v/>
      </c>
      <c r="AI153" s="143" t="str">
        <f t="shared" si="27"/>
        <v/>
      </c>
      <c r="AK153" s="141">
        <v>148.0</v>
      </c>
      <c r="AL153" s="112"/>
      <c r="AM153" s="112"/>
      <c r="AN153" s="112"/>
      <c r="AO153" s="112"/>
      <c r="AP153" s="112"/>
      <c r="AQ153" s="112"/>
      <c r="AR153" s="112"/>
      <c r="AS153" s="112"/>
      <c r="AT153" s="112"/>
      <c r="AU153" s="112"/>
      <c r="AV153" s="112"/>
      <c r="AW153" s="112"/>
      <c r="AX153" s="112"/>
      <c r="AY153" s="143"/>
    </row>
    <row r="154" ht="15.75" customHeight="1">
      <c r="C154" s="241" t="s">
        <v>202</v>
      </c>
      <c r="D154" s="242">
        <v>0.36</v>
      </c>
      <c r="E154" s="240" t="s">
        <v>162</v>
      </c>
      <c r="F154" s="239">
        <f>IF(OR('Pin Maritime'!$E154="Feuillus",'Pin Maritime'!$E154="Peupliers"),1.56,1.3)</f>
        <v>1.3</v>
      </c>
      <c r="G154" s="112"/>
      <c r="H154" s="112"/>
      <c r="I154" s="138">
        <v>149.0</v>
      </c>
      <c r="J154" s="112" t="str">
        <f t="shared" si="64"/>
        <v/>
      </c>
      <c r="K154" s="112">
        <f t="shared" si="19"/>
        <v>0</v>
      </c>
      <c r="L154" s="112" t="str">
        <f t="shared" si="20"/>
        <v/>
      </c>
      <c r="M154" s="112" t="str">
        <f t="shared" si="1"/>
        <v/>
      </c>
      <c r="N154" s="112" t="str">
        <f t="shared" si="2"/>
        <v/>
      </c>
      <c r="O154" s="139">
        <f t="shared" si="3"/>
        <v>0</v>
      </c>
      <c r="P154" s="138">
        <v>149.0</v>
      </c>
      <c r="Q154" s="112" t="str">
        <f t="shared" si="21"/>
        <v/>
      </c>
      <c r="R154" s="112" t="str">
        <f t="shared" si="22"/>
        <v/>
      </c>
      <c r="S154" s="112">
        <f t="shared" si="4"/>
        <v>0</v>
      </c>
      <c r="T154" s="112">
        <f t="shared" si="5"/>
        <v>0</v>
      </c>
      <c r="U154" s="112" t="str">
        <f t="shared" si="23"/>
        <v/>
      </c>
      <c r="V154" s="112" t="str">
        <f t="shared" si="6"/>
        <v/>
      </c>
      <c r="W154" s="112">
        <v>0.0</v>
      </c>
      <c r="X154" s="112">
        <f t="shared" si="7"/>
        <v>0</v>
      </c>
      <c r="Y154" s="140" t="str">
        <f t="shared" si="8"/>
        <v/>
      </c>
      <c r="AA154" s="141">
        <v>149.0</v>
      </c>
      <c r="AB154" s="112" t="str">
        <f t="shared" si="9"/>
        <v/>
      </c>
      <c r="AC154" s="142">
        <f t="shared" si="10"/>
        <v>0</v>
      </c>
      <c r="AD154" s="112" t="str">
        <f t="shared" si="11"/>
        <v/>
      </c>
      <c r="AE154" s="112" t="str">
        <f t="shared" si="12"/>
        <v/>
      </c>
      <c r="AF154" s="112" t="str">
        <f t="shared" si="24"/>
        <v/>
      </c>
      <c r="AG154" s="112" t="str">
        <f t="shared" si="25"/>
        <v/>
      </c>
      <c r="AH154" s="112" t="str">
        <f t="shared" si="26"/>
        <v/>
      </c>
      <c r="AI154" s="143" t="str">
        <f t="shared" si="27"/>
        <v/>
      </c>
      <c r="AK154" s="141">
        <v>149.0</v>
      </c>
      <c r="AL154" s="112"/>
      <c r="AM154" s="112"/>
      <c r="AN154" s="112"/>
      <c r="AO154" s="112"/>
      <c r="AP154" s="112"/>
      <c r="AQ154" s="112"/>
      <c r="AR154" s="112"/>
      <c r="AS154" s="112"/>
      <c r="AT154" s="112"/>
      <c r="AU154" s="112"/>
      <c r="AV154" s="112"/>
      <c r="AW154" s="112"/>
      <c r="AX154" s="112"/>
      <c r="AY154" s="143"/>
    </row>
    <row r="155" ht="15.75" customHeight="1">
      <c r="C155" s="241" t="s">
        <v>203</v>
      </c>
      <c r="D155" s="242">
        <v>0.51</v>
      </c>
      <c r="E155" s="240" t="s">
        <v>158</v>
      </c>
      <c r="F155" s="239">
        <f>IF(OR('Pin Maritime'!$E155="Feuillus",'Pin Maritime'!$E155="Peupliers"),1.56,1.3)</f>
        <v>1.56</v>
      </c>
      <c r="G155" s="112"/>
      <c r="H155" s="112"/>
      <c r="I155" s="138">
        <v>150.0</v>
      </c>
      <c r="J155" s="112" t="str">
        <f t="shared" si="64"/>
        <v/>
      </c>
      <c r="K155" s="112">
        <f t="shared" si="19"/>
        <v>0</v>
      </c>
      <c r="L155" s="112" t="str">
        <f t="shared" si="20"/>
        <v/>
      </c>
      <c r="M155" s="112" t="str">
        <f t="shared" si="1"/>
        <v/>
      </c>
      <c r="N155" s="112" t="str">
        <f t="shared" si="2"/>
        <v/>
      </c>
      <c r="O155" s="139">
        <f t="shared" si="3"/>
        <v>0</v>
      </c>
      <c r="P155" s="138">
        <v>150.0</v>
      </c>
      <c r="Q155" s="112" t="str">
        <f t="shared" si="21"/>
        <v/>
      </c>
      <c r="R155" s="112" t="str">
        <f t="shared" si="22"/>
        <v/>
      </c>
      <c r="S155" s="112">
        <f t="shared" si="4"/>
        <v>0</v>
      </c>
      <c r="T155" s="112">
        <f t="shared" si="5"/>
        <v>0</v>
      </c>
      <c r="U155" s="112" t="str">
        <f t="shared" si="23"/>
        <v/>
      </c>
      <c r="V155" s="112" t="str">
        <f t="shared" si="6"/>
        <v/>
      </c>
      <c r="W155" s="112">
        <v>0.0</v>
      </c>
      <c r="X155" s="112">
        <f t="shared" si="7"/>
        <v>0</v>
      </c>
      <c r="Y155" s="140" t="str">
        <f t="shared" si="8"/>
        <v/>
      </c>
      <c r="AA155" s="141">
        <v>150.0</v>
      </c>
      <c r="AB155" s="112" t="str">
        <f t="shared" si="9"/>
        <v/>
      </c>
      <c r="AC155" s="142">
        <f t="shared" si="10"/>
        <v>0</v>
      </c>
      <c r="AD155" s="112" t="str">
        <f t="shared" si="11"/>
        <v/>
      </c>
      <c r="AE155" s="112" t="str">
        <f t="shared" si="12"/>
        <v/>
      </c>
      <c r="AF155" s="112" t="str">
        <f t="shared" si="24"/>
        <v/>
      </c>
      <c r="AG155" s="112" t="str">
        <f t="shared" si="25"/>
        <v/>
      </c>
      <c r="AH155" s="112" t="str">
        <f t="shared" si="26"/>
        <v/>
      </c>
      <c r="AI155" s="143" t="str">
        <f t="shared" si="27"/>
        <v/>
      </c>
      <c r="AK155" s="141">
        <v>150.0</v>
      </c>
      <c r="AL155" s="112"/>
      <c r="AM155" s="112"/>
      <c r="AN155" s="112"/>
      <c r="AO155" s="112"/>
      <c r="AP155" s="112"/>
      <c r="AQ155" s="112"/>
      <c r="AR155" s="112"/>
      <c r="AS155" s="112"/>
      <c r="AT155" s="112"/>
      <c r="AU155" s="112"/>
      <c r="AV155" s="112"/>
      <c r="AW155" s="112"/>
      <c r="AX155" s="112"/>
      <c r="AY155" s="143"/>
    </row>
    <row r="156" ht="15.75" customHeight="1">
      <c r="C156" s="241" t="s">
        <v>204</v>
      </c>
      <c r="D156" s="242">
        <v>0.56</v>
      </c>
      <c r="E156" s="240" t="s">
        <v>158</v>
      </c>
      <c r="F156" s="239">
        <f>IF(OR('Pin Maritime'!$E156="Feuillus",'Pin Maritime'!$E156="Peupliers"),1.56,1.3)</f>
        <v>1.56</v>
      </c>
      <c r="G156" s="112"/>
      <c r="H156" s="112"/>
      <c r="I156" s="138">
        <v>151.0</v>
      </c>
      <c r="J156" s="112" t="str">
        <f t="shared" si="64"/>
        <v/>
      </c>
      <c r="K156" s="112">
        <f t="shared" si="19"/>
        <v>0</v>
      </c>
      <c r="L156" s="112" t="str">
        <f t="shared" si="20"/>
        <v/>
      </c>
      <c r="M156" s="112" t="str">
        <f t="shared" si="1"/>
        <v/>
      </c>
      <c r="N156" s="112" t="str">
        <f t="shared" si="2"/>
        <v/>
      </c>
      <c r="O156" s="139">
        <f t="shared" si="3"/>
        <v>0</v>
      </c>
      <c r="P156" s="138">
        <v>151.0</v>
      </c>
      <c r="Q156" s="112" t="str">
        <f t="shared" si="21"/>
        <v/>
      </c>
      <c r="R156" s="112" t="str">
        <f t="shared" si="22"/>
        <v/>
      </c>
      <c r="S156" s="112">
        <f t="shared" si="4"/>
        <v>0</v>
      </c>
      <c r="T156" s="112">
        <f t="shared" si="5"/>
        <v>0</v>
      </c>
      <c r="U156" s="112" t="str">
        <f t="shared" si="23"/>
        <v/>
      </c>
      <c r="V156" s="112" t="str">
        <f t="shared" si="6"/>
        <v/>
      </c>
      <c r="W156" s="112">
        <v>0.0</v>
      </c>
      <c r="X156" s="112">
        <f t="shared" si="7"/>
        <v>0</v>
      </c>
      <c r="Y156" s="140" t="str">
        <f t="shared" si="8"/>
        <v/>
      </c>
      <c r="AA156" s="141">
        <v>151.0</v>
      </c>
      <c r="AB156" s="112" t="str">
        <f t="shared" si="9"/>
        <v/>
      </c>
      <c r="AC156" s="142">
        <f t="shared" si="10"/>
        <v>0</v>
      </c>
      <c r="AD156" s="112" t="str">
        <f t="shared" si="11"/>
        <v/>
      </c>
      <c r="AE156" s="112" t="str">
        <f t="shared" si="12"/>
        <v/>
      </c>
      <c r="AF156" s="112" t="str">
        <f t="shared" si="24"/>
        <v/>
      </c>
      <c r="AG156" s="112" t="str">
        <f t="shared" si="25"/>
        <v/>
      </c>
      <c r="AH156" s="112" t="str">
        <f t="shared" si="26"/>
        <v/>
      </c>
      <c r="AI156" s="143" t="str">
        <f t="shared" si="27"/>
        <v/>
      </c>
      <c r="AK156" s="141">
        <v>151.0</v>
      </c>
      <c r="AL156" s="112"/>
      <c r="AM156" s="112"/>
      <c r="AN156" s="112"/>
      <c r="AO156" s="112"/>
      <c r="AP156" s="112"/>
      <c r="AQ156" s="112"/>
      <c r="AR156" s="112"/>
      <c r="AS156" s="112"/>
      <c r="AT156" s="112"/>
      <c r="AU156" s="112"/>
      <c r="AV156" s="112"/>
      <c r="AW156" s="112"/>
      <c r="AX156" s="112"/>
      <c r="AY156" s="143"/>
    </row>
    <row r="157" ht="15.75" customHeight="1">
      <c r="C157" s="241" t="s">
        <v>205</v>
      </c>
      <c r="D157" s="242">
        <v>0.56</v>
      </c>
      <c r="E157" s="240" t="s">
        <v>158</v>
      </c>
      <c r="F157" s="239">
        <f>IF(OR('Pin Maritime'!$E157="Feuillus",'Pin Maritime'!$E157="Peupliers"),1.56,1.3)</f>
        <v>1.56</v>
      </c>
      <c r="G157" s="112"/>
      <c r="H157" s="112"/>
      <c r="I157" s="138">
        <v>152.0</v>
      </c>
      <c r="J157" s="112" t="str">
        <f t="shared" si="64"/>
        <v/>
      </c>
      <c r="K157" s="112">
        <f t="shared" si="19"/>
        <v>0</v>
      </c>
      <c r="L157" s="112" t="str">
        <f t="shared" si="20"/>
        <v/>
      </c>
      <c r="M157" s="112" t="str">
        <f t="shared" si="1"/>
        <v/>
      </c>
      <c r="N157" s="112" t="str">
        <f t="shared" si="2"/>
        <v/>
      </c>
      <c r="O157" s="139">
        <f t="shared" si="3"/>
        <v>0</v>
      </c>
      <c r="P157" s="138">
        <v>152.0</v>
      </c>
      <c r="Q157" s="112" t="str">
        <f t="shared" si="21"/>
        <v/>
      </c>
      <c r="R157" s="112" t="str">
        <f t="shared" si="22"/>
        <v/>
      </c>
      <c r="S157" s="112">
        <f t="shared" si="4"/>
        <v>0</v>
      </c>
      <c r="T157" s="112">
        <f t="shared" si="5"/>
        <v>0</v>
      </c>
      <c r="U157" s="112" t="str">
        <f t="shared" si="23"/>
        <v/>
      </c>
      <c r="V157" s="112" t="str">
        <f t="shared" si="6"/>
        <v/>
      </c>
      <c r="W157" s="112">
        <v>0.0</v>
      </c>
      <c r="X157" s="112">
        <f t="shared" si="7"/>
        <v>0</v>
      </c>
      <c r="Y157" s="140" t="str">
        <f t="shared" si="8"/>
        <v/>
      </c>
      <c r="AA157" s="141">
        <v>152.0</v>
      </c>
      <c r="AB157" s="112" t="str">
        <f t="shared" si="9"/>
        <v/>
      </c>
      <c r="AC157" s="142">
        <f t="shared" si="10"/>
        <v>0</v>
      </c>
      <c r="AD157" s="112" t="str">
        <f t="shared" si="11"/>
        <v/>
      </c>
      <c r="AE157" s="112" t="str">
        <f t="shared" si="12"/>
        <v/>
      </c>
      <c r="AF157" s="112" t="str">
        <f t="shared" si="24"/>
        <v/>
      </c>
      <c r="AG157" s="112" t="str">
        <f t="shared" si="25"/>
        <v/>
      </c>
      <c r="AH157" s="112" t="str">
        <f t="shared" si="26"/>
        <v/>
      </c>
      <c r="AI157" s="143" t="str">
        <f t="shared" si="27"/>
        <v/>
      </c>
      <c r="AK157" s="141">
        <v>152.0</v>
      </c>
      <c r="AL157" s="112"/>
      <c r="AM157" s="112"/>
      <c r="AN157" s="112"/>
      <c r="AO157" s="112"/>
      <c r="AP157" s="112"/>
      <c r="AQ157" s="112"/>
      <c r="AR157" s="112"/>
      <c r="AS157" s="112"/>
      <c r="AT157" s="112"/>
      <c r="AU157" s="112"/>
      <c r="AV157" s="112"/>
      <c r="AW157" s="112"/>
      <c r="AX157" s="112"/>
      <c r="AY157" s="143"/>
    </row>
    <row r="158" ht="15.75" customHeight="1">
      <c r="C158" s="241" t="s">
        <v>206</v>
      </c>
      <c r="D158" s="242">
        <v>0.48</v>
      </c>
      <c r="E158" s="240" t="s">
        <v>158</v>
      </c>
      <c r="F158" s="239">
        <f>IF(OR('Pin Maritime'!$E158="Feuillus",'Pin Maritime'!$E158="Peupliers"),1.56,1.3)</f>
        <v>1.56</v>
      </c>
      <c r="G158" s="112"/>
      <c r="H158" s="112"/>
      <c r="I158" s="138">
        <v>153.0</v>
      </c>
      <c r="J158" s="112" t="str">
        <f t="shared" si="64"/>
        <v/>
      </c>
      <c r="K158" s="112">
        <f t="shared" si="19"/>
        <v>0</v>
      </c>
      <c r="L158" s="112" t="str">
        <f t="shared" si="20"/>
        <v/>
      </c>
      <c r="M158" s="112" t="str">
        <f t="shared" si="1"/>
        <v/>
      </c>
      <c r="N158" s="112" t="str">
        <f t="shared" si="2"/>
        <v/>
      </c>
      <c r="O158" s="139">
        <f t="shared" si="3"/>
        <v>0</v>
      </c>
      <c r="P158" s="138">
        <v>153.0</v>
      </c>
      <c r="Q158" s="112" t="str">
        <f t="shared" si="21"/>
        <v/>
      </c>
      <c r="R158" s="112" t="str">
        <f t="shared" si="22"/>
        <v/>
      </c>
      <c r="S158" s="112">
        <f t="shared" si="4"/>
        <v>0</v>
      </c>
      <c r="T158" s="112">
        <f t="shared" si="5"/>
        <v>0</v>
      </c>
      <c r="U158" s="112" t="str">
        <f t="shared" si="23"/>
        <v/>
      </c>
      <c r="V158" s="112" t="str">
        <f t="shared" si="6"/>
        <v/>
      </c>
      <c r="W158" s="112">
        <v>0.0</v>
      </c>
      <c r="X158" s="112">
        <f t="shared" si="7"/>
        <v>0</v>
      </c>
      <c r="Y158" s="140" t="str">
        <f t="shared" si="8"/>
        <v/>
      </c>
      <c r="AA158" s="141">
        <v>153.0</v>
      </c>
      <c r="AB158" s="112" t="str">
        <f t="shared" si="9"/>
        <v/>
      </c>
      <c r="AC158" s="142">
        <f t="shared" si="10"/>
        <v>0</v>
      </c>
      <c r="AD158" s="112" t="str">
        <f t="shared" si="11"/>
        <v/>
      </c>
      <c r="AE158" s="112" t="str">
        <f t="shared" si="12"/>
        <v/>
      </c>
      <c r="AF158" s="112" t="str">
        <f t="shared" si="24"/>
        <v/>
      </c>
      <c r="AG158" s="112" t="str">
        <f t="shared" si="25"/>
        <v/>
      </c>
      <c r="AH158" s="112" t="str">
        <f t="shared" si="26"/>
        <v/>
      </c>
      <c r="AI158" s="143" t="str">
        <f t="shared" si="27"/>
        <v/>
      </c>
      <c r="AK158" s="141">
        <v>153.0</v>
      </c>
      <c r="AL158" s="112"/>
      <c r="AM158" s="112"/>
      <c r="AN158" s="112"/>
      <c r="AO158" s="112"/>
      <c r="AP158" s="112"/>
      <c r="AQ158" s="112"/>
      <c r="AR158" s="112"/>
      <c r="AS158" s="112"/>
      <c r="AT158" s="112"/>
      <c r="AU158" s="112"/>
      <c r="AV158" s="112"/>
      <c r="AW158" s="112"/>
      <c r="AX158" s="112"/>
      <c r="AY158" s="143"/>
    </row>
    <row r="159" ht="15.75" customHeight="1">
      <c r="C159" s="241" t="s">
        <v>207</v>
      </c>
      <c r="D159" s="242">
        <v>0.55</v>
      </c>
      <c r="E159" s="240" t="s">
        <v>158</v>
      </c>
      <c r="F159" s="239">
        <f>IF(OR('Pin Maritime'!$E159="Feuillus",'Pin Maritime'!$E159="Peupliers"),1.56,1.3)</f>
        <v>1.56</v>
      </c>
      <c r="G159" s="112"/>
      <c r="H159" s="112"/>
      <c r="I159" s="138">
        <v>154.0</v>
      </c>
      <c r="J159" s="112" t="str">
        <f t="shared" si="64"/>
        <v/>
      </c>
      <c r="K159" s="112">
        <f t="shared" si="19"/>
        <v>0</v>
      </c>
      <c r="L159" s="112" t="str">
        <f t="shared" si="20"/>
        <v/>
      </c>
      <c r="M159" s="112" t="str">
        <f t="shared" si="1"/>
        <v/>
      </c>
      <c r="N159" s="112" t="str">
        <f t="shared" si="2"/>
        <v/>
      </c>
      <c r="O159" s="139">
        <f t="shared" si="3"/>
        <v>0</v>
      </c>
      <c r="P159" s="138">
        <v>154.0</v>
      </c>
      <c r="Q159" s="112" t="str">
        <f t="shared" si="21"/>
        <v/>
      </c>
      <c r="R159" s="112" t="str">
        <f t="shared" si="22"/>
        <v/>
      </c>
      <c r="S159" s="112">
        <f t="shared" si="4"/>
        <v>0</v>
      </c>
      <c r="T159" s="112">
        <f t="shared" si="5"/>
        <v>0</v>
      </c>
      <c r="U159" s="112" t="str">
        <f t="shared" si="23"/>
        <v/>
      </c>
      <c r="V159" s="112" t="str">
        <f t="shared" si="6"/>
        <v/>
      </c>
      <c r="W159" s="112">
        <v>0.0</v>
      </c>
      <c r="X159" s="112">
        <f t="shared" si="7"/>
        <v>0</v>
      </c>
      <c r="Y159" s="140" t="str">
        <f t="shared" si="8"/>
        <v/>
      </c>
      <c r="AA159" s="141">
        <v>154.0</v>
      </c>
      <c r="AB159" s="112" t="str">
        <f t="shared" si="9"/>
        <v/>
      </c>
      <c r="AC159" s="142">
        <f t="shared" si="10"/>
        <v>0</v>
      </c>
      <c r="AD159" s="112" t="str">
        <f t="shared" si="11"/>
        <v/>
      </c>
      <c r="AE159" s="112" t="str">
        <f t="shared" si="12"/>
        <v/>
      </c>
      <c r="AF159" s="112" t="str">
        <f t="shared" si="24"/>
        <v/>
      </c>
      <c r="AG159" s="112" t="str">
        <f t="shared" si="25"/>
        <v/>
      </c>
      <c r="AH159" s="112" t="str">
        <f t="shared" si="26"/>
        <v/>
      </c>
      <c r="AI159" s="143" t="str">
        <f t="shared" si="27"/>
        <v/>
      </c>
      <c r="AK159" s="141">
        <v>154.0</v>
      </c>
      <c r="AL159" s="112"/>
      <c r="AM159" s="112"/>
      <c r="AN159" s="112"/>
      <c r="AO159" s="112"/>
      <c r="AP159" s="112"/>
      <c r="AQ159" s="112"/>
      <c r="AR159" s="112"/>
      <c r="AS159" s="112"/>
      <c r="AT159" s="112"/>
      <c r="AU159" s="112"/>
      <c r="AV159" s="112"/>
      <c r="AW159" s="112"/>
      <c r="AX159" s="112"/>
      <c r="AY159" s="143"/>
    </row>
    <row r="160" ht="15.75" customHeight="1">
      <c r="C160" s="241" t="s">
        <v>208</v>
      </c>
      <c r="D160" s="242">
        <v>0.56</v>
      </c>
      <c r="E160" s="240" t="s">
        <v>158</v>
      </c>
      <c r="F160" s="239">
        <f>IF(OR('Pin Maritime'!$E160="Feuillus",'Pin Maritime'!$E160="Peupliers"),1.56,1.3)</f>
        <v>1.56</v>
      </c>
      <c r="G160" s="112"/>
      <c r="H160" s="112"/>
      <c r="I160" s="138">
        <v>155.0</v>
      </c>
      <c r="J160" s="112" t="str">
        <f t="shared" si="64"/>
        <v/>
      </c>
      <c r="K160" s="112">
        <f t="shared" si="19"/>
        <v>0</v>
      </c>
      <c r="L160" s="112" t="str">
        <f t="shared" si="20"/>
        <v/>
      </c>
      <c r="M160" s="112" t="str">
        <f t="shared" si="1"/>
        <v/>
      </c>
      <c r="N160" s="112" t="str">
        <f t="shared" si="2"/>
        <v/>
      </c>
      <c r="O160" s="139">
        <f t="shared" si="3"/>
        <v>0</v>
      </c>
      <c r="P160" s="138">
        <v>155.0</v>
      </c>
      <c r="Q160" s="112" t="str">
        <f t="shared" si="21"/>
        <v/>
      </c>
      <c r="R160" s="112" t="str">
        <f t="shared" si="22"/>
        <v/>
      </c>
      <c r="S160" s="112">
        <f t="shared" si="4"/>
        <v>0</v>
      </c>
      <c r="T160" s="112">
        <f t="shared" si="5"/>
        <v>0</v>
      </c>
      <c r="U160" s="112" t="str">
        <f t="shared" si="23"/>
        <v/>
      </c>
      <c r="V160" s="112" t="str">
        <f t="shared" si="6"/>
        <v/>
      </c>
      <c r="W160" s="112">
        <v>0.0</v>
      </c>
      <c r="X160" s="112">
        <f t="shared" si="7"/>
        <v>0</v>
      </c>
      <c r="Y160" s="140" t="str">
        <f t="shared" si="8"/>
        <v/>
      </c>
      <c r="AA160" s="141">
        <v>155.0</v>
      </c>
      <c r="AB160" s="112" t="str">
        <f t="shared" si="9"/>
        <v/>
      </c>
      <c r="AC160" s="142">
        <f t="shared" si="10"/>
        <v>0</v>
      </c>
      <c r="AD160" s="112" t="str">
        <f t="shared" si="11"/>
        <v/>
      </c>
      <c r="AE160" s="112" t="str">
        <f t="shared" si="12"/>
        <v/>
      </c>
      <c r="AF160" s="112" t="str">
        <f t="shared" si="24"/>
        <v/>
      </c>
      <c r="AG160" s="112" t="str">
        <f t="shared" si="25"/>
        <v/>
      </c>
      <c r="AH160" s="112" t="str">
        <f t="shared" si="26"/>
        <v/>
      </c>
      <c r="AI160" s="143" t="str">
        <f t="shared" si="27"/>
        <v/>
      </c>
      <c r="AK160" s="141">
        <v>155.0</v>
      </c>
      <c r="AL160" s="112"/>
      <c r="AM160" s="112"/>
      <c r="AN160" s="112"/>
      <c r="AO160" s="112"/>
      <c r="AP160" s="112"/>
      <c r="AQ160" s="112"/>
      <c r="AR160" s="112"/>
      <c r="AS160" s="112"/>
      <c r="AT160" s="112"/>
      <c r="AU160" s="112"/>
      <c r="AV160" s="112"/>
      <c r="AW160" s="112"/>
      <c r="AX160" s="112"/>
      <c r="AY160" s="143"/>
    </row>
    <row r="161" ht="15.75" customHeight="1">
      <c r="C161" s="241" t="s">
        <v>209</v>
      </c>
      <c r="D161" s="242">
        <v>0.58</v>
      </c>
      <c r="E161" s="240" t="s">
        <v>158</v>
      </c>
      <c r="F161" s="239">
        <f>IF(OR('Pin Maritime'!$E161="Feuillus",'Pin Maritime'!$E161="Peupliers"),1.56,1.3)</f>
        <v>1.56</v>
      </c>
      <c r="G161" s="112"/>
      <c r="H161" s="112"/>
      <c r="I161" s="138">
        <v>156.0</v>
      </c>
      <c r="J161" s="112" t="str">
        <f t="shared" si="64"/>
        <v/>
      </c>
      <c r="K161" s="112">
        <f t="shared" si="19"/>
        <v>0</v>
      </c>
      <c r="L161" s="112" t="str">
        <f t="shared" si="20"/>
        <v/>
      </c>
      <c r="M161" s="112" t="str">
        <f t="shared" si="1"/>
        <v/>
      </c>
      <c r="N161" s="112" t="str">
        <f t="shared" si="2"/>
        <v/>
      </c>
      <c r="O161" s="139">
        <f t="shared" si="3"/>
        <v>0</v>
      </c>
      <c r="P161" s="138">
        <v>156.0</v>
      </c>
      <c r="Q161" s="112" t="str">
        <f t="shared" si="21"/>
        <v/>
      </c>
      <c r="R161" s="112" t="str">
        <f t="shared" si="22"/>
        <v/>
      </c>
      <c r="S161" s="112">
        <f t="shared" si="4"/>
        <v>0</v>
      </c>
      <c r="T161" s="112">
        <f t="shared" si="5"/>
        <v>0</v>
      </c>
      <c r="U161" s="112" t="str">
        <f t="shared" si="23"/>
        <v/>
      </c>
      <c r="V161" s="112" t="str">
        <f t="shared" si="6"/>
        <v/>
      </c>
      <c r="W161" s="112">
        <v>0.0</v>
      </c>
      <c r="X161" s="112">
        <f t="shared" si="7"/>
        <v>0</v>
      </c>
      <c r="Y161" s="140" t="str">
        <f t="shared" si="8"/>
        <v/>
      </c>
      <c r="AA161" s="141">
        <v>156.0</v>
      </c>
      <c r="AB161" s="112" t="str">
        <f t="shared" si="9"/>
        <v/>
      </c>
      <c r="AC161" s="142">
        <f t="shared" si="10"/>
        <v>0</v>
      </c>
      <c r="AD161" s="112" t="str">
        <f t="shared" si="11"/>
        <v/>
      </c>
      <c r="AE161" s="112" t="str">
        <f t="shared" si="12"/>
        <v/>
      </c>
      <c r="AF161" s="112" t="str">
        <f t="shared" si="24"/>
        <v/>
      </c>
      <c r="AG161" s="112" t="str">
        <f t="shared" si="25"/>
        <v/>
      </c>
      <c r="AH161" s="112" t="str">
        <f t="shared" si="26"/>
        <v/>
      </c>
      <c r="AI161" s="143" t="str">
        <f t="shared" si="27"/>
        <v/>
      </c>
      <c r="AK161" s="141">
        <v>156.0</v>
      </c>
      <c r="AL161" s="112"/>
      <c r="AM161" s="112"/>
      <c r="AN161" s="112"/>
      <c r="AO161" s="112"/>
      <c r="AP161" s="112"/>
      <c r="AQ161" s="112"/>
      <c r="AR161" s="112"/>
      <c r="AS161" s="112"/>
      <c r="AT161" s="112"/>
      <c r="AU161" s="112"/>
      <c r="AV161" s="112"/>
      <c r="AW161" s="112"/>
      <c r="AX161" s="112"/>
      <c r="AY161" s="143"/>
    </row>
    <row r="162" ht="15.75" customHeight="1">
      <c r="C162" s="241" t="s">
        <v>210</v>
      </c>
      <c r="D162" s="242">
        <v>0.58</v>
      </c>
      <c r="E162" s="240" t="s">
        <v>162</v>
      </c>
      <c r="F162" s="239">
        <f>IF(OR('Pin Maritime'!$E162="Feuillus",'Pin Maritime'!$E162="Peupliers"),1.56,1.3)</f>
        <v>1.3</v>
      </c>
      <c r="G162" s="112"/>
      <c r="H162" s="112"/>
      <c r="I162" s="138">
        <v>157.0</v>
      </c>
      <c r="J162" s="112" t="str">
        <f t="shared" si="64"/>
        <v/>
      </c>
      <c r="K162" s="112">
        <f t="shared" si="19"/>
        <v>0</v>
      </c>
      <c r="L162" s="112" t="str">
        <f t="shared" si="20"/>
        <v/>
      </c>
      <c r="M162" s="112" t="str">
        <f t="shared" si="1"/>
        <v/>
      </c>
      <c r="N162" s="112" t="str">
        <f t="shared" si="2"/>
        <v/>
      </c>
      <c r="O162" s="139">
        <f t="shared" si="3"/>
        <v>0</v>
      </c>
      <c r="P162" s="138">
        <v>157.0</v>
      </c>
      <c r="Q162" s="112" t="str">
        <f t="shared" si="21"/>
        <v/>
      </c>
      <c r="R162" s="112" t="str">
        <f t="shared" si="22"/>
        <v/>
      </c>
      <c r="S162" s="112">
        <f t="shared" si="4"/>
        <v>0</v>
      </c>
      <c r="T162" s="112">
        <f t="shared" si="5"/>
        <v>0</v>
      </c>
      <c r="U162" s="112" t="str">
        <f t="shared" si="23"/>
        <v/>
      </c>
      <c r="V162" s="112" t="str">
        <f t="shared" si="6"/>
        <v/>
      </c>
      <c r="W162" s="112">
        <v>0.0</v>
      </c>
      <c r="X162" s="112">
        <f t="shared" si="7"/>
        <v>0</v>
      </c>
      <c r="Y162" s="140" t="str">
        <f t="shared" si="8"/>
        <v/>
      </c>
      <c r="AA162" s="141">
        <v>157.0</v>
      </c>
      <c r="AB162" s="112" t="str">
        <f t="shared" si="9"/>
        <v/>
      </c>
      <c r="AC162" s="142">
        <f t="shared" si="10"/>
        <v>0</v>
      </c>
      <c r="AD162" s="112" t="str">
        <f t="shared" si="11"/>
        <v/>
      </c>
      <c r="AE162" s="112" t="str">
        <f t="shared" si="12"/>
        <v/>
      </c>
      <c r="AF162" s="112" t="str">
        <f t="shared" si="24"/>
        <v/>
      </c>
      <c r="AG162" s="112" t="str">
        <f t="shared" si="25"/>
        <v/>
      </c>
      <c r="AH162" s="112" t="str">
        <f t="shared" si="26"/>
        <v/>
      </c>
      <c r="AI162" s="143" t="str">
        <f t="shared" si="27"/>
        <v/>
      </c>
      <c r="AK162" s="141">
        <v>157.0</v>
      </c>
      <c r="AL162" s="112"/>
      <c r="AM162" s="112"/>
      <c r="AN162" s="112"/>
      <c r="AO162" s="112"/>
      <c r="AP162" s="112"/>
      <c r="AQ162" s="112"/>
      <c r="AR162" s="112"/>
      <c r="AS162" s="112"/>
      <c r="AT162" s="112"/>
      <c r="AU162" s="112"/>
      <c r="AV162" s="112"/>
      <c r="AW162" s="112"/>
      <c r="AX162" s="112"/>
      <c r="AY162" s="143"/>
    </row>
    <row r="163" ht="15.75" customHeight="1">
      <c r="C163" s="241" t="s">
        <v>211</v>
      </c>
      <c r="D163" s="242">
        <v>0.48</v>
      </c>
      <c r="E163" s="240" t="s">
        <v>162</v>
      </c>
      <c r="F163" s="239">
        <f>IF(OR('Pin Maritime'!$E163="Feuillus",'Pin Maritime'!$E163="Peupliers"),1.56,1.3)</f>
        <v>1.3</v>
      </c>
      <c r="G163" s="112"/>
      <c r="H163" s="112"/>
      <c r="I163" s="138">
        <v>158.0</v>
      </c>
      <c r="J163" s="112" t="str">
        <f t="shared" si="64"/>
        <v/>
      </c>
      <c r="K163" s="112">
        <f t="shared" si="19"/>
        <v>0</v>
      </c>
      <c r="L163" s="112" t="str">
        <f t="shared" si="20"/>
        <v/>
      </c>
      <c r="M163" s="112" t="str">
        <f t="shared" si="1"/>
        <v/>
      </c>
      <c r="N163" s="112" t="str">
        <f t="shared" si="2"/>
        <v/>
      </c>
      <c r="O163" s="139">
        <f t="shared" si="3"/>
        <v>0</v>
      </c>
      <c r="P163" s="138">
        <v>158.0</v>
      </c>
      <c r="Q163" s="112" t="str">
        <f t="shared" si="21"/>
        <v/>
      </c>
      <c r="R163" s="112" t="str">
        <f t="shared" si="22"/>
        <v/>
      </c>
      <c r="S163" s="112">
        <f t="shared" si="4"/>
        <v>0</v>
      </c>
      <c r="T163" s="112">
        <f t="shared" si="5"/>
        <v>0</v>
      </c>
      <c r="U163" s="112" t="str">
        <f t="shared" si="23"/>
        <v/>
      </c>
      <c r="V163" s="112" t="str">
        <f t="shared" si="6"/>
        <v/>
      </c>
      <c r="W163" s="112">
        <v>0.0</v>
      </c>
      <c r="X163" s="112">
        <f t="shared" si="7"/>
        <v>0</v>
      </c>
      <c r="Y163" s="140" t="str">
        <f t="shared" si="8"/>
        <v/>
      </c>
      <c r="AA163" s="141">
        <v>158.0</v>
      </c>
      <c r="AB163" s="112" t="str">
        <f t="shared" si="9"/>
        <v/>
      </c>
      <c r="AC163" s="142">
        <f t="shared" si="10"/>
        <v>0</v>
      </c>
      <c r="AD163" s="112" t="str">
        <f t="shared" si="11"/>
        <v/>
      </c>
      <c r="AE163" s="112" t="str">
        <f t="shared" si="12"/>
        <v/>
      </c>
      <c r="AF163" s="112" t="str">
        <f t="shared" si="24"/>
        <v/>
      </c>
      <c r="AG163" s="112" t="str">
        <f t="shared" si="25"/>
        <v/>
      </c>
      <c r="AH163" s="112" t="str">
        <f t="shared" si="26"/>
        <v/>
      </c>
      <c r="AI163" s="143" t="str">
        <f t="shared" si="27"/>
        <v/>
      </c>
      <c r="AK163" s="141">
        <v>158.0</v>
      </c>
      <c r="AL163" s="112"/>
      <c r="AM163" s="112"/>
      <c r="AN163" s="112"/>
      <c r="AO163" s="112"/>
      <c r="AP163" s="112"/>
      <c r="AQ163" s="112"/>
      <c r="AR163" s="112"/>
      <c r="AS163" s="112"/>
      <c r="AT163" s="112"/>
      <c r="AU163" s="112"/>
      <c r="AV163" s="112"/>
      <c r="AW163" s="112"/>
      <c r="AX163" s="112"/>
      <c r="AY163" s="143"/>
    </row>
    <row r="164" ht="15.75" customHeight="1">
      <c r="C164" s="241" t="s">
        <v>212</v>
      </c>
      <c r="D164" s="242">
        <v>0.42</v>
      </c>
      <c r="E164" s="240" t="s">
        <v>162</v>
      </c>
      <c r="F164" s="239">
        <f>IF(OR('Pin Maritime'!$E164="Feuillus",'Pin Maritime'!$E164="Peupliers"),1.56,1.3)</f>
        <v>1.3</v>
      </c>
      <c r="G164" s="112"/>
      <c r="H164" s="112"/>
      <c r="I164" s="138">
        <v>159.0</v>
      </c>
      <c r="J164" s="112" t="str">
        <f t="shared" si="64"/>
        <v/>
      </c>
      <c r="K164" s="112">
        <f t="shared" si="19"/>
        <v>0</v>
      </c>
      <c r="L164" s="112" t="str">
        <f t="shared" si="20"/>
        <v/>
      </c>
      <c r="M164" s="112" t="str">
        <f t="shared" si="1"/>
        <v/>
      </c>
      <c r="N164" s="112" t="str">
        <f t="shared" si="2"/>
        <v/>
      </c>
      <c r="O164" s="139">
        <f t="shared" si="3"/>
        <v>0</v>
      </c>
      <c r="P164" s="138">
        <v>159.0</v>
      </c>
      <c r="Q164" s="112" t="str">
        <f t="shared" si="21"/>
        <v/>
      </c>
      <c r="R164" s="112" t="str">
        <f t="shared" si="22"/>
        <v/>
      </c>
      <c r="S164" s="112">
        <f t="shared" si="4"/>
        <v>0</v>
      </c>
      <c r="T164" s="112">
        <f t="shared" si="5"/>
        <v>0</v>
      </c>
      <c r="U164" s="112" t="str">
        <f t="shared" si="23"/>
        <v/>
      </c>
      <c r="V164" s="112" t="str">
        <f t="shared" si="6"/>
        <v/>
      </c>
      <c r="W164" s="112">
        <v>0.0</v>
      </c>
      <c r="X164" s="112">
        <f t="shared" si="7"/>
        <v>0</v>
      </c>
      <c r="Y164" s="140" t="str">
        <f t="shared" si="8"/>
        <v/>
      </c>
      <c r="AA164" s="141">
        <v>159.0</v>
      </c>
      <c r="AB164" s="112" t="str">
        <f t="shared" si="9"/>
        <v/>
      </c>
      <c r="AC164" s="142">
        <f t="shared" si="10"/>
        <v>0</v>
      </c>
      <c r="AD164" s="112" t="str">
        <f t="shared" si="11"/>
        <v/>
      </c>
      <c r="AE164" s="112" t="str">
        <f t="shared" si="12"/>
        <v/>
      </c>
      <c r="AF164" s="112" t="str">
        <f t="shared" si="24"/>
        <v/>
      </c>
      <c r="AG164" s="112" t="str">
        <f t="shared" si="25"/>
        <v/>
      </c>
      <c r="AH164" s="112" t="str">
        <f t="shared" si="26"/>
        <v/>
      </c>
      <c r="AI164" s="143" t="str">
        <f t="shared" si="27"/>
        <v/>
      </c>
      <c r="AK164" s="141">
        <v>159.0</v>
      </c>
      <c r="AL164" s="112"/>
      <c r="AM164" s="112"/>
      <c r="AN164" s="112"/>
      <c r="AO164" s="112"/>
      <c r="AP164" s="112"/>
      <c r="AQ164" s="112"/>
      <c r="AR164" s="112"/>
      <c r="AS164" s="112"/>
      <c r="AT164" s="112"/>
      <c r="AU164" s="112"/>
      <c r="AV164" s="112"/>
      <c r="AW164" s="112"/>
      <c r="AX164" s="112"/>
      <c r="AY164" s="143"/>
    </row>
    <row r="165" ht="15.75" customHeight="1">
      <c r="C165" s="241" t="s">
        <v>213</v>
      </c>
      <c r="D165" s="242">
        <v>0.5</v>
      </c>
      <c r="E165" s="240" t="s">
        <v>158</v>
      </c>
      <c r="F165" s="239">
        <f>IF(OR('Pin Maritime'!$E165="Feuillus",'Pin Maritime'!$E165="Peupliers"),1.56,1.3)</f>
        <v>1.56</v>
      </c>
      <c r="G165" s="112"/>
      <c r="H165" s="112"/>
      <c r="I165" s="138">
        <v>160.0</v>
      </c>
      <c r="J165" s="112" t="str">
        <f t="shared" si="64"/>
        <v/>
      </c>
      <c r="K165" s="112">
        <f t="shared" si="19"/>
        <v>0</v>
      </c>
      <c r="L165" s="112" t="str">
        <f t="shared" si="20"/>
        <v/>
      </c>
      <c r="M165" s="112" t="str">
        <f t="shared" si="1"/>
        <v/>
      </c>
      <c r="N165" s="112" t="str">
        <f t="shared" si="2"/>
        <v/>
      </c>
      <c r="O165" s="139">
        <f t="shared" si="3"/>
        <v>0</v>
      </c>
      <c r="P165" s="138">
        <v>160.0</v>
      </c>
      <c r="Q165" s="112" t="str">
        <f t="shared" si="21"/>
        <v/>
      </c>
      <c r="R165" s="112" t="str">
        <f t="shared" si="22"/>
        <v/>
      </c>
      <c r="S165" s="112">
        <f t="shared" si="4"/>
        <v>0</v>
      </c>
      <c r="T165" s="112">
        <f t="shared" si="5"/>
        <v>0</v>
      </c>
      <c r="U165" s="112" t="str">
        <f t="shared" si="23"/>
        <v/>
      </c>
      <c r="V165" s="112" t="str">
        <f t="shared" si="6"/>
        <v/>
      </c>
      <c r="W165" s="112">
        <v>0.0</v>
      </c>
      <c r="X165" s="112">
        <f t="shared" si="7"/>
        <v>0</v>
      </c>
      <c r="Y165" s="140" t="str">
        <f t="shared" si="8"/>
        <v/>
      </c>
      <c r="AA165" s="141">
        <v>160.0</v>
      </c>
      <c r="AB165" s="112" t="str">
        <f t="shared" si="9"/>
        <v/>
      </c>
      <c r="AC165" s="142">
        <f t="shared" si="10"/>
        <v>0</v>
      </c>
      <c r="AD165" s="112" t="str">
        <f t="shared" si="11"/>
        <v/>
      </c>
      <c r="AE165" s="112" t="str">
        <f t="shared" si="12"/>
        <v/>
      </c>
      <c r="AF165" s="112" t="str">
        <f t="shared" si="24"/>
        <v/>
      </c>
      <c r="AG165" s="112" t="str">
        <f t="shared" si="25"/>
        <v/>
      </c>
      <c r="AH165" s="112" t="str">
        <f t="shared" si="26"/>
        <v/>
      </c>
      <c r="AI165" s="143" t="str">
        <f t="shared" si="27"/>
        <v/>
      </c>
      <c r="AK165" s="141">
        <v>160.0</v>
      </c>
      <c r="AL165" s="112"/>
      <c r="AM165" s="112"/>
      <c r="AN165" s="112"/>
      <c r="AO165" s="112"/>
      <c r="AP165" s="112"/>
      <c r="AQ165" s="112"/>
      <c r="AR165" s="112"/>
      <c r="AS165" s="112"/>
      <c r="AT165" s="112"/>
      <c r="AU165" s="112"/>
      <c r="AV165" s="112"/>
      <c r="AW165" s="112"/>
      <c r="AX165" s="112"/>
      <c r="AY165" s="143"/>
    </row>
    <row r="166" ht="15.75" customHeight="1">
      <c r="C166" s="241" t="s">
        <v>214</v>
      </c>
      <c r="D166" s="242">
        <v>0.55</v>
      </c>
      <c r="E166" s="240" t="s">
        <v>158</v>
      </c>
      <c r="F166" s="239">
        <f>IF(OR('Pin Maritime'!$E166="Feuillus",'Pin Maritime'!$E166="Peupliers"),1.56,1.3)</f>
        <v>1.56</v>
      </c>
      <c r="G166" s="112"/>
      <c r="H166" s="112"/>
      <c r="I166" s="138">
        <v>161.0</v>
      </c>
      <c r="J166" s="112" t="str">
        <f t="shared" si="64"/>
        <v/>
      </c>
      <c r="K166" s="112">
        <f t="shared" si="19"/>
        <v>0</v>
      </c>
      <c r="L166" s="112" t="str">
        <f t="shared" si="20"/>
        <v/>
      </c>
      <c r="M166" s="112" t="str">
        <f t="shared" si="1"/>
        <v/>
      </c>
      <c r="N166" s="112" t="str">
        <f t="shared" si="2"/>
        <v/>
      </c>
      <c r="O166" s="139">
        <f t="shared" si="3"/>
        <v>0</v>
      </c>
      <c r="P166" s="138">
        <v>161.0</v>
      </c>
      <c r="Q166" s="112" t="str">
        <f t="shared" si="21"/>
        <v/>
      </c>
      <c r="R166" s="112" t="str">
        <f t="shared" si="22"/>
        <v/>
      </c>
      <c r="S166" s="112">
        <f t="shared" si="4"/>
        <v>0</v>
      </c>
      <c r="T166" s="112">
        <f t="shared" si="5"/>
        <v>0</v>
      </c>
      <c r="U166" s="112" t="str">
        <f t="shared" si="23"/>
        <v/>
      </c>
      <c r="V166" s="112" t="str">
        <f t="shared" si="6"/>
        <v/>
      </c>
      <c r="W166" s="112">
        <v>0.0</v>
      </c>
      <c r="X166" s="112">
        <f t="shared" si="7"/>
        <v>0</v>
      </c>
      <c r="Y166" s="140" t="str">
        <f t="shared" si="8"/>
        <v/>
      </c>
      <c r="AA166" s="141">
        <v>161.0</v>
      </c>
      <c r="AB166" s="112" t="str">
        <f t="shared" si="9"/>
        <v/>
      </c>
      <c r="AC166" s="142">
        <f t="shared" si="10"/>
        <v>0</v>
      </c>
      <c r="AD166" s="112" t="str">
        <f t="shared" si="11"/>
        <v/>
      </c>
      <c r="AE166" s="112" t="str">
        <f t="shared" si="12"/>
        <v/>
      </c>
      <c r="AF166" s="112" t="str">
        <f t="shared" si="24"/>
        <v/>
      </c>
      <c r="AG166" s="112" t="str">
        <f t="shared" si="25"/>
        <v/>
      </c>
      <c r="AH166" s="112" t="str">
        <f t="shared" si="26"/>
        <v/>
      </c>
      <c r="AI166" s="143" t="str">
        <f t="shared" si="27"/>
        <v/>
      </c>
      <c r="AK166" s="141">
        <v>161.0</v>
      </c>
      <c r="AL166" s="112"/>
      <c r="AM166" s="112"/>
      <c r="AN166" s="112"/>
      <c r="AO166" s="112"/>
      <c r="AP166" s="112"/>
      <c r="AQ166" s="112"/>
      <c r="AR166" s="112"/>
      <c r="AS166" s="112"/>
      <c r="AT166" s="112"/>
      <c r="AU166" s="112"/>
      <c r="AV166" s="112"/>
      <c r="AW166" s="112"/>
      <c r="AX166" s="112"/>
      <c r="AY166" s="143"/>
    </row>
    <row r="167" ht="15.75" customHeight="1">
      <c r="C167" s="241" t="s">
        <v>215</v>
      </c>
      <c r="D167" s="242">
        <v>0.53</v>
      </c>
      <c r="E167" s="240" t="s">
        <v>158</v>
      </c>
      <c r="F167" s="239">
        <f>IF(OR('Pin Maritime'!$E167="Feuillus",'Pin Maritime'!$E167="Peupliers"),1.56,1.3)</f>
        <v>1.56</v>
      </c>
      <c r="G167" s="112"/>
      <c r="H167" s="112"/>
      <c r="I167" s="138">
        <v>162.0</v>
      </c>
      <c r="J167" s="112" t="str">
        <f t="shared" si="64"/>
        <v/>
      </c>
      <c r="K167" s="112">
        <f t="shared" si="19"/>
        <v>0</v>
      </c>
      <c r="L167" s="112" t="str">
        <f t="shared" si="20"/>
        <v/>
      </c>
      <c r="M167" s="112" t="str">
        <f t="shared" si="1"/>
        <v/>
      </c>
      <c r="N167" s="112" t="str">
        <f t="shared" si="2"/>
        <v/>
      </c>
      <c r="O167" s="139">
        <f t="shared" si="3"/>
        <v>0</v>
      </c>
      <c r="P167" s="138">
        <v>162.0</v>
      </c>
      <c r="Q167" s="112" t="str">
        <f t="shared" si="21"/>
        <v/>
      </c>
      <c r="R167" s="112" t="str">
        <f t="shared" si="22"/>
        <v/>
      </c>
      <c r="S167" s="112">
        <f t="shared" si="4"/>
        <v>0</v>
      </c>
      <c r="T167" s="112">
        <f t="shared" si="5"/>
        <v>0</v>
      </c>
      <c r="U167" s="112" t="str">
        <f t="shared" si="23"/>
        <v/>
      </c>
      <c r="V167" s="112" t="str">
        <f t="shared" si="6"/>
        <v/>
      </c>
      <c r="W167" s="112">
        <v>0.0</v>
      </c>
      <c r="X167" s="112">
        <f t="shared" si="7"/>
        <v>0</v>
      </c>
      <c r="Y167" s="140" t="str">
        <f t="shared" si="8"/>
        <v/>
      </c>
      <c r="AA167" s="141">
        <v>162.0</v>
      </c>
      <c r="AB167" s="112" t="str">
        <f t="shared" si="9"/>
        <v/>
      </c>
      <c r="AC167" s="142">
        <f t="shared" si="10"/>
        <v>0</v>
      </c>
      <c r="AD167" s="112" t="str">
        <f t="shared" si="11"/>
        <v/>
      </c>
      <c r="AE167" s="112" t="str">
        <f t="shared" si="12"/>
        <v/>
      </c>
      <c r="AF167" s="112" t="str">
        <f t="shared" si="24"/>
        <v/>
      </c>
      <c r="AG167" s="112" t="str">
        <f t="shared" si="25"/>
        <v/>
      </c>
      <c r="AH167" s="112" t="str">
        <f t="shared" si="26"/>
        <v/>
      </c>
      <c r="AI167" s="143" t="str">
        <f t="shared" si="27"/>
        <v/>
      </c>
      <c r="AK167" s="141">
        <v>162.0</v>
      </c>
      <c r="AL167" s="112"/>
      <c r="AM167" s="112"/>
      <c r="AN167" s="112"/>
      <c r="AO167" s="112"/>
      <c r="AP167" s="112"/>
      <c r="AQ167" s="112"/>
      <c r="AR167" s="112"/>
      <c r="AS167" s="112"/>
      <c r="AT167" s="112"/>
      <c r="AU167" s="112"/>
      <c r="AV167" s="112"/>
      <c r="AW167" s="112"/>
      <c r="AX167" s="112"/>
      <c r="AY167" s="143"/>
    </row>
    <row r="168" ht="15.75" customHeight="1">
      <c r="C168" s="241" t="s">
        <v>216</v>
      </c>
      <c r="D168" s="242">
        <v>0.52</v>
      </c>
      <c r="E168" s="240" t="s">
        <v>158</v>
      </c>
      <c r="F168" s="239">
        <f>IF(OR('Pin Maritime'!$E168="Feuillus",'Pin Maritime'!$E168="Peupliers"),1.56,1.3)</f>
        <v>1.56</v>
      </c>
      <c r="G168" s="112"/>
      <c r="H168" s="112"/>
      <c r="I168" s="138">
        <v>163.0</v>
      </c>
      <c r="J168" s="112" t="str">
        <f t="shared" si="64"/>
        <v/>
      </c>
      <c r="K168" s="112">
        <f t="shared" si="19"/>
        <v>0</v>
      </c>
      <c r="L168" s="112" t="str">
        <f t="shared" si="20"/>
        <v/>
      </c>
      <c r="M168" s="112" t="str">
        <f t="shared" si="1"/>
        <v/>
      </c>
      <c r="N168" s="112" t="str">
        <f t="shared" si="2"/>
        <v/>
      </c>
      <c r="O168" s="139">
        <f t="shared" si="3"/>
        <v>0</v>
      </c>
      <c r="P168" s="138">
        <v>163.0</v>
      </c>
      <c r="Q168" s="112" t="str">
        <f t="shared" si="21"/>
        <v/>
      </c>
      <c r="R168" s="112" t="str">
        <f t="shared" si="22"/>
        <v/>
      </c>
      <c r="S168" s="112">
        <f t="shared" si="4"/>
        <v>0</v>
      </c>
      <c r="T168" s="112">
        <f t="shared" si="5"/>
        <v>0</v>
      </c>
      <c r="U168" s="112" t="str">
        <f t="shared" si="23"/>
        <v/>
      </c>
      <c r="V168" s="112" t="str">
        <f t="shared" si="6"/>
        <v/>
      </c>
      <c r="W168" s="112">
        <v>0.0</v>
      </c>
      <c r="X168" s="112">
        <f t="shared" si="7"/>
        <v>0</v>
      </c>
      <c r="Y168" s="140" t="str">
        <f t="shared" si="8"/>
        <v/>
      </c>
      <c r="AA168" s="141">
        <v>163.0</v>
      </c>
      <c r="AB168" s="112" t="str">
        <f t="shared" si="9"/>
        <v/>
      </c>
      <c r="AC168" s="142">
        <f t="shared" si="10"/>
        <v>0</v>
      </c>
      <c r="AD168" s="112" t="str">
        <f t="shared" si="11"/>
        <v/>
      </c>
      <c r="AE168" s="112" t="str">
        <f t="shared" si="12"/>
        <v/>
      </c>
      <c r="AF168" s="112" t="str">
        <f t="shared" si="24"/>
        <v/>
      </c>
      <c r="AG168" s="112" t="str">
        <f t="shared" si="25"/>
        <v/>
      </c>
      <c r="AH168" s="112" t="str">
        <f t="shared" si="26"/>
        <v/>
      </c>
      <c r="AI168" s="143" t="str">
        <f t="shared" si="27"/>
        <v/>
      </c>
      <c r="AK168" s="141">
        <v>163.0</v>
      </c>
      <c r="AL168" s="112"/>
      <c r="AM168" s="112"/>
      <c r="AN168" s="112"/>
      <c r="AO168" s="112"/>
      <c r="AP168" s="112"/>
      <c r="AQ168" s="112"/>
      <c r="AR168" s="112"/>
      <c r="AS168" s="112"/>
      <c r="AT168" s="112"/>
      <c r="AU168" s="112"/>
      <c r="AV168" s="112"/>
      <c r="AW168" s="112"/>
      <c r="AX168" s="112"/>
      <c r="AY168" s="143"/>
    </row>
    <row r="169" ht="15.75" customHeight="1">
      <c r="C169" s="241" t="s">
        <v>217</v>
      </c>
      <c r="D169" s="242">
        <v>0.52</v>
      </c>
      <c r="E169" s="240" t="s">
        <v>158</v>
      </c>
      <c r="F169" s="239">
        <f>IF(OR('Pin Maritime'!$E169="Feuillus",'Pin Maritime'!$E169="Peupliers"),1.56,1.3)</f>
        <v>1.56</v>
      </c>
      <c r="G169" s="112"/>
      <c r="H169" s="112"/>
      <c r="I169" s="138">
        <v>164.0</v>
      </c>
      <c r="J169" s="112" t="str">
        <f t="shared" si="64"/>
        <v/>
      </c>
      <c r="K169" s="112">
        <f t="shared" si="19"/>
        <v>0</v>
      </c>
      <c r="L169" s="112" t="str">
        <f t="shared" si="20"/>
        <v/>
      </c>
      <c r="M169" s="112" t="str">
        <f t="shared" si="1"/>
        <v/>
      </c>
      <c r="N169" s="112" t="str">
        <f t="shared" si="2"/>
        <v/>
      </c>
      <c r="O169" s="139">
        <f t="shared" si="3"/>
        <v>0</v>
      </c>
      <c r="P169" s="138">
        <v>164.0</v>
      </c>
      <c r="Q169" s="112" t="str">
        <f t="shared" si="21"/>
        <v/>
      </c>
      <c r="R169" s="112" t="str">
        <f t="shared" si="22"/>
        <v/>
      </c>
      <c r="S169" s="112">
        <f t="shared" si="4"/>
        <v>0</v>
      </c>
      <c r="T169" s="112">
        <f t="shared" si="5"/>
        <v>0</v>
      </c>
      <c r="U169" s="112" t="str">
        <f t="shared" si="23"/>
        <v/>
      </c>
      <c r="V169" s="112" t="str">
        <f t="shared" si="6"/>
        <v/>
      </c>
      <c r="W169" s="112">
        <v>0.0</v>
      </c>
      <c r="X169" s="112">
        <f t="shared" si="7"/>
        <v>0</v>
      </c>
      <c r="Y169" s="140" t="str">
        <f t="shared" si="8"/>
        <v/>
      </c>
      <c r="AA169" s="141">
        <v>164.0</v>
      </c>
      <c r="AB169" s="112" t="str">
        <f t="shared" si="9"/>
        <v/>
      </c>
      <c r="AC169" s="142">
        <f t="shared" si="10"/>
        <v>0</v>
      </c>
      <c r="AD169" s="112" t="str">
        <f t="shared" si="11"/>
        <v/>
      </c>
      <c r="AE169" s="112" t="str">
        <f t="shared" si="12"/>
        <v/>
      </c>
      <c r="AF169" s="112" t="str">
        <f t="shared" si="24"/>
        <v/>
      </c>
      <c r="AG169" s="112" t="str">
        <f t="shared" si="25"/>
        <v/>
      </c>
      <c r="AH169" s="112" t="str">
        <f t="shared" si="26"/>
        <v/>
      </c>
      <c r="AI169" s="143" t="str">
        <f t="shared" si="27"/>
        <v/>
      </c>
      <c r="AK169" s="141">
        <v>164.0</v>
      </c>
      <c r="AL169" s="112"/>
      <c r="AM169" s="112"/>
      <c r="AN169" s="112"/>
      <c r="AO169" s="112"/>
      <c r="AP169" s="112"/>
      <c r="AQ169" s="112"/>
      <c r="AR169" s="112"/>
      <c r="AS169" s="112"/>
      <c r="AT169" s="112"/>
      <c r="AU169" s="112"/>
      <c r="AV169" s="112"/>
      <c r="AW169" s="112"/>
      <c r="AX169" s="112"/>
      <c r="AY169" s="143"/>
    </row>
    <row r="170" ht="15.75" customHeight="1">
      <c r="C170" s="241" t="s">
        <v>218</v>
      </c>
      <c r="D170" s="242">
        <v>0.75</v>
      </c>
      <c r="E170" s="240" t="s">
        <v>158</v>
      </c>
      <c r="F170" s="239">
        <f>IF(OR('Pin Maritime'!$E170="Feuillus",'Pin Maritime'!$E170="Peupliers"),1.56,1.3)</f>
        <v>1.56</v>
      </c>
      <c r="G170" s="112"/>
      <c r="H170" s="112"/>
      <c r="I170" s="138">
        <v>165.0</v>
      </c>
      <c r="J170" s="112" t="str">
        <f t="shared" si="64"/>
        <v/>
      </c>
      <c r="K170" s="112">
        <f t="shared" si="19"/>
        <v>0</v>
      </c>
      <c r="L170" s="112" t="str">
        <f t="shared" si="20"/>
        <v/>
      </c>
      <c r="M170" s="112" t="str">
        <f t="shared" si="1"/>
        <v/>
      </c>
      <c r="N170" s="112" t="str">
        <f t="shared" si="2"/>
        <v/>
      </c>
      <c r="O170" s="139">
        <f t="shared" si="3"/>
        <v>0</v>
      </c>
      <c r="P170" s="138">
        <v>165.0</v>
      </c>
      <c r="Q170" s="112" t="str">
        <f t="shared" si="21"/>
        <v/>
      </c>
      <c r="R170" s="112" t="str">
        <f t="shared" si="22"/>
        <v/>
      </c>
      <c r="S170" s="112">
        <f t="shared" si="4"/>
        <v>0</v>
      </c>
      <c r="T170" s="112">
        <f t="shared" si="5"/>
        <v>0</v>
      </c>
      <c r="U170" s="112" t="str">
        <f t="shared" si="23"/>
        <v/>
      </c>
      <c r="V170" s="112" t="str">
        <f t="shared" si="6"/>
        <v/>
      </c>
      <c r="W170" s="112">
        <v>0.0</v>
      </c>
      <c r="X170" s="112">
        <f t="shared" si="7"/>
        <v>0</v>
      </c>
      <c r="Y170" s="140" t="str">
        <f t="shared" si="8"/>
        <v/>
      </c>
      <c r="AA170" s="141">
        <v>165.0</v>
      </c>
      <c r="AB170" s="112" t="str">
        <f t="shared" si="9"/>
        <v/>
      </c>
      <c r="AC170" s="142">
        <f t="shared" si="10"/>
        <v>0</v>
      </c>
      <c r="AD170" s="112" t="str">
        <f t="shared" si="11"/>
        <v/>
      </c>
      <c r="AE170" s="112" t="str">
        <f t="shared" si="12"/>
        <v/>
      </c>
      <c r="AF170" s="112" t="str">
        <f t="shared" si="24"/>
        <v/>
      </c>
      <c r="AG170" s="112" t="str">
        <f t="shared" si="25"/>
        <v/>
      </c>
      <c r="AH170" s="112" t="str">
        <f t="shared" si="26"/>
        <v/>
      </c>
      <c r="AI170" s="143" t="str">
        <f t="shared" si="27"/>
        <v/>
      </c>
      <c r="AK170" s="141">
        <v>165.0</v>
      </c>
      <c r="AL170" s="112"/>
      <c r="AM170" s="112"/>
      <c r="AN170" s="112"/>
      <c r="AO170" s="112"/>
      <c r="AP170" s="112"/>
      <c r="AQ170" s="112"/>
      <c r="AR170" s="112"/>
      <c r="AS170" s="112"/>
      <c r="AT170" s="112"/>
      <c r="AU170" s="112"/>
      <c r="AV170" s="112"/>
      <c r="AW170" s="112"/>
      <c r="AX170" s="112"/>
      <c r="AY170" s="143"/>
    </row>
    <row r="171" ht="15.75" customHeight="1">
      <c r="C171" s="241" t="s">
        <v>219</v>
      </c>
      <c r="D171" s="242">
        <v>0.52</v>
      </c>
      <c r="E171" s="240" t="s">
        <v>158</v>
      </c>
      <c r="F171" s="239">
        <f>IF(OR('Pin Maritime'!$E171="Feuillus",'Pin Maritime'!$E171="Peupliers"),1.56,1.3)</f>
        <v>1.56</v>
      </c>
      <c r="G171" s="112"/>
      <c r="H171" s="112"/>
      <c r="I171" s="138">
        <v>166.0</v>
      </c>
      <c r="J171" s="112" t="str">
        <f t="shared" si="64"/>
        <v/>
      </c>
      <c r="K171" s="112">
        <f t="shared" si="19"/>
        <v>0</v>
      </c>
      <c r="L171" s="112" t="str">
        <f t="shared" si="20"/>
        <v/>
      </c>
      <c r="M171" s="112" t="str">
        <f t="shared" si="1"/>
        <v/>
      </c>
      <c r="N171" s="112" t="str">
        <f t="shared" si="2"/>
        <v/>
      </c>
      <c r="O171" s="139">
        <f t="shared" si="3"/>
        <v>0</v>
      </c>
      <c r="P171" s="138">
        <v>166.0</v>
      </c>
      <c r="Q171" s="112" t="str">
        <f t="shared" si="21"/>
        <v/>
      </c>
      <c r="R171" s="112" t="str">
        <f t="shared" si="22"/>
        <v/>
      </c>
      <c r="S171" s="112">
        <f t="shared" si="4"/>
        <v>0</v>
      </c>
      <c r="T171" s="112">
        <f t="shared" si="5"/>
        <v>0</v>
      </c>
      <c r="U171" s="112" t="str">
        <f t="shared" si="23"/>
        <v/>
      </c>
      <c r="V171" s="112" t="str">
        <f t="shared" si="6"/>
        <v/>
      </c>
      <c r="W171" s="112">
        <v>0.0</v>
      </c>
      <c r="X171" s="112">
        <f t="shared" si="7"/>
        <v>0</v>
      </c>
      <c r="Y171" s="140" t="str">
        <f t="shared" si="8"/>
        <v/>
      </c>
      <c r="AA171" s="141">
        <v>166.0</v>
      </c>
      <c r="AB171" s="112" t="str">
        <f t="shared" si="9"/>
        <v/>
      </c>
      <c r="AC171" s="142">
        <f t="shared" si="10"/>
        <v>0</v>
      </c>
      <c r="AD171" s="112" t="str">
        <f t="shared" si="11"/>
        <v/>
      </c>
      <c r="AE171" s="112" t="str">
        <f t="shared" si="12"/>
        <v/>
      </c>
      <c r="AF171" s="112" t="str">
        <f t="shared" si="24"/>
        <v/>
      </c>
      <c r="AG171" s="112" t="str">
        <f t="shared" si="25"/>
        <v/>
      </c>
      <c r="AH171" s="112" t="str">
        <f t="shared" si="26"/>
        <v/>
      </c>
      <c r="AI171" s="143" t="str">
        <f t="shared" si="27"/>
        <v/>
      </c>
      <c r="AK171" s="141">
        <v>166.0</v>
      </c>
      <c r="AL171" s="112"/>
      <c r="AM171" s="112"/>
      <c r="AN171" s="112"/>
      <c r="AO171" s="112"/>
      <c r="AP171" s="112"/>
      <c r="AQ171" s="112"/>
      <c r="AR171" s="112"/>
      <c r="AS171" s="112"/>
      <c r="AT171" s="112"/>
      <c r="AU171" s="112"/>
      <c r="AV171" s="112"/>
      <c r="AW171" s="112"/>
      <c r="AX171" s="112"/>
      <c r="AY171" s="143"/>
    </row>
    <row r="172" ht="15.75" customHeight="1">
      <c r="C172" s="241" t="s">
        <v>220</v>
      </c>
      <c r="D172" s="242">
        <v>0.35</v>
      </c>
      <c r="E172" s="240" t="s">
        <v>159</v>
      </c>
      <c r="F172" s="239">
        <f>IF(OR('Pin Maritime'!$E172="Feuillus",'Pin Maritime'!$E172="Peupliers"),1.56,1.3)</f>
        <v>1.56</v>
      </c>
      <c r="G172" s="112"/>
      <c r="H172" s="112"/>
      <c r="I172" s="138">
        <v>167.0</v>
      </c>
      <c r="J172" s="112" t="str">
        <f t="shared" si="64"/>
        <v/>
      </c>
      <c r="K172" s="112">
        <f t="shared" si="19"/>
        <v>0</v>
      </c>
      <c r="L172" s="112" t="str">
        <f t="shared" si="20"/>
        <v/>
      </c>
      <c r="M172" s="112" t="str">
        <f t="shared" si="1"/>
        <v/>
      </c>
      <c r="N172" s="112" t="str">
        <f t="shared" si="2"/>
        <v/>
      </c>
      <c r="O172" s="139">
        <f t="shared" si="3"/>
        <v>0</v>
      </c>
      <c r="P172" s="138">
        <v>167.0</v>
      </c>
      <c r="Q172" s="112" t="str">
        <f t="shared" si="21"/>
        <v/>
      </c>
      <c r="R172" s="112" t="str">
        <f t="shared" si="22"/>
        <v/>
      </c>
      <c r="S172" s="112">
        <f t="shared" si="4"/>
        <v>0</v>
      </c>
      <c r="T172" s="112">
        <f t="shared" si="5"/>
        <v>0</v>
      </c>
      <c r="U172" s="112" t="str">
        <f t="shared" si="23"/>
        <v/>
      </c>
      <c r="V172" s="112" t="str">
        <f t="shared" si="6"/>
        <v/>
      </c>
      <c r="W172" s="112">
        <v>0.0</v>
      </c>
      <c r="X172" s="112">
        <f t="shared" si="7"/>
        <v>0</v>
      </c>
      <c r="Y172" s="140" t="str">
        <f t="shared" si="8"/>
        <v/>
      </c>
      <c r="AA172" s="141">
        <v>167.0</v>
      </c>
      <c r="AB172" s="112" t="str">
        <f t="shared" si="9"/>
        <v/>
      </c>
      <c r="AC172" s="142">
        <f t="shared" si="10"/>
        <v>0</v>
      </c>
      <c r="AD172" s="112" t="str">
        <f t="shared" si="11"/>
        <v/>
      </c>
      <c r="AE172" s="112" t="str">
        <f t="shared" si="12"/>
        <v/>
      </c>
      <c r="AF172" s="112" t="str">
        <f t="shared" si="24"/>
        <v/>
      </c>
      <c r="AG172" s="112" t="str">
        <f t="shared" si="25"/>
        <v/>
      </c>
      <c r="AH172" s="112" t="str">
        <f t="shared" si="26"/>
        <v/>
      </c>
      <c r="AI172" s="143" t="str">
        <f t="shared" si="27"/>
        <v/>
      </c>
      <c r="AK172" s="141">
        <v>167.0</v>
      </c>
      <c r="AL172" s="112"/>
      <c r="AM172" s="112"/>
      <c r="AN172" s="112"/>
      <c r="AO172" s="112"/>
      <c r="AP172" s="112"/>
      <c r="AQ172" s="112"/>
      <c r="AR172" s="112"/>
      <c r="AS172" s="112"/>
      <c r="AT172" s="112"/>
      <c r="AU172" s="112"/>
      <c r="AV172" s="112"/>
      <c r="AW172" s="112"/>
      <c r="AX172" s="112"/>
      <c r="AY172" s="143"/>
    </row>
    <row r="173" ht="15.75" customHeight="1">
      <c r="C173" s="241" t="s">
        <v>221</v>
      </c>
      <c r="D173" s="242">
        <v>0.37</v>
      </c>
      <c r="E173" s="240" t="s">
        <v>158</v>
      </c>
      <c r="F173" s="239">
        <f>IF(OR('Pin Maritime'!$E173="Feuillus",'Pin Maritime'!$E173="Peupliers"),1.56,1.3)</f>
        <v>1.56</v>
      </c>
      <c r="G173" s="112"/>
      <c r="H173" s="112"/>
      <c r="I173" s="138">
        <v>168.0</v>
      </c>
      <c r="J173" s="112" t="str">
        <f t="shared" si="64"/>
        <v/>
      </c>
      <c r="K173" s="112">
        <f t="shared" si="19"/>
        <v>0</v>
      </c>
      <c r="L173" s="112" t="str">
        <f t="shared" si="20"/>
        <v/>
      </c>
      <c r="M173" s="112" t="str">
        <f t="shared" si="1"/>
        <v/>
      </c>
      <c r="N173" s="112" t="str">
        <f t="shared" si="2"/>
        <v/>
      </c>
      <c r="O173" s="139">
        <f t="shared" si="3"/>
        <v>0</v>
      </c>
      <c r="P173" s="138">
        <v>168.0</v>
      </c>
      <c r="Q173" s="112" t="str">
        <f t="shared" si="21"/>
        <v/>
      </c>
      <c r="R173" s="112" t="str">
        <f t="shared" si="22"/>
        <v/>
      </c>
      <c r="S173" s="112">
        <f t="shared" si="4"/>
        <v>0</v>
      </c>
      <c r="T173" s="112">
        <f t="shared" si="5"/>
        <v>0</v>
      </c>
      <c r="U173" s="112" t="str">
        <f t="shared" si="23"/>
        <v/>
      </c>
      <c r="V173" s="112" t="str">
        <f t="shared" si="6"/>
        <v/>
      </c>
      <c r="W173" s="112">
        <v>0.0</v>
      </c>
      <c r="X173" s="112">
        <f t="shared" si="7"/>
        <v>0</v>
      </c>
      <c r="Y173" s="140" t="str">
        <f t="shared" si="8"/>
        <v/>
      </c>
      <c r="AA173" s="141">
        <v>168.0</v>
      </c>
      <c r="AB173" s="112" t="str">
        <f t="shared" si="9"/>
        <v/>
      </c>
      <c r="AC173" s="142">
        <f t="shared" si="10"/>
        <v>0</v>
      </c>
      <c r="AD173" s="112" t="str">
        <f t="shared" si="11"/>
        <v/>
      </c>
      <c r="AE173" s="112" t="str">
        <f t="shared" si="12"/>
        <v/>
      </c>
      <c r="AF173" s="112" t="str">
        <f t="shared" si="24"/>
        <v/>
      </c>
      <c r="AG173" s="112" t="str">
        <f t="shared" si="25"/>
        <v/>
      </c>
      <c r="AH173" s="112" t="str">
        <f t="shared" si="26"/>
        <v/>
      </c>
      <c r="AI173" s="143" t="str">
        <f t="shared" si="27"/>
        <v/>
      </c>
      <c r="AK173" s="141">
        <v>168.0</v>
      </c>
      <c r="AL173" s="112"/>
      <c r="AM173" s="112"/>
      <c r="AN173" s="112"/>
      <c r="AO173" s="112"/>
      <c r="AP173" s="112"/>
      <c r="AQ173" s="112"/>
      <c r="AR173" s="112"/>
      <c r="AS173" s="112"/>
      <c r="AT173" s="112"/>
      <c r="AU173" s="112"/>
      <c r="AV173" s="112"/>
      <c r="AW173" s="112"/>
      <c r="AX173" s="112"/>
      <c r="AY173" s="143"/>
    </row>
    <row r="174" ht="15.75" customHeight="1">
      <c r="C174" s="241" t="s">
        <v>222</v>
      </c>
      <c r="D174" s="242">
        <v>0.45</v>
      </c>
      <c r="E174" s="240" t="s">
        <v>162</v>
      </c>
      <c r="F174" s="239">
        <f>IF(OR('Pin Maritime'!$E174="Feuillus",'Pin Maritime'!$E174="Peupliers"),1.56,1.3)</f>
        <v>1.3</v>
      </c>
      <c r="G174" s="112"/>
      <c r="H174" s="112"/>
      <c r="I174" s="138">
        <v>169.0</v>
      </c>
      <c r="J174" s="112" t="str">
        <f t="shared" si="64"/>
        <v/>
      </c>
      <c r="K174" s="112">
        <f t="shared" si="19"/>
        <v>0</v>
      </c>
      <c r="L174" s="112" t="str">
        <f t="shared" si="20"/>
        <v/>
      </c>
      <c r="M174" s="112" t="str">
        <f t="shared" si="1"/>
        <v/>
      </c>
      <c r="N174" s="112" t="str">
        <f t="shared" si="2"/>
        <v/>
      </c>
      <c r="O174" s="139">
        <f t="shared" si="3"/>
        <v>0</v>
      </c>
      <c r="P174" s="138">
        <v>169.0</v>
      </c>
      <c r="Q174" s="112" t="str">
        <f t="shared" si="21"/>
        <v/>
      </c>
      <c r="R174" s="112" t="str">
        <f t="shared" si="22"/>
        <v/>
      </c>
      <c r="S174" s="112">
        <f t="shared" si="4"/>
        <v>0</v>
      </c>
      <c r="T174" s="112">
        <f t="shared" si="5"/>
        <v>0</v>
      </c>
      <c r="U174" s="112" t="str">
        <f t="shared" si="23"/>
        <v/>
      </c>
      <c r="V174" s="112" t="str">
        <f t="shared" si="6"/>
        <v/>
      </c>
      <c r="W174" s="112">
        <v>0.0</v>
      </c>
      <c r="X174" s="112">
        <f t="shared" si="7"/>
        <v>0</v>
      </c>
      <c r="Y174" s="140" t="str">
        <f t="shared" si="8"/>
        <v/>
      </c>
      <c r="AA174" s="141">
        <v>169.0</v>
      </c>
      <c r="AB174" s="112" t="str">
        <f t="shared" si="9"/>
        <v/>
      </c>
      <c r="AC174" s="142">
        <f t="shared" si="10"/>
        <v>0</v>
      </c>
      <c r="AD174" s="112" t="str">
        <f t="shared" si="11"/>
        <v/>
      </c>
      <c r="AE174" s="112" t="str">
        <f t="shared" si="12"/>
        <v/>
      </c>
      <c r="AF174" s="112" t="str">
        <f t="shared" si="24"/>
        <v/>
      </c>
      <c r="AG174" s="112" t="str">
        <f t="shared" si="25"/>
        <v/>
      </c>
      <c r="AH174" s="112" t="str">
        <f t="shared" si="26"/>
        <v/>
      </c>
      <c r="AI174" s="143" t="str">
        <f t="shared" si="27"/>
        <v/>
      </c>
      <c r="AK174" s="141">
        <v>169.0</v>
      </c>
      <c r="AL174" s="112"/>
      <c r="AM174" s="112"/>
      <c r="AN174" s="112"/>
      <c r="AO174" s="112"/>
      <c r="AP174" s="112"/>
      <c r="AQ174" s="112"/>
      <c r="AR174" s="112"/>
      <c r="AS174" s="112"/>
      <c r="AT174" s="112"/>
      <c r="AU174" s="112"/>
      <c r="AV174" s="112"/>
      <c r="AW174" s="112"/>
      <c r="AX174" s="112"/>
      <c r="AY174" s="143"/>
    </row>
    <row r="175" ht="15.75" customHeight="1">
      <c r="C175" s="241" t="s">
        <v>223</v>
      </c>
      <c r="D175" s="242">
        <v>0.39</v>
      </c>
      <c r="E175" s="240" t="s">
        <v>162</v>
      </c>
      <c r="F175" s="239">
        <f>IF(OR('Pin Maritime'!$E175="Feuillus",'Pin Maritime'!$E175="Peupliers"),1.56,1.3)</f>
        <v>1.3</v>
      </c>
      <c r="G175" s="112"/>
      <c r="H175" s="112"/>
      <c r="I175" s="138">
        <v>170.0</v>
      </c>
      <c r="J175" s="112" t="str">
        <f t="shared" si="64"/>
        <v/>
      </c>
      <c r="K175" s="112">
        <f t="shared" si="19"/>
        <v>0</v>
      </c>
      <c r="L175" s="112" t="str">
        <f t="shared" si="20"/>
        <v/>
      </c>
      <c r="M175" s="112" t="str">
        <f t="shared" si="1"/>
        <v/>
      </c>
      <c r="N175" s="112" t="str">
        <f t="shared" si="2"/>
        <v/>
      </c>
      <c r="O175" s="139">
        <f t="shared" si="3"/>
        <v>0</v>
      </c>
      <c r="P175" s="138">
        <v>170.0</v>
      </c>
      <c r="Q175" s="112" t="str">
        <f t="shared" si="21"/>
        <v/>
      </c>
      <c r="R175" s="112" t="str">
        <f t="shared" si="22"/>
        <v/>
      </c>
      <c r="S175" s="112">
        <f t="shared" si="4"/>
        <v>0</v>
      </c>
      <c r="T175" s="112">
        <f t="shared" si="5"/>
        <v>0</v>
      </c>
      <c r="U175" s="112" t="str">
        <f t="shared" si="23"/>
        <v/>
      </c>
      <c r="V175" s="112" t="str">
        <f t="shared" si="6"/>
        <v/>
      </c>
      <c r="W175" s="112">
        <v>0.0</v>
      </c>
      <c r="X175" s="112">
        <f t="shared" si="7"/>
        <v>0</v>
      </c>
      <c r="Y175" s="140" t="str">
        <f t="shared" si="8"/>
        <v/>
      </c>
      <c r="AA175" s="141">
        <v>170.0</v>
      </c>
      <c r="AB175" s="112" t="str">
        <f t="shared" si="9"/>
        <v/>
      </c>
      <c r="AC175" s="142">
        <f t="shared" si="10"/>
        <v>0</v>
      </c>
      <c r="AD175" s="112" t="str">
        <f t="shared" si="11"/>
        <v/>
      </c>
      <c r="AE175" s="112" t="str">
        <f t="shared" si="12"/>
        <v/>
      </c>
      <c r="AF175" s="112" t="str">
        <f t="shared" si="24"/>
        <v/>
      </c>
      <c r="AG175" s="112" t="str">
        <f t="shared" si="25"/>
        <v/>
      </c>
      <c r="AH175" s="112" t="str">
        <f t="shared" si="26"/>
        <v/>
      </c>
      <c r="AI175" s="143" t="str">
        <f t="shared" si="27"/>
        <v/>
      </c>
      <c r="AK175" s="141">
        <v>170.0</v>
      </c>
      <c r="AL175" s="112"/>
      <c r="AM175" s="112"/>
      <c r="AN175" s="112"/>
      <c r="AO175" s="112"/>
      <c r="AP175" s="112"/>
      <c r="AQ175" s="112"/>
      <c r="AR175" s="112"/>
      <c r="AS175" s="112"/>
      <c r="AT175" s="112"/>
      <c r="AU175" s="112"/>
      <c r="AV175" s="112"/>
      <c r="AW175" s="112"/>
      <c r="AX175" s="112"/>
      <c r="AY175" s="143"/>
    </row>
    <row r="176" ht="15.75" customHeight="1">
      <c r="C176" s="241" t="s">
        <v>224</v>
      </c>
      <c r="D176" s="242">
        <v>0.44</v>
      </c>
      <c r="E176" s="240" t="s">
        <v>162</v>
      </c>
      <c r="F176" s="239">
        <f>IF(OR('Pin Maritime'!$E176="Feuillus",'Pin Maritime'!$E176="Peupliers"),1.56,1.3)</f>
        <v>1.3</v>
      </c>
      <c r="G176" s="112"/>
      <c r="H176" s="112"/>
      <c r="I176" s="138">
        <v>171.0</v>
      </c>
      <c r="J176" s="112" t="str">
        <f t="shared" si="64"/>
        <v/>
      </c>
      <c r="K176" s="112">
        <f t="shared" si="19"/>
        <v>0</v>
      </c>
      <c r="L176" s="112" t="str">
        <f t="shared" si="20"/>
        <v/>
      </c>
      <c r="M176" s="112" t="str">
        <f t="shared" si="1"/>
        <v/>
      </c>
      <c r="N176" s="112" t="str">
        <f t="shared" si="2"/>
        <v/>
      </c>
      <c r="O176" s="139">
        <f t="shared" si="3"/>
        <v>0</v>
      </c>
      <c r="P176" s="138">
        <v>171.0</v>
      </c>
      <c r="Q176" s="112" t="str">
        <f t="shared" si="21"/>
        <v/>
      </c>
      <c r="R176" s="112" t="str">
        <f t="shared" si="22"/>
        <v/>
      </c>
      <c r="S176" s="112">
        <f t="shared" si="4"/>
        <v>0</v>
      </c>
      <c r="T176" s="112">
        <f t="shared" si="5"/>
        <v>0</v>
      </c>
      <c r="U176" s="112" t="str">
        <f t="shared" si="23"/>
        <v/>
      </c>
      <c r="V176" s="112" t="str">
        <f t="shared" si="6"/>
        <v/>
      </c>
      <c r="W176" s="112">
        <v>0.0</v>
      </c>
      <c r="X176" s="112">
        <f t="shared" si="7"/>
        <v>0</v>
      </c>
      <c r="Y176" s="140" t="str">
        <f t="shared" si="8"/>
        <v/>
      </c>
      <c r="AA176" s="141">
        <v>171.0</v>
      </c>
      <c r="AB176" s="112" t="str">
        <f t="shared" si="9"/>
        <v/>
      </c>
      <c r="AC176" s="142">
        <f t="shared" si="10"/>
        <v>0</v>
      </c>
      <c r="AD176" s="112" t="str">
        <f t="shared" si="11"/>
        <v/>
      </c>
      <c r="AE176" s="112" t="str">
        <f t="shared" si="12"/>
        <v/>
      </c>
      <c r="AF176" s="112" t="str">
        <f t="shared" si="24"/>
        <v/>
      </c>
      <c r="AG176" s="112" t="str">
        <f t="shared" si="25"/>
        <v/>
      </c>
      <c r="AH176" s="112" t="str">
        <f t="shared" si="26"/>
        <v/>
      </c>
      <c r="AI176" s="143" t="str">
        <f t="shared" si="27"/>
        <v/>
      </c>
      <c r="AK176" s="141">
        <v>171.0</v>
      </c>
      <c r="AL176" s="112"/>
      <c r="AM176" s="112"/>
      <c r="AN176" s="112"/>
      <c r="AO176" s="112"/>
      <c r="AP176" s="112"/>
      <c r="AQ176" s="112"/>
      <c r="AR176" s="112"/>
      <c r="AS176" s="112"/>
      <c r="AT176" s="112"/>
      <c r="AU176" s="112"/>
      <c r="AV176" s="112"/>
      <c r="AW176" s="112"/>
      <c r="AX176" s="112"/>
      <c r="AY176" s="143"/>
    </row>
    <row r="177" ht="15.75" customHeight="1">
      <c r="C177" s="241" t="s">
        <v>225</v>
      </c>
      <c r="D177" s="242">
        <v>0.46</v>
      </c>
      <c r="E177" s="240" t="s">
        <v>162</v>
      </c>
      <c r="F177" s="239">
        <f>IF(OR('Pin Maritime'!$E177="Feuillus",'Pin Maritime'!$E177="Peupliers"),1.56,1.3)</f>
        <v>1.3</v>
      </c>
      <c r="G177" s="112"/>
      <c r="H177" s="112"/>
      <c r="I177" s="138">
        <v>172.0</v>
      </c>
      <c r="J177" s="112" t="str">
        <f t="shared" si="64"/>
        <v/>
      </c>
      <c r="K177" s="112">
        <f t="shared" si="19"/>
        <v>0</v>
      </c>
      <c r="L177" s="112" t="str">
        <f t="shared" si="20"/>
        <v/>
      </c>
      <c r="M177" s="112" t="str">
        <f t="shared" si="1"/>
        <v/>
      </c>
      <c r="N177" s="112" t="str">
        <f t="shared" si="2"/>
        <v/>
      </c>
      <c r="O177" s="139">
        <f t="shared" si="3"/>
        <v>0</v>
      </c>
      <c r="P177" s="138">
        <v>172.0</v>
      </c>
      <c r="Q177" s="112" t="str">
        <f t="shared" si="21"/>
        <v/>
      </c>
      <c r="R177" s="112" t="str">
        <f t="shared" si="22"/>
        <v/>
      </c>
      <c r="S177" s="112">
        <f t="shared" si="4"/>
        <v>0</v>
      </c>
      <c r="T177" s="112">
        <f t="shared" si="5"/>
        <v>0</v>
      </c>
      <c r="U177" s="112" t="str">
        <f t="shared" si="23"/>
        <v/>
      </c>
      <c r="V177" s="112" t="str">
        <f t="shared" si="6"/>
        <v/>
      </c>
      <c r="W177" s="112">
        <v>0.0</v>
      </c>
      <c r="X177" s="112">
        <f t="shared" si="7"/>
        <v>0</v>
      </c>
      <c r="Y177" s="140" t="str">
        <f t="shared" si="8"/>
        <v/>
      </c>
      <c r="AA177" s="141">
        <v>172.0</v>
      </c>
      <c r="AB177" s="112" t="str">
        <f t="shared" si="9"/>
        <v/>
      </c>
      <c r="AC177" s="142">
        <f t="shared" si="10"/>
        <v>0</v>
      </c>
      <c r="AD177" s="112" t="str">
        <f t="shared" si="11"/>
        <v/>
      </c>
      <c r="AE177" s="112" t="str">
        <f t="shared" si="12"/>
        <v/>
      </c>
      <c r="AF177" s="112" t="str">
        <f t="shared" si="24"/>
        <v/>
      </c>
      <c r="AG177" s="112" t="str">
        <f t="shared" si="25"/>
        <v/>
      </c>
      <c r="AH177" s="112" t="str">
        <f t="shared" si="26"/>
        <v/>
      </c>
      <c r="AI177" s="143" t="str">
        <f t="shared" si="27"/>
        <v/>
      </c>
      <c r="AK177" s="141">
        <v>172.0</v>
      </c>
      <c r="AL177" s="112"/>
      <c r="AM177" s="112"/>
      <c r="AN177" s="112"/>
      <c r="AO177" s="112"/>
      <c r="AP177" s="112"/>
      <c r="AQ177" s="112"/>
      <c r="AR177" s="112"/>
      <c r="AS177" s="112"/>
      <c r="AT177" s="112"/>
      <c r="AU177" s="112"/>
      <c r="AV177" s="112"/>
      <c r="AW177" s="112"/>
      <c r="AX177" s="112"/>
      <c r="AY177" s="143"/>
    </row>
    <row r="178" ht="15.75" customHeight="1">
      <c r="C178" s="241" t="s">
        <v>134</v>
      </c>
      <c r="D178" s="242">
        <v>0.46</v>
      </c>
      <c r="E178" s="240" t="s">
        <v>160</v>
      </c>
      <c r="F178" s="239">
        <f>IF(OR('Pin Maritime'!$E178="Feuillus",'Pin Maritime'!$E178="Peupliers"),1.56,1.3)</f>
        <v>1.3</v>
      </c>
      <c r="G178" s="112"/>
      <c r="H178" s="112"/>
      <c r="I178" s="138">
        <v>173.0</v>
      </c>
      <c r="J178" s="112" t="str">
        <f t="shared" si="64"/>
        <v/>
      </c>
      <c r="K178" s="112">
        <f t="shared" si="19"/>
        <v>0</v>
      </c>
      <c r="L178" s="112" t="str">
        <f t="shared" si="20"/>
        <v/>
      </c>
      <c r="M178" s="112" t="str">
        <f t="shared" si="1"/>
        <v/>
      </c>
      <c r="N178" s="112" t="str">
        <f t="shared" si="2"/>
        <v/>
      </c>
      <c r="O178" s="139">
        <f t="shared" si="3"/>
        <v>0</v>
      </c>
      <c r="P178" s="138">
        <v>173.0</v>
      </c>
      <c r="Q178" s="112" t="str">
        <f t="shared" si="21"/>
        <v/>
      </c>
      <c r="R178" s="112" t="str">
        <f t="shared" si="22"/>
        <v/>
      </c>
      <c r="S178" s="112">
        <f t="shared" si="4"/>
        <v>0</v>
      </c>
      <c r="T178" s="112">
        <f t="shared" si="5"/>
        <v>0</v>
      </c>
      <c r="U178" s="112" t="str">
        <f t="shared" si="23"/>
        <v/>
      </c>
      <c r="V178" s="112" t="str">
        <f t="shared" si="6"/>
        <v/>
      </c>
      <c r="W178" s="112">
        <v>0.0</v>
      </c>
      <c r="X178" s="112">
        <f t="shared" si="7"/>
        <v>0</v>
      </c>
      <c r="Y178" s="140" t="str">
        <f t="shared" si="8"/>
        <v/>
      </c>
      <c r="AA178" s="141">
        <v>173.0</v>
      </c>
      <c r="AB178" s="112" t="str">
        <f t="shared" si="9"/>
        <v/>
      </c>
      <c r="AC178" s="142">
        <f t="shared" si="10"/>
        <v>0</v>
      </c>
      <c r="AD178" s="112" t="str">
        <f t="shared" si="11"/>
        <v/>
      </c>
      <c r="AE178" s="112" t="str">
        <f t="shared" si="12"/>
        <v/>
      </c>
      <c r="AF178" s="112" t="str">
        <f t="shared" si="24"/>
        <v/>
      </c>
      <c r="AG178" s="112" t="str">
        <f t="shared" si="25"/>
        <v/>
      </c>
      <c r="AH178" s="112" t="str">
        <f t="shared" si="26"/>
        <v/>
      </c>
      <c r="AI178" s="143" t="str">
        <f t="shared" si="27"/>
        <v/>
      </c>
      <c r="AK178" s="141">
        <v>173.0</v>
      </c>
      <c r="AL178" s="112"/>
      <c r="AM178" s="112"/>
      <c r="AN178" s="112"/>
      <c r="AO178" s="112"/>
      <c r="AP178" s="112"/>
      <c r="AQ178" s="112"/>
      <c r="AR178" s="112"/>
      <c r="AS178" s="112"/>
      <c r="AT178" s="112"/>
      <c r="AU178" s="112"/>
      <c r="AV178" s="112"/>
      <c r="AW178" s="112"/>
      <c r="AX178" s="112"/>
      <c r="AY178" s="143"/>
    </row>
    <row r="179" ht="15.75" customHeight="1">
      <c r="C179" s="241" t="s">
        <v>226</v>
      </c>
      <c r="D179" s="242">
        <v>0.44</v>
      </c>
      <c r="E179" s="240" t="s">
        <v>162</v>
      </c>
      <c r="F179" s="239">
        <f>IF(OR('Pin Maritime'!$E179="Feuillus",'Pin Maritime'!$E179="Peupliers"),1.56,1.3)</f>
        <v>1.3</v>
      </c>
      <c r="G179" s="112"/>
      <c r="H179" s="112"/>
      <c r="I179" s="138">
        <v>174.0</v>
      </c>
      <c r="J179" s="112" t="str">
        <f t="shared" si="64"/>
        <v/>
      </c>
      <c r="K179" s="112">
        <f t="shared" si="19"/>
        <v>0</v>
      </c>
      <c r="L179" s="112" t="str">
        <f t="shared" si="20"/>
        <v/>
      </c>
      <c r="M179" s="112" t="str">
        <f t="shared" si="1"/>
        <v/>
      </c>
      <c r="N179" s="112" t="str">
        <f t="shared" si="2"/>
        <v/>
      </c>
      <c r="O179" s="139">
        <f t="shared" si="3"/>
        <v>0</v>
      </c>
      <c r="P179" s="138">
        <v>174.0</v>
      </c>
      <c r="Q179" s="112" t="str">
        <f t="shared" si="21"/>
        <v/>
      </c>
      <c r="R179" s="112" t="str">
        <f t="shared" si="22"/>
        <v/>
      </c>
      <c r="S179" s="112">
        <f t="shared" si="4"/>
        <v>0</v>
      </c>
      <c r="T179" s="112">
        <f t="shared" si="5"/>
        <v>0</v>
      </c>
      <c r="U179" s="112" t="str">
        <f t="shared" si="23"/>
        <v/>
      </c>
      <c r="V179" s="112" t="str">
        <f t="shared" si="6"/>
        <v/>
      </c>
      <c r="W179" s="112">
        <v>0.0</v>
      </c>
      <c r="X179" s="112">
        <f t="shared" si="7"/>
        <v>0</v>
      </c>
      <c r="Y179" s="140" t="str">
        <f t="shared" si="8"/>
        <v/>
      </c>
      <c r="AA179" s="141">
        <v>174.0</v>
      </c>
      <c r="AB179" s="112" t="str">
        <f t="shared" si="9"/>
        <v/>
      </c>
      <c r="AC179" s="142">
        <f t="shared" si="10"/>
        <v>0</v>
      </c>
      <c r="AD179" s="112" t="str">
        <f t="shared" si="11"/>
        <v/>
      </c>
      <c r="AE179" s="112" t="str">
        <f t="shared" si="12"/>
        <v/>
      </c>
      <c r="AF179" s="112" t="str">
        <f t="shared" si="24"/>
        <v/>
      </c>
      <c r="AG179" s="112" t="str">
        <f t="shared" si="25"/>
        <v/>
      </c>
      <c r="AH179" s="112" t="str">
        <f t="shared" si="26"/>
        <v/>
      </c>
      <c r="AI179" s="143" t="str">
        <f t="shared" si="27"/>
        <v/>
      </c>
      <c r="AK179" s="141">
        <v>174.0</v>
      </c>
      <c r="AL179" s="112"/>
      <c r="AM179" s="112"/>
      <c r="AN179" s="112"/>
      <c r="AO179" s="112"/>
      <c r="AP179" s="112"/>
      <c r="AQ179" s="112"/>
      <c r="AR179" s="112"/>
      <c r="AS179" s="112"/>
      <c r="AT179" s="112"/>
      <c r="AU179" s="112"/>
      <c r="AV179" s="112"/>
      <c r="AW179" s="112"/>
      <c r="AX179" s="112"/>
      <c r="AY179" s="143"/>
    </row>
    <row r="180" ht="15.75" customHeight="1">
      <c r="C180" s="241" t="s">
        <v>227</v>
      </c>
      <c r="D180" s="242">
        <v>0.46</v>
      </c>
      <c r="E180" s="240" t="s">
        <v>162</v>
      </c>
      <c r="F180" s="239">
        <f>IF(OR('Pin Maritime'!$E180="Feuillus",'Pin Maritime'!$E180="Peupliers"),1.56,1.3)</f>
        <v>1.3</v>
      </c>
      <c r="G180" s="112"/>
      <c r="H180" s="112"/>
      <c r="I180" s="138">
        <v>175.0</v>
      </c>
      <c r="J180" s="112" t="str">
        <f t="shared" si="64"/>
        <v/>
      </c>
      <c r="K180" s="112">
        <f t="shared" si="19"/>
        <v>0</v>
      </c>
      <c r="L180" s="112" t="str">
        <f t="shared" si="20"/>
        <v/>
      </c>
      <c r="M180" s="112" t="str">
        <f t="shared" si="1"/>
        <v/>
      </c>
      <c r="N180" s="112" t="str">
        <f t="shared" si="2"/>
        <v/>
      </c>
      <c r="O180" s="139">
        <f t="shared" si="3"/>
        <v>0</v>
      </c>
      <c r="P180" s="138">
        <v>175.0</v>
      </c>
      <c r="Q180" s="112" t="str">
        <f t="shared" si="21"/>
        <v/>
      </c>
      <c r="R180" s="112" t="str">
        <f t="shared" si="22"/>
        <v/>
      </c>
      <c r="S180" s="112">
        <f t="shared" si="4"/>
        <v>0</v>
      </c>
      <c r="T180" s="112">
        <f t="shared" si="5"/>
        <v>0</v>
      </c>
      <c r="U180" s="112" t="str">
        <f t="shared" si="23"/>
        <v/>
      </c>
      <c r="V180" s="112" t="str">
        <f t="shared" si="6"/>
        <v/>
      </c>
      <c r="W180" s="112">
        <v>0.0</v>
      </c>
      <c r="X180" s="112">
        <f t="shared" si="7"/>
        <v>0</v>
      </c>
      <c r="Y180" s="140" t="str">
        <f t="shared" si="8"/>
        <v/>
      </c>
      <c r="AA180" s="141">
        <v>175.0</v>
      </c>
      <c r="AB180" s="112" t="str">
        <f t="shared" si="9"/>
        <v/>
      </c>
      <c r="AC180" s="142">
        <f t="shared" si="10"/>
        <v>0</v>
      </c>
      <c r="AD180" s="112" t="str">
        <f t="shared" si="11"/>
        <v/>
      </c>
      <c r="AE180" s="112" t="str">
        <f t="shared" si="12"/>
        <v/>
      </c>
      <c r="AF180" s="112" t="str">
        <f t="shared" si="24"/>
        <v/>
      </c>
      <c r="AG180" s="112" t="str">
        <f t="shared" si="25"/>
        <v/>
      </c>
      <c r="AH180" s="112" t="str">
        <f t="shared" si="26"/>
        <v/>
      </c>
      <c r="AI180" s="143" t="str">
        <f t="shared" si="27"/>
        <v/>
      </c>
      <c r="AK180" s="141">
        <v>175.0</v>
      </c>
      <c r="AL180" s="112"/>
      <c r="AM180" s="112"/>
      <c r="AN180" s="112"/>
      <c r="AO180" s="112"/>
      <c r="AP180" s="112"/>
      <c r="AQ180" s="112"/>
      <c r="AR180" s="112"/>
      <c r="AS180" s="112"/>
      <c r="AT180" s="112"/>
      <c r="AU180" s="112"/>
      <c r="AV180" s="112"/>
      <c r="AW180" s="112"/>
      <c r="AX180" s="112"/>
      <c r="AY180" s="143"/>
    </row>
    <row r="181" ht="15.75" customHeight="1">
      <c r="C181" s="241" t="s">
        <v>228</v>
      </c>
      <c r="D181" s="242">
        <v>0.48</v>
      </c>
      <c r="E181" s="240" t="s">
        <v>162</v>
      </c>
      <c r="F181" s="239">
        <f>IF(OR('Pin Maritime'!$E181="Feuillus",'Pin Maritime'!$E181="Peupliers"),1.56,1.3)</f>
        <v>1.3</v>
      </c>
      <c r="G181" s="112"/>
      <c r="H181" s="112"/>
      <c r="I181" s="138">
        <v>176.0</v>
      </c>
      <c r="J181" s="112" t="str">
        <f t="shared" si="64"/>
        <v/>
      </c>
      <c r="K181" s="112">
        <f t="shared" si="19"/>
        <v>0</v>
      </c>
      <c r="L181" s="112" t="str">
        <f t="shared" si="20"/>
        <v/>
      </c>
      <c r="M181" s="112" t="str">
        <f t="shared" si="1"/>
        <v/>
      </c>
      <c r="N181" s="112" t="str">
        <f t="shared" si="2"/>
        <v/>
      </c>
      <c r="O181" s="139">
        <f t="shared" si="3"/>
        <v>0</v>
      </c>
      <c r="P181" s="138">
        <v>176.0</v>
      </c>
      <c r="Q181" s="112" t="str">
        <f t="shared" si="21"/>
        <v/>
      </c>
      <c r="R181" s="112" t="str">
        <f t="shared" si="22"/>
        <v/>
      </c>
      <c r="S181" s="112">
        <f t="shared" si="4"/>
        <v>0</v>
      </c>
      <c r="T181" s="112">
        <f t="shared" si="5"/>
        <v>0</v>
      </c>
      <c r="U181" s="112" t="str">
        <f t="shared" si="23"/>
        <v/>
      </c>
      <c r="V181" s="112" t="str">
        <f t="shared" si="6"/>
        <v/>
      </c>
      <c r="W181" s="112">
        <v>0.0</v>
      </c>
      <c r="X181" s="112">
        <f t="shared" si="7"/>
        <v>0</v>
      </c>
      <c r="Y181" s="140" t="str">
        <f t="shared" si="8"/>
        <v/>
      </c>
      <c r="AA181" s="141">
        <v>176.0</v>
      </c>
      <c r="AB181" s="112" t="str">
        <f t="shared" si="9"/>
        <v/>
      </c>
      <c r="AC181" s="142">
        <f t="shared" si="10"/>
        <v>0</v>
      </c>
      <c r="AD181" s="112" t="str">
        <f t="shared" si="11"/>
        <v/>
      </c>
      <c r="AE181" s="112" t="str">
        <f t="shared" si="12"/>
        <v/>
      </c>
      <c r="AF181" s="112" t="str">
        <f t="shared" si="24"/>
        <v/>
      </c>
      <c r="AG181" s="112" t="str">
        <f t="shared" si="25"/>
        <v/>
      </c>
      <c r="AH181" s="112" t="str">
        <f t="shared" si="26"/>
        <v/>
      </c>
      <c r="AI181" s="143" t="str">
        <f t="shared" si="27"/>
        <v/>
      </c>
      <c r="AK181" s="141">
        <v>176.0</v>
      </c>
      <c r="AL181" s="112"/>
      <c r="AM181" s="112"/>
      <c r="AN181" s="112"/>
      <c r="AO181" s="112"/>
      <c r="AP181" s="112"/>
      <c r="AQ181" s="112"/>
      <c r="AR181" s="112"/>
      <c r="AS181" s="112"/>
      <c r="AT181" s="112"/>
      <c r="AU181" s="112"/>
      <c r="AV181" s="112"/>
      <c r="AW181" s="112"/>
      <c r="AX181" s="112"/>
      <c r="AY181" s="143"/>
    </row>
    <row r="182" ht="15.75" customHeight="1">
      <c r="C182" s="241" t="s">
        <v>229</v>
      </c>
      <c r="D182" s="242">
        <v>0.44</v>
      </c>
      <c r="E182" s="240" t="s">
        <v>162</v>
      </c>
      <c r="F182" s="239">
        <f>IF(OR('Pin Maritime'!$E182="Feuillus",'Pin Maritime'!$E182="Peupliers"),1.56,1.3)</f>
        <v>1.3</v>
      </c>
      <c r="G182" s="112"/>
      <c r="H182" s="112"/>
      <c r="I182" s="138">
        <v>177.0</v>
      </c>
      <c r="J182" s="112" t="str">
        <f t="shared" si="64"/>
        <v/>
      </c>
      <c r="K182" s="112">
        <f t="shared" si="19"/>
        <v>0</v>
      </c>
      <c r="L182" s="112" t="str">
        <f t="shared" si="20"/>
        <v/>
      </c>
      <c r="M182" s="112" t="str">
        <f t="shared" si="1"/>
        <v/>
      </c>
      <c r="N182" s="112" t="str">
        <f t="shared" si="2"/>
        <v/>
      </c>
      <c r="O182" s="139">
        <f t="shared" si="3"/>
        <v>0</v>
      </c>
      <c r="P182" s="138">
        <v>177.0</v>
      </c>
      <c r="Q182" s="112" t="str">
        <f t="shared" si="21"/>
        <v/>
      </c>
      <c r="R182" s="112" t="str">
        <f t="shared" si="22"/>
        <v/>
      </c>
      <c r="S182" s="112">
        <f t="shared" si="4"/>
        <v>0</v>
      </c>
      <c r="T182" s="112">
        <f t="shared" si="5"/>
        <v>0</v>
      </c>
      <c r="U182" s="112" t="str">
        <f t="shared" si="23"/>
        <v/>
      </c>
      <c r="V182" s="112" t="str">
        <f t="shared" si="6"/>
        <v/>
      </c>
      <c r="W182" s="112">
        <v>0.0</v>
      </c>
      <c r="X182" s="112">
        <f t="shared" si="7"/>
        <v>0</v>
      </c>
      <c r="Y182" s="140" t="str">
        <f t="shared" si="8"/>
        <v/>
      </c>
      <c r="AA182" s="141">
        <v>177.0</v>
      </c>
      <c r="AB182" s="112" t="str">
        <f t="shared" si="9"/>
        <v/>
      </c>
      <c r="AC182" s="142">
        <f t="shared" si="10"/>
        <v>0</v>
      </c>
      <c r="AD182" s="112" t="str">
        <f t="shared" si="11"/>
        <v/>
      </c>
      <c r="AE182" s="112" t="str">
        <f t="shared" si="12"/>
        <v/>
      </c>
      <c r="AF182" s="112" t="str">
        <f t="shared" si="24"/>
        <v/>
      </c>
      <c r="AG182" s="112" t="str">
        <f t="shared" si="25"/>
        <v/>
      </c>
      <c r="AH182" s="112" t="str">
        <f t="shared" si="26"/>
        <v/>
      </c>
      <c r="AI182" s="143" t="str">
        <f t="shared" si="27"/>
        <v/>
      </c>
      <c r="AK182" s="141">
        <v>177.0</v>
      </c>
      <c r="AL182" s="112"/>
      <c r="AM182" s="112"/>
      <c r="AN182" s="112"/>
      <c r="AO182" s="112"/>
      <c r="AP182" s="112"/>
      <c r="AQ182" s="112"/>
      <c r="AR182" s="112"/>
      <c r="AS182" s="112"/>
      <c r="AT182" s="112"/>
      <c r="AU182" s="112"/>
      <c r="AV182" s="112"/>
      <c r="AW182" s="112"/>
      <c r="AX182" s="112"/>
      <c r="AY182" s="143"/>
    </row>
    <row r="183" ht="15.75" customHeight="1">
      <c r="C183" s="241" t="s">
        <v>230</v>
      </c>
      <c r="D183" s="242">
        <v>0.34</v>
      </c>
      <c r="E183" s="240" t="s">
        <v>162</v>
      </c>
      <c r="F183" s="239">
        <f>IF(OR('Pin Maritime'!$E183="Feuillus",'Pin Maritime'!$E183="Peupliers"),1.56,1.3)</f>
        <v>1.3</v>
      </c>
      <c r="G183" s="112"/>
      <c r="H183" s="112"/>
      <c r="I183" s="138">
        <v>178.0</v>
      </c>
      <c r="J183" s="112" t="str">
        <f t="shared" si="64"/>
        <v/>
      </c>
      <c r="K183" s="112">
        <f t="shared" si="19"/>
        <v>0</v>
      </c>
      <c r="L183" s="112" t="str">
        <f t="shared" si="20"/>
        <v/>
      </c>
      <c r="M183" s="112" t="str">
        <f t="shared" si="1"/>
        <v/>
      </c>
      <c r="N183" s="112" t="str">
        <f t="shared" si="2"/>
        <v/>
      </c>
      <c r="O183" s="139">
        <f t="shared" si="3"/>
        <v>0</v>
      </c>
      <c r="P183" s="138">
        <v>178.0</v>
      </c>
      <c r="Q183" s="112" t="str">
        <f t="shared" si="21"/>
        <v/>
      </c>
      <c r="R183" s="112" t="str">
        <f t="shared" si="22"/>
        <v/>
      </c>
      <c r="S183" s="112">
        <f t="shared" si="4"/>
        <v>0</v>
      </c>
      <c r="T183" s="112">
        <f t="shared" si="5"/>
        <v>0</v>
      </c>
      <c r="U183" s="112" t="str">
        <f t="shared" si="23"/>
        <v/>
      </c>
      <c r="V183" s="112" t="str">
        <f t="shared" si="6"/>
        <v/>
      </c>
      <c r="W183" s="112">
        <v>0.0</v>
      </c>
      <c r="X183" s="112">
        <f t="shared" si="7"/>
        <v>0</v>
      </c>
      <c r="Y183" s="140" t="str">
        <f t="shared" si="8"/>
        <v/>
      </c>
      <c r="AA183" s="141">
        <v>178.0</v>
      </c>
      <c r="AB183" s="112" t="str">
        <f t="shared" si="9"/>
        <v/>
      </c>
      <c r="AC183" s="142">
        <f t="shared" si="10"/>
        <v>0</v>
      </c>
      <c r="AD183" s="112" t="str">
        <f t="shared" si="11"/>
        <v/>
      </c>
      <c r="AE183" s="112" t="str">
        <f t="shared" si="12"/>
        <v/>
      </c>
      <c r="AF183" s="112" t="str">
        <f t="shared" si="24"/>
        <v/>
      </c>
      <c r="AG183" s="112" t="str">
        <f t="shared" si="25"/>
        <v/>
      </c>
      <c r="AH183" s="112" t="str">
        <f t="shared" si="26"/>
        <v/>
      </c>
      <c r="AI183" s="143" t="str">
        <f t="shared" si="27"/>
        <v/>
      </c>
      <c r="AK183" s="141">
        <v>178.0</v>
      </c>
      <c r="AL183" s="112"/>
      <c r="AM183" s="112"/>
      <c r="AN183" s="112"/>
      <c r="AO183" s="112"/>
      <c r="AP183" s="112"/>
      <c r="AQ183" s="112"/>
      <c r="AR183" s="112"/>
      <c r="AS183" s="112"/>
      <c r="AT183" s="112"/>
      <c r="AU183" s="112"/>
      <c r="AV183" s="112"/>
      <c r="AW183" s="112"/>
      <c r="AX183" s="112"/>
      <c r="AY183" s="143"/>
    </row>
    <row r="184" ht="15.75" customHeight="1">
      <c r="C184" s="241" t="s">
        <v>231</v>
      </c>
      <c r="D184" s="242">
        <v>0.5</v>
      </c>
      <c r="E184" s="240" t="s">
        <v>158</v>
      </c>
      <c r="F184" s="239">
        <f>IF(OR('Pin Maritime'!$E184="Feuillus",'Pin Maritime'!$E184="Peupliers"),1.56,1.3)</f>
        <v>1.56</v>
      </c>
      <c r="G184" s="112"/>
      <c r="H184" s="112"/>
      <c r="I184" s="138">
        <v>179.0</v>
      </c>
      <c r="J184" s="112" t="str">
        <f t="shared" si="64"/>
        <v/>
      </c>
      <c r="K184" s="112">
        <f t="shared" si="19"/>
        <v>0</v>
      </c>
      <c r="L184" s="112" t="str">
        <f t="shared" si="20"/>
        <v/>
      </c>
      <c r="M184" s="112" t="str">
        <f t="shared" si="1"/>
        <v/>
      </c>
      <c r="N184" s="112" t="str">
        <f t="shared" si="2"/>
        <v/>
      </c>
      <c r="O184" s="139">
        <f t="shared" si="3"/>
        <v>0</v>
      </c>
      <c r="P184" s="138">
        <v>179.0</v>
      </c>
      <c r="Q184" s="112" t="str">
        <f t="shared" si="21"/>
        <v/>
      </c>
      <c r="R184" s="112" t="str">
        <f t="shared" si="22"/>
        <v/>
      </c>
      <c r="S184" s="112">
        <f t="shared" si="4"/>
        <v>0</v>
      </c>
      <c r="T184" s="112">
        <f t="shared" si="5"/>
        <v>0</v>
      </c>
      <c r="U184" s="112" t="str">
        <f t="shared" si="23"/>
        <v/>
      </c>
      <c r="V184" s="112" t="str">
        <f t="shared" si="6"/>
        <v/>
      </c>
      <c r="W184" s="112">
        <v>0.0</v>
      </c>
      <c r="X184" s="112">
        <f t="shared" si="7"/>
        <v>0</v>
      </c>
      <c r="Y184" s="140" t="str">
        <f t="shared" si="8"/>
        <v/>
      </c>
      <c r="AA184" s="141">
        <v>179.0</v>
      </c>
      <c r="AB184" s="112" t="str">
        <f t="shared" si="9"/>
        <v/>
      </c>
      <c r="AC184" s="142">
        <f t="shared" si="10"/>
        <v>0</v>
      </c>
      <c r="AD184" s="112" t="str">
        <f t="shared" si="11"/>
        <v/>
      </c>
      <c r="AE184" s="112" t="str">
        <f t="shared" si="12"/>
        <v/>
      </c>
      <c r="AF184" s="112" t="str">
        <f t="shared" si="24"/>
        <v/>
      </c>
      <c r="AG184" s="112" t="str">
        <f t="shared" si="25"/>
        <v/>
      </c>
      <c r="AH184" s="112" t="str">
        <f t="shared" si="26"/>
        <v/>
      </c>
      <c r="AI184" s="143" t="str">
        <f t="shared" si="27"/>
        <v/>
      </c>
      <c r="AK184" s="141">
        <v>179.0</v>
      </c>
      <c r="AL184" s="112"/>
      <c r="AM184" s="112"/>
      <c r="AN184" s="112"/>
      <c r="AO184" s="112"/>
      <c r="AP184" s="112"/>
      <c r="AQ184" s="112"/>
      <c r="AR184" s="112"/>
      <c r="AS184" s="112"/>
      <c r="AT184" s="112"/>
      <c r="AU184" s="112"/>
      <c r="AV184" s="112"/>
      <c r="AW184" s="112"/>
      <c r="AX184" s="112"/>
      <c r="AY184" s="143"/>
    </row>
    <row r="185" ht="15.75" customHeight="1">
      <c r="C185" s="241" t="s">
        <v>232</v>
      </c>
      <c r="D185" s="242">
        <v>0.58</v>
      </c>
      <c r="E185" s="240" t="s">
        <v>158</v>
      </c>
      <c r="F185" s="239">
        <f>IF(OR('Pin Maritime'!$E185="Feuillus",'Pin Maritime'!$E185="Peupliers"),1.56,1.3)</f>
        <v>1.56</v>
      </c>
      <c r="G185" s="112"/>
      <c r="H185" s="112"/>
      <c r="I185" s="138">
        <v>180.0</v>
      </c>
      <c r="J185" s="112" t="str">
        <f t="shared" si="64"/>
        <v/>
      </c>
      <c r="K185" s="112">
        <f t="shared" si="19"/>
        <v>0</v>
      </c>
      <c r="L185" s="112" t="str">
        <f t="shared" si="20"/>
        <v/>
      </c>
      <c r="M185" s="112" t="str">
        <f t="shared" si="1"/>
        <v/>
      </c>
      <c r="N185" s="112" t="str">
        <f t="shared" si="2"/>
        <v/>
      </c>
      <c r="O185" s="139">
        <f t="shared" si="3"/>
        <v>0</v>
      </c>
      <c r="P185" s="138">
        <v>180.0</v>
      </c>
      <c r="Q185" s="112" t="str">
        <f t="shared" si="21"/>
        <v/>
      </c>
      <c r="R185" s="112" t="str">
        <f t="shared" si="22"/>
        <v/>
      </c>
      <c r="S185" s="112">
        <f t="shared" si="4"/>
        <v>0</v>
      </c>
      <c r="T185" s="112">
        <f t="shared" si="5"/>
        <v>0</v>
      </c>
      <c r="U185" s="112" t="str">
        <f t="shared" si="23"/>
        <v/>
      </c>
      <c r="V185" s="112" t="str">
        <f t="shared" si="6"/>
        <v/>
      </c>
      <c r="W185" s="112">
        <v>0.0</v>
      </c>
      <c r="X185" s="112">
        <f t="shared" si="7"/>
        <v>0</v>
      </c>
      <c r="Y185" s="140" t="str">
        <f t="shared" si="8"/>
        <v/>
      </c>
      <c r="AA185" s="141">
        <v>180.0</v>
      </c>
      <c r="AB185" s="112" t="str">
        <f t="shared" si="9"/>
        <v/>
      </c>
      <c r="AC185" s="142">
        <f t="shared" si="10"/>
        <v>0</v>
      </c>
      <c r="AD185" s="112" t="str">
        <f t="shared" si="11"/>
        <v/>
      </c>
      <c r="AE185" s="112" t="str">
        <f t="shared" si="12"/>
        <v/>
      </c>
      <c r="AF185" s="112" t="str">
        <f t="shared" si="24"/>
        <v/>
      </c>
      <c r="AG185" s="112" t="str">
        <f t="shared" si="25"/>
        <v/>
      </c>
      <c r="AH185" s="112" t="str">
        <f t="shared" si="26"/>
        <v/>
      </c>
      <c r="AI185" s="143" t="str">
        <f t="shared" si="27"/>
        <v/>
      </c>
      <c r="AK185" s="141">
        <v>180.0</v>
      </c>
      <c r="AL185" s="112"/>
      <c r="AM185" s="112"/>
      <c r="AN185" s="112"/>
      <c r="AO185" s="112"/>
      <c r="AP185" s="112"/>
      <c r="AQ185" s="112"/>
      <c r="AR185" s="112"/>
      <c r="AS185" s="112"/>
      <c r="AT185" s="112"/>
      <c r="AU185" s="112"/>
      <c r="AV185" s="112"/>
      <c r="AW185" s="112"/>
      <c r="AX185" s="112"/>
      <c r="AY185" s="143"/>
    </row>
    <row r="186" ht="15.75" customHeight="1">
      <c r="C186" s="241" t="s">
        <v>233</v>
      </c>
      <c r="D186" s="242">
        <v>0.37</v>
      </c>
      <c r="E186" s="240" t="s">
        <v>162</v>
      </c>
      <c r="F186" s="239">
        <f>IF(OR('Pin Maritime'!$E186="Feuillus",'Pin Maritime'!$E186="Peupliers"),1.56,1.3)</f>
        <v>1.3</v>
      </c>
      <c r="G186" s="112"/>
      <c r="H186" s="112"/>
      <c r="I186" s="138">
        <v>181.0</v>
      </c>
      <c r="J186" s="112" t="str">
        <f t="shared" si="64"/>
        <v/>
      </c>
      <c r="K186" s="112">
        <f t="shared" si="19"/>
        <v>0</v>
      </c>
      <c r="L186" s="112" t="str">
        <f t="shared" si="20"/>
        <v/>
      </c>
      <c r="M186" s="112" t="str">
        <f t="shared" si="1"/>
        <v/>
      </c>
      <c r="N186" s="112" t="str">
        <f t="shared" si="2"/>
        <v/>
      </c>
      <c r="O186" s="139">
        <f t="shared" si="3"/>
        <v>0</v>
      </c>
      <c r="P186" s="138">
        <v>181.0</v>
      </c>
      <c r="Q186" s="112" t="str">
        <f t="shared" si="21"/>
        <v/>
      </c>
      <c r="R186" s="112" t="str">
        <f t="shared" si="22"/>
        <v/>
      </c>
      <c r="S186" s="112">
        <f t="shared" si="4"/>
        <v>0</v>
      </c>
      <c r="T186" s="112">
        <f t="shared" si="5"/>
        <v>0</v>
      </c>
      <c r="U186" s="112" t="str">
        <f t="shared" si="23"/>
        <v/>
      </c>
      <c r="V186" s="112" t="str">
        <f t="shared" si="6"/>
        <v/>
      </c>
      <c r="W186" s="112">
        <v>0.0</v>
      </c>
      <c r="X186" s="112">
        <f t="shared" si="7"/>
        <v>0</v>
      </c>
      <c r="Y186" s="140" t="str">
        <f t="shared" si="8"/>
        <v/>
      </c>
      <c r="AA186" s="141">
        <v>181.0</v>
      </c>
      <c r="AB186" s="112" t="str">
        <f t="shared" si="9"/>
        <v/>
      </c>
      <c r="AC186" s="142">
        <f t="shared" si="10"/>
        <v>0</v>
      </c>
      <c r="AD186" s="112" t="str">
        <f t="shared" si="11"/>
        <v/>
      </c>
      <c r="AE186" s="112" t="str">
        <f t="shared" si="12"/>
        <v/>
      </c>
      <c r="AF186" s="112" t="str">
        <f t="shared" si="24"/>
        <v/>
      </c>
      <c r="AG186" s="112" t="str">
        <f t="shared" si="25"/>
        <v/>
      </c>
      <c r="AH186" s="112" t="str">
        <f t="shared" si="26"/>
        <v/>
      </c>
      <c r="AI186" s="143" t="str">
        <f t="shared" si="27"/>
        <v/>
      </c>
      <c r="AK186" s="141">
        <v>181.0</v>
      </c>
      <c r="AL186" s="112"/>
      <c r="AM186" s="112"/>
      <c r="AN186" s="112"/>
      <c r="AO186" s="112"/>
      <c r="AP186" s="112"/>
      <c r="AQ186" s="112"/>
      <c r="AR186" s="112"/>
      <c r="AS186" s="112"/>
      <c r="AT186" s="112"/>
      <c r="AU186" s="112"/>
      <c r="AV186" s="112"/>
      <c r="AW186" s="112"/>
      <c r="AX186" s="112"/>
      <c r="AY186" s="143"/>
    </row>
    <row r="187" ht="15.75" customHeight="1">
      <c r="C187" s="241" t="s">
        <v>234</v>
      </c>
      <c r="D187" s="242">
        <v>0.37</v>
      </c>
      <c r="E187" s="240" t="s">
        <v>162</v>
      </c>
      <c r="F187" s="239">
        <f>IF(OR('Pin Maritime'!$E187="Feuillus",'Pin Maritime'!$E187="Peupliers"),1.56,1.3)</f>
        <v>1.3</v>
      </c>
      <c r="G187" s="112"/>
      <c r="H187" s="112"/>
      <c r="I187" s="138">
        <v>182.0</v>
      </c>
      <c r="J187" s="112" t="str">
        <f t="shared" si="64"/>
        <v/>
      </c>
      <c r="K187" s="112">
        <f t="shared" si="19"/>
        <v>0</v>
      </c>
      <c r="L187" s="112" t="str">
        <f t="shared" si="20"/>
        <v/>
      </c>
      <c r="M187" s="112" t="str">
        <f t="shared" si="1"/>
        <v/>
      </c>
      <c r="N187" s="112" t="str">
        <f t="shared" si="2"/>
        <v/>
      </c>
      <c r="O187" s="139">
        <f t="shared" si="3"/>
        <v>0</v>
      </c>
      <c r="P187" s="138">
        <v>182.0</v>
      </c>
      <c r="Q187" s="112" t="str">
        <f t="shared" si="21"/>
        <v/>
      </c>
      <c r="R187" s="112" t="str">
        <f t="shared" si="22"/>
        <v/>
      </c>
      <c r="S187" s="112">
        <f t="shared" si="4"/>
        <v>0</v>
      </c>
      <c r="T187" s="112">
        <f t="shared" si="5"/>
        <v>0</v>
      </c>
      <c r="U187" s="112" t="str">
        <f t="shared" si="23"/>
        <v/>
      </c>
      <c r="V187" s="112" t="str">
        <f t="shared" si="6"/>
        <v/>
      </c>
      <c r="W187" s="112">
        <v>0.0</v>
      </c>
      <c r="X187" s="112">
        <f t="shared" si="7"/>
        <v>0</v>
      </c>
      <c r="Y187" s="140" t="str">
        <f t="shared" si="8"/>
        <v/>
      </c>
      <c r="AA187" s="141">
        <v>182.0</v>
      </c>
      <c r="AB187" s="112" t="str">
        <f t="shared" si="9"/>
        <v/>
      </c>
      <c r="AC187" s="142">
        <f t="shared" si="10"/>
        <v>0</v>
      </c>
      <c r="AD187" s="112" t="str">
        <f t="shared" si="11"/>
        <v/>
      </c>
      <c r="AE187" s="112" t="str">
        <f t="shared" si="12"/>
        <v/>
      </c>
      <c r="AF187" s="112" t="str">
        <f t="shared" si="24"/>
        <v/>
      </c>
      <c r="AG187" s="112" t="str">
        <f t="shared" si="25"/>
        <v/>
      </c>
      <c r="AH187" s="112" t="str">
        <f t="shared" si="26"/>
        <v/>
      </c>
      <c r="AI187" s="143" t="str">
        <f t="shared" si="27"/>
        <v/>
      </c>
      <c r="AK187" s="141">
        <v>182.0</v>
      </c>
      <c r="AL187" s="112"/>
      <c r="AM187" s="112"/>
      <c r="AN187" s="112"/>
      <c r="AO187" s="112"/>
      <c r="AP187" s="112"/>
      <c r="AQ187" s="112"/>
      <c r="AR187" s="112"/>
      <c r="AS187" s="112"/>
      <c r="AT187" s="112"/>
      <c r="AU187" s="112"/>
      <c r="AV187" s="112"/>
      <c r="AW187" s="112"/>
      <c r="AX187" s="112"/>
      <c r="AY187" s="143"/>
    </row>
    <row r="188" ht="15.75" customHeight="1">
      <c r="C188" s="241" t="s">
        <v>235</v>
      </c>
      <c r="D188" s="242">
        <v>0.38</v>
      </c>
      <c r="E188" s="240" t="s">
        <v>162</v>
      </c>
      <c r="F188" s="239">
        <f>IF(OR('Pin Maritime'!$E188="Feuillus",'Pin Maritime'!$E188="Peupliers"),1.56,1.3)</f>
        <v>1.3</v>
      </c>
      <c r="G188" s="112"/>
      <c r="H188" s="112"/>
      <c r="I188" s="138">
        <v>183.0</v>
      </c>
      <c r="J188" s="112" t="str">
        <f t="shared" si="64"/>
        <v/>
      </c>
      <c r="K188" s="112">
        <f t="shared" si="19"/>
        <v>0</v>
      </c>
      <c r="L188" s="112" t="str">
        <f t="shared" si="20"/>
        <v/>
      </c>
      <c r="M188" s="112" t="str">
        <f t="shared" si="1"/>
        <v/>
      </c>
      <c r="N188" s="112" t="str">
        <f t="shared" si="2"/>
        <v/>
      </c>
      <c r="O188" s="139">
        <f t="shared" si="3"/>
        <v>0</v>
      </c>
      <c r="P188" s="138">
        <v>183.0</v>
      </c>
      <c r="Q188" s="112" t="str">
        <f t="shared" si="21"/>
        <v/>
      </c>
      <c r="R188" s="112" t="str">
        <f t="shared" si="22"/>
        <v/>
      </c>
      <c r="S188" s="112">
        <f t="shared" si="4"/>
        <v>0</v>
      </c>
      <c r="T188" s="112">
        <f t="shared" si="5"/>
        <v>0</v>
      </c>
      <c r="U188" s="112" t="str">
        <f t="shared" si="23"/>
        <v/>
      </c>
      <c r="V188" s="112" t="str">
        <f t="shared" si="6"/>
        <v/>
      </c>
      <c r="W188" s="112">
        <v>0.0</v>
      </c>
      <c r="X188" s="112">
        <f t="shared" si="7"/>
        <v>0</v>
      </c>
      <c r="Y188" s="140" t="str">
        <f t="shared" si="8"/>
        <v/>
      </c>
      <c r="AA188" s="141">
        <v>183.0</v>
      </c>
      <c r="AB188" s="112" t="str">
        <f t="shared" si="9"/>
        <v/>
      </c>
      <c r="AC188" s="142">
        <f t="shared" si="10"/>
        <v>0</v>
      </c>
      <c r="AD188" s="112" t="str">
        <f t="shared" si="11"/>
        <v/>
      </c>
      <c r="AE188" s="112" t="str">
        <f t="shared" si="12"/>
        <v/>
      </c>
      <c r="AF188" s="112" t="str">
        <f t="shared" si="24"/>
        <v/>
      </c>
      <c r="AG188" s="112" t="str">
        <f t="shared" si="25"/>
        <v/>
      </c>
      <c r="AH188" s="112" t="str">
        <f t="shared" si="26"/>
        <v/>
      </c>
      <c r="AI188" s="143" t="str">
        <f t="shared" si="27"/>
        <v/>
      </c>
      <c r="AK188" s="141">
        <v>183.0</v>
      </c>
      <c r="AL188" s="112"/>
      <c r="AM188" s="112"/>
      <c r="AN188" s="112"/>
      <c r="AO188" s="112"/>
      <c r="AP188" s="112"/>
      <c r="AQ188" s="112"/>
      <c r="AR188" s="112"/>
      <c r="AS188" s="112"/>
      <c r="AT188" s="112"/>
      <c r="AU188" s="112"/>
      <c r="AV188" s="112"/>
      <c r="AW188" s="112"/>
      <c r="AX188" s="112"/>
      <c r="AY188" s="143"/>
    </row>
    <row r="189" ht="15.75" customHeight="1">
      <c r="C189" s="241" t="s">
        <v>236</v>
      </c>
      <c r="D189" s="242">
        <v>0.36</v>
      </c>
      <c r="E189" s="240" t="s">
        <v>162</v>
      </c>
      <c r="F189" s="239">
        <f>IF(OR('Pin Maritime'!$E189="Feuillus",'Pin Maritime'!$E189="Peupliers"),1.56,1.3)</f>
        <v>1.3</v>
      </c>
      <c r="G189" s="112"/>
      <c r="H189" s="112"/>
      <c r="I189" s="138">
        <v>184.0</v>
      </c>
      <c r="J189" s="112" t="str">
        <f t="shared" si="64"/>
        <v/>
      </c>
      <c r="K189" s="112">
        <f t="shared" si="19"/>
        <v>0</v>
      </c>
      <c r="L189" s="112" t="str">
        <f t="shared" si="20"/>
        <v/>
      </c>
      <c r="M189" s="112" t="str">
        <f t="shared" si="1"/>
        <v/>
      </c>
      <c r="N189" s="112" t="str">
        <f t="shared" si="2"/>
        <v/>
      </c>
      <c r="O189" s="139">
        <f t="shared" si="3"/>
        <v>0</v>
      </c>
      <c r="P189" s="138">
        <v>184.0</v>
      </c>
      <c r="Q189" s="112" t="str">
        <f t="shared" si="21"/>
        <v/>
      </c>
      <c r="R189" s="112" t="str">
        <f t="shared" si="22"/>
        <v/>
      </c>
      <c r="S189" s="112">
        <f t="shared" si="4"/>
        <v>0</v>
      </c>
      <c r="T189" s="112">
        <f t="shared" si="5"/>
        <v>0</v>
      </c>
      <c r="U189" s="112" t="str">
        <f t="shared" si="23"/>
        <v/>
      </c>
      <c r="V189" s="112" t="str">
        <f t="shared" si="6"/>
        <v/>
      </c>
      <c r="W189" s="112">
        <v>0.0</v>
      </c>
      <c r="X189" s="112">
        <f t="shared" si="7"/>
        <v>0</v>
      </c>
      <c r="Y189" s="140" t="str">
        <f t="shared" si="8"/>
        <v/>
      </c>
      <c r="AA189" s="141">
        <v>184.0</v>
      </c>
      <c r="AB189" s="112" t="str">
        <f t="shared" si="9"/>
        <v/>
      </c>
      <c r="AC189" s="142">
        <f t="shared" si="10"/>
        <v>0</v>
      </c>
      <c r="AD189" s="112" t="str">
        <f t="shared" si="11"/>
        <v/>
      </c>
      <c r="AE189" s="112" t="str">
        <f t="shared" si="12"/>
        <v/>
      </c>
      <c r="AF189" s="112" t="str">
        <f t="shared" si="24"/>
        <v/>
      </c>
      <c r="AG189" s="112" t="str">
        <f t="shared" si="25"/>
        <v/>
      </c>
      <c r="AH189" s="112" t="str">
        <f t="shared" si="26"/>
        <v/>
      </c>
      <c r="AI189" s="143" t="str">
        <f t="shared" si="27"/>
        <v/>
      </c>
      <c r="AK189" s="141">
        <v>184.0</v>
      </c>
      <c r="AL189" s="112"/>
      <c r="AM189" s="112"/>
      <c r="AN189" s="112"/>
      <c r="AO189" s="112"/>
      <c r="AP189" s="112"/>
      <c r="AQ189" s="112"/>
      <c r="AR189" s="112"/>
      <c r="AS189" s="112"/>
      <c r="AT189" s="112"/>
      <c r="AU189" s="112"/>
      <c r="AV189" s="112"/>
      <c r="AW189" s="112"/>
      <c r="AX189" s="112"/>
      <c r="AY189" s="143"/>
    </row>
    <row r="190" ht="15.75" customHeight="1">
      <c r="C190" s="241" t="s">
        <v>237</v>
      </c>
      <c r="D190" s="242">
        <v>0.37</v>
      </c>
      <c r="E190" s="240" t="s">
        <v>158</v>
      </c>
      <c r="F190" s="239">
        <f>IF(OR('Pin Maritime'!$E190="Feuillus",'Pin Maritime'!$E190="Peupliers"),1.56,1.3)</f>
        <v>1.56</v>
      </c>
      <c r="G190" s="112"/>
      <c r="H190" s="112"/>
      <c r="I190" s="138">
        <v>185.0</v>
      </c>
      <c r="J190" s="112" t="str">
        <f t="shared" si="64"/>
        <v/>
      </c>
      <c r="K190" s="112">
        <f t="shared" si="19"/>
        <v>0</v>
      </c>
      <c r="L190" s="112" t="str">
        <f t="shared" si="20"/>
        <v/>
      </c>
      <c r="M190" s="112" t="str">
        <f t="shared" si="1"/>
        <v/>
      </c>
      <c r="N190" s="112" t="str">
        <f t="shared" si="2"/>
        <v/>
      </c>
      <c r="O190" s="139">
        <f t="shared" si="3"/>
        <v>0</v>
      </c>
      <c r="P190" s="138">
        <v>185.0</v>
      </c>
      <c r="Q190" s="112" t="str">
        <f t="shared" si="21"/>
        <v/>
      </c>
      <c r="R190" s="112" t="str">
        <f t="shared" si="22"/>
        <v/>
      </c>
      <c r="S190" s="112">
        <f t="shared" si="4"/>
        <v>0</v>
      </c>
      <c r="T190" s="112">
        <f t="shared" si="5"/>
        <v>0</v>
      </c>
      <c r="U190" s="112" t="str">
        <f t="shared" si="23"/>
        <v/>
      </c>
      <c r="V190" s="112" t="str">
        <f t="shared" si="6"/>
        <v/>
      </c>
      <c r="W190" s="112">
        <v>0.0</v>
      </c>
      <c r="X190" s="112">
        <f t="shared" si="7"/>
        <v>0</v>
      </c>
      <c r="Y190" s="140" t="str">
        <f t="shared" si="8"/>
        <v/>
      </c>
      <c r="AA190" s="141">
        <v>185.0</v>
      </c>
      <c r="AB190" s="112" t="str">
        <f t="shared" si="9"/>
        <v/>
      </c>
      <c r="AC190" s="142">
        <f t="shared" si="10"/>
        <v>0</v>
      </c>
      <c r="AD190" s="112" t="str">
        <f t="shared" si="11"/>
        <v/>
      </c>
      <c r="AE190" s="112" t="str">
        <f t="shared" si="12"/>
        <v/>
      </c>
      <c r="AF190" s="112" t="str">
        <f t="shared" si="24"/>
        <v/>
      </c>
      <c r="AG190" s="112" t="str">
        <f t="shared" si="25"/>
        <v/>
      </c>
      <c r="AH190" s="112" t="str">
        <f t="shared" si="26"/>
        <v/>
      </c>
      <c r="AI190" s="143" t="str">
        <f t="shared" si="27"/>
        <v/>
      </c>
      <c r="AK190" s="141">
        <v>185.0</v>
      </c>
      <c r="AL190" s="112"/>
      <c r="AM190" s="112"/>
      <c r="AN190" s="112"/>
      <c r="AO190" s="112"/>
      <c r="AP190" s="112"/>
      <c r="AQ190" s="112"/>
      <c r="AR190" s="112"/>
      <c r="AS190" s="112"/>
      <c r="AT190" s="112"/>
      <c r="AU190" s="112"/>
      <c r="AV190" s="112"/>
      <c r="AW190" s="112"/>
      <c r="AX190" s="112"/>
      <c r="AY190" s="143"/>
    </row>
    <row r="191" ht="15.75" customHeight="1">
      <c r="C191" s="241" t="s">
        <v>238</v>
      </c>
      <c r="D191" s="242">
        <v>0.53</v>
      </c>
      <c r="E191" s="240" t="s">
        <v>158</v>
      </c>
      <c r="F191" s="239">
        <f>IF(OR('Pin Maritime'!$E191="Feuillus",'Pin Maritime'!$E191="Peupliers"),1.56,1.3)</f>
        <v>1.56</v>
      </c>
      <c r="G191" s="112"/>
      <c r="H191" s="112"/>
      <c r="I191" s="138">
        <v>186.0</v>
      </c>
      <c r="J191" s="112" t="str">
        <f t="shared" si="64"/>
        <v/>
      </c>
      <c r="K191" s="112">
        <f t="shared" si="19"/>
        <v>0</v>
      </c>
      <c r="L191" s="112" t="str">
        <f t="shared" si="20"/>
        <v/>
      </c>
      <c r="M191" s="112" t="str">
        <f t="shared" si="1"/>
        <v/>
      </c>
      <c r="N191" s="112" t="str">
        <f t="shared" si="2"/>
        <v/>
      </c>
      <c r="O191" s="139">
        <f t="shared" si="3"/>
        <v>0</v>
      </c>
      <c r="P191" s="138">
        <v>186.0</v>
      </c>
      <c r="Q191" s="112" t="str">
        <f t="shared" si="21"/>
        <v/>
      </c>
      <c r="R191" s="112" t="str">
        <f t="shared" si="22"/>
        <v/>
      </c>
      <c r="S191" s="112">
        <f t="shared" si="4"/>
        <v>0</v>
      </c>
      <c r="T191" s="112">
        <f t="shared" si="5"/>
        <v>0</v>
      </c>
      <c r="U191" s="112" t="str">
        <f t="shared" si="23"/>
        <v/>
      </c>
      <c r="V191" s="112" t="str">
        <f t="shared" si="6"/>
        <v/>
      </c>
      <c r="W191" s="112">
        <v>0.0</v>
      </c>
      <c r="X191" s="112">
        <f t="shared" si="7"/>
        <v>0</v>
      </c>
      <c r="Y191" s="140" t="str">
        <f t="shared" si="8"/>
        <v/>
      </c>
      <c r="AA191" s="141">
        <v>186.0</v>
      </c>
      <c r="AB191" s="112" t="str">
        <f t="shared" si="9"/>
        <v/>
      </c>
      <c r="AC191" s="142">
        <f t="shared" si="10"/>
        <v>0</v>
      </c>
      <c r="AD191" s="112" t="str">
        <f t="shared" si="11"/>
        <v/>
      </c>
      <c r="AE191" s="112" t="str">
        <f t="shared" si="12"/>
        <v/>
      </c>
      <c r="AF191" s="112" t="str">
        <f t="shared" si="24"/>
        <v/>
      </c>
      <c r="AG191" s="112" t="str">
        <f t="shared" si="25"/>
        <v/>
      </c>
      <c r="AH191" s="112" t="str">
        <f t="shared" si="26"/>
        <v/>
      </c>
      <c r="AI191" s="143" t="str">
        <f t="shared" si="27"/>
        <v/>
      </c>
      <c r="AK191" s="141">
        <v>186.0</v>
      </c>
      <c r="AL191" s="112"/>
      <c r="AM191" s="112"/>
      <c r="AN191" s="112"/>
      <c r="AO191" s="112"/>
      <c r="AP191" s="112"/>
      <c r="AQ191" s="112"/>
      <c r="AR191" s="112"/>
      <c r="AS191" s="112"/>
      <c r="AT191" s="112"/>
      <c r="AU191" s="112"/>
      <c r="AV191" s="112"/>
      <c r="AW191" s="112"/>
      <c r="AX191" s="112"/>
      <c r="AY191" s="143"/>
    </row>
    <row r="192" ht="15.75" customHeight="1">
      <c r="C192" s="241" t="s">
        <v>239</v>
      </c>
      <c r="D192" s="242">
        <v>0.43</v>
      </c>
      <c r="E192" s="240" t="s">
        <v>158</v>
      </c>
      <c r="F192" s="239">
        <f>IF(OR('Pin Maritime'!$E192="Feuillus",'Pin Maritime'!$E192="Peupliers"),1.56,1.3)</f>
        <v>1.56</v>
      </c>
      <c r="G192" s="112"/>
      <c r="H192" s="112"/>
      <c r="I192" s="138">
        <v>187.0</v>
      </c>
      <c r="J192" s="112" t="str">
        <f t="shared" si="64"/>
        <v/>
      </c>
      <c r="K192" s="112">
        <f t="shared" si="19"/>
        <v>0</v>
      </c>
      <c r="L192" s="112" t="str">
        <f t="shared" si="20"/>
        <v/>
      </c>
      <c r="M192" s="112" t="str">
        <f t="shared" si="1"/>
        <v/>
      </c>
      <c r="N192" s="112" t="str">
        <f t="shared" si="2"/>
        <v/>
      </c>
      <c r="O192" s="139">
        <f t="shared" si="3"/>
        <v>0</v>
      </c>
      <c r="P192" s="138">
        <v>187.0</v>
      </c>
      <c r="Q192" s="112" t="str">
        <f t="shared" si="21"/>
        <v/>
      </c>
      <c r="R192" s="112" t="str">
        <f t="shared" si="22"/>
        <v/>
      </c>
      <c r="S192" s="112">
        <f t="shared" si="4"/>
        <v>0</v>
      </c>
      <c r="T192" s="112">
        <f t="shared" si="5"/>
        <v>0</v>
      </c>
      <c r="U192" s="112" t="str">
        <f t="shared" si="23"/>
        <v/>
      </c>
      <c r="V192" s="112" t="str">
        <f t="shared" si="6"/>
        <v/>
      </c>
      <c r="W192" s="112">
        <v>0.0</v>
      </c>
      <c r="X192" s="112">
        <f t="shared" si="7"/>
        <v>0</v>
      </c>
      <c r="Y192" s="140" t="str">
        <f t="shared" si="8"/>
        <v/>
      </c>
      <c r="AA192" s="141">
        <v>187.0</v>
      </c>
      <c r="AB192" s="112" t="str">
        <f t="shared" si="9"/>
        <v/>
      </c>
      <c r="AC192" s="142">
        <f t="shared" si="10"/>
        <v>0</v>
      </c>
      <c r="AD192" s="112" t="str">
        <f t="shared" si="11"/>
        <v/>
      </c>
      <c r="AE192" s="112" t="str">
        <f t="shared" si="12"/>
        <v/>
      </c>
      <c r="AF192" s="112" t="str">
        <f t="shared" si="24"/>
        <v/>
      </c>
      <c r="AG192" s="112" t="str">
        <f t="shared" si="25"/>
        <v/>
      </c>
      <c r="AH192" s="112" t="str">
        <f t="shared" si="26"/>
        <v/>
      </c>
      <c r="AI192" s="143" t="str">
        <f t="shared" si="27"/>
        <v/>
      </c>
      <c r="AK192" s="141">
        <v>187.0</v>
      </c>
      <c r="AL192" s="112"/>
      <c r="AM192" s="112"/>
      <c r="AN192" s="112"/>
      <c r="AO192" s="112"/>
      <c r="AP192" s="112"/>
      <c r="AQ192" s="112"/>
      <c r="AR192" s="112"/>
      <c r="AS192" s="112"/>
      <c r="AT192" s="112"/>
      <c r="AU192" s="112"/>
      <c r="AV192" s="112"/>
      <c r="AW192" s="112"/>
      <c r="AX192" s="112"/>
      <c r="AY192" s="143"/>
    </row>
    <row r="193" ht="15.75" customHeight="1">
      <c r="C193" s="241" t="s">
        <v>240</v>
      </c>
      <c r="D193" s="242">
        <v>0.38</v>
      </c>
      <c r="E193" s="240" t="s">
        <v>158</v>
      </c>
      <c r="F193" s="239">
        <f>IF(OR('Pin Maritime'!$E193="Feuillus",'Pin Maritime'!$E193="Peupliers"),1.56,1.3)</f>
        <v>1.56</v>
      </c>
      <c r="G193" s="112"/>
      <c r="H193" s="112"/>
      <c r="I193" s="138">
        <v>188.0</v>
      </c>
      <c r="J193" s="112" t="str">
        <f t="shared" si="64"/>
        <v/>
      </c>
      <c r="K193" s="112">
        <f t="shared" si="19"/>
        <v>0</v>
      </c>
      <c r="L193" s="112" t="str">
        <f t="shared" si="20"/>
        <v/>
      </c>
      <c r="M193" s="112" t="str">
        <f t="shared" si="1"/>
        <v/>
      </c>
      <c r="N193" s="112" t="str">
        <f t="shared" si="2"/>
        <v/>
      </c>
      <c r="O193" s="139">
        <f t="shared" si="3"/>
        <v>0</v>
      </c>
      <c r="P193" s="138">
        <v>188.0</v>
      </c>
      <c r="Q193" s="112" t="str">
        <f t="shared" si="21"/>
        <v/>
      </c>
      <c r="R193" s="112" t="str">
        <f t="shared" si="22"/>
        <v/>
      </c>
      <c r="S193" s="112">
        <f t="shared" si="4"/>
        <v>0</v>
      </c>
      <c r="T193" s="112">
        <f t="shared" si="5"/>
        <v>0</v>
      </c>
      <c r="U193" s="112" t="str">
        <f t="shared" si="23"/>
        <v/>
      </c>
      <c r="V193" s="112" t="str">
        <f t="shared" si="6"/>
        <v/>
      </c>
      <c r="W193" s="112">
        <v>0.0</v>
      </c>
      <c r="X193" s="112">
        <f t="shared" si="7"/>
        <v>0</v>
      </c>
      <c r="Y193" s="140" t="str">
        <f t="shared" si="8"/>
        <v/>
      </c>
      <c r="AA193" s="141">
        <v>188.0</v>
      </c>
      <c r="AB193" s="112" t="str">
        <f t="shared" si="9"/>
        <v/>
      </c>
      <c r="AC193" s="142">
        <f t="shared" si="10"/>
        <v>0</v>
      </c>
      <c r="AD193" s="112" t="str">
        <f t="shared" si="11"/>
        <v/>
      </c>
      <c r="AE193" s="112" t="str">
        <f t="shared" si="12"/>
        <v/>
      </c>
      <c r="AF193" s="112" t="str">
        <f t="shared" si="24"/>
        <v/>
      </c>
      <c r="AG193" s="112" t="str">
        <f t="shared" si="25"/>
        <v/>
      </c>
      <c r="AH193" s="112" t="str">
        <f t="shared" si="26"/>
        <v/>
      </c>
      <c r="AI193" s="143" t="str">
        <f t="shared" si="27"/>
        <v/>
      </c>
      <c r="AK193" s="141">
        <v>188.0</v>
      </c>
      <c r="AL193" s="112"/>
      <c r="AM193" s="112"/>
      <c r="AN193" s="112"/>
      <c r="AO193" s="112"/>
      <c r="AP193" s="112"/>
      <c r="AQ193" s="112"/>
      <c r="AR193" s="112"/>
      <c r="AS193" s="112"/>
      <c r="AT193" s="112"/>
      <c r="AU193" s="112"/>
      <c r="AV193" s="112"/>
      <c r="AW193" s="112"/>
      <c r="AX193" s="112"/>
      <c r="AY193" s="143"/>
    </row>
    <row r="194" ht="15.75" customHeight="1">
      <c r="C194" s="246" t="s">
        <v>241</v>
      </c>
      <c r="D194" s="239">
        <v>0.42</v>
      </c>
      <c r="E194" s="240" t="s">
        <v>162</v>
      </c>
      <c r="F194" s="239">
        <f>IF(OR('Pin Maritime'!$E194="Feuillus",'Pin Maritime'!$E194="Peupliers"),1.56,1.3)</f>
        <v>1.3</v>
      </c>
      <c r="G194" s="112"/>
      <c r="H194" s="112"/>
      <c r="I194" s="138">
        <v>189.0</v>
      </c>
      <c r="J194" s="112" t="str">
        <f t="shared" si="64"/>
        <v/>
      </c>
      <c r="K194" s="112">
        <f t="shared" si="19"/>
        <v>0</v>
      </c>
      <c r="L194" s="112" t="str">
        <f t="shared" si="20"/>
        <v/>
      </c>
      <c r="M194" s="112" t="str">
        <f t="shared" si="1"/>
        <v/>
      </c>
      <c r="N194" s="112" t="str">
        <f t="shared" si="2"/>
        <v/>
      </c>
      <c r="O194" s="139">
        <f t="shared" si="3"/>
        <v>0</v>
      </c>
      <c r="P194" s="138">
        <v>189.0</v>
      </c>
      <c r="Q194" s="112" t="str">
        <f t="shared" si="21"/>
        <v/>
      </c>
      <c r="R194" s="112" t="str">
        <f t="shared" si="22"/>
        <v/>
      </c>
      <c r="S194" s="112">
        <f t="shared" si="4"/>
        <v>0</v>
      </c>
      <c r="T194" s="112">
        <f t="shared" si="5"/>
        <v>0</v>
      </c>
      <c r="U194" s="112" t="str">
        <f t="shared" si="23"/>
        <v/>
      </c>
      <c r="V194" s="112" t="str">
        <f t="shared" si="6"/>
        <v/>
      </c>
      <c r="W194" s="112">
        <v>0.0</v>
      </c>
      <c r="X194" s="112">
        <f t="shared" si="7"/>
        <v>0</v>
      </c>
      <c r="Y194" s="140" t="str">
        <f t="shared" si="8"/>
        <v/>
      </c>
      <c r="AA194" s="141">
        <v>189.0</v>
      </c>
      <c r="AB194" s="112" t="str">
        <f t="shared" si="9"/>
        <v/>
      </c>
      <c r="AC194" s="142">
        <f t="shared" si="10"/>
        <v>0</v>
      </c>
      <c r="AD194" s="112" t="str">
        <f t="shared" si="11"/>
        <v/>
      </c>
      <c r="AE194" s="112" t="str">
        <f t="shared" si="12"/>
        <v/>
      </c>
      <c r="AF194" s="112" t="str">
        <f t="shared" si="24"/>
        <v/>
      </c>
      <c r="AG194" s="112" t="str">
        <f t="shared" si="25"/>
        <v/>
      </c>
      <c r="AH194" s="112" t="str">
        <f t="shared" si="26"/>
        <v/>
      </c>
      <c r="AI194" s="143" t="str">
        <f t="shared" si="27"/>
        <v/>
      </c>
      <c r="AK194" s="141">
        <v>189.0</v>
      </c>
      <c r="AL194" s="112"/>
      <c r="AM194" s="112"/>
      <c r="AN194" s="112"/>
      <c r="AO194" s="112"/>
      <c r="AP194" s="112"/>
      <c r="AQ194" s="112"/>
      <c r="AR194" s="112"/>
      <c r="AS194" s="112"/>
      <c r="AT194" s="112"/>
      <c r="AU194" s="112"/>
      <c r="AV194" s="112"/>
      <c r="AW194" s="112"/>
      <c r="AX194" s="112"/>
      <c r="AY194" s="143"/>
    </row>
    <row r="195" ht="15.75" customHeight="1">
      <c r="C195" s="246" t="s">
        <v>130</v>
      </c>
      <c r="D195" s="239">
        <v>0.57</v>
      </c>
      <c r="E195" s="240" t="s">
        <v>158</v>
      </c>
      <c r="F195" s="239">
        <f>IF(OR('Pin Maritime'!$E195="Feuillus",'Pin Maritime'!$E195="Peupliers"),1.56,1.3)</f>
        <v>1.56</v>
      </c>
      <c r="G195" s="112"/>
      <c r="H195" s="112"/>
      <c r="I195" s="138">
        <v>190.0</v>
      </c>
      <c r="J195" s="112" t="str">
        <f t="shared" si="64"/>
        <v/>
      </c>
      <c r="K195" s="112">
        <f t="shared" si="19"/>
        <v>0</v>
      </c>
      <c r="L195" s="112" t="str">
        <f t="shared" si="20"/>
        <v/>
      </c>
      <c r="M195" s="112" t="str">
        <f t="shared" si="1"/>
        <v/>
      </c>
      <c r="N195" s="112" t="str">
        <f t="shared" si="2"/>
        <v/>
      </c>
      <c r="O195" s="139">
        <f t="shared" si="3"/>
        <v>0</v>
      </c>
      <c r="P195" s="138">
        <v>190.0</v>
      </c>
      <c r="Q195" s="112" t="str">
        <f t="shared" si="21"/>
        <v/>
      </c>
      <c r="R195" s="112" t="str">
        <f t="shared" si="22"/>
        <v/>
      </c>
      <c r="S195" s="112">
        <f t="shared" si="4"/>
        <v>0</v>
      </c>
      <c r="T195" s="112">
        <f t="shared" si="5"/>
        <v>0</v>
      </c>
      <c r="U195" s="112" t="str">
        <f t="shared" si="23"/>
        <v/>
      </c>
      <c r="V195" s="112" t="str">
        <f t="shared" si="6"/>
        <v/>
      </c>
      <c r="W195" s="112">
        <v>0.0</v>
      </c>
      <c r="X195" s="112">
        <f t="shared" si="7"/>
        <v>0</v>
      </c>
      <c r="Y195" s="140" t="str">
        <f t="shared" si="8"/>
        <v/>
      </c>
      <c r="AA195" s="141">
        <v>190.0</v>
      </c>
      <c r="AB195" s="112" t="str">
        <f t="shared" si="9"/>
        <v/>
      </c>
      <c r="AC195" s="142">
        <f t="shared" si="10"/>
        <v>0</v>
      </c>
      <c r="AD195" s="112" t="str">
        <f t="shared" si="11"/>
        <v/>
      </c>
      <c r="AE195" s="112" t="str">
        <f t="shared" si="12"/>
        <v/>
      </c>
      <c r="AF195" s="112" t="str">
        <f t="shared" si="24"/>
        <v/>
      </c>
      <c r="AG195" s="112" t="str">
        <f t="shared" si="25"/>
        <v/>
      </c>
      <c r="AH195" s="112" t="str">
        <f t="shared" si="26"/>
        <v/>
      </c>
      <c r="AI195" s="143" t="str">
        <f t="shared" si="27"/>
        <v/>
      </c>
      <c r="AK195" s="141">
        <v>190.0</v>
      </c>
      <c r="AL195" s="112"/>
      <c r="AM195" s="112"/>
      <c r="AN195" s="112"/>
      <c r="AO195" s="112"/>
      <c r="AP195" s="112"/>
      <c r="AQ195" s="112"/>
      <c r="AR195" s="112"/>
      <c r="AS195" s="112"/>
      <c r="AT195" s="112"/>
      <c r="AU195" s="112"/>
      <c r="AV195" s="112"/>
      <c r="AW195" s="112"/>
      <c r="AX195" s="112"/>
      <c r="AY195" s="143"/>
    </row>
    <row r="196" ht="15.75" customHeight="1">
      <c r="C196" s="246" t="s">
        <v>242</v>
      </c>
      <c r="D196" s="239">
        <v>0.54</v>
      </c>
      <c r="E196" s="240"/>
      <c r="F196" s="239">
        <f>IF(OR('Pin Maritime'!$E196="Feuillus",'Pin Maritime'!$E196="Peupliers"),1.56,1.3)</f>
        <v>1.3</v>
      </c>
      <c r="G196" s="112"/>
      <c r="H196" s="112"/>
      <c r="I196" s="138">
        <v>191.0</v>
      </c>
      <c r="J196" s="112" t="str">
        <f t="shared" si="64"/>
        <v/>
      </c>
      <c r="K196" s="112">
        <f t="shared" si="19"/>
        <v>0</v>
      </c>
      <c r="L196" s="112" t="str">
        <f t="shared" si="20"/>
        <v/>
      </c>
      <c r="M196" s="112" t="str">
        <f t="shared" si="1"/>
        <v/>
      </c>
      <c r="N196" s="112" t="str">
        <f t="shared" si="2"/>
        <v/>
      </c>
      <c r="O196" s="139">
        <f t="shared" si="3"/>
        <v>0</v>
      </c>
      <c r="P196" s="138">
        <v>191.0</v>
      </c>
      <c r="Q196" s="112" t="str">
        <f t="shared" si="21"/>
        <v/>
      </c>
      <c r="R196" s="112" t="str">
        <f t="shared" si="22"/>
        <v/>
      </c>
      <c r="S196" s="112">
        <f t="shared" si="4"/>
        <v>0</v>
      </c>
      <c r="T196" s="112">
        <f t="shared" si="5"/>
        <v>0</v>
      </c>
      <c r="U196" s="112" t="str">
        <f t="shared" si="23"/>
        <v/>
      </c>
      <c r="V196" s="112" t="str">
        <f t="shared" si="6"/>
        <v/>
      </c>
      <c r="W196" s="112">
        <v>0.0</v>
      </c>
      <c r="X196" s="112">
        <f t="shared" si="7"/>
        <v>0</v>
      </c>
      <c r="Y196" s="140" t="str">
        <f t="shared" si="8"/>
        <v/>
      </c>
      <c r="AA196" s="141">
        <v>191.0</v>
      </c>
      <c r="AB196" s="112" t="str">
        <f t="shared" si="9"/>
        <v/>
      </c>
      <c r="AC196" s="142">
        <f t="shared" si="10"/>
        <v>0</v>
      </c>
      <c r="AD196" s="112" t="str">
        <f t="shared" si="11"/>
        <v/>
      </c>
      <c r="AE196" s="112" t="str">
        <f t="shared" si="12"/>
        <v/>
      </c>
      <c r="AF196" s="112" t="str">
        <f t="shared" si="24"/>
        <v/>
      </c>
      <c r="AG196" s="112" t="str">
        <f t="shared" si="25"/>
        <v/>
      </c>
      <c r="AH196" s="112" t="str">
        <f t="shared" si="26"/>
        <v/>
      </c>
      <c r="AI196" s="143" t="str">
        <f t="shared" si="27"/>
        <v/>
      </c>
      <c r="AK196" s="141">
        <v>191.0</v>
      </c>
      <c r="AL196" s="112"/>
      <c r="AM196" s="112"/>
      <c r="AN196" s="112"/>
      <c r="AO196" s="112"/>
      <c r="AP196" s="112"/>
      <c r="AQ196" s="112"/>
      <c r="AR196" s="112"/>
      <c r="AS196" s="112"/>
      <c r="AT196" s="112"/>
      <c r="AU196" s="112"/>
      <c r="AV196" s="112"/>
      <c r="AW196" s="112"/>
      <c r="AX196" s="112"/>
      <c r="AY196" s="143"/>
    </row>
    <row r="197" ht="15.75" customHeight="1">
      <c r="E197" s="112"/>
      <c r="F197" s="111"/>
      <c r="G197" s="112"/>
      <c r="H197" s="112"/>
      <c r="I197" s="138">
        <v>192.0</v>
      </c>
      <c r="J197" s="112" t="str">
        <f t="shared" si="64"/>
        <v/>
      </c>
      <c r="K197" s="112">
        <f t="shared" si="19"/>
        <v>0</v>
      </c>
      <c r="L197" s="112" t="str">
        <f t="shared" si="20"/>
        <v/>
      </c>
      <c r="M197" s="112" t="str">
        <f t="shared" si="1"/>
        <v/>
      </c>
      <c r="N197" s="112" t="str">
        <f t="shared" si="2"/>
        <v/>
      </c>
      <c r="O197" s="139">
        <f t="shared" si="3"/>
        <v>0</v>
      </c>
      <c r="P197" s="138">
        <v>192.0</v>
      </c>
      <c r="Q197" s="112" t="str">
        <f t="shared" si="21"/>
        <v/>
      </c>
      <c r="R197" s="112" t="str">
        <f t="shared" si="22"/>
        <v/>
      </c>
      <c r="S197" s="112">
        <f t="shared" si="4"/>
        <v>0</v>
      </c>
      <c r="T197" s="112">
        <f t="shared" si="5"/>
        <v>0</v>
      </c>
      <c r="U197" s="112" t="str">
        <f t="shared" si="23"/>
        <v/>
      </c>
      <c r="V197" s="112" t="str">
        <f t="shared" si="6"/>
        <v/>
      </c>
      <c r="W197" s="112">
        <v>0.0</v>
      </c>
      <c r="X197" s="112">
        <f t="shared" si="7"/>
        <v>0</v>
      </c>
      <c r="Y197" s="140" t="str">
        <f t="shared" si="8"/>
        <v/>
      </c>
      <c r="AA197" s="141">
        <v>192.0</v>
      </c>
      <c r="AB197" s="112" t="str">
        <f t="shared" si="9"/>
        <v/>
      </c>
      <c r="AC197" s="142">
        <f t="shared" si="10"/>
        <v>0</v>
      </c>
      <c r="AD197" s="112" t="str">
        <f t="shared" si="11"/>
        <v/>
      </c>
      <c r="AE197" s="112" t="str">
        <f t="shared" si="12"/>
        <v/>
      </c>
      <c r="AF197" s="112" t="str">
        <f t="shared" si="24"/>
        <v/>
      </c>
      <c r="AG197" s="112" t="str">
        <f t="shared" si="25"/>
        <v/>
      </c>
      <c r="AH197" s="112" t="str">
        <f t="shared" si="26"/>
        <v/>
      </c>
      <c r="AI197" s="143" t="str">
        <f t="shared" si="27"/>
        <v/>
      </c>
      <c r="AK197" s="141">
        <v>192.0</v>
      </c>
      <c r="AL197" s="112"/>
      <c r="AM197" s="112"/>
      <c r="AN197" s="112"/>
      <c r="AO197" s="112"/>
      <c r="AP197" s="112"/>
      <c r="AQ197" s="112"/>
      <c r="AR197" s="112"/>
      <c r="AS197" s="112"/>
      <c r="AT197" s="112"/>
      <c r="AU197" s="112"/>
      <c r="AV197" s="112"/>
      <c r="AW197" s="112"/>
      <c r="AX197" s="112"/>
      <c r="AY197" s="143"/>
    </row>
    <row r="198" ht="15.75" customHeight="1">
      <c r="E198" s="112"/>
      <c r="F198" s="111"/>
      <c r="G198" s="112"/>
      <c r="H198" s="112"/>
      <c r="I198" s="138">
        <v>193.0</v>
      </c>
      <c r="J198" s="112" t="str">
        <f t="shared" si="64"/>
        <v/>
      </c>
      <c r="K198" s="112">
        <f t="shared" si="19"/>
        <v>0</v>
      </c>
      <c r="L198" s="112" t="str">
        <f t="shared" si="20"/>
        <v/>
      </c>
      <c r="M198" s="112" t="str">
        <f t="shared" si="1"/>
        <v/>
      </c>
      <c r="N198" s="112" t="str">
        <f t="shared" si="2"/>
        <v/>
      </c>
      <c r="O198" s="139">
        <f t="shared" si="3"/>
        <v>0</v>
      </c>
      <c r="P198" s="138">
        <v>193.0</v>
      </c>
      <c r="Q198" s="112" t="str">
        <f t="shared" si="21"/>
        <v/>
      </c>
      <c r="R198" s="112" t="str">
        <f t="shared" si="22"/>
        <v/>
      </c>
      <c r="S198" s="112">
        <f t="shared" si="4"/>
        <v>0</v>
      </c>
      <c r="T198" s="112">
        <f t="shared" si="5"/>
        <v>0</v>
      </c>
      <c r="U198" s="112" t="str">
        <f t="shared" si="23"/>
        <v/>
      </c>
      <c r="V198" s="112" t="str">
        <f t="shared" si="6"/>
        <v/>
      </c>
      <c r="W198" s="112">
        <v>0.0</v>
      </c>
      <c r="X198" s="112">
        <f t="shared" si="7"/>
        <v>0</v>
      </c>
      <c r="Y198" s="140" t="str">
        <f t="shared" si="8"/>
        <v/>
      </c>
      <c r="AA198" s="141">
        <v>193.0</v>
      </c>
      <c r="AB198" s="112" t="str">
        <f t="shared" si="9"/>
        <v/>
      </c>
      <c r="AC198" s="142">
        <f t="shared" si="10"/>
        <v>0</v>
      </c>
      <c r="AD198" s="112" t="str">
        <f t="shared" si="11"/>
        <v/>
      </c>
      <c r="AE198" s="112" t="str">
        <f t="shared" si="12"/>
        <v/>
      </c>
      <c r="AF198" s="112" t="str">
        <f t="shared" si="24"/>
        <v/>
      </c>
      <c r="AG198" s="112" t="str">
        <f t="shared" si="25"/>
        <v/>
      </c>
      <c r="AH198" s="112" t="str">
        <f t="shared" si="26"/>
        <v/>
      </c>
      <c r="AI198" s="143" t="str">
        <f t="shared" si="27"/>
        <v/>
      </c>
      <c r="AK198" s="141">
        <v>193.0</v>
      </c>
      <c r="AL198" s="112"/>
      <c r="AM198" s="112"/>
      <c r="AN198" s="112"/>
      <c r="AO198" s="112"/>
      <c r="AP198" s="112"/>
      <c r="AQ198" s="112"/>
      <c r="AR198" s="112"/>
      <c r="AS198" s="112"/>
      <c r="AT198" s="112"/>
      <c r="AU198" s="112"/>
      <c r="AV198" s="112"/>
      <c r="AW198" s="112"/>
      <c r="AX198" s="112"/>
      <c r="AY198" s="143"/>
    </row>
    <row r="199" ht="15.75" customHeight="1">
      <c r="E199" s="112"/>
      <c r="F199" s="111"/>
      <c r="G199" s="112"/>
      <c r="H199" s="112"/>
      <c r="I199" s="138">
        <v>194.0</v>
      </c>
      <c r="J199" s="112" t="str">
        <f t="shared" si="64"/>
        <v/>
      </c>
      <c r="K199" s="112">
        <f t="shared" si="19"/>
        <v>0</v>
      </c>
      <c r="L199" s="112" t="str">
        <f t="shared" si="20"/>
        <v/>
      </c>
      <c r="M199" s="112" t="str">
        <f t="shared" si="1"/>
        <v/>
      </c>
      <c r="N199" s="112" t="str">
        <f t="shared" si="2"/>
        <v/>
      </c>
      <c r="O199" s="139">
        <f t="shared" si="3"/>
        <v>0</v>
      </c>
      <c r="P199" s="138">
        <v>194.0</v>
      </c>
      <c r="Q199" s="112" t="str">
        <f t="shared" si="21"/>
        <v/>
      </c>
      <c r="R199" s="112" t="str">
        <f t="shared" si="22"/>
        <v/>
      </c>
      <c r="S199" s="112">
        <f t="shared" si="4"/>
        <v>0</v>
      </c>
      <c r="T199" s="112">
        <f t="shared" si="5"/>
        <v>0</v>
      </c>
      <c r="U199" s="112" t="str">
        <f t="shared" si="23"/>
        <v/>
      </c>
      <c r="V199" s="112" t="str">
        <f t="shared" si="6"/>
        <v/>
      </c>
      <c r="W199" s="112">
        <v>0.0</v>
      </c>
      <c r="X199" s="112">
        <f t="shared" si="7"/>
        <v>0</v>
      </c>
      <c r="Y199" s="140" t="str">
        <f t="shared" si="8"/>
        <v/>
      </c>
      <c r="AA199" s="141">
        <v>194.0</v>
      </c>
      <c r="AB199" s="112" t="str">
        <f t="shared" si="9"/>
        <v/>
      </c>
      <c r="AC199" s="142">
        <f t="shared" si="10"/>
        <v>0</v>
      </c>
      <c r="AD199" s="112" t="str">
        <f t="shared" si="11"/>
        <v/>
      </c>
      <c r="AE199" s="112" t="str">
        <f t="shared" si="12"/>
        <v/>
      </c>
      <c r="AF199" s="112" t="str">
        <f t="shared" si="24"/>
        <v/>
      </c>
      <c r="AG199" s="112" t="str">
        <f t="shared" si="25"/>
        <v/>
      </c>
      <c r="AH199" s="112" t="str">
        <f t="shared" si="26"/>
        <v/>
      </c>
      <c r="AI199" s="143" t="str">
        <f t="shared" si="27"/>
        <v/>
      </c>
      <c r="AK199" s="141">
        <v>194.0</v>
      </c>
      <c r="AL199" s="112"/>
      <c r="AM199" s="112"/>
      <c r="AN199" s="112"/>
      <c r="AO199" s="112"/>
      <c r="AP199" s="112"/>
      <c r="AQ199" s="112"/>
      <c r="AR199" s="112"/>
      <c r="AS199" s="112"/>
      <c r="AT199" s="112"/>
      <c r="AU199" s="112"/>
      <c r="AV199" s="112"/>
      <c r="AW199" s="112"/>
      <c r="AX199" s="112"/>
      <c r="AY199" s="143"/>
    </row>
    <row r="200" ht="15.75" customHeight="1">
      <c r="E200" s="112"/>
      <c r="F200" s="111"/>
      <c r="G200" s="112"/>
      <c r="H200" s="112"/>
      <c r="I200" s="138">
        <v>195.0</v>
      </c>
      <c r="J200" s="112" t="str">
        <f t="shared" si="64"/>
        <v/>
      </c>
      <c r="K200" s="112">
        <f t="shared" si="19"/>
        <v>0</v>
      </c>
      <c r="L200" s="112" t="str">
        <f t="shared" si="20"/>
        <v/>
      </c>
      <c r="M200" s="112" t="str">
        <f t="shared" si="1"/>
        <v/>
      </c>
      <c r="N200" s="112" t="str">
        <f t="shared" si="2"/>
        <v/>
      </c>
      <c r="O200" s="139">
        <f t="shared" si="3"/>
        <v>0</v>
      </c>
      <c r="P200" s="138">
        <v>195.0</v>
      </c>
      <c r="Q200" s="112" t="str">
        <f t="shared" si="21"/>
        <v/>
      </c>
      <c r="R200" s="112" t="str">
        <f t="shared" si="22"/>
        <v/>
      </c>
      <c r="S200" s="112">
        <f t="shared" si="4"/>
        <v>0</v>
      </c>
      <c r="T200" s="112">
        <f t="shared" si="5"/>
        <v>0</v>
      </c>
      <c r="U200" s="112" t="str">
        <f t="shared" si="23"/>
        <v/>
      </c>
      <c r="V200" s="112" t="str">
        <f t="shared" si="6"/>
        <v/>
      </c>
      <c r="W200" s="112">
        <v>0.0</v>
      </c>
      <c r="X200" s="112">
        <f t="shared" si="7"/>
        <v>0</v>
      </c>
      <c r="Y200" s="140" t="str">
        <f t="shared" si="8"/>
        <v/>
      </c>
      <c r="AA200" s="141">
        <v>195.0</v>
      </c>
      <c r="AB200" s="112" t="str">
        <f t="shared" si="9"/>
        <v/>
      </c>
      <c r="AC200" s="142">
        <f t="shared" si="10"/>
        <v>0</v>
      </c>
      <c r="AD200" s="112" t="str">
        <f t="shared" si="11"/>
        <v/>
      </c>
      <c r="AE200" s="112" t="str">
        <f t="shared" si="12"/>
        <v/>
      </c>
      <c r="AF200" s="112" t="str">
        <f t="shared" si="24"/>
        <v/>
      </c>
      <c r="AG200" s="112" t="str">
        <f t="shared" si="25"/>
        <v/>
      </c>
      <c r="AH200" s="112" t="str">
        <f t="shared" si="26"/>
        <v/>
      </c>
      <c r="AI200" s="143" t="str">
        <f t="shared" si="27"/>
        <v/>
      </c>
      <c r="AK200" s="141">
        <v>195.0</v>
      </c>
      <c r="AL200" s="112"/>
      <c r="AM200" s="112"/>
      <c r="AN200" s="112"/>
      <c r="AO200" s="112"/>
      <c r="AP200" s="112"/>
      <c r="AQ200" s="112"/>
      <c r="AR200" s="112"/>
      <c r="AS200" s="112"/>
      <c r="AT200" s="112"/>
      <c r="AU200" s="112"/>
      <c r="AV200" s="112"/>
      <c r="AW200" s="112"/>
      <c r="AX200" s="112"/>
      <c r="AY200" s="143"/>
    </row>
    <row r="201" ht="15.75" customHeight="1">
      <c r="E201" s="112"/>
      <c r="F201" s="111"/>
      <c r="G201" s="112"/>
      <c r="H201" s="112"/>
      <c r="I201" s="138">
        <v>196.0</v>
      </c>
      <c r="J201" s="112" t="str">
        <f t="shared" si="64"/>
        <v/>
      </c>
      <c r="K201" s="112">
        <f t="shared" si="19"/>
        <v>0</v>
      </c>
      <c r="L201" s="112" t="str">
        <f t="shared" si="20"/>
        <v/>
      </c>
      <c r="M201" s="112" t="str">
        <f t="shared" si="1"/>
        <v/>
      </c>
      <c r="N201" s="112" t="str">
        <f t="shared" si="2"/>
        <v/>
      </c>
      <c r="O201" s="139">
        <f t="shared" si="3"/>
        <v>0</v>
      </c>
      <c r="P201" s="138">
        <v>196.0</v>
      </c>
      <c r="Q201" s="112" t="str">
        <f t="shared" si="21"/>
        <v/>
      </c>
      <c r="R201" s="112" t="str">
        <f t="shared" si="22"/>
        <v/>
      </c>
      <c r="S201" s="112">
        <f t="shared" si="4"/>
        <v>0</v>
      </c>
      <c r="T201" s="112">
        <f t="shared" si="5"/>
        <v>0</v>
      </c>
      <c r="U201" s="112" t="str">
        <f t="shared" si="23"/>
        <v/>
      </c>
      <c r="V201" s="112" t="str">
        <f t="shared" si="6"/>
        <v/>
      </c>
      <c r="W201" s="112">
        <v>0.0</v>
      </c>
      <c r="X201" s="112">
        <f t="shared" si="7"/>
        <v>0</v>
      </c>
      <c r="Y201" s="140" t="str">
        <f t="shared" si="8"/>
        <v/>
      </c>
      <c r="AA201" s="141">
        <v>196.0</v>
      </c>
      <c r="AB201" s="112" t="str">
        <f t="shared" si="9"/>
        <v/>
      </c>
      <c r="AC201" s="142">
        <f t="shared" si="10"/>
        <v>0</v>
      </c>
      <c r="AD201" s="112" t="str">
        <f t="shared" si="11"/>
        <v/>
      </c>
      <c r="AE201" s="112" t="str">
        <f t="shared" si="12"/>
        <v/>
      </c>
      <c r="AF201" s="112" t="str">
        <f t="shared" si="24"/>
        <v/>
      </c>
      <c r="AG201" s="112" t="str">
        <f t="shared" si="25"/>
        <v/>
      </c>
      <c r="AH201" s="112" t="str">
        <f t="shared" si="26"/>
        <v/>
      </c>
      <c r="AI201" s="143" t="str">
        <f t="shared" si="27"/>
        <v/>
      </c>
      <c r="AK201" s="141">
        <v>196.0</v>
      </c>
      <c r="AL201" s="112"/>
      <c r="AM201" s="112"/>
      <c r="AN201" s="112"/>
      <c r="AO201" s="112"/>
      <c r="AP201" s="112"/>
      <c r="AQ201" s="112"/>
      <c r="AR201" s="112"/>
      <c r="AS201" s="112"/>
      <c r="AT201" s="112"/>
      <c r="AU201" s="112"/>
      <c r="AV201" s="112"/>
      <c r="AW201" s="112"/>
      <c r="AX201" s="112"/>
      <c r="AY201" s="143"/>
    </row>
    <row r="202" ht="15.75" customHeight="1">
      <c r="E202" s="112"/>
      <c r="F202" s="111"/>
      <c r="G202" s="112"/>
      <c r="H202" s="112"/>
      <c r="I202" s="138">
        <v>197.0</v>
      </c>
      <c r="J202" s="112" t="str">
        <f t="shared" si="64"/>
        <v/>
      </c>
      <c r="K202" s="112">
        <f t="shared" si="19"/>
        <v>0</v>
      </c>
      <c r="L202" s="112" t="str">
        <f t="shared" si="20"/>
        <v/>
      </c>
      <c r="M202" s="112" t="str">
        <f t="shared" si="1"/>
        <v/>
      </c>
      <c r="N202" s="112" t="str">
        <f t="shared" si="2"/>
        <v/>
      </c>
      <c r="O202" s="139">
        <f t="shared" si="3"/>
        <v>0</v>
      </c>
      <c r="P202" s="138">
        <v>197.0</v>
      </c>
      <c r="Q202" s="112" t="str">
        <f t="shared" si="21"/>
        <v/>
      </c>
      <c r="R202" s="112" t="str">
        <f t="shared" si="22"/>
        <v/>
      </c>
      <c r="S202" s="112">
        <f t="shared" si="4"/>
        <v>0</v>
      </c>
      <c r="T202" s="112">
        <f t="shared" si="5"/>
        <v>0</v>
      </c>
      <c r="U202" s="112" t="str">
        <f t="shared" si="23"/>
        <v/>
      </c>
      <c r="V202" s="112" t="str">
        <f t="shared" si="6"/>
        <v/>
      </c>
      <c r="W202" s="112">
        <v>0.0</v>
      </c>
      <c r="X202" s="112">
        <f t="shared" si="7"/>
        <v>0</v>
      </c>
      <c r="Y202" s="140" t="str">
        <f t="shared" si="8"/>
        <v/>
      </c>
      <c r="AA202" s="141">
        <v>197.0</v>
      </c>
      <c r="AB202" s="112" t="str">
        <f t="shared" si="9"/>
        <v/>
      </c>
      <c r="AC202" s="142">
        <f t="shared" si="10"/>
        <v>0</v>
      </c>
      <c r="AD202" s="112" t="str">
        <f t="shared" si="11"/>
        <v/>
      </c>
      <c r="AE202" s="112" t="str">
        <f t="shared" si="12"/>
        <v/>
      </c>
      <c r="AF202" s="112" t="str">
        <f t="shared" si="24"/>
        <v/>
      </c>
      <c r="AG202" s="112" t="str">
        <f t="shared" si="25"/>
        <v/>
      </c>
      <c r="AH202" s="112" t="str">
        <f t="shared" si="26"/>
        <v/>
      </c>
      <c r="AI202" s="143" t="str">
        <f t="shared" si="27"/>
        <v/>
      </c>
      <c r="AK202" s="141">
        <v>197.0</v>
      </c>
      <c r="AL202" s="112"/>
      <c r="AM202" s="112"/>
      <c r="AN202" s="112"/>
      <c r="AO202" s="112"/>
      <c r="AP202" s="112"/>
      <c r="AQ202" s="112"/>
      <c r="AR202" s="112"/>
      <c r="AS202" s="112"/>
      <c r="AT202" s="112"/>
      <c r="AU202" s="112"/>
      <c r="AV202" s="112"/>
      <c r="AW202" s="112"/>
      <c r="AX202" s="112"/>
      <c r="AY202" s="143"/>
    </row>
    <row r="203" ht="15.75" customHeight="1">
      <c r="E203" s="112"/>
      <c r="F203" s="111"/>
      <c r="G203" s="112"/>
      <c r="H203" s="112"/>
      <c r="I203" s="138">
        <v>198.0</v>
      </c>
      <c r="J203" s="112" t="str">
        <f t="shared" si="64"/>
        <v/>
      </c>
      <c r="K203" s="112">
        <f t="shared" si="19"/>
        <v>0</v>
      </c>
      <c r="L203" s="112" t="str">
        <f t="shared" si="20"/>
        <v/>
      </c>
      <c r="M203" s="112" t="str">
        <f t="shared" si="1"/>
        <v/>
      </c>
      <c r="N203" s="112" t="str">
        <f t="shared" si="2"/>
        <v/>
      </c>
      <c r="O203" s="139">
        <f t="shared" si="3"/>
        <v>0</v>
      </c>
      <c r="P203" s="138">
        <v>198.0</v>
      </c>
      <c r="Q203" s="112" t="str">
        <f t="shared" si="21"/>
        <v/>
      </c>
      <c r="R203" s="112" t="str">
        <f t="shared" si="22"/>
        <v/>
      </c>
      <c r="S203" s="112">
        <f t="shared" si="4"/>
        <v>0</v>
      </c>
      <c r="T203" s="112">
        <f t="shared" si="5"/>
        <v>0</v>
      </c>
      <c r="U203" s="112" t="str">
        <f t="shared" si="23"/>
        <v/>
      </c>
      <c r="V203" s="112" t="str">
        <f t="shared" si="6"/>
        <v/>
      </c>
      <c r="W203" s="112">
        <v>0.0</v>
      </c>
      <c r="X203" s="112">
        <f t="shared" si="7"/>
        <v>0</v>
      </c>
      <c r="Y203" s="140" t="str">
        <f t="shared" si="8"/>
        <v/>
      </c>
      <c r="AA203" s="141">
        <v>198.0</v>
      </c>
      <c r="AB203" s="112" t="str">
        <f t="shared" si="9"/>
        <v/>
      </c>
      <c r="AC203" s="142">
        <f t="shared" si="10"/>
        <v>0</v>
      </c>
      <c r="AD203" s="112" t="str">
        <f t="shared" si="11"/>
        <v/>
      </c>
      <c r="AE203" s="112" t="str">
        <f t="shared" si="12"/>
        <v/>
      </c>
      <c r="AF203" s="112" t="str">
        <f t="shared" si="24"/>
        <v/>
      </c>
      <c r="AG203" s="112" t="str">
        <f t="shared" si="25"/>
        <v/>
      </c>
      <c r="AH203" s="112" t="str">
        <f t="shared" si="26"/>
        <v/>
      </c>
      <c r="AI203" s="143" t="str">
        <f t="shared" si="27"/>
        <v/>
      </c>
      <c r="AK203" s="141">
        <v>198.0</v>
      </c>
      <c r="AL203" s="112"/>
      <c r="AM203" s="112"/>
      <c r="AN203" s="112"/>
      <c r="AO203" s="112"/>
      <c r="AP203" s="112"/>
      <c r="AQ203" s="112"/>
      <c r="AR203" s="112"/>
      <c r="AS203" s="112"/>
      <c r="AT203" s="112"/>
      <c r="AU203" s="112"/>
      <c r="AV203" s="112"/>
      <c r="AW203" s="112"/>
      <c r="AX203" s="112"/>
      <c r="AY203" s="143"/>
    </row>
    <row r="204" ht="15.75" customHeight="1">
      <c r="E204" s="112"/>
      <c r="F204" s="111"/>
      <c r="G204" s="112"/>
      <c r="H204" s="112"/>
      <c r="I204" s="138">
        <v>199.0</v>
      </c>
      <c r="J204" s="112" t="str">
        <f t="shared" si="64"/>
        <v/>
      </c>
      <c r="K204" s="112">
        <f t="shared" si="19"/>
        <v>0</v>
      </c>
      <c r="L204" s="112" t="str">
        <f t="shared" si="20"/>
        <v/>
      </c>
      <c r="M204" s="112" t="str">
        <f t="shared" si="1"/>
        <v/>
      </c>
      <c r="N204" s="112" t="str">
        <f t="shared" si="2"/>
        <v/>
      </c>
      <c r="O204" s="139">
        <f t="shared" si="3"/>
        <v>0</v>
      </c>
      <c r="P204" s="138">
        <v>199.0</v>
      </c>
      <c r="Q204" s="112" t="str">
        <f t="shared" si="21"/>
        <v/>
      </c>
      <c r="R204" s="112" t="str">
        <f t="shared" si="22"/>
        <v/>
      </c>
      <c r="S204" s="112">
        <f t="shared" si="4"/>
        <v>0</v>
      </c>
      <c r="T204" s="112">
        <f t="shared" si="5"/>
        <v>0</v>
      </c>
      <c r="U204" s="112" t="str">
        <f t="shared" si="23"/>
        <v/>
      </c>
      <c r="V204" s="112" t="str">
        <f t="shared" si="6"/>
        <v/>
      </c>
      <c r="W204" s="112">
        <v>0.0</v>
      </c>
      <c r="X204" s="112">
        <f t="shared" si="7"/>
        <v>0</v>
      </c>
      <c r="Y204" s="140" t="str">
        <f t="shared" si="8"/>
        <v/>
      </c>
      <c r="AA204" s="141">
        <v>199.0</v>
      </c>
      <c r="AB204" s="112" t="str">
        <f t="shared" si="9"/>
        <v/>
      </c>
      <c r="AC204" s="142">
        <f t="shared" si="10"/>
        <v>0</v>
      </c>
      <c r="AD204" s="112" t="str">
        <f t="shared" si="11"/>
        <v/>
      </c>
      <c r="AE204" s="112" t="str">
        <f t="shared" si="12"/>
        <v/>
      </c>
      <c r="AF204" s="112" t="str">
        <f t="shared" si="24"/>
        <v/>
      </c>
      <c r="AG204" s="112" t="str">
        <f t="shared" si="25"/>
        <v/>
      </c>
      <c r="AH204" s="112" t="str">
        <f t="shared" si="26"/>
        <v/>
      </c>
      <c r="AI204" s="143" t="str">
        <f t="shared" si="27"/>
        <v/>
      </c>
      <c r="AK204" s="141">
        <v>199.0</v>
      </c>
      <c r="AL204" s="112"/>
      <c r="AM204" s="112"/>
      <c r="AN204" s="112"/>
      <c r="AO204" s="112"/>
      <c r="AP204" s="112"/>
      <c r="AQ204" s="112"/>
      <c r="AR204" s="112"/>
      <c r="AS204" s="112"/>
      <c r="AT204" s="112"/>
      <c r="AU204" s="112"/>
      <c r="AV204" s="112"/>
      <c r="AW204" s="112"/>
      <c r="AX204" s="112"/>
      <c r="AY204" s="143"/>
    </row>
    <row r="205" ht="15.75" customHeight="1">
      <c r="E205" s="112"/>
      <c r="F205" s="111"/>
      <c r="G205" s="112"/>
      <c r="H205" s="112"/>
      <c r="I205" s="247">
        <v>200.0</v>
      </c>
      <c r="J205" s="112" t="str">
        <f t="shared" si="64"/>
        <v/>
      </c>
      <c r="K205" s="112">
        <f t="shared" si="19"/>
        <v>0</v>
      </c>
      <c r="L205" s="112" t="str">
        <f t="shared" si="20"/>
        <v/>
      </c>
      <c r="M205" s="112" t="str">
        <f t="shared" si="1"/>
        <v/>
      </c>
      <c r="N205" s="189">
        <f>IF(F208&lt;=$F$18,0,)</f>
        <v>0</v>
      </c>
      <c r="O205" s="139">
        <f t="shared" si="3"/>
        <v>0</v>
      </c>
      <c r="P205" s="247">
        <v>200.0</v>
      </c>
      <c r="Q205" s="189" t="str">
        <f t="shared" si="21"/>
        <v/>
      </c>
      <c r="R205" s="189" t="str">
        <f t="shared" si="22"/>
        <v/>
      </c>
      <c r="S205" s="189">
        <f t="shared" si="4"/>
        <v>0</v>
      </c>
      <c r="T205" s="189">
        <f t="shared" si="5"/>
        <v>0</v>
      </c>
      <c r="U205" s="189" t="str">
        <f t="shared" si="23"/>
        <v/>
      </c>
      <c r="V205" s="189" t="str">
        <f t="shared" si="6"/>
        <v/>
      </c>
      <c r="W205" s="189">
        <v>0.0</v>
      </c>
      <c r="X205" s="248">
        <f t="shared" si="7"/>
        <v>0</v>
      </c>
      <c r="Y205" s="249" t="str">
        <f t="shared" si="8"/>
        <v/>
      </c>
      <c r="AA205" s="250">
        <v>200.0</v>
      </c>
      <c r="AB205" s="190" t="str">
        <f t="shared" si="9"/>
        <v/>
      </c>
      <c r="AC205" s="142">
        <f t="shared" si="10"/>
        <v>0</v>
      </c>
      <c r="AD205" s="189" t="str">
        <f t="shared" si="11"/>
        <v/>
      </c>
      <c r="AE205" s="189" t="str">
        <f t="shared" si="12"/>
        <v/>
      </c>
      <c r="AF205" s="189" t="str">
        <f t="shared" si="24"/>
        <v/>
      </c>
      <c r="AG205" s="189" t="str">
        <f t="shared" si="25"/>
        <v/>
      </c>
      <c r="AH205" s="189" t="str">
        <f t="shared" si="26"/>
        <v/>
      </c>
      <c r="AI205" s="251" t="str">
        <f t="shared" si="27"/>
        <v/>
      </c>
      <c r="AK205" s="250">
        <v>200.0</v>
      </c>
      <c r="AL205" s="190"/>
      <c r="AM205" s="189"/>
      <c r="AN205" s="189"/>
      <c r="AO205" s="189"/>
      <c r="AP205" s="189"/>
      <c r="AQ205" s="189"/>
      <c r="AR205" s="189"/>
      <c r="AS205" s="189"/>
      <c r="AT205" s="189"/>
      <c r="AU205" s="189"/>
      <c r="AV205" s="189"/>
      <c r="AW205" s="189"/>
      <c r="AX205" s="189"/>
      <c r="AY205" s="251"/>
    </row>
    <row r="206" ht="15.75" customHeight="1">
      <c r="E206" s="112"/>
      <c r="F206" s="111"/>
      <c r="G206" s="112"/>
      <c r="H206" s="112"/>
      <c r="I206" s="112"/>
      <c r="J206" s="113"/>
      <c r="K206" s="113"/>
      <c r="AQ206" s="62"/>
      <c r="AR206" s="62"/>
      <c r="AS206" s="62"/>
      <c r="AT206" s="62"/>
    </row>
    <row r="207" ht="15.75" customHeight="1">
      <c r="E207" s="112"/>
      <c r="F207" s="111"/>
      <c r="G207" s="112"/>
      <c r="H207" s="112"/>
      <c r="I207" s="112"/>
      <c r="J207" s="113"/>
      <c r="K207" s="113"/>
      <c r="AQ207" s="62"/>
      <c r="AR207" s="62"/>
      <c r="AS207" s="62"/>
      <c r="AT207" s="62"/>
    </row>
    <row r="208" ht="15.75" customHeight="1">
      <c r="F208" s="111"/>
      <c r="G208" s="112"/>
      <c r="H208" s="112"/>
      <c r="I208" s="112"/>
      <c r="J208" s="113"/>
      <c r="K208" s="113"/>
      <c r="AQ208" s="62"/>
      <c r="AR208" s="62"/>
      <c r="AS208" s="62"/>
      <c r="AT208" s="62"/>
    </row>
    <row r="209" ht="15.75" customHeight="1">
      <c r="F209" s="111"/>
      <c r="G209" s="112"/>
      <c r="H209" s="112"/>
      <c r="I209" s="112"/>
      <c r="J209" s="113"/>
      <c r="K209" s="113"/>
      <c r="AQ209" s="62"/>
      <c r="AR209" s="62"/>
      <c r="AS209" s="62"/>
      <c r="AT209" s="62"/>
    </row>
    <row r="210" ht="15.75" customHeight="1">
      <c r="F210" s="111"/>
      <c r="G210" s="112"/>
      <c r="H210" s="112"/>
      <c r="I210" s="112"/>
      <c r="J210" s="113"/>
      <c r="K210" s="113"/>
      <c r="AQ210" s="62"/>
      <c r="AR210" s="62"/>
      <c r="AS210" s="62"/>
      <c r="AT210" s="62"/>
    </row>
    <row r="211" ht="15.75" customHeight="1">
      <c r="F211" s="111"/>
      <c r="G211" s="112"/>
      <c r="H211" s="112"/>
      <c r="I211" s="112"/>
      <c r="J211" s="113"/>
      <c r="K211" s="113"/>
      <c r="AQ211" s="62"/>
      <c r="AR211" s="62"/>
      <c r="AS211" s="62"/>
      <c r="AT211" s="62"/>
    </row>
    <row r="212" ht="15.75" customHeight="1">
      <c r="F212" s="111"/>
      <c r="G212" s="112"/>
      <c r="H212" s="112"/>
      <c r="I212" s="112"/>
      <c r="J212" s="113"/>
      <c r="K212" s="113"/>
      <c r="AQ212" s="62"/>
      <c r="AR212" s="62"/>
      <c r="AS212" s="62"/>
      <c r="AT212" s="62"/>
    </row>
    <row r="213" ht="15.75" customHeight="1">
      <c r="F213" s="111"/>
      <c r="G213" s="112"/>
      <c r="H213" s="112"/>
      <c r="I213" s="112"/>
      <c r="J213" s="113"/>
      <c r="K213" s="113"/>
      <c r="AQ213" s="62"/>
      <c r="AR213" s="62"/>
      <c r="AS213" s="62"/>
      <c r="AT213" s="62"/>
    </row>
    <row r="214" ht="15.75" customHeight="1">
      <c r="F214" s="111"/>
      <c r="G214" s="112"/>
      <c r="H214" s="112"/>
      <c r="I214" s="112"/>
      <c r="J214" s="113"/>
      <c r="K214" s="113"/>
      <c r="AQ214" s="62"/>
      <c r="AR214" s="62"/>
      <c r="AS214" s="62"/>
      <c r="AT214" s="62"/>
    </row>
    <row r="215" ht="15.75" customHeight="1">
      <c r="F215" s="111"/>
      <c r="G215" s="112"/>
      <c r="H215" s="112"/>
      <c r="I215" s="112"/>
      <c r="J215" s="113"/>
      <c r="K215" s="113"/>
      <c r="AQ215" s="62"/>
      <c r="AR215" s="62"/>
      <c r="AS215" s="62"/>
      <c r="AT215" s="62"/>
    </row>
    <row r="216" ht="15.75" customHeight="1">
      <c r="F216" s="111"/>
      <c r="G216" s="112"/>
      <c r="H216" s="112"/>
      <c r="I216" s="112"/>
      <c r="J216" s="113"/>
      <c r="K216" s="113"/>
      <c r="AQ216" s="62"/>
      <c r="AR216" s="62"/>
      <c r="AS216" s="62"/>
      <c r="AT216" s="62"/>
    </row>
    <row r="217" ht="15.75" customHeight="1">
      <c r="F217" s="111"/>
      <c r="G217" s="112"/>
      <c r="H217" s="112"/>
      <c r="I217" s="112"/>
      <c r="J217" s="113"/>
      <c r="K217" s="113"/>
      <c r="AQ217" s="62"/>
      <c r="AR217" s="62"/>
      <c r="AS217" s="62"/>
      <c r="AT217" s="62"/>
    </row>
    <row r="218" ht="15.75" customHeight="1">
      <c r="F218" s="111"/>
      <c r="G218" s="112"/>
      <c r="H218" s="112"/>
      <c r="I218" s="112"/>
      <c r="J218" s="113"/>
      <c r="K218" s="113"/>
      <c r="AQ218" s="62"/>
      <c r="AR218" s="62"/>
      <c r="AS218" s="62"/>
      <c r="AT218" s="62"/>
    </row>
    <row r="219" ht="15.75" customHeight="1">
      <c r="F219" s="111"/>
      <c r="G219" s="112"/>
      <c r="H219" s="112"/>
      <c r="I219" s="112"/>
      <c r="J219" s="113"/>
      <c r="K219" s="113"/>
      <c r="AQ219" s="62"/>
      <c r="AR219" s="62"/>
      <c r="AS219" s="62"/>
      <c r="AT219" s="62"/>
    </row>
    <row r="220" ht="15.75" customHeight="1">
      <c r="F220" s="111"/>
      <c r="G220" s="112"/>
      <c r="H220" s="112"/>
      <c r="I220" s="112"/>
      <c r="J220" s="113"/>
      <c r="K220" s="113"/>
      <c r="AQ220" s="62"/>
      <c r="AR220" s="62"/>
      <c r="AS220" s="62"/>
      <c r="AT220" s="62"/>
    </row>
    <row r="221" ht="15.75" customHeight="1">
      <c r="F221" s="111"/>
      <c r="G221" s="112"/>
      <c r="H221" s="112"/>
      <c r="I221" s="112"/>
      <c r="J221" s="113"/>
      <c r="K221" s="113"/>
      <c r="AQ221" s="62"/>
      <c r="AR221" s="62"/>
      <c r="AS221" s="62"/>
      <c r="AT221" s="62"/>
    </row>
    <row r="222" ht="15.75" customHeight="1">
      <c r="F222" s="111"/>
      <c r="G222" s="112"/>
      <c r="H222" s="112"/>
      <c r="I222" s="112"/>
      <c r="J222" s="113"/>
      <c r="K222" s="113"/>
      <c r="AQ222" s="62"/>
      <c r="AR222" s="62"/>
      <c r="AS222" s="62"/>
      <c r="AT222" s="62"/>
    </row>
    <row r="223" ht="15.75" customHeight="1">
      <c r="F223" s="111"/>
      <c r="G223" s="112"/>
      <c r="H223" s="112"/>
      <c r="I223" s="112"/>
      <c r="J223" s="113"/>
      <c r="K223" s="113"/>
      <c r="AQ223" s="62"/>
      <c r="AR223" s="62"/>
      <c r="AS223" s="62"/>
      <c r="AT223" s="62"/>
    </row>
    <row r="224" ht="15.75" customHeight="1">
      <c r="F224" s="111"/>
      <c r="G224" s="112"/>
      <c r="H224" s="112"/>
      <c r="I224" s="112"/>
      <c r="J224" s="113"/>
      <c r="K224" s="113"/>
      <c r="AQ224" s="62"/>
      <c r="AR224" s="62"/>
      <c r="AS224" s="62"/>
      <c r="AT224" s="62"/>
    </row>
    <row r="225" ht="15.75" customHeight="1">
      <c r="F225" s="111"/>
      <c r="G225" s="112"/>
      <c r="H225" s="112"/>
      <c r="I225" s="112"/>
      <c r="J225" s="113"/>
      <c r="K225" s="113"/>
      <c r="AQ225" s="62"/>
      <c r="AR225" s="62"/>
      <c r="AS225" s="62"/>
      <c r="AT225" s="62"/>
    </row>
    <row r="226" ht="15.75" customHeight="1">
      <c r="F226" s="111"/>
      <c r="G226" s="112"/>
      <c r="H226" s="112"/>
      <c r="I226" s="112"/>
      <c r="J226" s="113"/>
      <c r="K226" s="113"/>
      <c r="AQ226" s="62"/>
      <c r="AR226" s="62"/>
      <c r="AS226" s="62"/>
      <c r="AT226" s="62"/>
    </row>
    <row r="227" ht="15.75" customHeight="1">
      <c r="F227" s="111"/>
      <c r="G227" s="112"/>
      <c r="H227" s="112"/>
      <c r="I227" s="112"/>
      <c r="J227" s="113"/>
      <c r="K227" s="113"/>
      <c r="AQ227" s="62"/>
      <c r="AR227" s="62"/>
      <c r="AS227" s="62"/>
      <c r="AT227" s="62"/>
    </row>
    <row r="228" ht="15.75" customHeight="1">
      <c r="F228" s="111"/>
      <c r="G228" s="112"/>
      <c r="H228" s="112"/>
      <c r="I228" s="112"/>
      <c r="J228" s="113"/>
      <c r="K228" s="113"/>
      <c r="AQ228" s="62"/>
      <c r="AR228" s="62"/>
      <c r="AS228" s="62"/>
      <c r="AT228" s="62"/>
    </row>
    <row r="229" ht="15.75" customHeight="1">
      <c r="F229" s="111"/>
      <c r="G229" s="112"/>
      <c r="H229" s="112"/>
      <c r="I229" s="112"/>
      <c r="J229" s="113"/>
      <c r="K229" s="113"/>
      <c r="AQ229" s="62"/>
      <c r="AR229" s="62"/>
      <c r="AS229" s="62"/>
      <c r="AT229" s="62"/>
    </row>
    <row r="230" ht="15.75" customHeight="1">
      <c r="F230" s="111"/>
      <c r="G230" s="112"/>
      <c r="H230" s="112"/>
      <c r="I230" s="112"/>
      <c r="J230" s="113"/>
      <c r="K230" s="113"/>
      <c r="AQ230" s="62"/>
      <c r="AR230" s="62"/>
      <c r="AS230" s="62"/>
      <c r="AT230" s="62"/>
    </row>
    <row r="231" ht="15.75" customHeight="1">
      <c r="F231" s="111"/>
      <c r="G231" s="112"/>
      <c r="H231" s="112"/>
      <c r="I231" s="112"/>
      <c r="J231" s="113"/>
      <c r="K231" s="113"/>
      <c r="AQ231" s="62"/>
      <c r="AR231" s="62"/>
      <c r="AS231" s="62"/>
      <c r="AT231" s="62"/>
    </row>
    <row r="232" ht="15.75" customHeight="1">
      <c r="F232" s="111"/>
      <c r="G232" s="112"/>
      <c r="H232" s="112"/>
      <c r="I232" s="112"/>
      <c r="J232" s="113"/>
      <c r="K232" s="113"/>
      <c r="AQ232" s="62"/>
      <c r="AR232" s="62"/>
      <c r="AS232" s="62"/>
      <c r="AT232" s="62"/>
    </row>
    <row r="233" ht="15.75" customHeight="1">
      <c r="F233" s="111"/>
      <c r="G233" s="112"/>
      <c r="H233" s="112"/>
      <c r="I233" s="112"/>
      <c r="J233" s="113"/>
      <c r="K233" s="113"/>
      <c r="AQ233" s="62"/>
      <c r="AR233" s="62"/>
      <c r="AS233" s="62"/>
      <c r="AT233" s="62"/>
    </row>
    <row r="234" ht="15.75" customHeight="1">
      <c r="F234" s="111"/>
      <c r="G234" s="112"/>
      <c r="H234" s="112"/>
      <c r="I234" s="112"/>
      <c r="J234" s="113"/>
      <c r="K234" s="113"/>
      <c r="AQ234" s="62"/>
      <c r="AR234" s="62"/>
      <c r="AS234" s="62"/>
      <c r="AT234" s="62"/>
    </row>
    <row r="235" ht="15.75" customHeight="1">
      <c r="F235" s="111"/>
      <c r="G235" s="112"/>
      <c r="H235" s="112"/>
      <c r="I235" s="112"/>
      <c r="J235" s="113"/>
      <c r="K235" s="113"/>
      <c r="AQ235" s="62"/>
      <c r="AR235" s="62"/>
      <c r="AS235" s="62"/>
      <c r="AT235" s="62"/>
    </row>
    <row r="236" ht="15.75" customHeight="1">
      <c r="F236" s="111"/>
      <c r="G236" s="112"/>
      <c r="H236" s="112"/>
      <c r="I236" s="112"/>
      <c r="J236" s="113"/>
      <c r="K236" s="113"/>
      <c r="AQ236" s="62"/>
      <c r="AR236" s="62"/>
      <c r="AS236" s="62"/>
      <c r="AT236" s="62"/>
    </row>
    <row r="237" ht="15.75" customHeight="1">
      <c r="F237" s="111"/>
      <c r="G237" s="112"/>
      <c r="H237" s="112"/>
      <c r="I237" s="112"/>
      <c r="J237" s="113"/>
      <c r="K237" s="113"/>
      <c r="AQ237" s="62"/>
      <c r="AR237" s="62"/>
      <c r="AS237" s="62"/>
      <c r="AT237" s="62"/>
    </row>
    <row r="238" ht="15.75" customHeight="1">
      <c r="F238" s="111"/>
      <c r="G238" s="112"/>
      <c r="H238" s="112"/>
      <c r="I238" s="112"/>
      <c r="J238" s="113"/>
      <c r="K238" s="113"/>
      <c r="AQ238" s="62"/>
      <c r="AR238" s="62"/>
      <c r="AS238" s="62"/>
      <c r="AT238" s="62"/>
    </row>
    <row r="239" ht="15.75" customHeight="1">
      <c r="F239" s="111"/>
      <c r="G239" s="112"/>
      <c r="H239" s="112"/>
      <c r="I239" s="112"/>
      <c r="J239" s="113"/>
      <c r="K239" s="113"/>
      <c r="AQ239" s="62"/>
      <c r="AR239" s="62"/>
      <c r="AS239" s="62"/>
      <c r="AT239" s="62"/>
    </row>
    <row r="240" ht="15.75" customHeight="1">
      <c r="F240" s="111"/>
      <c r="G240" s="112"/>
      <c r="H240" s="112"/>
      <c r="I240" s="112"/>
      <c r="J240" s="113"/>
      <c r="K240" s="113"/>
      <c r="AQ240" s="62"/>
      <c r="AR240" s="62"/>
      <c r="AS240" s="62"/>
      <c r="AT240" s="62"/>
    </row>
    <row r="241" ht="15.75" customHeight="1">
      <c r="F241" s="111"/>
      <c r="G241" s="112"/>
      <c r="H241" s="112"/>
      <c r="I241" s="112"/>
      <c r="J241" s="113"/>
      <c r="K241" s="113"/>
      <c r="AQ241" s="62"/>
      <c r="AR241" s="62"/>
      <c r="AS241" s="62"/>
      <c r="AT241" s="62"/>
    </row>
    <row r="242" ht="15.75" customHeight="1">
      <c r="F242" s="111"/>
      <c r="G242" s="112"/>
      <c r="H242" s="112"/>
      <c r="I242" s="112"/>
      <c r="J242" s="113"/>
      <c r="K242" s="113"/>
      <c r="AQ242" s="62"/>
      <c r="AR242" s="62"/>
      <c r="AS242" s="62"/>
      <c r="AT242" s="62"/>
    </row>
    <row r="243" ht="15.75" customHeight="1">
      <c r="F243" s="111"/>
      <c r="G243" s="112"/>
      <c r="H243" s="112"/>
      <c r="I243" s="112"/>
      <c r="J243" s="113"/>
      <c r="K243" s="113"/>
      <c r="AQ243" s="62"/>
      <c r="AR243" s="62"/>
      <c r="AS243" s="62"/>
      <c r="AT243" s="62"/>
    </row>
    <row r="244" ht="15.75" customHeight="1">
      <c r="F244" s="111"/>
      <c r="G244" s="112"/>
      <c r="H244" s="112"/>
      <c r="I244" s="112"/>
      <c r="J244" s="113"/>
      <c r="K244" s="113"/>
      <c r="AQ244" s="62"/>
      <c r="AR244" s="62"/>
      <c r="AS244" s="62"/>
      <c r="AT244" s="62"/>
    </row>
    <row r="245" ht="15.75" customHeight="1">
      <c r="F245" s="111"/>
      <c r="G245" s="112"/>
      <c r="H245" s="112"/>
      <c r="I245" s="112"/>
      <c r="J245" s="113"/>
      <c r="K245" s="113"/>
      <c r="AQ245" s="62"/>
      <c r="AR245" s="62"/>
      <c r="AS245" s="62"/>
      <c r="AT245" s="62"/>
    </row>
    <row r="246" ht="15.75" customHeight="1">
      <c r="F246" s="111"/>
      <c r="G246" s="112"/>
      <c r="H246" s="112"/>
      <c r="I246" s="112"/>
      <c r="J246" s="113"/>
      <c r="K246" s="113"/>
      <c r="AQ246" s="62"/>
      <c r="AR246" s="62"/>
      <c r="AS246" s="62"/>
      <c r="AT246" s="62"/>
    </row>
    <row r="247" ht="15.75" customHeight="1">
      <c r="F247" s="111"/>
      <c r="G247" s="112"/>
      <c r="H247" s="112"/>
      <c r="I247" s="112"/>
      <c r="J247" s="113"/>
      <c r="K247" s="113"/>
      <c r="AQ247" s="62"/>
      <c r="AR247" s="62"/>
      <c r="AS247" s="62"/>
      <c r="AT247" s="62"/>
    </row>
    <row r="248" ht="15.75" customHeight="1">
      <c r="F248" s="111"/>
      <c r="G248" s="112"/>
      <c r="H248" s="112"/>
      <c r="I248" s="112"/>
      <c r="J248" s="113"/>
      <c r="K248" s="113"/>
      <c r="AQ248" s="62"/>
      <c r="AR248" s="62"/>
      <c r="AS248" s="62"/>
      <c r="AT248" s="62"/>
    </row>
    <row r="249" ht="15.75" customHeight="1">
      <c r="F249" s="111"/>
      <c r="G249" s="112"/>
      <c r="H249" s="112"/>
      <c r="I249" s="112"/>
      <c r="J249" s="113"/>
      <c r="K249" s="113"/>
      <c r="AQ249" s="62"/>
      <c r="AR249" s="62"/>
      <c r="AS249" s="62"/>
      <c r="AT249" s="62"/>
    </row>
    <row r="250" ht="15.75" customHeight="1">
      <c r="F250" s="111"/>
      <c r="G250" s="112"/>
      <c r="H250" s="112"/>
      <c r="I250" s="112"/>
      <c r="J250" s="113"/>
      <c r="K250" s="113"/>
      <c r="AQ250" s="62"/>
      <c r="AR250" s="62"/>
      <c r="AS250" s="62"/>
      <c r="AT250" s="62"/>
    </row>
    <row r="251" ht="15.75" customHeight="1">
      <c r="F251" s="111"/>
      <c r="G251" s="112"/>
      <c r="H251" s="112"/>
      <c r="I251" s="112"/>
      <c r="J251" s="113"/>
      <c r="K251" s="113"/>
      <c r="AQ251" s="62"/>
      <c r="AR251" s="62"/>
      <c r="AS251" s="62"/>
      <c r="AT251" s="62"/>
    </row>
    <row r="252" ht="15.75" customHeight="1">
      <c r="F252" s="111"/>
      <c r="G252" s="112"/>
      <c r="H252" s="112"/>
      <c r="I252" s="112"/>
      <c r="J252" s="113"/>
      <c r="K252" s="113"/>
      <c r="AQ252" s="62"/>
      <c r="AR252" s="62"/>
      <c r="AS252" s="62"/>
      <c r="AT252" s="62"/>
    </row>
    <row r="253" ht="15.75" customHeight="1">
      <c r="F253" s="111"/>
      <c r="G253" s="112"/>
      <c r="H253" s="112"/>
      <c r="I253" s="112"/>
      <c r="J253" s="113"/>
      <c r="K253" s="113"/>
      <c r="AQ253" s="62"/>
      <c r="AR253" s="62"/>
      <c r="AS253" s="62"/>
      <c r="AT253" s="62"/>
    </row>
    <row r="254" ht="15.75" customHeight="1">
      <c r="F254" s="111"/>
      <c r="G254" s="112"/>
      <c r="H254" s="112"/>
      <c r="I254" s="112"/>
      <c r="J254" s="113"/>
      <c r="K254" s="113"/>
      <c r="AQ254" s="62"/>
      <c r="AR254" s="62"/>
      <c r="AS254" s="62"/>
      <c r="AT254" s="62"/>
    </row>
    <row r="255" ht="15.75" customHeight="1">
      <c r="F255" s="111"/>
      <c r="G255" s="112"/>
      <c r="H255" s="112"/>
      <c r="I255" s="112"/>
      <c r="J255" s="113"/>
      <c r="K255" s="113"/>
      <c r="AQ255" s="62"/>
      <c r="AR255" s="62"/>
      <c r="AS255" s="62"/>
      <c r="AT255" s="62"/>
    </row>
    <row r="256" ht="15.75" customHeight="1">
      <c r="F256" s="111"/>
      <c r="G256" s="112"/>
      <c r="H256" s="112"/>
      <c r="I256" s="112"/>
      <c r="J256" s="113"/>
      <c r="K256" s="113"/>
      <c r="AQ256" s="62"/>
      <c r="AR256" s="62"/>
      <c r="AS256" s="62"/>
      <c r="AT256" s="62"/>
    </row>
    <row r="257" ht="15.75" customHeight="1">
      <c r="F257" s="111"/>
      <c r="G257" s="112"/>
      <c r="H257" s="112"/>
      <c r="I257" s="112"/>
      <c r="J257" s="113"/>
      <c r="K257" s="113"/>
      <c r="AQ257" s="62"/>
      <c r="AR257" s="62"/>
      <c r="AS257" s="62"/>
      <c r="AT257" s="62"/>
    </row>
    <row r="258" ht="15.75" customHeight="1">
      <c r="F258" s="111"/>
      <c r="G258" s="112"/>
      <c r="H258" s="112"/>
      <c r="I258" s="112"/>
      <c r="J258" s="113"/>
      <c r="K258" s="113"/>
      <c r="AQ258" s="62"/>
      <c r="AR258" s="62"/>
      <c r="AS258" s="62"/>
      <c r="AT258" s="62"/>
    </row>
    <row r="259" ht="15.75" customHeight="1">
      <c r="F259" s="111"/>
      <c r="G259" s="112"/>
      <c r="H259" s="112"/>
      <c r="I259" s="112"/>
      <c r="J259" s="113"/>
      <c r="K259" s="113"/>
      <c r="AQ259" s="62"/>
      <c r="AR259" s="62"/>
      <c r="AS259" s="62"/>
      <c r="AT259" s="62"/>
    </row>
    <row r="260" ht="15.75" customHeight="1">
      <c r="F260" s="111"/>
      <c r="G260" s="112"/>
      <c r="H260" s="112"/>
      <c r="I260" s="112"/>
      <c r="J260" s="113"/>
      <c r="K260" s="113"/>
      <c r="AQ260" s="62"/>
      <c r="AR260" s="62"/>
      <c r="AS260" s="62"/>
      <c r="AT260" s="62"/>
    </row>
    <row r="261" ht="15.75" customHeight="1">
      <c r="F261" s="111"/>
      <c r="G261" s="112"/>
      <c r="H261" s="112"/>
      <c r="I261" s="112"/>
      <c r="J261" s="113"/>
      <c r="K261" s="113"/>
      <c r="AQ261" s="62"/>
      <c r="AR261" s="62"/>
      <c r="AS261" s="62"/>
      <c r="AT261" s="62"/>
    </row>
    <row r="262" ht="15.75" customHeight="1">
      <c r="F262" s="111"/>
      <c r="G262" s="112"/>
      <c r="H262" s="112"/>
      <c r="I262" s="112"/>
      <c r="J262" s="113"/>
      <c r="K262" s="113"/>
      <c r="AQ262" s="62"/>
      <c r="AR262" s="62"/>
      <c r="AS262" s="62"/>
      <c r="AT262" s="62"/>
    </row>
    <row r="263" ht="15.75" customHeight="1">
      <c r="F263" s="111"/>
      <c r="G263" s="112"/>
      <c r="H263" s="112"/>
      <c r="I263" s="112"/>
      <c r="J263" s="113"/>
      <c r="K263" s="113"/>
      <c r="AQ263" s="62"/>
      <c r="AR263" s="62"/>
      <c r="AS263" s="62"/>
      <c r="AT263" s="62"/>
    </row>
    <row r="264" ht="15.75" customHeight="1">
      <c r="F264" s="111"/>
      <c r="G264" s="112"/>
      <c r="H264" s="112"/>
      <c r="I264" s="112"/>
      <c r="J264" s="113"/>
      <c r="K264" s="113"/>
      <c r="AQ264" s="62"/>
      <c r="AR264" s="62"/>
      <c r="AS264" s="62"/>
      <c r="AT264" s="62"/>
    </row>
    <row r="265" ht="15.75" customHeight="1">
      <c r="F265" s="111"/>
      <c r="G265" s="112"/>
      <c r="H265" s="112"/>
      <c r="I265" s="112"/>
      <c r="J265" s="113"/>
      <c r="K265" s="113"/>
      <c r="AQ265" s="62"/>
      <c r="AR265" s="62"/>
      <c r="AS265" s="62"/>
      <c r="AT265" s="62"/>
    </row>
    <row r="266" ht="15.75" customHeight="1">
      <c r="F266" s="111"/>
      <c r="G266" s="112"/>
      <c r="H266" s="112"/>
      <c r="I266" s="112"/>
      <c r="J266" s="113"/>
      <c r="K266" s="113"/>
      <c r="AQ266" s="62"/>
      <c r="AR266" s="62"/>
      <c r="AS266" s="62"/>
      <c r="AT266" s="62"/>
    </row>
    <row r="267" ht="15.75" customHeight="1">
      <c r="F267" s="111"/>
      <c r="G267" s="112"/>
      <c r="H267" s="112"/>
      <c r="I267" s="112"/>
      <c r="J267" s="113"/>
      <c r="K267" s="113"/>
      <c r="AQ267" s="62"/>
      <c r="AR267" s="62"/>
      <c r="AS267" s="62"/>
      <c r="AT267" s="62"/>
    </row>
    <row r="268" ht="15.75" customHeight="1">
      <c r="F268" s="111"/>
      <c r="G268" s="112"/>
      <c r="H268" s="112"/>
      <c r="I268" s="112"/>
      <c r="J268" s="113"/>
      <c r="K268" s="113"/>
      <c r="AQ268" s="62"/>
      <c r="AR268" s="62"/>
      <c r="AS268" s="62"/>
      <c r="AT268" s="62"/>
    </row>
    <row r="269" ht="15.75" customHeight="1">
      <c r="F269" s="111"/>
      <c r="G269" s="112"/>
      <c r="H269" s="112"/>
      <c r="I269" s="112"/>
      <c r="J269" s="113"/>
      <c r="K269" s="113"/>
      <c r="AQ269" s="62"/>
      <c r="AR269" s="62"/>
      <c r="AS269" s="62"/>
      <c r="AT269" s="62"/>
    </row>
    <row r="270" ht="15.75" customHeight="1">
      <c r="F270" s="111"/>
      <c r="G270" s="112"/>
      <c r="H270" s="112"/>
      <c r="I270" s="112"/>
      <c r="J270" s="113"/>
      <c r="K270" s="113"/>
      <c r="AQ270" s="62"/>
      <c r="AR270" s="62"/>
      <c r="AS270" s="62"/>
      <c r="AT270" s="62"/>
    </row>
    <row r="271" ht="15.75" customHeight="1">
      <c r="F271" s="111"/>
      <c r="G271" s="112"/>
      <c r="H271" s="112"/>
      <c r="I271" s="112"/>
      <c r="J271" s="113"/>
      <c r="K271" s="113"/>
      <c r="AQ271" s="62"/>
      <c r="AR271" s="62"/>
      <c r="AS271" s="62"/>
      <c r="AT271" s="62"/>
    </row>
    <row r="272" ht="15.75" customHeight="1">
      <c r="F272" s="111"/>
      <c r="G272" s="112"/>
      <c r="H272" s="112"/>
      <c r="I272" s="112"/>
      <c r="J272" s="113"/>
      <c r="K272" s="113"/>
      <c r="AQ272" s="62"/>
      <c r="AR272" s="62"/>
      <c r="AS272" s="62"/>
      <c r="AT272" s="62"/>
    </row>
    <row r="273" ht="15.75" customHeight="1">
      <c r="F273" s="111"/>
      <c r="G273" s="112"/>
      <c r="H273" s="112"/>
      <c r="I273" s="112"/>
      <c r="J273" s="113"/>
      <c r="K273" s="113"/>
      <c r="AQ273" s="62"/>
      <c r="AR273" s="62"/>
      <c r="AS273" s="62"/>
      <c r="AT273" s="62"/>
    </row>
    <row r="274" ht="15.75" customHeight="1">
      <c r="F274" s="111"/>
      <c r="G274" s="112"/>
      <c r="H274" s="112"/>
      <c r="I274" s="112"/>
      <c r="J274" s="113"/>
      <c r="K274" s="113"/>
      <c r="AQ274" s="62"/>
      <c r="AR274" s="62"/>
      <c r="AS274" s="62"/>
      <c r="AT274" s="62"/>
    </row>
    <row r="275" ht="15.75" customHeight="1">
      <c r="F275" s="111"/>
      <c r="G275" s="112"/>
      <c r="H275" s="112"/>
      <c r="I275" s="112"/>
      <c r="J275" s="113"/>
      <c r="K275" s="113"/>
      <c r="AQ275" s="62"/>
      <c r="AR275" s="62"/>
      <c r="AS275" s="62"/>
      <c r="AT275" s="62"/>
    </row>
    <row r="276" ht="15.75" customHeight="1">
      <c r="F276" s="111"/>
      <c r="G276" s="112"/>
      <c r="H276" s="112"/>
      <c r="I276" s="112"/>
      <c r="J276" s="113"/>
      <c r="K276" s="113"/>
      <c r="AQ276" s="62"/>
      <c r="AR276" s="62"/>
      <c r="AS276" s="62"/>
      <c r="AT276" s="62"/>
    </row>
    <row r="277" ht="15.75" customHeight="1">
      <c r="F277" s="111"/>
      <c r="G277" s="112"/>
      <c r="H277" s="112"/>
      <c r="I277" s="112"/>
      <c r="J277" s="113"/>
      <c r="K277" s="113"/>
      <c r="AQ277" s="62"/>
      <c r="AR277" s="62"/>
      <c r="AS277" s="62"/>
      <c r="AT277" s="62"/>
    </row>
    <row r="278" ht="15.75" customHeight="1">
      <c r="F278" s="111"/>
      <c r="G278" s="112"/>
      <c r="H278" s="112"/>
      <c r="I278" s="112"/>
      <c r="J278" s="113"/>
      <c r="K278" s="113"/>
      <c r="AQ278" s="62"/>
      <c r="AR278" s="62"/>
      <c r="AS278" s="62"/>
      <c r="AT278" s="62"/>
    </row>
    <row r="279" ht="15.75" customHeight="1">
      <c r="F279" s="111"/>
      <c r="G279" s="112"/>
      <c r="H279" s="112"/>
      <c r="I279" s="112"/>
      <c r="J279" s="113"/>
      <c r="K279" s="113"/>
      <c r="AQ279" s="62"/>
      <c r="AR279" s="62"/>
      <c r="AS279" s="62"/>
      <c r="AT279" s="62"/>
    </row>
    <row r="280" ht="15.75" customHeight="1">
      <c r="F280" s="111"/>
      <c r="G280" s="112"/>
      <c r="H280" s="112"/>
      <c r="I280" s="112"/>
      <c r="J280" s="113"/>
      <c r="K280" s="113"/>
      <c r="AQ280" s="62"/>
      <c r="AR280" s="62"/>
      <c r="AS280" s="62"/>
      <c r="AT280" s="62"/>
    </row>
    <row r="281" ht="15.75" customHeight="1">
      <c r="F281" s="111"/>
      <c r="G281" s="112"/>
      <c r="H281" s="112"/>
      <c r="I281" s="112"/>
      <c r="J281" s="113"/>
      <c r="K281" s="113"/>
      <c r="AQ281" s="62"/>
      <c r="AR281" s="62"/>
      <c r="AS281" s="62"/>
      <c r="AT281" s="62"/>
    </row>
    <row r="282" ht="15.75" customHeight="1">
      <c r="F282" s="111"/>
      <c r="G282" s="112"/>
      <c r="H282" s="112"/>
      <c r="I282" s="112"/>
      <c r="J282" s="113"/>
      <c r="K282" s="113"/>
      <c r="AQ282" s="62"/>
      <c r="AR282" s="62"/>
      <c r="AS282" s="62"/>
      <c r="AT282" s="62"/>
    </row>
    <row r="283" ht="15.75" customHeight="1">
      <c r="F283" s="111"/>
      <c r="G283" s="112"/>
      <c r="H283" s="112"/>
      <c r="I283" s="112"/>
      <c r="J283" s="113"/>
      <c r="K283" s="113"/>
      <c r="AQ283" s="62"/>
      <c r="AR283" s="62"/>
      <c r="AS283" s="62"/>
      <c r="AT283" s="62"/>
    </row>
    <row r="284" ht="15.75" customHeight="1">
      <c r="F284" s="111"/>
      <c r="G284" s="112"/>
      <c r="H284" s="112"/>
      <c r="I284" s="112"/>
      <c r="J284" s="113"/>
      <c r="K284" s="113"/>
      <c r="AQ284" s="62"/>
      <c r="AR284" s="62"/>
      <c r="AS284" s="62"/>
      <c r="AT284" s="62"/>
    </row>
    <row r="285" ht="15.75" customHeight="1">
      <c r="F285" s="111"/>
      <c r="G285" s="112"/>
      <c r="H285" s="112"/>
      <c r="I285" s="112"/>
      <c r="J285" s="113"/>
      <c r="K285" s="113"/>
      <c r="AQ285" s="62"/>
      <c r="AR285" s="62"/>
      <c r="AS285" s="62"/>
      <c r="AT285" s="62"/>
    </row>
    <row r="286" ht="15.75" customHeight="1">
      <c r="F286" s="111"/>
      <c r="G286" s="112"/>
      <c r="H286" s="112"/>
      <c r="I286" s="112"/>
      <c r="J286" s="113"/>
      <c r="K286" s="113"/>
      <c r="AQ286" s="62"/>
      <c r="AR286" s="62"/>
      <c r="AS286" s="62"/>
      <c r="AT286" s="62"/>
    </row>
    <row r="287" ht="15.75" customHeight="1">
      <c r="F287" s="111"/>
      <c r="G287" s="112"/>
      <c r="H287" s="112"/>
      <c r="I287" s="112"/>
      <c r="J287" s="113"/>
      <c r="K287" s="113"/>
      <c r="AQ287" s="62"/>
      <c r="AR287" s="62"/>
      <c r="AS287" s="62"/>
      <c r="AT287" s="62"/>
    </row>
    <row r="288" ht="15.75" customHeight="1">
      <c r="F288" s="111"/>
      <c r="G288" s="112"/>
      <c r="H288" s="112"/>
      <c r="I288" s="112"/>
      <c r="J288" s="113"/>
      <c r="K288" s="113"/>
      <c r="AQ288" s="62"/>
      <c r="AR288" s="62"/>
      <c r="AS288" s="62"/>
      <c r="AT288" s="62"/>
    </row>
    <row r="289" ht="15.75" customHeight="1">
      <c r="F289" s="111"/>
      <c r="G289" s="112"/>
      <c r="H289" s="112"/>
      <c r="I289" s="112"/>
      <c r="J289" s="113"/>
      <c r="K289" s="113"/>
      <c r="AQ289" s="62"/>
      <c r="AR289" s="62"/>
      <c r="AS289" s="62"/>
      <c r="AT289" s="62"/>
    </row>
    <row r="290" ht="15.75" customHeight="1">
      <c r="F290" s="111"/>
      <c r="G290" s="112"/>
      <c r="H290" s="112"/>
      <c r="I290" s="112"/>
      <c r="J290" s="113"/>
      <c r="K290" s="113"/>
      <c r="AQ290" s="62"/>
      <c r="AR290" s="62"/>
      <c r="AS290" s="62"/>
      <c r="AT290" s="62"/>
    </row>
    <row r="291" ht="15.75" customHeight="1">
      <c r="F291" s="111"/>
      <c r="G291" s="112"/>
      <c r="H291" s="112"/>
      <c r="I291" s="112"/>
      <c r="J291" s="113"/>
      <c r="K291" s="113"/>
      <c r="AQ291" s="62"/>
      <c r="AR291" s="62"/>
      <c r="AS291" s="62"/>
      <c r="AT291" s="62"/>
    </row>
    <row r="292" ht="15.75" customHeight="1">
      <c r="F292" s="111"/>
      <c r="G292" s="112"/>
      <c r="H292" s="112"/>
      <c r="I292" s="112"/>
      <c r="J292" s="113"/>
      <c r="K292" s="113"/>
      <c r="AQ292" s="62"/>
      <c r="AR292" s="62"/>
      <c r="AS292" s="62"/>
      <c r="AT292" s="62"/>
    </row>
    <row r="293" ht="15.75" customHeight="1">
      <c r="F293" s="111"/>
      <c r="G293" s="112"/>
      <c r="H293" s="112"/>
      <c r="I293" s="112"/>
      <c r="J293" s="113"/>
      <c r="K293" s="113"/>
      <c r="AQ293" s="62"/>
      <c r="AR293" s="62"/>
      <c r="AS293" s="62"/>
      <c r="AT293" s="62"/>
    </row>
    <row r="294" ht="15.75" customHeight="1">
      <c r="F294" s="111"/>
      <c r="G294" s="112"/>
      <c r="H294" s="112"/>
      <c r="I294" s="112"/>
      <c r="J294" s="113"/>
      <c r="K294" s="113"/>
      <c r="AQ294" s="62"/>
      <c r="AR294" s="62"/>
      <c r="AS294" s="62"/>
      <c r="AT294" s="62"/>
    </row>
    <row r="295" ht="15.75" customHeight="1">
      <c r="F295" s="111"/>
      <c r="G295" s="112"/>
      <c r="H295" s="112"/>
      <c r="I295" s="112"/>
      <c r="J295" s="113"/>
      <c r="K295" s="113"/>
      <c r="AQ295" s="62"/>
      <c r="AR295" s="62"/>
      <c r="AS295" s="62"/>
      <c r="AT295" s="62"/>
    </row>
    <row r="296" ht="15.75" customHeight="1">
      <c r="F296" s="111"/>
      <c r="G296" s="112"/>
      <c r="H296" s="112"/>
      <c r="I296" s="112"/>
      <c r="J296" s="113"/>
      <c r="K296" s="113"/>
      <c r="AQ296" s="62"/>
      <c r="AR296" s="62"/>
      <c r="AS296" s="62"/>
      <c r="AT296" s="62"/>
    </row>
    <row r="297" ht="15.75" customHeight="1">
      <c r="F297" s="111"/>
      <c r="G297" s="112"/>
      <c r="H297" s="112"/>
      <c r="I297" s="112"/>
      <c r="J297" s="113"/>
      <c r="K297" s="113"/>
      <c r="AQ297" s="62"/>
      <c r="AR297" s="62"/>
      <c r="AS297" s="62"/>
      <c r="AT297" s="62"/>
    </row>
    <row r="298" ht="15.75" customHeight="1">
      <c r="F298" s="111"/>
      <c r="G298" s="112"/>
      <c r="H298" s="112"/>
      <c r="I298" s="112"/>
      <c r="J298" s="113"/>
      <c r="K298" s="113"/>
      <c r="AQ298" s="62"/>
      <c r="AR298" s="62"/>
      <c r="AS298" s="62"/>
      <c r="AT298" s="62"/>
    </row>
    <row r="299" ht="15.75" customHeight="1">
      <c r="F299" s="111"/>
      <c r="G299" s="112"/>
      <c r="H299" s="112"/>
      <c r="I299" s="112"/>
      <c r="J299" s="113"/>
      <c r="K299" s="113"/>
      <c r="AQ299" s="62"/>
      <c r="AR299" s="62"/>
      <c r="AS299" s="62"/>
      <c r="AT299" s="62"/>
    </row>
    <row r="300" ht="15.75" customHeight="1">
      <c r="F300" s="111"/>
      <c r="G300" s="112"/>
      <c r="H300" s="112"/>
      <c r="I300" s="112"/>
      <c r="J300" s="113"/>
      <c r="K300" s="113"/>
      <c r="AQ300" s="62"/>
      <c r="AR300" s="62"/>
      <c r="AS300" s="62"/>
      <c r="AT300" s="62"/>
    </row>
    <row r="301" ht="15.75" customHeight="1">
      <c r="F301" s="111"/>
      <c r="G301" s="112"/>
      <c r="H301" s="112"/>
      <c r="I301" s="112"/>
      <c r="J301" s="113"/>
      <c r="K301" s="113"/>
      <c r="AQ301" s="62"/>
      <c r="AR301" s="62"/>
      <c r="AS301" s="62"/>
      <c r="AT301" s="62"/>
    </row>
    <row r="302" ht="15.75" customHeight="1">
      <c r="F302" s="111"/>
      <c r="G302" s="112"/>
      <c r="H302" s="112"/>
      <c r="I302" s="112"/>
      <c r="J302" s="113"/>
      <c r="K302" s="113"/>
      <c r="AQ302" s="62"/>
      <c r="AR302" s="62"/>
      <c r="AS302" s="62"/>
      <c r="AT302" s="62"/>
    </row>
    <row r="303" ht="15.75" customHeight="1">
      <c r="F303" s="111"/>
      <c r="G303" s="112"/>
      <c r="H303" s="112"/>
      <c r="I303" s="112"/>
      <c r="J303" s="113"/>
      <c r="K303" s="113"/>
      <c r="AQ303" s="62"/>
      <c r="AR303" s="62"/>
      <c r="AS303" s="62"/>
      <c r="AT303" s="62"/>
    </row>
    <row r="304" ht="15.75" customHeight="1">
      <c r="F304" s="111"/>
      <c r="G304" s="112"/>
      <c r="H304" s="112"/>
      <c r="I304" s="112"/>
      <c r="J304" s="113"/>
      <c r="K304" s="113"/>
      <c r="AQ304" s="62"/>
      <c r="AR304" s="62"/>
      <c r="AS304" s="62"/>
      <c r="AT304" s="62"/>
    </row>
    <row r="305" ht="15.75" customHeight="1">
      <c r="F305" s="111"/>
      <c r="G305" s="112"/>
      <c r="H305" s="112"/>
      <c r="I305" s="112"/>
      <c r="J305" s="113"/>
      <c r="K305" s="113"/>
      <c r="AQ305" s="62"/>
      <c r="AR305" s="62"/>
      <c r="AS305" s="62"/>
      <c r="AT305" s="62"/>
    </row>
    <row r="306" ht="15.75" customHeight="1">
      <c r="F306" s="111"/>
      <c r="G306" s="112"/>
      <c r="H306" s="112"/>
      <c r="I306" s="112"/>
      <c r="J306" s="113"/>
      <c r="K306" s="113"/>
      <c r="AQ306" s="62"/>
      <c r="AR306" s="62"/>
      <c r="AS306" s="62"/>
      <c r="AT306" s="62"/>
    </row>
    <row r="307" ht="15.75" customHeight="1">
      <c r="F307" s="111"/>
      <c r="G307" s="112"/>
      <c r="H307" s="112"/>
      <c r="I307" s="112"/>
      <c r="J307" s="113"/>
      <c r="K307" s="113"/>
      <c r="AQ307" s="62"/>
      <c r="AR307" s="62"/>
      <c r="AS307" s="62"/>
      <c r="AT307" s="62"/>
    </row>
    <row r="308" ht="15.75" customHeight="1">
      <c r="F308" s="111"/>
      <c r="G308" s="112"/>
      <c r="H308" s="112"/>
      <c r="I308" s="112"/>
      <c r="J308" s="113"/>
      <c r="K308" s="113"/>
      <c r="AQ308" s="62"/>
      <c r="AR308" s="62"/>
      <c r="AS308" s="62"/>
      <c r="AT308" s="62"/>
    </row>
    <row r="309" ht="15.75" customHeight="1">
      <c r="F309" s="111"/>
      <c r="G309" s="112"/>
      <c r="H309" s="112"/>
      <c r="I309" s="112"/>
      <c r="J309" s="113"/>
      <c r="K309" s="113"/>
      <c r="AQ309" s="62"/>
      <c r="AR309" s="62"/>
      <c r="AS309" s="62"/>
      <c r="AT309" s="62"/>
    </row>
    <row r="310" ht="15.75" customHeight="1">
      <c r="F310" s="111"/>
      <c r="G310" s="112"/>
      <c r="H310" s="112"/>
      <c r="I310" s="112"/>
      <c r="J310" s="113"/>
      <c r="K310" s="113"/>
      <c r="AQ310" s="62"/>
      <c r="AR310" s="62"/>
      <c r="AS310" s="62"/>
      <c r="AT310" s="62"/>
    </row>
    <row r="311" ht="15.75" customHeight="1">
      <c r="F311" s="111"/>
      <c r="G311" s="112"/>
      <c r="H311" s="112"/>
      <c r="I311" s="112"/>
      <c r="J311" s="113"/>
      <c r="K311" s="113"/>
      <c r="AQ311" s="62"/>
      <c r="AR311" s="62"/>
      <c r="AS311" s="62"/>
      <c r="AT311" s="62"/>
    </row>
    <row r="312" ht="15.75" customHeight="1">
      <c r="F312" s="111"/>
      <c r="G312" s="112"/>
      <c r="H312" s="112"/>
      <c r="I312" s="112"/>
      <c r="J312" s="113"/>
      <c r="K312" s="113"/>
      <c r="AQ312" s="62"/>
      <c r="AR312" s="62"/>
      <c r="AS312" s="62"/>
      <c r="AT312" s="62"/>
    </row>
    <row r="313" ht="15.75" customHeight="1">
      <c r="F313" s="111"/>
      <c r="G313" s="112"/>
      <c r="H313" s="112"/>
      <c r="I313" s="112"/>
      <c r="J313" s="113"/>
      <c r="K313" s="113"/>
      <c r="AQ313" s="62"/>
      <c r="AR313" s="62"/>
      <c r="AS313" s="62"/>
      <c r="AT313" s="62"/>
    </row>
    <row r="314" ht="15.75" customHeight="1">
      <c r="F314" s="111"/>
      <c r="G314" s="112"/>
      <c r="H314" s="112"/>
      <c r="I314" s="112"/>
      <c r="J314" s="113"/>
      <c r="K314" s="113"/>
      <c r="AQ314" s="62"/>
      <c r="AR314" s="62"/>
      <c r="AS314" s="62"/>
      <c r="AT314" s="62"/>
    </row>
    <row r="315" ht="15.75" customHeight="1">
      <c r="F315" s="111"/>
      <c r="G315" s="112"/>
      <c r="H315" s="112"/>
      <c r="I315" s="112"/>
      <c r="J315" s="113"/>
      <c r="K315" s="113"/>
      <c r="AQ315" s="62"/>
      <c r="AR315" s="62"/>
      <c r="AS315" s="62"/>
      <c r="AT315" s="62"/>
    </row>
    <row r="316" ht="15.75" customHeight="1">
      <c r="F316" s="111"/>
      <c r="G316" s="112"/>
      <c r="H316" s="112"/>
      <c r="I316" s="112"/>
      <c r="J316" s="113"/>
      <c r="K316" s="113"/>
      <c r="AQ316" s="62"/>
      <c r="AR316" s="62"/>
      <c r="AS316" s="62"/>
      <c r="AT316" s="62"/>
    </row>
    <row r="317" ht="15.75" customHeight="1">
      <c r="F317" s="111"/>
      <c r="G317" s="112"/>
      <c r="H317" s="112"/>
      <c r="I317" s="112"/>
      <c r="J317" s="113"/>
      <c r="K317" s="113"/>
      <c r="AQ317" s="62"/>
      <c r="AR317" s="62"/>
      <c r="AS317" s="62"/>
      <c r="AT317" s="62"/>
    </row>
    <row r="318" ht="15.75" customHeight="1">
      <c r="F318" s="111"/>
      <c r="G318" s="112"/>
      <c r="H318" s="112"/>
      <c r="I318" s="112"/>
      <c r="J318" s="113"/>
      <c r="K318" s="113"/>
      <c r="AQ318" s="62"/>
      <c r="AR318" s="62"/>
      <c r="AS318" s="62"/>
      <c r="AT318" s="62"/>
    </row>
    <row r="319" ht="15.75" customHeight="1">
      <c r="F319" s="111"/>
      <c r="G319" s="112"/>
      <c r="H319" s="112"/>
      <c r="I319" s="112"/>
      <c r="J319" s="113"/>
      <c r="K319" s="113"/>
      <c r="AQ319" s="62"/>
      <c r="AR319" s="62"/>
      <c r="AS319" s="62"/>
      <c r="AT319" s="62"/>
    </row>
    <row r="320" ht="15.75" customHeight="1">
      <c r="F320" s="111"/>
      <c r="G320" s="112"/>
      <c r="H320" s="112"/>
      <c r="I320" s="112"/>
      <c r="J320" s="113"/>
      <c r="K320" s="113"/>
      <c r="AQ320" s="62"/>
      <c r="AR320" s="62"/>
      <c r="AS320" s="62"/>
      <c r="AT320" s="62"/>
    </row>
    <row r="321" ht="15.75" customHeight="1">
      <c r="F321" s="111"/>
      <c r="G321" s="112"/>
      <c r="H321" s="112"/>
      <c r="I321" s="112"/>
      <c r="J321" s="113"/>
      <c r="K321" s="113"/>
      <c r="AQ321" s="62"/>
      <c r="AR321" s="62"/>
      <c r="AS321" s="62"/>
      <c r="AT321" s="62"/>
    </row>
    <row r="322" ht="15.75" customHeight="1">
      <c r="F322" s="111"/>
      <c r="G322" s="112"/>
      <c r="H322" s="112"/>
      <c r="I322" s="112"/>
      <c r="J322" s="113"/>
      <c r="K322" s="113"/>
      <c r="AQ322" s="62"/>
      <c r="AR322" s="62"/>
      <c r="AS322" s="62"/>
      <c r="AT322" s="62"/>
    </row>
    <row r="323" ht="15.75" customHeight="1">
      <c r="F323" s="111"/>
      <c r="G323" s="112"/>
      <c r="H323" s="112"/>
      <c r="I323" s="112"/>
      <c r="J323" s="113"/>
      <c r="K323" s="113"/>
      <c r="AQ323" s="62"/>
      <c r="AR323" s="62"/>
      <c r="AS323" s="62"/>
      <c r="AT323" s="62"/>
    </row>
    <row r="324" ht="15.75" customHeight="1">
      <c r="F324" s="111"/>
      <c r="G324" s="112"/>
      <c r="H324" s="112"/>
      <c r="I324" s="112"/>
      <c r="J324" s="113"/>
      <c r="K324" s="113"/>
      <c r="AQ324" s="62"/>
      <c r="AR324" s="62"/>
      <c r="AS324" s="62"/>
      <c r="AT324" s="62"/>
    </row>
    <row r="325" ht="15.75" customHeight="1">
      <c r="F325" s="111"/>
      <c r="G325" s="112"/>
      <c r="H325" s="112"/>
      <c r="I325" s="112"/>
      <c r="J325" s="113"/>
      <c r="K325" s="113"/>
      <c r="AQ325" s="62"/>
      <c r="AR325" s="62"/>
      <c r="AS325" s="62"/>
      <c r="AT325" s="62"/>
    </row>
    <row r="326" ht="15.75" customHeight="1">
      <c r="F326" s="111"/>
      <c r="G326" s="112"/>
      <c r="H326" s="112"/>
      <c r="I326" s="112"/>
      <c r="J326" s="113"/>
      <c r="K326" s="113"/>
      <c r="AQ326" s="62"/>
      <c r="AR326" s="62"/>
      <c r="AS326" s="62"/>
      <c r="AT326" s="62"/>
    </row>
    <row r="327" ht="15.75" customHeight="1">
      <c r="F327" s="111"/>
      <c r="G327" s="112"/>
      <c r="H327" s="112"/>
      <c r="I327" s="112"/>
      <c r="J327" s="113"/>
      <c r="K327" s="113"/>
      <c r="AQ327" s="62"/>
      <c r="AR327" s="62"/>
      <c r="AS327" s="62"/>
      <c r="AT327" s="62"/>
    </row>
    <row r="328" ht="15.75" customHeight="1">
      <c r="F328" s="111"/>
      <c r="G328" s="112"/>
      <c r="H328" s="112"/>
      <c r="I328" s="112"/>
      <c r="J328" s="113"/>
      <c r="K328" s="113"/>
      <c r="AQ328" s="62"/>
      <c r="AR328" s="62"/>
      <c r="AS328" s="62"/>
      <c r="AT328" s="62"/>
    </row>
    <row r="329" ht="15.75" customHeight="1">
      <c r="F329" s="111"/>
      <c r="G329" s="112"/>
      <c r="H329" s="112"/>
      <c r="I329" s="112"/>
      <c r="J329" s="113"/>
      <c r="K329" s="113"/>
      <c r="AQ329" s="62"/>
      <c r="AR329" s="62"/>
      <c r="AS329" s="62"/>
      <c r="AT329" s="62"/>
    </row>
    <row r="330" ht="15.75" customHeight="1">
      <c r="F330" s="111"/>
      <c r="G330" s="112"/>
      <c r="H330" s="112"/>
      <c r="I330" s="112"/>
      <c r="J330" s="113"/>
      <c r="K330" s="113"/>
      <c r="AQ330" s="62"/>
      <c r="AR330" s="62"/>
      <c r="AS330" s="62"/>
      <c r="AT330" s="62"/>
    </row>
    <row r="331" ht="15.75" customHeight="1">
      <c r="F331" s="111"/>
      <c r="G331" s="112"/>
      <c r="H331" s="112"/>
      <c r="I331" s="112"/>
      <c r="J331" s="113"/>
      <c r="K331" s="113"/>
      <c r="AQ331" s="62"/>
      <c r="AR331" s="62"/>
      <c r="AS331" s="62"/>
      <c r="AT331" s="62"/>
    </row>
    <row r="332" ht="15.75" customHeight="1">
      <c r="F332" s="111"/>
      <c r="G332" s="112"/>
      <c r="H332" s="112"/>
      <c r="I332" s="112"/>
      <c r="J332" s="113"/>
      <c r="K332" s="113"/>
      <c r="AQ332" s="62"/>
      <c r="AR332" s="62"/>
      <c r="AS332" s="62"/>
      <c r="AT332" s="62"/>
    </row>
    <row r="333" ht="15.75" customHeight="1">
      <c r="F333" s="111"/>
      <c r="G333" s="112"/>
      <c r="H333" s="112"/>
      <c r="I333" s="112"/>
      <c r="J333" s="113"/>
      <c r="K333" s="113"/>
      <c r="AQ333" s="62"/>
      <c r="AR333" s="62"/>
      <c r="AS333" s="62"/>
      <c r="AT333" s="62"/>
    </row>
    <row r="334" ht="15.75" customHeight="1">
      <c r="F334" s="111"/>
      <c r="G334" s="112"/>
      <c r="H334" s="112"/>
      <c r="I334" s="112"/>
      <c r="J334" s="113"/>
      <c r="K334" s="113"/>
      <c r="AQ334" s="62"/>
      <c r="AR334" s="62"/>
      <c r="AS334" s="62"/>
      <c r="AT334" s="62"/>
    </row>
    <row r="335" ht="15.75" customHeight="1">
      <c r="F335" s="111"/>
      <c r="G335" s="112"/>
      <c r="H335" s="112"/>
      <c r="I335" s="112"/>
      <c r="J335" s="113"/>
      <c r="K335" s="113"/>
      <c r="AQ335" s="62"/>
      <c r="AR335" s="62"/>
      <c r="AS335" s="62"/>
      <c r="AT335" s="62"/>
    </row>
    <row r="336" ht="15.75" customHeight="1">
      <c r="F336" s="111"/>
      <c r="G336" s="112"/>
      <c r="H336" s="112"/>
      <c r="I336" s="112"/>
      <c r="J336" s="113"/>
      <c r="K336" s="113"/>
      <c r="AQ336" s="62"/>
      <c r="AR336" s="62"/>
      <c r="AS336" s="62"/>
      <c r="AT336" s="62"/>
    </row>
    <row r="337" ht="15.75" customHeight="1">
      <c r="F337" s="111"/>
      <c r="G337" s="112"/>
      <c r="H337" s="112"/>
      <c r="I337" s="112"/>
      <c r="J337" s="113"/>
      <c r="K337" s="113"/>
      <c r="AQ337" s="62"/>
      <c r="AR337" s="62"/>
      <c r="AS337" s="62"/>
      <c r="AT337" s="62"/>
    </row>
    <row r="338" ht="15.75" customHeight="1">
      <c r="F338" s="111"/>
      <c r="G338" s="112"/>
      <c r="H338" s="112"/>
      <c r="I338" s="112"/>
      <c r="J338" s="113"/>
      <c r="K338" s="113"/>
      <c r="AQ338" s="62"/>
      <c r="AR338" s="62"/>
      <c r="AS338" s="62"/>
      <c r="AT338" s="62"/>
    </row>
    <row r="339" ht="15.75" customHeight="1">
      <c r="F339" s="111"/>
      <c r="G339" s="112"/>
      <c r="H339" s="112"/>
      <c r="I339" s="112"/>
      <c r="J339" s="113"/>
      <c r="K339" s="113"/>
      <c r="AQ339" s="62"/>
      <c r="AR339" s="62"/>
      <c r="AS339" s="62"/>
      <c r="AT339" s="62"/>
    </row>
    <row r="340" ht="15.75" customHeight="1">
      <c r="F340" s="111"/>
      <c r="G340" s="112"/>
      <c r="H340" s="112"/>
      <c r="I340" s="112"/>
      <c r="J340" s="113"/>
      <c r="K340" s="113"/>
      <c r="AQ340" s="62"/>
      <c r="AR340" s="62"/>
      <c r="AS340" s="62"/>
      <c r="AT340" s="62"/>
    </row>
    <row r="341" ht="15.75" customHeight="1">
      <c r="F341" s="111"/>
      <c r="G341" s="112"/>
      <c r="H341" s="112"/>
      <c r="I341" s="112"/>
      <c r="J341" s="113"/>
      <c r="K341" s="113"/>
      <c r="AQ341" s="62"/>
      <c r="AR341" s="62"/>
      <c r="AS341" s="62"/>
      <c r="AT341" s="62"/>
    </row>
    <row r="342" ht="15.75" customHeight="1">
      <c r="F342" s="111"/>
      <c r="G342" s="112"/>
      <c r="H342" s="112"/>
      <c r="I342" s="112"/>
      <c r="J342" s="113"/>
      <c r="K342" s="113"/>
      <c r="AQ342" s="62"/>
      <c r="AR342" s="62"/>
      <c r="AS342" s="62"/>
      <c r="AT342" s="62"/>
    </row>
    <row r="343" ht="15.75" customHeight="1">
      <c r="F343" s="111"/>
      <c r="G343" s="112"/>
      <c r="H343" s="112"/>
      <c r="I343" s="112"/>
      <c r="J343" s="113"/>
      <c r="K343" s="113"/>
      <c r="AQ343" s="62"/>
      <c r="AR343" s="62"/>
      <c r="AS343" s="62"/>
      <c r="AT343" s="62"/>
    </row>
    <row r="344" ht="15.75" customHeight="1">
      <c r="F344" s="111"/>
      <c r="G344" s="112"/>
      <c r="H344" s="112"/>
      <c r="I344" s="112"/>
      <c r="J344" s="113"/>
      <c r="K344" s="113"/>
      <c r="AQ344" s="62"/>
      <c r="AR344" s="62"/>
      <c r="AS344" s="62"/>
      <c r="AT344" s="62"/>
    </row>
    <row r="345" ht="15.75" customHeight="1">
      <c r="F345" s="111"/>
      <c r="G345" s="112"/>
      <c r="H345" s="112"/>
      <c r="I345" s="112"/>
      <c r="J345" s="113"/>
      <c r="K345" s="113"/>
      <c r="AQ345" s="62"/>
      <c r="AR345" s="62"/>
      <c r="AS345" s="62"/>
      <c r="AT345" s="62"/>
    </row>
    <row r="346" ht="15.75" customHeight="1">
      <c r="F346" s="111"/>
      <c r="G346" s="112"/>
      <c r="H346" s="112"/>
      <c r="I346" s="112"/>
      <c r="J346" s="113"/>
      <c r="K346" s="113"/>
      <c r="AQ346" s="62"/>
      <c r="AR346" s="62"/>
      <c r="AS346" s="62"/>
      <c r="AT346" s="62"/>
    </row>
    <row r="347" ht="15.75" customHeight="1">
      <c r="F347" s="111"/>
      <c r="G347" s="112"/>
      <c r="H347" s="112"/>
      <c r="I347" s="112"/>
      <c r="J347" s="113"/>
      <c r="K347" s="113"/>
      <c r="AQ347" s="62"/>
      <c r="AR347" s="62"/>
      <c r="AS347" s="62"/>
      <c r="AT347" s="62"/>
    </row>
    <row r="348" ht="15.75" customHeight="1">
      <c r="F348" s="111"/>
      <c r="G348" s="112"/>
      <c r="H348" s="112"/>
      <c r="I348" s="112"/>
      <c r="J348" s="113"/>
      <c r="K348" s="113"/>
      <c r="AQ348" s="62"/>
      <c r="AR348" s="62"/>
      <c r="AS348" s="62"/>
      <c r="AT348" s="62"/>
    </row>
    <row r="349" ht="15.75" customHeight="1">
      <c r="F349" s="111"/>
      <c r="G349" s="112"/>
      <c r="H349" s="112"/>
      <c r="I349" s="112"/>
      <c r="J349" s="113"/>
      <c r="K349" s="113"/>
      <c r="AQ349" s="62"/>
      <c r="AR349" s="62"/>
      <c r="AS349" s="62"/>
      <c r="AT349" s="62"/>
    </row>
    <row r="350" ht="15.75" customHeight="1">
      <c r="F350" s="111"/>
      <c r="G350" s="112"/>
      <c r="H350" s="112"/>
      <c r="I350" s="112"/>
      <c r="J350" s="113"/>
      <c r="K350" s="113"/>
      <c r="AQ350" s="62"/>
      <c r="AR350" s="62"/>
      <c r="AS350" s="62"/>
      <c r="AT350" s="62"/>
    </row>
    <row r="351" ht="15.75" customHeight="1">
      <c r="F351" s="111"/>
      <c r="G351" s="112"/>
      <c r="H351" s="112"/>
      <c r="I351" s="112"/>
      <c r="J351" s="113"/>
      <c r="K351" s="113"/>
      <c r="AQ351" s="62"/>
      <c r="AR351" s="62"/>
      <c r="AS351" s="62"/>
      <c r="AT351" s="62"/>
    </row>
    <row r="352" ht="15.75" customHeight="1">
      <c r="F352" s="111"/>
      <c r="G352" s="112"/>
      <c r="H352" s="112"/>
      <c r="I352" s="112"/>
      <c r="J352" s="113"/>
      <c r="K352" s="113"/>
      <c r="AQ352" s="62"/>
      <c r="AR352" s="62"/>
      <c r="AS352" s="62"/>
      <c r="AT352" s="62"/>
    </row>
    <row r="353" ht="15.75" customHeight="1">
      <c r="F353" s="111"/>
      <c r="G353" s="112"/>
      <c r="H353" s="112"/>
      <c r="I353" s="112"/>
      <c r="J353" s="113"/>
      <c r="K353" s="113"/>
      <c r="AQ353" s="62"/>
      <c r="AR353" s="62"/>
      <c r="AS353" s="62"/>
      <c r="AT353" s="62"/>
    </row>
    <row r="354" ht="15.75" customHeight="1">
      <c r="F354" s="111"/>
      <c r="G354" s="112"/>
      <c r="H354" s="112"/>
      <c r="I354" s="112"/>
      <c r="J354" s="113"/>
      <c r="K354" s="113"/>
      <c r="AQ354" s="62"/>
      <c r="AR354" s="62"/>
      <c r="AS354" s="62"/>
      <c r="AT354" s="62"/>
    </row>
    <row r="355" ht="15.75" customHeight="1">
      <c r="F355" s="111"/>
      <c r="G355" s="112"/>
      <c r="H355" s="112"/>
      <c r="I355" s="112"/>
      <c r="J355" s="113"/>
      <c r="K355" s="113"/>
      <c r="AQ355" s="62"/>
      <c r="AR355" s="62"/>
      <c r="AS355" s="62"/>
      <c r="AT355" s="62"/>
    </row>
    <row r="356" ht="15.75" customHeight="1">
      <c r="F356" s="111"/>
      <c r="G356" s="112"/>
      <c r="H356" s="112"/>
      <c r="I356" s="112"/>
      <c r="J356" s="113"/>
      <c r="K356" s="113"/>
      <c r="AQ356" s="62"/>
      <c r="AR356" s="62"/>
      <c r="AS356" s="62"/>
      <c r="AT356" s="62"/>
    </row>
    <row r="357" ht="15.75" customHeight="1">
      <c r="F357" s="111"/>
      <c r="G357" s="112"/>
      <c r="H357" s="112"/>
      <c r="I357" s="112"/>
      <c r="J357" s="113"/>
      <c r="K357" s="113"/>
      <c r="AQ357" s="62"/>
      <c r="AR357" s="62"/>
      <c r="AS357" s="62"/>
      <c r="AT357" s="62"/>
    </row>
    <row r="358" ht="15.75" customHeight="1">
      <c r="F358" s="111"/>
      <c r="G358" s="112"/>
      <c r="H358" s="112"/>
      <c r="I358" s="112"/>
      <c r="J358" s="113"/>
      <c r="K358" s="113"/>
      <c r="AQ358" s="62"/>
      <c r="AR358" s="62"/>
      <c r="AS358" s="62"/>
      <c r="AT358" s="62"/>
    </row>
    <row r="359" ht="15.75" customHeight="1">
      <c r="F359" s="111"/>
      <c r="G359" s="112"/>
      <c r="H359" s="112"/>
      <c r="I359" s="112"/>
      <c r="J359" s="113"/>
      <c r="K359" s="113"/>
      <c r="AQ359" s="62"/>
      <c r="AR359" s="62"/>
      <c r="AS359" s="62"/>
      <c r="AT359" s="62"/>
    </row>
    <row r="360" ht="15.75" customHeight="1">
      <c r="F360" s="111"/>
      <c r="G360" s="112"/>
      <c r="H360" s="112"/>
      <c r="I360" s="112"/>
      <c r="J360" s="113"/>
      <c r="K360" s="113"/>
      <c r="AQ360" s="62"/>
      <c r="AR360" s="62"/>
      <c r="AS360" s="62"/>
      <c r="AT360" s="62"/>
    </row>
    <row r="361" ht="15.75" customHeight="1">
      <c r="F361" s="111"/>
      <c r="G361" s="112"/>
      <c r="H361" s="112"/>
      <c r="I361" s="112"/>
      <c r="J361" s="113"/>
      <c r="K361" s="113"/>
      <c r="AQ361" s="62"/>
      <c r="AR361" s="62"/>
      <c r="AS361" s="62"/>
      <c r="AT361" s="62"/>
    </row>
    <row r="362" ht="15.75" customHeight="1">
      <c r="F362" s="111"/>
      <c r="G362" s="112"/>
      <c r="H362" s="112"/>
      <c r="I362" s="112"/>
      <c r="J362" s="113"/>
      <c r="K362" s="113"/>
      <c r="AQ362" s="62"/>
      <c r="AR362" s="62"/>
      <c r="AS362" s="62"/>
      <c r="AT362" s="62"/>
    </row>
    <row r="363" ht="15.75" customHeight="1">
      <c r="F363" s="111"/>
      <c r="G363" s="112"/>
      <c r="H363" s="112"/>
      <c r="I363" s="112"/>
      <c r="J363" s="113"/>
      <c r="K363" s="113"/>
      <c r="AQ363" s="62"/>
      <c r="AR363" s="62"/>
      <c r="AS363" s="62"/>
      <c r="AT363" s="62"/>
    </row>
    <row r="364" ht="15.75" customHeight="1">
      <c r="F364" s="111"/>
      <c r="G364" s="112"/>
      <c r="H364" s="112"/>
      <c r="I364" s="112"/>
      <c r="J364" s="113"/>
      <c r="K364" s="113"/>
      <c r="AQ364" s="62"/>
      <c r="AR364" s="62"/>
      <c r="AS364" s="62"/>
      <c r="AT364" s="62"/>
    </row>
    <row r="365" ht="15.75" customHeight="1">
      <c r="F365" s="111"/>
      <c r="G365" s="112"/>
      <c r="H365" s="112"/>
      <c r="I365" s="112"/>
      <c r="J365" s="113"/>
      <c r="K365" s="113"/>
      <c r="AQ365" s="62"/>
      <c r="AR365" s="62"/>
      <c r="AS365" s="62"/>
      <c r="AT365" s="62"/>
    </row>
    <row r="366" ht="15.75" customHeight="1">
      <c r="F366" s="111"/>
      <c r="G366" s="112"/>
      <c r="H366" s="112"/>
      <c r="I366" s="112"/>
      <c r="J366" s="113"/>
      <c r="K366" s="113"/>
      <c r="AQ366" s="62"/>
      <c r="AR366" s="62"/>
      <c r="AS366" s="62"/>
      <c r="AT366" s="62"/>
    </row>
    <row r="367" ht="15.75" customHeight="1">
      <c r="F367" s="111"/>
      <c r="G367" s="112"/>
      <c r="H367" s="112"/>
      <c r="I367" s="112"/>
      <c r="J367" s="113"/>
      <c r="K367" s="113"/>
      <c r="AQ367" s="62"/>
      <c r="AR367" s="62"/>
      <c r="AS367" s="62"/>
      <c r="AT367" s="62"/>
    </row>
    <row r="368" ht="15.75" customHeight="1">
      <c r="F368" s="111"/>
      <c r="G368" s="112"/>
      <c r="H368" s="112"/>
      <c r="I368" s="112"/>
      <c r="J368" s="113"/>
      <c r="K368" s="113"/>
      <c r="AQ368" s="62"/>
      <c r="AR368" s="62"/>
      <c r="AS368" s="62"/>
      <c r="AT368" s="62"/>
    </row>
    <row r="369" ht="15.75" customHeight="1">
      <c r="F369" s="111"/>
      <c r="G369" s="112"/>
      <c r="H369" s="112"/>
      <c r="I369" s="112"/>
      <c r="J369" s="113"/>
      <c r="K369" s="113"/>
      <c r="AQ369" s="62"/>
      <c r="AR369" s="62"/>
      <c r="AS369" s="62"/>
      <c r="AT369" s="62"/>
    </row>
    <row r="370" ht="15.75" customHeight="1">
      <c r="F370" s="111"/>
      <c r="G370" s="112"/>
      <c r="H370" s="112"/>
      <c r="I370" s="112"/>
      <c r="J370" s="113"/>
      <c r="K370" s="113"/>
      <c r="AQ370" s="62"/>
      <c r="AR370" s="62"/>
      <c r="AS370" s="62"/>
      <c r="AT370" s="62"/>
    </row>
    <row r="371" ht="15.75" customHeight="1">
      <c r="F371" s="111"/>
      <c r="G371" s="112"/>
      <c r="H371" s="112"/>
      <c r="I371" s="112"/>
      <c r="J371" s="113"/>
      <c r="K371" s="113"/>
      <c r="AQ371" s="62"/>
      <c r="AR371" s="62"/>
      <c r="AS371" s="62"/>
      <c r="AT371" s="62"/>
    </row>
    <row r="372" ht="15.75" customHeight="1">
      <c r="F372" s="111"/>
      <c r="G372" s="112"/>
      <c r="H372" s="112"/>
      <c r="I372" s="112"/>
      <c r="J372" s="113"/>
      <c r="K372" s="113"/>
      <c r="AQ372" s="62"/>
      <c r="AR372" s="62"/>
      <c r="AS372" s="62"/>
      <c r="AT372" s="62"/>
    </row>
    <row r="373" ht="15.75" customHeight="1">
      <c r="F373" s="111"/>
      <c r="G373" s="112"/>
      <c r="H373" s="112"/>
      <c r="I373" s="112"/>
      <c r="J373" s="113"/>
      <c r="K373" s="113"/>
      <c r="AQ373" s="62"/>
      <c r="AR373" s="62"/>
      <c r="AS373" s="62"/>
      <c r="AT373" s="62"/>
    </row>
    <row r="374" ht="15.75" customHeight="1">
      <c r="F374" s="111"/>
      <c r="G374" s="112"/>
      <c r="H374" s="112"/>
      <c r="I374" s="112"/>
      <c r="J374" s="113"/>
      <c r="K374" s="113"/>
      <c r="AQ374" s="62"/>
      <c r="AR374" s="62"/>
      <c r="AS374" s="62"/>
      <c r="AT374" s="62"/>
    </row>
    <row r="375" ht="15.75" customHeight="1">
      <c r="F375" s="111"/>
      <c r="G375" s="112"/>
      <c r="H375" s="112"/>
      <c r="I375" s="112"/>
      <c r="J375" s="113"/>
      <c r="K375" s="113"/>
      <c r="AQ375" s="62"/>
      <c r="AR375" s="62"/>
      <c r="AS375" s="62"/>
      <c r="AT375" s="62"/>
    </row>
    <row r="376" ht="15.75" customHeight="1">
      <c r="F376" s="111"/>
      <c r="G376" s="112"/>
      <c r="H376" s="112"/>
      <c r="I376" s="112"/>
      <c r="J376" s="113"/>
      <c r="K376" s="113"/>
      <c r="AQ376" s="62"/>
      <c r="AR376" s="62"/>
      <c r="AS376" s="62"/>
      <c r="AT376" s="62"/>
    </row>
    <row r="377" ht="15.75" customHeight="1">
      <c r="F377" s="111"/>
      <c r="G377" s="112"/>
      <c r="H377" s="112"/>
      <c r="I377" s="112"/>
      <c r="J377" s="113"/>
      <c r="K377" s="113"/>
      <c r="AQ377" s="62"/>
      <c r="AR377" s="62"/>
      <c r="AS377" s="62"/>
      <c r="AT377" s="62"/>
    </row>
    <row r="378" ht="15.75" customHeight="1">
      <c r="F378" s="111"/>
      <c r="G378" s="112"/>
      <c r="H378" s="112"/>
      <c r="I378" s="112"/>
      <c r="J378" s="113"/>
      <c r="K378" s="113"/>
      <c r="AQ378" s="62"/>
      <c r="AR378" s="62"/>
      <c r="AS378" s="62"/>
      <c r="AT378" s="62"/>
    </row>
    <row r="379" ht="15.75" customHeight="1">
      <c r="F379" s="111"/>
      <c r="G379" s="112"/>
      <c r="H379" s="112"/>
      <c r="I379" s="112"/>
      <c r="J379" s="113"/>
      <c r="K379" s="113"/>
      <c r="AQ379" s="62"/>
      <c r="AR379" s="62"/>
      <c r="AS379" s="62"/>
      <c r="AT379" s="62"/>
    </row>
    <row r="380" ht="15.75" customHeight="1">
      <c r="F380" s="111"/>
      <c r="G380" s="112"/>
      <c r="H380" s="112"/>
      <c r="I380" s="112"/>
      <c r="J380" s="113"/>
      <c r="K380" s="113"/>
      <c r="AQ380" s="62"/>
      <c r="AR380" s="62"/>
      <c r="AS380" s="62"/>
      <c r="AT380" s="62"/>
    </row>
    <row r="381" ht="15.75" customHeight="1">
      <c r="F381" s="111"/>
      <c r="G381" s="112"/>
      <c r="H381" s="112"/>
      <c r="I381" s="112"/>
      <c r="J381" s="113"/>
      <c r="K381" s="113"/>
      <c r="AQ381" s="62"/>
      <c r="AR381" s="62"/>
      <c r="AS381" s="62"/>
      <c r="AT381" s="62"/>
    </row>
    <row r="382" ht="15.75" customHeight="1">
      <c r="F382" s="111"/>
      <c r="G382" s="112"/>
      <c r="H382" s="112"/>
      <c r="I382" s="112"/>
      <c r="J382" s="113"/>
      <c r="K382" s="113"/>
      <c r="AQ382" s="62"/>
      <c r="AR382" s="62"/>
      <c r="AS382" s="62"/>
      <c r="AT382" s="62"/>
    </row>
    <row r="383" ht="15.75" customHeight="1">
      <c r="F383" s="111"/>
      <c r="G383" s="112"/>
      <c r="H383" s="112"/>
      <c r="I383" s="112"/>
      <c r="J383" s="113"/>
      <c r="K383" s="113"/>
      <c r="AQ383" s="62"/>
      <c r="AR383" s="62"/>
      <c r="AS383" s="62"/>
      <c r="AT383" s="62"/>
    </row>
    <row r="384" ht="15.75" customHeight="1">
      <c r="F384" s="111"/>
      <c r="G384" s="112"/>
      <c r="H384" s="112"/>
      <c r="I384" s="112"/>
      <c r="J384" s="113"/>
      <c r="K384" s="113"/>
      <c r="AQ384" s="62"/>
      <c r="AR384" s="62"/>
      <c r="AS384" s="62"/>
      <c r="AT384" s="62"/>
    </row>
    <row r="385" ht="15.75" customHeight="1">
      <c r="F385" s="111"/>
      <c r="G385" s="112"/>
      <c r="H385" s="112"/>
      <c r="I385" s="112"/>
      <c r="J385" s="113"/>
      <c r="K385" s="113"/>
      <c r="AQ385" s="62"/>
      <c r="AR385" s="62"/>
      <c r="AS385" s="62"/>
      <c r="AT385" s="62"/>
    </row>
    <row r="386" ht="15.75" customHeight="1">
      <c r="F386" s="111"/>
      <c r="G386" s="112"/>
      <c r="H386" s="112"/>
      <c r="I386" s="112"/>
      <c r="J386" s="113"/>
      <c r="K386" s="113"/>
      <c r="AQ386" s="62"/>
      <c r="AR386" s="62"/>
      <c r="AS386" s="62"/>
      <c r="AT386" s="62"/>
    </row>
    <row r="387" ht="15.75" customHeight="1">
      <c r="F387" s="111"/>
      <c r="G387" s="112"/>
      <c r="H387" s="112"/>
      <c r="I387" s="112"/>
      <c r="J387" s="113"/>
      <c r="K387" s="113"/>
      <c r="AQ387" s="62"/>
      <c r="AR387" s="62"/>
      <c r="AS387" s="62"/>
      <c r="AT387" s="62"/>
    </row>
    <row r="388" ht="15.75" customHeight="1">
      <c r="F388" s="111"/>
      <c r="G388" s="112"/>
      <c r="H388" s="112"/>
      <c r="I388" s="112"/>
      <c r="J388" s="113"/>
      <c r="K388" s="113"/>
      <c r="AQ388" s="62"/>
      <c r="AR388" s="62"/>
      <c r="AS388" s="62"/>
      <c r="AT388" s="62"/>
    </row>
    <row r="389" ht="15.75" customHeight="1">
      <c r="F389" s="111"/>
      <c r="G389" s="112"/>
      <c r="H389" s="112"/>
      <c r="I389" s="112"/>
      <c r="J389" s="113"/>
      <c r="K389" s="113"/>
      <c r="AQ389" s="62"/>
      <c r="AR389" s="62"/>
      <c r="AS389" s="62"/>
      <c r="AT389" s="62"/>
    </row>
    <row r="390" ht="15.75" customHeight="1">
      <c r="F390" s="111"/>
      <c r="G390" s="112"/>
      <c r="H390" s="112"/>
      <c r="I390" s="112"/>
      <c r="J390" s="113"/>
      <c r="K390" s="113"/>
      <c r="AQ390" s="62"/>
      <c r="AR390" s="62"/>
      <c r="AS390" s="62"/>
      <c r="AT390" s="62"/>
    </row>
    <row r="391" ht="15.75" customHeight="1">
      <c r="F391" s="111"/>
      <c r="G391" s="112"/>
      <c r="H391" s="112"/>
      <c r="I391" s="112"/>
      <c r="J391" s="113"/>
      <c r="K391" s="113"/>
      <c r="AQ391" s="62"/>
      <c r="AR391" s="62"/>
      <c r="AS391" s="62"/>
      <c r="AT391" s="62"/>
    </row>
    <row r="392" ht="15.75" customHeight="1">
      <c r="F392" s="111"/>
      <c r="G392" s="112"/>
      <c r="H392" s="112"/>
      <c r="I392" s="112"/>
      <c r="J392" s="113"/>
      <c r="K392" s="113"/>
      <c r="AQ392" s="62"/>
      <c r="AR392" s="62"/>
      <c r="AS392" s="62"/>
      <c r="AT392" s="62"/>
    </row>
    <row r="393" ht="15.75" customHeight="1">
      <c r="F393" s="111"/>
      <c r="G393" s="112"/>
      <c r="H393" s="112"/>
      <c r="I393" s="112"/>
      <c r="J393" s="113"/>
      <c r="K393" s="113"/>
      <c r="AQ393" s="62"/>
      <c r="AR393" s="62"/>
      <c r="AS393" s="62"/>
      <c r="AT393" s="62"/>
    </row>
    <row r="394" ht="15.75" customHeight="1">
      <c r="F394" s="111"/>
      <c r="G394" s="112"/>
      <c r="H394" s="112"/>
      <c r="I394" s="112"/>
      <c r="J394" s="113"/>
      <c r="K394" s="113"/>
      <c r="AQ394" s="62"/>
      <c r="AR394" s="62"/>
      <c r="AS394" s="62"/>
      <c r="AT394" s="62"/>
    </row>
    <row r="395" ht="15.75" customHeight="1">
      <c r="F395" s="111"/>
      <c r="G395" s="112"/>
      <c r="H395" s="112"/>
      <c r="I395" s="112"/>
      <c r="J395" s="113"/>
      <c r="K395" s="113"/>
      <c r="AQ395" s="62"/>
      <c r="AR395" s="62"/>
      <c r="AS395" s="62"/>
      <c r="AT395" s="62"/>
    </row>
    <row r="396" ht="15.75" customHeight="1">
      <c r="F396" s="111"/>
      <c r="G396" s="112"/>
      <c r="H396" s="112"/>
      <c r="I396" s="112"/>
      <c r="J396" s="113"/>
      <c r="K396" s="113"/>
      <c r="AQ396" s="62"/>
      <c r="AR396" s="62"/>
      <c r="AS396" s="62"/>
      <c r="AT396" s="62"/>
    </row>
    <row r="397" ht="15.75" customHeight="1">
      <c r="F397" s="111"/>
      <c r="G397" s="112"/>
      <c r="H397" s="112"/>
      <c r="I397" s="112"/>
      <c r="J397" s="113"/>
      <c r="K397" s="113"/>
      <c r="AQ397" s="62"/>
      <c r="AR397" s="62"/>
      <c r="AS397" s="62"/>
      <c r="AT397" s="62"/>
    </row>
    <row r="398" ht="15.75" customHeight="1">
      <c r="F398" s="111"/>
      <c r="G398" s="112"/>
      <c r="H398" s="112"/>
      <c r="I398" s="112"/>
      <c r="J398" s="113"/>
      <c r="K398" s="113"/>
      <c r="AQ398" s="62"/>
      <c r="AR398" s="62"/>
      <c r="AS398" s="62"/>
      <c r="AT398" s="62"/>
    </row>
    <row r="399" ht="15.75" customHeight="1">
      <c r="F399" s="111"/>
      <c r="G399" s="112"/>
      <c r="H399" s="112"/>
      <c r="I399" s="112"/>
      <c r="J399" s="113"/>
      <c r="K399" s="113"/>
      <c r="AQ399" s="62"/>
      <c r="AR399" s="62"/>
      <c r="AS399" s="62"/>
      <c r="AT399" s="62"/>
    </row>
    <row r="400" ht="15.75" customHeight="1">
      <c r="F400" s="111"/>
      <c r="G400" s="112"/>
      <c r="H400" s="112"/>
      <c r="I400" s="112"/>
      <c r="J400" s="113"/>
      <c r="K400" s="113"/>
      <c r="AQ400" s="62"/>
      <c r="AR400" s="62"/>
      <c r="AS400" s="62"/>
      <c r="AT400" s="62"/>
    </row>
    <row r="401" ht="15.75" customHeight="1">
      <c r="F401" s="111"/>
      <c r="G401" s="112"/>
      <c r="H401" s="112"/>
      <c r="I401" s="112"/>
      <c r="J401" s="113"/>
      <c r="K401" s="113"/>
      <c r="AQ401" s="62"/>
      <c r="AR401" s="62"/>
      <c r="AS401" s="62"/>
      <c r="AT401" s="62"/>
    </row>
    <row r="402" ht="15.75" customHeight="1">
      <c r="F402" s="111"/>
      <c r="G402" s="112"/>
      <c r="H402" s="112"/>
      <c r="I402" s="112"/>
      <c r="J402" s="113"/>
      <c r="K402" s="113"/>
      <c r="AQ402" s="62"/>
      <c r="AR402" s="62"/>
      <c r="AS402" s="62"/>
      <c r="AT402" s="62"/>
    </row>
    <row r="403" ht="15.75" customHeight="1">
      <c r="F403" s="111"/>
      <c r="G403" s="112"/>
      <c r="H403" s="112"/>
      <c r="I403" s="112"/>
      <c r="J403" s="113"/>
      <c r="K403" s="113"/>
      <c r="AQ403" s="62"/>
      <c r="AR403" s="62"/>
      <c r="AS403" s="62"/>
      <c r="AT403" s="62"/>
    </row>
    <row r="404" ht="15.75" customHeight="1">
      <c r="F404" s="111"/>
      <c r="G404" s="112"/>
      <c r="H404" s="112"/>
      <c r="I404" s="112"/>
      <c r="J404" s="113"/>
      <c r="K404" s="113"/>
      <c r="AQ404" s="62"/>
      <c r="AR404" s="62"/>
      <c r="AS404" s="62"/>
      <c r="AT404" s="62"/>
    </row>
    <row r="405" ht="15.75" customHeight="1">
      <c r="F405" s="111"/>
      <c r="G405" s="112"/>
      <c r="H405" s="112"/>
      <c r="I405" s="112"/>
      <c r="J405" s="113"/>
      <c r="K405" s="113"/>
      <c r="AQ405" s="62"/>
      <c r="AR405" s="62"/>
      <c r="AS405" s="62"/>
      <c r="AT405" s="62"/>
    </row>
    <row r="406" ht="15.75" customHeight="1">
      <c r="F406" s="111"/>
      <c r="G406" s="112"/>
      <c r="H406" s="112"/>
      <c r="I406" s="112"/>
      <c r="J406" s="113"/>
      <c r="K406" s="113"/>
      <c r="AQ406" s="62"/>
      <c r="AR406" s="62"/>
      <c r="AS406" s="62"/>
      <c r="AT406" s="62"/>
    </row>
    <row r="407" ht="15.75" customHeight="1">
      <c r="F407" s="111"/>
      <c r="G407" s="112"/>
      <c r="H407" s="112"/>
      <c r="I407" s="112"/>
      <c r="J407" s="113"/>
      <c r="K407" s="113"/>
      <c r="AQ407" s="62"/>
      <c r="AR407" s="62"/>
      <c r="AS407" s="62"/>
      <c r="AT407" s="62"/>
    </row>
    <row r="408" ht="15.75" customHeight="1">
      <c r="F408" s="111"/>
      <c r="G408" s="112"/>
      <c r="H408" s="112"/>
      <c r="I408" s="112"/>
      <c r="J408" s="113"/>
      <c r="K408" s="113"/>
      <c r="AQ408" s="62"/>
      <c r="AR408" s="62"/>
      <c r="AS408" s="62"/>
      <c r="AT408" s="62"/>
    </row>
    <row r="409" ht="15.75" customHeight="1">
      <c r="F409" s="111"/>
      <c r="G409" s="112"/>
      <c r="H409" s="112"/>
      <c r="I409" s="112"/>
      <c r="J409" s="113"/>
      <c r="K409" s="113"/>
      <c r="AQ409" s="62"/>
      <c r="AR409" s="62"/>
      <c r="AS409" s="62"/>
      <c r="AT409" s="62"/>
    </row>
    <row r="410" ht="15.75" customHeight="1">
      <c r="F410" s="111"/>
      <c r="G410" s="112"/>
      <c r="H410" s="112"/>
      <c r="I410" s="112"/>
      <c r="J410" s="113"/>
      <c r="K410" s="113"/>
      <c r="AQ410" s="62"/>
      <c r="AR410" s="62"/>
      <c r="AS410" s="62"/>
      <c r="AT410" s="62"/>
    </row>
    <row r="411" ht="15.75" customHeight="1">
      <c r="F411" s="111"/>
      <c r="G411" s="112"/>
      <c r="H411" s="112"/>
      <c r="I411" s="112"/>
      <c r="J411" s="113"/>
      <c r="K411" s="113"/>
      <c r="AQ411" s="62"/>
      <c r="AR411" s="62"/>
      <c r="AS411" s="62"/>
      <c r="AT411" s="62"/>
    </row>
    <row r="412" ht="15.75" customHeight="1">
      <c r="F412" s="111"/>
      <c r="G412" s="112"/>
      <c r="H412" s="112"/>
      <c r="I412" s="112"/>
      <c r="J412" s="113"/>
      <c r="K412" s="113"/>
      <c r="AQ412" s="62"/>
      <c r="AR412" s="62"/>
      <c r="AS412" s="62"/>
      <c r="AT412" s="62"/>
    </row>
    <row r="413" ht="15.75" customHeight="1">
      <c r="F413" s="111"/>
      <c r="G413" s="112"/>
      <c r="H413" s="112"/>
      <c r="I413" s="112"/>
      <c r="J413" s="113"/>
      <c r="K413" s="113"/>
      <c r="AQ413" s="62"/>
      <c r="AR413" s="62"/>
      <c r="AS413" s="62"/>
      <c r="AT413" s="62"/>
    </row>
    <row r="414" ht="15.75" customHeight="1">
      <c r="F414" s="111"/>
      <c r="G414" s="112"/>
      <c r="H414" s="112"/>
      <c r="I414" s="112"/>
      <c r="J414" s="113"/>
      <c r="K414" s="113"/>
      <c r="AQ414" s="62"/>
      <c r="AR414" s="62"/>
      <c r="AS414" s="62"/>
      <c r="AT414" s="62"/>
    </row>
    <row r="415" ht="15.75" customHeight="1">
      <c r="F415" s="111"/>
      <c r="G415" s="112"/>
      <c r="H415" s="112"/>
      <c r="I415" s="112"/>
      <c r="J415" s="113"/>
      <c r="K415" s="113"/>
      <c r="AQ415" s="62"/>
      <c r="AR415" s="62"/>
      <c r="AS415" s="62"/>
      <c r="AT415" s="62"/>
    </row>
    <row r="416" ht="15.75" customHeight="1">
      <c r="F416" s="111"/>
      <c r="G416" s="112"/>
      <c r="H416" s="112"/>
      <c r="I416" s="112"/>
      <c r="J416" s="113"/>
      <c r="K416" s="113"/>
      <c r="AQ416" s="62"/>
      <c r="AR416" s="62"/>
      <c r="AS416" s="62"/>
      <c r="AT416" s="62"/>
    </row>
    <row r="417" ht="15.75" customHeight="1">
      <c r="F417" s="111"/>
      <c r="G417" s="112"/>
      <c r="H417" s="112"/>
      <c r="I417" s="112"/>
      <c r="J417" s="113"/>
      <c r="K417" s="113"/>
      <c r="AQ417" s="62"/>
      <c r="AR417" s="62"/>
      <c r="AS417" s="62"/>
      <c r="AT417" s="62"/>
    </row>
    <row r="418" ht="15.75" customHeight="1">
      <c r="F418" s="111"/>
      <c r="G418" s="112"/>
      <c r="H418" s="112"/>
      <c r="I418" s="112"/>
      <c r="J418" s="113"/>
      <c r="K418" s="113"/>
      <c r="AQ418" s="62"/>
      <c r="AR418" s="62"/>
      <c r="AS418" s="62"/>
      <c r="AT418" s="62"/>
    </row>
    <row r="419" ht="15.75" customHeight="1">
      <c r="F419" s="111"/>
      <c r="G419" s="112"/>
      <c r="H419" s="112"/>
      <c r="I419" s="112"/>
      <c r="J419" s="113"/>
      <c r="K419" s="113"/>
      <c r="AQ419" s="62"/>
      <c r="AR419" s="62"/>
      <c r="AS419" s="62"/>
      <c r="AT419" s="62"/>
    </row>
    <row r="420" ht="15.75" customHeight="1">
      <c r="F420" s="111"/>
      <c r="G420" s="112"/>
      <c r="H420" s="112"/>
      <c r="I420" s="112"/>
      <c r="J420" s="113"/>
      <c r="K420" s="113"/>
      <c r="AQ420" s="62"/>
      <c r="AR420" s="62"/>
      <c r="AS420" s="62"/>
      <c r="AT420" s="62"/>
    </row>
    <row r="421" ht="15.75" customHeight="1">
      <c r="F421" s="111"/>
      <c r="G421" s="112"/>
      <c r="H421" s="112"/>
      <c r="I421" s="112"/>
      <c r="J421" s="113"/>
      <c r="K421" s="113"/>
      <c r="AQ421" s="62"/>
      <c r="AR421" s="62"/>
      <c r="AS421" s="62"/>
      <c r="AT421" s="62"/>
    </row>
    <row r="422" ht="15.75" customHeight="1">
      <c r="F422" s="111"/>
      <c r="G422" s="112"/>
      <c r="H422" s="112"/>
      <c r="I422" s="112"/>
      <c r="J422" s="113"/>
      <c r="K422" s="113"/>
      <c r="AQ422" s="62"/>
      <c r="AR422" s="62"/>
      <c r="AS422" s="62"/>
      <c r="AT422" s="62"/>
    </row>
    <row r="423" ht="15.75" customHeight="1">
      <c r="F423" s="111"/>
      <c r="G423" s="112"/>
      <c r="H423" s="112"/>
      <c r="I423" s="112"/>
      <c r="J423" s="113"/>
      <c r="K423" s="113"/>
      <c r="AQ423" s="62"/>
      <c r="AR423" s="62"/>
      <c r="AS423" s="62"/>
      <c r="AT423" s="62"/>
    </row>
    <row r="424" ht="15.75" customHeight="1">
      <c r="F424" s="111"/>
      <c r="G424" s="112"/>
      <c r="H424" s="112"/>
      <c r="I424" s="112"/>
      <c r="J424" s="113"/>
      <c r="K424" s="113"/>
      <c r="AQ424" s="62"/>
      <c r="AR424" s="62"/>
      <c r="AS424" s="62"/>
      <c r="AT424" s="62"/>
    </row>
    <row r="425" ht="15.75" customHeight="1">
      <c r="F425" s="111"/>
      <c r="G425" s="112"/>
      <c r="H425" s="112"/>
      <c r="I425" s="112"/>
      <c r="J425" s="113"/>
      <c r="K425" s="113"/>
      <c r="AQ425" s="62"/>
      <c r="AR425" s="62"/>
      <c r="AS425" s="62"/>
      <c r="AT425" s="62"/>
    </row>
    <row r="426" ht="15.75" customHeight="1">
      <c r="F426" s="111"/>
      <c r="G426" s="112"/>
      <c r="H426" s="112"/>
      <c r="I426" s="112"/>
      <c r="J426" s="113"/>
      <c r="K426" s="113"/>
      <c r="AQ426" s="62"/>
      <c r="AR426" s="62"/>
      <c r="AS426" s="62"/>
      <c r="AT426" s="62"/>
    </row>
    <row r="427" ht="15.75" customHeight="1">
      <c r="F427" s="111"/>
      <c r="G427" s="112"/>
      <c r="H427" s="112"/>
      <c r="I427" s="112"/>
      <c r="J427" s="113"/>
      <c r="K427" s="113"/>
      <c r="AQ427" s="62"/>
      <c r="AR427" s="62"/>
      <c r="AS427" s="62"/>
      <c r="AT427" s="62"/>
    </row>
    <row r="428" ht="15.75" customHeight="1">
      <c r="F428" s="111"/>
      <c r="G428" s="112"/>
      <c r="H428" s="112"/>
      <c r="I428" s="112"/>
      <c r="J428" s="113"/>
      <c r="K428" s="113"/>
      <c r="AQ428" s="62"/>
      <c r="AR428" s="62"/>
      <c r="AS428" s="62"/>
      <c r="AT428" s="62"/>
    </row>
    <row r="429" ht="15.75" customHeight="1">
      <c r="F429" s="111"/>
      <c r="G429" s="112"/>
      <c r="H429" s="112"/>
      <c r="I429" s="112"/>
      <c r="J429" s="113"/>
      <c r="K429" s="113"/>
      <c r="AQ429" s="62"/>
      <c r="AR429" s="62"/>
      <c r="AS429" s="62"/>
      <c r="AT429" s="62"/>
    </row>
    <row r="430" ht="15.75" customHeight="1">
      <c r="F430" s="111"/>
      <c r="G430" s="112"/>
      <c r="H430" s="112"/>
      <c r="I430" s="112"/>
      <c r="J430" s="113"/>
      <c r="K430" s="113"/>
      <c r="AQ430" s="62"/>
      <c r="AR430" s="62"/>
      <c r="AS430" s="62"/>
      <c r="AT430" s="62"/>
    </row>
    <row r="431" ht="15.75" customHeight="1">
      <c r="F431" s="111"/>
      <c r="G431" s="112"/>
      <c r="H431" s="112"/>
      <c r="I431" s="112"/>
      <c r="J431" s="113"/>
      <c r="K431" s="113"/>
      <c r="AQ431" s="62"/>
      <c r="AR431" s="62"/>
      <c r="AS431" s="62"/>
      <c r="AT431" s="62"/>
    </row>
    <row r="432" ht="15.75" customHeight="1">
      <c r="F432" s="111"/>
      <c r="G432" s="112"/>
      <c r="H432" s="112"/>
      <c r="I432" s="112"/>
      <c r="J432" s="113"/>
      <c r="K432" s="113"/>
      <c r="AQ432" s="62"/>
      <c r="AR432" s="62"/>
      <c r="AS432" s="62"/>
      <c r="AT432" s="62"/>
    </row>
    <row r="433" ht="15.75" customHeight="1">
      <c r="F433" s="111"/>
      <c r="G433" s="112"/>
      <c r="H433" s="112"/>
      <c r="I433" s="112"/>
      <c r="J433" s="113"/>
      <c r="K433" s="113"/>
      <c r="AQ433" s="62"/>
      <c r="AR433" s="62"/>
      <c r="AS433" s="62"/>
      <c r="AT433" s="62"/>
    </row>
    <row r="434" ht="15.75" customHeight="1">
      <c r="F434" s="111"/>
      <c r="G434" s="112"/>
      <c r="H434" s="112"/>
      <c r="I434" s="112"/>
      <c r="J434" s="113"/>
      <c r="K434" s="113"/>
      <c r="AQ434" s="62"/>
      <c r="AR434" s="62"/>
      <c r="AS434" s="62"/>
      <c r="AT434" s="62"/>
    </row>
    <row r="435" ht="15.75" customHeight="1">
      <c r="F435" s="111"/>
      <c r="G435" s="112"/>
      <c r="H435" s="112"/>
      <c r="I435" s="112"/>
      <c r="J435" s="113"/>
      <c r="K435" s="113"/>
      <c r="AQ435" s="62"/>
      <c r="AR435" s="62"/>
      <c r="AS435" s="62"/>
      <c r="AT435" s="62"/>
    </row>
    <row r="436" ht="15.75" customHeight="1">
      <c r="F436" s="111"/>
      <c r="G436" s="112"/>
      <c r="H436" s="112"/>
      <c r="I436" s="112"/>
      <c r="J436" s="113"/>
      <c r="K436" s="113"/>
      <c r="AQ436" s="62"/>
      <c r="AR436" s="62"/>
      <c r="AS436" s="62"/>
      <c r="AT436" s="62"/>
    </row>
    <row r="437" ht="15.75" customHeight="1">
      <c r="F437" s="111"/>
      <c r="G437" s="112"/>
      <c r="H437" s="112"/>
      <c r="I437" s="112"/>
      <c r="J437" s="113"/>
      <c r="K437" s="113"/>
      <c r="AQ437" s="62"/>
      <c r="AR437" s="62"/>
      <c r="AS437" s="62"/>
      <c r="AT437" s="62"/>
    </row>
    <row r="438" ht="15.75" customHeight="1">
      <c r="F438" s="111"/>
      <c r="G438" s="112"/>
      <c r="H438" s="112"/>
      <c r="I438" s="112"/>
      <c r="J438" s="113"/>
      <c r="K438" s="113"/>
      <c r="AQ438" s="62"/>
      <c r="AR438" s="62"/>
      <c r="AS438" s="62"/>
      <c r="AT438" s="62"/>
    </row>
    <row r="439" ht="15.75" customHeight="1">
      <c r="F439" s="111"/>
      <c r="G439" s="112"/>
      <c r="H439" s="112"/>
      <c r="I439" s="112"/>
      <c r="J439" s="113"/>
      <c r="K439" s="113"/>
      <c r="AQ439" s="62"/>
      <c r="AR439" s="62"/>
      <c r="AS439" s="62"/>
      <c r="AT439" s="62"/>
    </row>
    <row r="440" ht="15.75" customHeight="1">
      <c r="F440" s="111"/>
      <c r="G440" s="112"/>
      <c r="H440" s="112"/>
      <c r="I440" s="112"/>
      <c r="J440" s="113"/>
      <c r="K440" s="113"/>
      <c r="AQ440" s="62"/>
      <c r="AR440" s="62"/>
      <c r="AS440" s="62"/>
      <c r="AT440" s="62"/>
    </row>
    <row r="441" ht="15.75" customHeight="1">
      <c r="F441" s="111"/>
      <c r="G441" s="112"/>
      <c r="H441" s="112"/>
      <c r="I441" s="112"/>
      <c r="J441" s="113"/>
      <c r="K441" s="113"/>
      <c r="AQ441" s="62"/>
      <c r="AR441" s="62"/>
      <c r="AS441" s="62"/>
      <c r="AT441" s="62"/>
    </row>
    <row r="442" ht="15.75" customHeight="1">
      <c r="F442" s="111"/>
      <c r="G442" s="112"/>
      <c r="H442" s="112"/>
      <c r="I442" s="112"/>
      <c r="J442" s="113"/>
      <c r="K442" s="113"/>
      <c r="AQ442" s="62"/>
      <c r="AR442" s="62"/>
      <c r="AS442" s="62"/>
      <c r="AT442" s="62"/>
    </row>
    <row r="443" ht="15.75" customHeight="1">
      <c r="F443" s="111"/>
      <c r="G443" s="112"/>
      <c r="H443" s="112"/>
      <c r="I443" s="112"/>
      <c r="J443" s="113"/>
      <c r="K443" s="113"/>
      <c r="AQ443" s="62"/>
      <c r="AR443" s="62"/>
      <c r="AS443" s="62"/>
      <c r="AT443" s="62"/>
    </row>
    <row r="444" ht="15.75" customHeight="1">
      <c r="F444" s="111"/>
      <c r="G444" s="112"/>
      <c r="H444" s="112"/>
      <c r="I444" s="112"/>
      <c r="J444" s="113"/>
      <c r="K444" s="113"/>
      <c r="AQ444" s="62"/>
      <c r="AR444" s="62"/>
      <c r="AS444" s="62"/>
      <c r="AT444" s="62"/>
    </row>
    <row r="445" ht="15.75" customHeight="1">
      <c r="F445" s="111"/>
      <c r="G445" s="112"/>
      <c r="H445" s="112"/>
      <c r="I445" s="112"/>
      <c r="J445" s="113"/>
      <c r="K445" s="113"/>
      <c r="AQ445" s="62"/>
      <c r="AR445" s="62"/>
      <c r="AS445" s="62"/>
      <c r="AT445" s="62"/>
    </row>
    <row r="446" ht="15.75" customHeight="1">
      <c r="F446" s="111"/>
      <c r="G446" s="112"/>
      <c r="H446" s="112"/>
      <c r="I446" s="112"/>
      <c r="J446" s="113"/>
      <c r="K446" s="113"/>
      <c r="AQ446" s="62"/>
      <c r="AR446" s="62"/>
      <c r="AS446" s="62"/>
      <c r="AT446" s="62"/>
    </row>
    <row r="447" ht="15.75" customHeight="1">
      <c r="F447" s="111"/>
      <c r="G447" s="112"/>
      <c r="H447" s="112"/>
      <c r="I447" s="112"/>
      <c r="J447" s="113"/>
      <c r="K447" s="113"/>
      <c r="AQ447" s="62"/>
      <c r="AR447" s="62"/>
      <c r="AS447" s="62"/>
      <c r="AT447" s="62"/>
    </row>
    <row r="448" ht="15.75" customHeight="1">
      <c r="F448" s="111"/>
      <c r="G448" s="112"/>
      <c r="H448" s="112"/>
      <c r="I448" s="112"/>
      <c r="J448" s="113"/>
      <c r="K448" s="113"/>
      <c r="AQ448" s="62"/>
      <c r="AR448" s="62"/>
      <c r="AS448" s="62"/>
      <c r="AT448" s="62"/>
    </row>
    <row r="449" ht="15.75" customHeight="1">
      <c r="F449" s="111"/>
      <c r="G449" s="112"/>
      <c r="H449" s="112"/>
      <c r="I449" s="112"/>
      <c r="J449" s="113"/>
      <c r="K449" s="113"/>
      <c r="AQ449" s="62"/>
      <c r="AR449" s="62"/>
      <c r="AS449" s="62"/>
      <c r="AT449" s="62"/>
    </row>
    <row r="450" ht="15.75" customHeight="1">
      <c r="F450" s="111"/>
      <c r="G450" s="112"/>
      <c r="H450" s="112"/>
      <c r="I450" s="112"/>
      <c r="J450" s="113"/>
      <c r="K450" s="113"/>
      <c r="AQ450" s="62"/>
      <c r="AR450" s="62"/>
      <c r="AS450" s="62"/>
      <c r="AT450" s="62"/>
    </row>
    <row r="451" ht="15.75" customHeight="1">
      <c r="F451" s="111"/>
      <c r="G451" s="112"/>
      <c r="H451" s="112"/>
      <c r="I451" s="112"/>
      <c r="J451" s="113"/>
      <c r="K451" s="113"/>
      <c r="AQ451" s="62"/>
      <c r="AR451" s="62"/>
      <c r="AS451" s="62"/>
      <c r="AT451" s="62"/>
    </row>
    <row r="452" ht="15.75" customHeight="1">
      <c r="F452" s="111"/>
      <c r="G452" s="112"/>
      <c r="H452" s="112"/>
      <c r="I452" s="112"/>
      <c r="J452" s="113"/>
      <c r="K452" s="113"/>
      <c r="AQ452" s="62"/>
      <c r="AR452" s="62"/>
      <c r="AS452" s="62"/>
      <c r="AT452" s="62"/>
    </row>
    <row r="453" ht="15.75" customHeight="1">
      <c r="F453" s="111"/>
      <c r="G453" s="112"/>
      <c r="H453" s="112"/>
      <c r="I453" s="112"/>
      <c r="J453" s="113"/>
      <c r="K453" s="113"/>
      <c r="AQ453" s="62"/>
      <c r="AR453" s="62"/>
      <c r="AS453" s="62"/>
      <c r="AT453" s="62"/>
    </row>
    <row r="454" ht="15.75" customHeight="1">
      <c r="F454" s="111"/>
      <c r="G454" s="112"/>
      <c r="H454" s="112"/>
      <c r="I454" s="112"/>
      <c r="J454" s="113"/>
      <c r="K454" s="113"/>
      <c r="AQ454" s="62"/>
      <c r="AR454" s="62"/>
      <c r="AS454" s="62"/>
      <c r="AT454" s="62"/>
    </row>
    <row r="455" ht="15.75" customHeight="1">
      <c r="F455" s="111"/>
      <c r="G455" s="112"/>
      <c r="H455" s="112"/>
      <c r="I455" s="112"/>
      <c r="J455" s="113"/>
      <c r="K455" s="113"/>
      <c r="AQ455" s="62"/>
      <c r="AR455" s="62"/>
      <c r="AS455" s="62"/>
      <c r="AT455" s="62"/>
    </row>
    <row r="456" ht="15.75" customHeight="1">
      <c r="F456" s="111"/>
      <c r="G456" s="112"/>
      <c r="H456" s="112"/>
      <c r="I456" s="112"/>
      <c r="J456" s="113"/>
      <c r="K456" s="113"/>
      <c r="AQ456" s="62"/>
      <c r="AR456" s="62"/>
      <c r="AS456" s="62"/>
      <c r="AT456" s="62"/>
    </row>
    <row r="457" ht="15.75" customHeight="1">
      <c r="F457" s="111"/>
      <c r="G457" s="112"/>
      <c r="H457" s="112"/>
      <c r="I457" s="112"/>
      <c r="J457" s="113"/>
      <c r="K457" s="113"/>
      <c r="AQ457" s="62"/>
      <c r="AR457" s="62"/>
      <c r="AS457" s="62"/>
      <c r="AT457" s="62"/>
    </row>
    <row r="458" ht="15.75" customHeight="1">
      <c r="F458" s="111"/>
      <c r="G458" s="112"/>
      <c r="H458" s="112"/>
      <c r="I458" s="112"/>
      <c r="J458" s="113"/>
      <c r="K458" s="113"/>
      <c r="AQ458" s="62"/>
      <c r="AR458" s="62"/>
      <c r="AS458" s="62"/>
      <c r="AT458" s="62"/>
    </row>
    <row r="459" ht="15.75" customHeight="1">
      <c r="F459" s="111"/>
      <c r="G459" s="112"/>
      <c r="H459" s="112"/>
      <c r="I459" s="112"/>
      <c r="J459" s="113"/>
      <c r="K459" s="113"/>
      <c r="AQ459" s="62"/>
      <c r="AR459" s="62"/>
      <c r="AS459" s="62"/>
      <c r="AT459" s="62"/>
    </row>
    <row r="460" ht="15.75" customHeight="1">
      <c r="F460" s="111"/>
      <c r="G460" s="112"/>
      <c r="H460" s="112"/>
      <c r="I460" s="112"/>
      <c r="J460" s="113"/>
      <c r="K460" s="113"/>
      <c r="AQ460" s="62"/>
      <c r="AR460" s="62"/>
      <c r="AS460" s="62"/>
      <c r="AT460" s="62"/>
    </row>
    <row r="461" ht="15.75" customHeight="1">
      <c r="F461" s="111"/>
      <c r="G461" s="112"/>
      <c r="H461" s="112"/>
      <c r="I461" s="112"/>
      <c r="J461" s="113"/>
      <c r="K461" s="113"/>
      <c r="AQ461" s="62"/>
      <c r="AR461" s="62"/>
      <c r="AS461" s="62"/>
      <c r="AT461" s="62"/>
    </row>
    <row r="462" ht="15.75" customHeight="1">
      <c r="F462" s="111"/>
      <c r="G462" s="112"/>
      <c r="H462" s="112"/>
      <c r="I462" s="112"/>
      <c r="J462" s="113"/>
      <c r="K462" s="113"/>
      <c r="AQ462" s="62"/>
      <c r="AR462" s="62"/>
      <c r="AS462" s="62"/>
      <c r="AT462" s="62"/>
    </row>
    <row r="463" ht="15.75" customHeight="1">
      <c r="F463" s="111"/>
      <c r="G463" s="112"/>
      <c r="H463" s="112"/>
      <c r="I463" s="112"/>
      <c r="J463" s="113"/>
      <c r="K463" s="113"/>
      <c r="AQ463" s="62"/>
      <c r="AR463" s="62"/>
      <c r="AS463" s="62"/>
      <c r="AT463" s="62"/>
    </row>
    <row r="464" ht="15.75" customHeight="1">
      <c r="F464" s="111"/>
      <c r="G464" s="112"/>
      <c r="H464" s="112"/>
      <c r="I464" s="112"/>
      <c r="J464" s="113"/>
      <c r="K464" s="113"/>
      <c r="AQ464" s="62"/>
      <c r="AR464" s="62"/>
      <c r="AS464" s="62"/>
      <c r="AT464" s="62"/>
    </row>
    <row r="465" ht="15.75" customHeight="1">
      <c r="F465" s="111"/>
      <c r="G465" s="112"/>
      <c r="H465" s="112"/>
      <c r="I465" s="112"/>
      <c r="J465" s="113"/>
      <c r="K465" s="113"/>
      <c r="AQ465" s="62"/>
      <c r="AR465" s="62"/>
      <c r="AS465" s="62"/>
      <c r="AT465" s="62"/>
    </row>
    <row r="466" ht="15.75" customHeight="1">
      <c r="F466" s="111"/>
      <c r="G466" s="112"/>
      <c r="H466" s="112"/>
      <c r="I466" s="112"/>
      <c r="J466" s="113"/>
      <c r="K466" s="113"/>
      <c r="AQ466" s="62"/>
      <c r="AR466" s="62"/>
      <c r="AS466" s="62"/>
      <c r="AT466" s="62"/>
    </row>
    <row r="467" ht="15.75" customHeight="1">
      <c r="F467" s="111"/>
      <c r="G467" s="112"/>
      <c r="H467" s="112"/>
      <c r="I467" s="112"/>
      <c r="J467" s="113"/>
      <c r="K467" s="113"/>
      <c r="AQ467" s="62"/>
      <c r="AR467" s="62"/>
      <c r="AS467" s="62"/>
      <c r="AT467" s="62"/>
    </row>
    <row r="468" ht="15.75" customHeight="1">
      <c r="F468" s="111"/>
      <c r="G468" s="112"/>
      <c r="H468" s="112"/>
      <c r="I468" s="112"/>
      <c r="J468" s="113"/>
      <c r="K468" s="113"/>
      <c r="AQ468" s="62"/>
      <c r="AR468" s="62"/>
      <c r="AS468" s="62"/>
      <c r="AT468" s="62"/>
    </row>
    <row r="469" ht="15.75" customHeight="1">
      <c r="F469" s="111"/>
      <c r="G469" s="112"/>
      <c r="H469" s="112"/>
      <c r="I469" s="112"/>
      <c r="J469" s="113"/>
      <c r="K469" s="113"/>
      <c r="AQ469" s="62"/>
      <c r="AR469" s="62"/>
      <c r="AS469" s="62"/>
      <c r="AT469" s="62"/>
    </row>
    <row r="470" ht="15.75" customHeight="1">
      <c r="F470" s="111"/>
      <c r="G470" s="112"/>
      <c r="H470" s="112"/>
      <c r="I470" s="112"/>
      <c r="J470" s="113"/>
      <c r="K470" s="113"/>
      <c r="AQ470" s="62"/>
      <c r="AR470" s="62"/>
      <c r="AS470" s="62"/>
      <c r="AT470" s="62"/>
    </row>
    <row r="471" ht="15.75" customHeight="1">
      <c r="F471" s="111"/>
      <c r="G471" s="112"/>
      <c r="H471" s="112"/>
      <c r="I471" s="112"/>
      <c r="J471" s="113"/>
      <c r="K471" s="113"/>
      <c r="AQ471" s="62"/>
      <c r="AR471" s="62"/>
      <c r="AS471" s="62"/>
      <c r="AT471" s="62"/>
    </row>
    <row r="472" ht="15.75" customHeight="1">
      <c r="F472" s="111"/>
      <c r="G472" s="112"/>
      <c r="H472" s="112"/>
      <c r="I472" s="112"/>
      <c r="J472" s="113"/>
      <c r="K472" s="113"/>
      <c r="AQ472" s="62"/>
      <c r="AR472" s="62"/>
      <c r="AS472" s="62"/>
      <c r="AT472" s="62"/>
    </row>
    <row r="473" ht="15.75" customHeight="1">
      <c r="F473" s="111"/>
      <c r="G473" s="112"/>
      <c r="H473" s="112"/>
      <c r="I473" s="112"/>
      <c r="J473" s="113"/>
      <c r="K473" s="113"/>
      <c r="AQ473" s="62"/>
      <c r="AR473" s="62"/>
      <c r="AS473" s="62"/>
      <c r="AT473" s="62"/>
    </row>
    <row r="474" ht="15.75" customHeight="1">
      <c r="F474" s="111"/>
      <c r="G474" s="112"/>
      <c r="H474" s="112"/>
      <c r="I474" s="112"/>
      <c r="J474" s="113"/>
      <c r="K474" s="113"/>
      <c r="AQ474" s="62"/>
      <c r="AR474" s="62"/>
      <c r="AS474" s="62"/>
      <c r="AT474" s="62"/>
    </row>
    <row r="475" ht="15.75" customHeight="1">
      <c r="F475" s="111"/>
      <c r="G475" s="112"/>
      <c r="H475" s="112"/>
      <c r="I475" s="112"/>
      <c r="J475" s="113"/>
      <c r="K475" s="113"/>
      <c r="AQ475" s="62"/>
      <c r="AR475" s="62"/>
      <c r="AS475" s="62"/>
      <c r="AT475" s="62"/>
    </row>
    <row r="476" ht="15.75" customHeight="1">
      <c r="F476" s="111"/>
      <c r="G476" s="112"/>
      <c r="H476" s="112"/>
      <c r="I476" s="112"/>
      <c r="J476" s="113"/>
      <c r="K476" s="113"/>
      <c r="AQ476" s="62"/>
      <c r="AR476" s="62"/>
      <c r="AS476" s="62"/>
      <c r="AT476" s="62"/>
    </row>
    <row r="477" ht="15.75" customHeight="1">
      <c r="F477" s="111"/>
      <c r="G477" s="112"/>
      <c r="H477" s="112"/>
      <c r="I477" s="112"/>
      <c r="J477" s="113"/>
      <c r="K477" s="113"/>
      <c r="AQ477" s="62"/>
      <c r="AR477" s="62"/>
      <c r="AS477" s="62"/>
      <c r="AT477" s="62"/>
    </row>
    <row r="478" ht="15.75" customHeight="1">
      <c r="F478" s="111"/>
      <c r="G478" s="112"/>
      <c r="H478" s="112"/>
      <c r="I478" s="112"/>
      <c r="J478" s="113"/>
      <c r="K478" s="113"/>
      <c r="AQ478" s="62"/>
      <c r="AR478" s="62"/>
      <c r="AS478" s="62"/>
      <c r="AT478" s="62"/>
    </row>
    <row r="479" ht="15.75" customHeight="1">
      <c r="F479" s="111"/>
      <c r="G479" s="112"/>
      <c r="H479" s="112"/>
      <c r="I479" s="112"/>
      <c r="J479" s="113"/>
      <c r="K479" s="113"/>
      <c r="AQ479" s="62"/>
      <c r="AR479" s="62"/>
      <c r="AS479" s="62"/>
      <c r="AT479" s="62"/>
    </row>
    <row r="480" ht="15.75" customHeight="1">
      <c r="F480" s="111"/>
      <c r="G480" s="112"/>
      <c r="H480" s="112"/>
      <c r="I480" s="112"/>
      <c r="J480" s="113"/>
      <c r="K480" s="113"/>
      <c r="AQ480" s="62"/>
      <c r="AR480" s="62"/>
      <c r="AS480" s="62"/>
      <c r="AT480" s="62"/>
    </row>
    <row r="481" ht="15.75" customHeight="1">
      <c r="F481" s="111"/>
      <c r="G481" s="112"/>
      <c r="H481" s="112"/>
      <c r="I481" s="112"/>
      <c r="J481" s="113"/>
      <c r="K481" s="113"/>
      <c r="AQ481" s="62"/>
      <c r="AR481" s="62"/>
      <c r="AS481" s="62"/>
      <c r="AT481" s="62"/>
    </row>
    <row r="482" ht="15.75" customHeight="1">
      <c r="F482" s="111"/>
      <c r="G482" s="112"/>
      <c r="H482" s="112"/>
      <c r="I482" s="112"/>
      <c r="J482" s="113"/>
      <c r="K482" s="113"/>
      <c r="AQ482" s="62"/>
      <c r="AR482" s="62"/>
      <c r="AS482" s="62"/>
      <c r="AT482" s="62"/>
    </row>
    <row r="483" ht="15.75" customHeight="1">
      <c r="F483" s="111"/>
      <c r="G483" s="112"/>
      <c r="H483" s="112"/>
      <c r="I483" s="112"/>
      <c r="J483" s="113"/>
      <c r="K483" s="113"/>
      <c r="AQ483" s="62"/>
      <c r="AR483" s="62"/>
      <c r="AS483" s="62"/>
      <c r="AT483" s="62"/>
    </row>
    <row r="484" ht="15.75" customHeight="1">
      <c r="F484" s="111"/>
      <c r="G484" s="112"/>
      <c r="H484" s="112"/>
      <c r="I484" s="112"/>
      <c r="J484" s="113"/>
      <c r="K484" s="113"/>
      <c r="AQ484" s="62"/>
      <c r="AR484" s="62"/>
      <c r="AS484" s="62"/>
      <c r="AT484" s="62"/>
    </row>
    <row r="485" ht="15.75" customHeight="1">
      <c r="F485" s="111"/>
      <c r="G485" s="112"/>
      <c r="H485" s="112"/>
      <c r="I485" s="112"/>
      <c r="J485" s="113"/>
      <c r="K485" s="113"/>
      <c r="AQ485" s="62"/>
      <c r="AR485" s="62"/>
      <c r="AS485" s="62"/>
      <c r="AT485" s="62"/>
    </row>
    <row r="486" ht="15.75" customHeight="1">
      <c r="F486" s="111"/>
      <c r="G486" s="112"/>
      <c r="H486" s="112"/>
      <c r="I486" s="112"/>
      <c r="J486" s="113"/>
      <c r="K486" s="113"/>
      <c r="AQ486" s="62"/>
      <c r="AR486" s="62"/>
      <c r="AS486" s="62"/>
      <c r="AT486" s="62"/>
    </row>
    <row r="487" ht="15.75" customHeight="1">
      <c r="F487" s="111"/>
      <c r="G487" s="112"/>
      <c r="H487" s="112"/>
      <c r="I487" s="112"/>
      <c r="J487" s="113"/>
      <c r="K487" s="113"/>
      <c r="AQ487" s="62"/>
      <c r="AR487" s="62"/>
      <c r="AS487" s="62"/>
      <c r="AT487" s="62"/>
    </row>
    <row r="488" ht="15.75" customHeight="1">
      <c r="F488" s="111"/>
      <c r="G488" s="112"/>
      <c r="H488" s="112"/>
      <c r="I488" s="112"/>
      <c r="J488" s="113"/>
      <c r="K488" s="113"/>
      <c r="AQ488" s="62"/>
      <c r="AR488" s="62"/>
      <c r="AS488" s="62"/>
      <c r="AT488" s="62"/>
    </row>
    <row r="489" ht="15.75" customHeight="1">
      <c r="F489" s="111"/>
      <c r="G489" s="112"/>
      <c r="H489" s="112"/>
      <c r="I489" s="112"/>
      <c r="J489" s="113"/>
      <c r="K489" s="113"/>
      <c r="AQ489" s="62"/>
      <c r="AR489" s="62"/>
      <c r="AS489" s="62"/>
      <c r="AT489" s="62"/>
    </row>
    <row r="490" ht="15.75" customHeight="1">
      <c r="F490" s="111"/>
      <c r="G490" s="112"/>
      <c r="H490" s="112"/>
      <c r="I490" s="112"/>
      <c r="J490" s="113"/>
      <c r="K490" s="113"/>
      <c r="AQ490" s="62"/>
      <c r="AR490" s="62"/>
      <c r="AS490" s="62"/>
      <c r="AT490" s="62"/>
    </row>
    <row r="491" ht="15.75" customHeight="1">
      <c r="F491" s="111"/>
      <c r="G491" s="112"/>
      <c r="H491" s="112"/>
      <c r="I491" s="112"/>
      <c r="J491" s="113"/>
      <c r="K491" s="113"/>
      <c r="AQ491" s="62"/>
      <c r="AR491" s="62"/>
      <c r="AS491" s="62"/>
      <c r="AT491" s="62"/>
    </row>
    <row r="492" ht="15.75" customHeight="1">
      <c r="F492" s="111"/>
      <c r="G492" s="112"/>
      <c r="H492" s="112"/>
      <c r="I492" s="112"/>
      <c r="J492" s="113"/>
      <c r="K492" s="113"/>
      <c r="AQ492" s="62"/>
      <c r="AR492" s="62"/>
      <c r="AS492" s="62"/>
      <c r="AT492" s="62"/>
    </row>
    <row r="493" ht="15.75" customHeight="1">
      <c r="F493" s="111"/>
      <c r="G493" s="112"/>
      <c r="H493" s="112"/>
      <c r="I493" s="112"/>
      <c r="J493" s="113"/>
      <c r="K493" s="113"/>
      <c r="AQ493" s="62"/>
      <c r="AR493" s="62"/>
      <c r="AS493" s="62"/>
      <c r="AT493" s="62"/>
    </row>
    <row r="494" ht="15.75" customHeight="1">
      <c r="F494" s="111"/>
      <c r="G494" s="112"/>
      <c r="H494" s="112"/>
      <c r="I494" s="112"/>
      <c r="J494" s="113"/>
      <c r="K494" s="113"/>
      <c r="AQ494" s="62"/>
      <c r="AR494" s="62"/>
      <c r="AS494" s="62"/>
      <c r="AT494" s="62"/>
    </row>
    <row r="495" ht="15.75" customHeight="1">
      <c r="F495" s="111"/>
      <c r="G495" s="112"/>
      <c r="H495" s="112"/>
      <c r="I495" s="112"/>
      <c r="J495" s="113"/>
      <c r="K495" s="113"/>
      <c r="AQ495" s="62"/>
      <c r="AR495" s="62"/>
      <c r="AS495" s="62"/>
      <c r="AT495" s="62"/>
    </row>
    <row r="496" ht="15.75" customHeight="1">
      <c r="F496" s="111"/>
      <c r="G496" s="112"/>
      <c r="H496" s="112"/>
      <c r="I496" s="112"/>
      <c r="J496" s="113"/>
      <c r="K496" s="113"/>
      <c r="AQ496" s="62"/>
      <c r="AR496" s="62"/>
      <c r="AS496" s="62"/>
      <c r="AT496" s="62"/>
    </row>
    <row r="497" ht="15.75" customHeight="1">
      <c r="F497" s="111"/>
      <c r="G497" s="112"/>
      <c r="H497" s="112"/>
      <c r="I497" s="112"/>
      <c r="J497" s="113"/>
      <c r="K497" s="113"/>
      <c r="AQ497" s="62"/>
      <c r="AR497" s="62"/>
      <c r="AS497" s="62"/>
      <c r="AT497" s="62"/>
    </row>
    <row r="498" ht="15.75" customHeight="1">
      <c r="F498" s="111"/>
      <c r="G498" s="112"/>
      <c r="H498" s="112"/>
      <c r="I498" s="112"/>
      <c r="J498" s="113"/>
      <c r="K498" s="113"/>
      <c r="AQ498" s="62"/>
      <c r="AR498" s="62"/>
      <c r="AS498" s="62"/>
      <c r="AT498" s="62"/>
    </row>
    <row r="499" ht="15.75" customHeight="1">
      <c r="F499" s="111"/>
      <c r="G499" s="112"/>
      <c r="H499" s="112"/>
      <c r="I499" s="112"/>
      <c r="J499" s="113"/>
      <c r="K499" s="113"/>
      <c r="AQ499" s="62"/>
      <c r="AR499" s="62"/>
      <c r="AS499" s="62"/>
      <c r="AT499" s="62"/>
    </row>
    <row r="500" ht="15.75" customHeight="1">
      <c r="F500" s="111"/>
      <c r="G500" s="112"/>
      <c r="H500" s="112"/>
      <c r="I500" s="112"/>
      <c r="J500" s="113"/>
      <c r="K500" s="113"/>
      <c r="AQ500" s="62"/>
      <c r="AR500" s="62"/>
      <c r="AS500" s="62"/>
      <c r="AT500" s="62"/>
    </row>
    <row r="501" ht="15.75" customHeight="1">
      <c r="F501" s="111"/>
      <c r="G501" s="112"/>
      <c r="H501" s="112"/>
      <c r="I501" s="112"/>
      <c r="J501" s="113"/>
      <c r="K501" s="113"/>
      <c r="AQ501" s="62"/>
      <c r="AR501" s="62"/>
      <c r="AS501" s="62"/>
      <c r="AT501" s="62"/>
    </row>
    <row r="502" ht="15.75" customHeight="1">
      <c r="F502" s="111"/>
      <c r="G502" s="112"/>
      <c r="H502" s="112"/>
      <c r="I502" s="112"/>
      <c r="J502" s="113"/>
      <c r="K502" s="113"/>
      <c r="AQ502" s="62"/>
      <c r="AR502" s="62"/>
      <c r="AS502" s="62"/>
      <c r="AT502" s="62"/>
    </row>
    <row r="503" ht="15.75" customHeight="1">
      <c r="F503" s="111"/>
      <c r="G503" s="112"/>
      <c r="H503" s="112"/>
      <c r="I503" s="112"/>
      <c r="J503" s="113"/>
      <c r="K503" s="113"/>
      <c r="AQ503" s="62"/>
      <c r="AR503" s="62"/>
      <c r="AS503" s="62"/>
      <c r="AT503" s="62"/>
    </row>
    <row r="504" ht="15.75" customHeight="1">
      <c r="F504" s="111"/>
      <c r="G504" s="112"/>
      <c r="H504" s="112"/>
      <c r="I504" s="112"/>
      <c r="J504" s="113"/>
      <c r="K504" s="113"/>
      <c r="AQ504" s="62"/>
      <c r="AR504" s="62"/>
      <c r="AS504" s="62"/>
      <c r="AT504" s="62"/>
    </row>
    <row r="505" ht="15.75" customHeight="1">
      <c r="F505" s="111"/>
      <c r="G505" s="112"/>
      <c r="H505" s="112"/>
      <c r="I505" s="112"/>
      <c r="J505" s="113"/>
      <c r="K505" s="113"/>
      <c r="AQ505" s="62"/>
      <c r="AR505" s="62"/>
      <c r="AS505" s="62"/>
      <c r="AT505" s="62"/>
    </row>
    <row r="506" ht="15.75" customHeight="1">
      <c r="F506" s="111"/>
      <c r="G506" s="112"/>
      <c r="H506" s="112"/>
      <c r="I506" s="112"/>
      <c r="J506" s="113"/>
      <c r="K506" s="113"/>
      <c r="AQ506" s="62"/>
      <c r="AR506" s="62"/>
      <c r="AS506" s="62"/>
      <c r="AT506" s="62"/>
    </row>
    <row r="507" ht="15.75" customHeight="1">
      <c r="F507" s="111"/>
      <c r="G507" s="112"/>
      <c r="H507" s="112"/>
      <c r="I507" s="112"/>
      <c r="J507" s="113"/>
      <c r="K507" s="113"/>
      <c r="AQ507" s="62"/>
      <c r="AR507" s="62"/>
      <c r="AS507" s="62"/>
      <c r="AT507" s="62"/>
    </row>
    <row r="508" ht="15.75" customHeight="1">
      <c r="F508" s="111"/>
      <c r="G508" s="112"/>
      <c r="H508" s="112"/>
      <c r="I508" s="112"/>
      <c r="J508" s="113"/>
      <c r="K508" s="113"/>
      <c r="AQ508" s="62"/>
      <c r="AR508" s="62"/>
      <c r="AS508" s="62"/>
      <c r="AT508" s="62"/>
    </row>
    <row r="509" ht="15.75" customHeight="1">
      <c r="F509" s="111"/>
      <c r="G509" s="112"/>
      <c r="H509" s="112"/>
      <c r="I509" s="112"/>
      <c r="J509" s="113"/>
      <c r="K509" s="113"/>
      <c r="AQ509" s="62"/>
      <c r="AR509" s="62"/>
      <c r="AS509" s="62"/>
      <c r="AT509" s="62"/>
    </row>
    <row r="510" ht="15.75" customHeight="1">
      <c r="F510" s="111"/>
      <c r="G510" s="112"/>
      <c r="H510" s="112"/>
      <c r="I510" s="112"/>
      <c r="J510" s="113"/>
      <c r="K510" s="113"/>
      <c r="AQ510" s="62"/>
      <c r="AR510" s="62"/>
      <c r="AS510" s="62"/>
      <c r="AT510" s="62"/>
    </row>
    <row r="511" ht="15.75" customHeight="1">
      <c r="F511" s="111"/>
      <c r="G511" s="112"/>
      <c r="H511" s="112"/>
      <c r="I511" s="112"/>
      <c r="J511" s="113"/>
      <c r="K511" s="113"/>
      <c r="AQ511" s="62"/>
      <c r="AR511" s="62"/>
      <c r="AS511" s="62"/>
      <c r="AT511" s="62"/>
    </row>
    <row r="512" ht="15.75" customHeight="1">
      <c r="F512" s="111"/>
      <c r="G512" s="112"/>
      <c r="H512" s="112"/>
      <c r="I512" s="112"/>
      <c r="J512" s="113"/>
      <c r="K512" s="113"/>
      <c r="AQ512" s="62"/>
      <c r="AR512" s="62"/>
      <c r="AS512" s="62"/>
      <c r="AT512" s="62"/>
    </row>
    <row r="513" ht="15.75" customHeight="1">
      <c r="F513" s="111"/>
      <c r="G513" s="112"/>
      <c r="H513" s="112"/>
      <c r="I513" s="112"/>
      <c r="J513" s="113"/>
      <c r="K513" s="113"/>
      <c r="AQ513" s="62"/>
      <c r="AR513" s="62"/>
      <c r="AS513" s="62"/>
      <c r="AT513" s="62"/>
    </row>
    <row r="514" ht="15.75" customHeight="1">
      <c r="F514" s="111"/>
      <c r="G514" s="112"/>
      <c r="H514" s="112"/>
      <c r="I514" s="112"/>
      <c r="J514" s="113"/>
      <c r="K514" s="113"/>
      <c r="AQ514" s="62"/>
      <c r="AR514" s="62"/>
      <c r="AS514" s="62"/>
      <c r="AT514" s="62"/>
    </row>
    <row r="515" ht="15.75" customHeight="1">
      <c r="F515" s="111"/>
      <c r="G515" s="112"/>
      <c r="H515" s="112"/>
      <c r="I515" s="112"/>
      <c r="J515" s="113"/>
      <c r="K515" s="113"/>
      <c r="AQ515" s="62"/>
      <c r="AR515" s="62"/>
      <c r="AS515" s="62"/>
      <c r="AT515" s="62"/>
    </row>
    <row r="516" ht="15.75" customHeight="1">
      <c r="F516" s="111"/>
      <c r="G516" s="112"/>
      <c r="H516" s="112"/>
      <c r="I516" s="112"/>
      <c r="J516" s="113"/>
      <c r="K516" s="113"/>
      <c r="AQ516" s="62"/>
      <c r="AR516" s="62"/>
      <c r="AS516" s="62"/>
      <c r="AT516" s="62"/>
    </row>
    <row r="517" ht="15.75" customHeight="1">
      <c r="F517" s="111"/>
      <c r="G517" s="112"/>
      <c r="H517" s="112"/>
      <c r="I517" s="112"/>
      <c r="J517" s="113"/>
      <c r="K517" s="113"/>
      <c r="AQ517" s="62"/>
      <c r="AR517" s="62"/>
      <c r="AS517" s="62"/>
      <c r="AT517" s="62"/>
    </row>
    <row r="518" ht="15.75" customHeight="1">
      <c r="F518" s="111"/>
      <c r="G518" s="112"/>
      <c r="H518" s="112"/>
      <c r="I518" s="112"/>
      <c r="J518" s="113"/>
      <c r="K518" s="113"/>
      <c r="AQ518" s="62"/>
      <c r="AR518" s="62"/>
      <c r="AS518" s="62"/>
      <c r="AT518" s="62"/>
    </row>
    <row r="519" ht="15.75" customHeight="1">
      <c r="F519" s="111"/>
      <c r="G519" s="112"/>
      <c r="H519" s="112"/>
      <c r="I519" s="112"/>
      <c r="J519" s="113"/>
      <c r="K519" s="113"/>
      <c r="AQ519" s="62"/>
      <c r="AR519" s="62"/>
      <c r="AS519" s="62"/>
      <c r="AT519" s="62"/>
    </row>
    <row r="520" ht="15.75" customHeight="1">
      <c r="F520" s="111"/>
      <c r="G520" s="112"/>
      <c r="H520" s="112"/>
      <c r="I520" s="112"/>
      <c r="J520" s="113"/>
      <c r="K520" s="113"/>
      <c r="AQ520" s="62"/>
      <c r="AR520" s="62"/>
      <c r="AS520" s="62"/>
      <c r="AT520" s="62"/>
    </row>
    <row r="521" ht="15.75" customHeight="1">
      <c r="F521" s="111"/>
      <c r="G521" s="112"/>
      <c r="H521" s="112"/>
      <c r="I521" s="112"/>
      <c r="J521" s="113"/>
      <c r="K521" s="113"/>
      <c r="AQ521" s="62"/>
      <c r="AR521" s="62"/>
      <c r="AS521" s="62"/>
      <c r="AT521" s="62"/>
    </row>
    <row r="522" ht="15.75" customHeight="1">
      <c r="F522" s="111"/>
      <c r="G522" s="112"/>
      <c r="H522" s="112"/>
      <c r="I522" s="112"/>
      <c r="J522" s="113"/>
      <c r="K522" s="113"/>
      <c r="AQ522" s="62"/>
      <c r="AR522" s="62"/>
      <c r="AS522" s="62"/>
      <c r="AT522" s="62"/>
    </row>
    <row r="523" ht="15.75" customHeight="1">
      <c r="F523" s="111"/>
      <c r="G523" s="112"/>
      <c r="H523" s="112"/>
      <c r="I523" s="112"/>
      <c r="J523" s="113"/>
      <c r="K523" s="113"/>
      <c r="AQ523" s="62"/>
      <c r="AR523" s="62"/>
      <c r="AS523" s="62"/>
      <c r="AT523" s="62"/>
    </row>
    <row r="524" ht="15.75" customHeight="1">
      <c r="F524" s="111"/>
      <c r="G524" s="112"/>
      <c r="H524" s="112"/>
      <c r="I524" s="112"/>
      <c r="J524" s="113"/>
      <c r="K524" s="113"/>
      <c r="AQ524" s="62"/>
      <c r="AR524" s="62"/>
      <c r="AS524" s="62"/>
      <c r="AT524" s="62"/>
    </row>
    <row r="525" ht="15.75" customHeight="1">
      <c r="F525" s="111"/>
      <c r="G525" s="112"/>
      <c r="H525" s="112"/>
      <c r="I525" s="112"/>
      <c r="J525" s="113"/>
      <c r="K525" s="113"/>
      <c r="AQ525" s="62"/>
      <c r="AR525" s="62"/>
      <c r="AS525" s="62"/>
      <c r="AT525" s="62"/>
    </row>
    <row r="526" ht="15.75" customHeight="1">
      <c r="F526" s="111"/>
      <c r="G526" s="112"/>
      <c r="H526" s="112"/>
      <c r="I526" s="112"/>
      <c r="J526" s="113"/>
      <c r="K526" s="113"/>
      <c r="AQ526" s="62"/>
      <c r="AR526" s="62"/>
      <c r="AS526" s="62"/>
      <c r="AT526" s="62"/>
    </row>
    <row r="527" ht="15.75" customHeight="1">
      <c r="F527" s="111"/>
      <c r="G527" s="112"/>
      <c r="H527" s="112"/>
      <c r="I527" s="112"/>
      <c r="J527" s="113"/>
      <c r="K527" s="113"/>
      <c r="AQ527" s="62"/>
      <c r="AR527" s="62"/>
      <c r="AS527" s="62"/>
      <c r="AT527" s="62"/>
    </row>
    <row r="528" ht="15.75" customHeight="1">
      <c r="F528" s="111"/>
      <c r="G528" s="112"/>
      <c r="H528" s="112"/>
      <c r="I528" s="112"/>
      <c r="J528" s="113"/>
      <c r="K528" s="113"/>
      <c r="AQ528" s="62"/>
      <c r="AR528" s="62"/>
      <c r="AS528" s="62"/>
      <c r="AT528" s="62"/>
    </row>
    <row r="529" ht="15.75" customHeight="1">
      <c r="F529" s="111"/>
      <c r="G529" s="112"/>
      <c r="H529" s="112"/>
      <c r="I529" s="112"/>
      <c r="J529" s="113"/>
      <c r="K529" s="113"/>
      <c r="AQ529" s="62"/>
      <c r="AR529" s="62"/>
      <c r="AS529" s="62"/>
      <c r="AT529" s="62"/>
    </row>
    <row r="530" ht="15.75" customHeight="1">
      <c r="F530" s="111"/>
      <c r="G530" s="112"/>
      <c r="H530" s="112"/>
      <c r="I530" s="112"/>
      <c r="J530" s="113"/>
      <c r="K530" s="113"/>
      <c r="AQ530" s="62"/>
      <c r="AR530" s="62"/>
      <c r="AS530" s="62"/>
      <c r="AT530" s="62"/>
    </row>
    <row r="531" ht="15.75" customHeight="1">
      <c r="F531" s="111"/>
      <c r="G531" s="112"/>
      <c r="H531" s="112"/>
      <c r="I531" s="112"/>
      <c r="J531" s="113"/>
      <c r="K531" s="113"/>
      <c r="AQ531" s="62"/>
      <c r="AR531" s="62"/>
      <c r="AS531" s="62"/>
      <c r="AT531" s="62"/>
    </row>
    <row r="532" ht="15.75" customHeight="1">
      <c r="F532" s="111"/>
      <c r="G532" s="112"/>
      <c r="H532" s="112"/>
      <c r="I532" s="112"/>
      <c r="J532" s="113"/>
      <c r="K532" s="113"/>
      <c r="AQ532" s="62"/>
      <c r="AR532" s="62"/>
      <c r="AS532" s="62"/>
      <c r="AT532" s="62"/>
    </row>
    <row r="533" ht="15.75" customHeight="1">
      <c r="F533" s="111"/>
      <c r="G533" s="112"/>
      <c r="H533" s="112"/>
      <c r="I533" s="112"/>
      <c r="J533" s="113"/>
      <c r="K533" s="113"/>
      <c r="AQ533" s="62"/>
      <c r="AR533" s="62"/>
      <c r="AS533" s="62"/>
      <c r="AT533" s="62"/>
    </row>
    <row r="534" ht="15.75" customHeight="1">
      <c r="F534" s="111"/>
      <c r="G534" s="112"/>
      <c r="H534" s="112"/>
      <c r="I534" s="112"/>
      <c r="J534" s="113"/>
      <c r="K534" s="113"/>
      <c r="AQ534" s="62"/>
      <c r="AR534" s="62"/>
      <c r="AS534" s="62"/>
      <c r="AT534" s="62"/>
    </row>
    <row r="535" ht="15.75" customHeight="1">
      <c r="F535" s="111"/>
      <c r="G535" s="112"/>
      <c r="H535" s="112"/>
      <c r="I535" s="112"/>
      <c r="J535" s="113"/>
      <c r="K535" s="113"/>
      <c r="AQ535" s="62"/>
      <c r="AR535" s="62"/>
      <c r="AS535" s="62"/>
      <c r="AT535" s="62"/>
    </row>
    <row r="536" ht="15.75" customHeight="1">
      <c r="F536" s="111"/>
      <c r="G536" s="112"/>
      <c r="H536" s="112"/>
      <c r="I536" s="112"/>
      <c r="J536" s="113"/>
      <c r="K536" s="113"/>
      <c r="AQ536" s="62"/>
      <c r="AR536" s="62"/>
      <c r="AS536" s="62"/>
      <c r="AT536" s="62"/>
    </row>
    <row r="537" ht="15.75" customHeight="1">
      <c r="F537" s="111"/>
      <c r="G537" s="112"/>
      <c r="H537" s="112"/>
      <c r="I537" s="112"/>
      <c r="J537" s="113"/>
      <c r="K537" s="113"/>
      <c r="AQ537" s="62"/>
      <c r="AR537" s="62"/>
      <c r="AS537" s="62"/>
      <c r="AT537" s="62"/>
    </row>
    <row r="538" ht="15.75" customHeight="1">
      <c r="F538" s="111"/>
      <c r="G538" s="112"/>
      <c r="H538" s="112"/>
      <c r="I538" s="112"/>
      <c r="J538" s="113"/>
      <c r="K538" s="113"/>
      <c r="AQ538" s="62"/>
      <c r="AR538" s="62"/>
      <c r="AS538" s="62"/>
      <c r="AT538" s="62"/>
    </row>
    <row r="539" ht="15.75" customHeight="1">
      <c r="F539" s="111"/>
      <c r="G539" s="112"/>
      <c r="H539" s="112"/>
      <c r="I539" s="112"/>
      <c r="J539" s="113"/>
      <c r="K539" s="113"/>
      <c r="AQ539" s="62"/>
      <c r="AR539" s="62"/>
      <c r="AS539" s="62"/>
      <c r="AT539" s="62"/>
    </row>
    <row r="540" ht="15.75" customHeight="1">
      <c r="F540" s="111"/>
      <c r="G540" s="112"/>
      <c r="H540" s="112"/>
      <c r="I540" s="112"/>
      <c r="J540" s="113"/>
      <c r="K540" s="113"/>
      <c r="AQ540" s="62"/>
      <c r="AR540" s="62"/>
      <c r="AS540" s="62"/>
      <c r="AT540" s="62"/>
    </row>
    <row r="541" ht="15.75" customHeight="1">
      <c r="F541" s="111"/>
      <c r="G541" s="112"/>
      <c r="H541" s="112"/>
      <c r="I541" s="112"/>
      <c r="J541" s="113"/>
      <c r="K541" s="113"/>
      <c r="AQ541" s="62"/>
      <c r="AR541" s="62"/>
      <c r="AS541" s="62"/>
      <c r="AT541" s="62"/>
    </row>
    <row r="542" ht="15.75" customHeight="1">
      <c r="F542" s="111"/>
      <c r="G542" s="112"/>
      <c r="H542" s="112"/>
      <c r="I542" s="112"/>
      <c r="J542" s="113"/>
      <c r="K542" s="113"/>
      <c r="AQ542" s="62"/>
      <c r="AR542" s="62"/>
      <c r="AS542" s="62"/>
      <c r="AT542" s="62"/>
    </row>
    <row r="543" ht="15.75" customHeight="1">
      <c r="F543" s="111"/>
      <c r="G543" s="112"/>
      <c r="H543" s="112"/>
      <c r="I543" s="112"/>
      <c r="J543" s="113"/>
      <c r="K543" s="113"/>
      <c r="AQ543" s="62"/>
      <c r="AR543" s="62"/>
      <c r="AS543" s="62"/>
      <c r="AT543" s="62"/>
    </row>
    <row r="544" ht="15.75" customHeight="1">
      <c r="F544" s="111"/>
      <c r="G544" s="112"/>
      <c r="H544" s="112"/>
      <c r="I544" s="112"/>
      <c r="J544" s="113"/>
      <c r="K544" s="113"/>
      <c r="AQ544" s="62"/>
      <c r="AR544" s="62"/>
      <c r="AS544" s="62"/>
      <c r="AT544" s="62"/>
    </row>
    <row r="545" ht="15.75" customHeight="1">
      <c r="F545" s="111"/>
      <c r="G545" s="112"/>
      <c r="H545" s="112"/>
      <c r="I545" s="112"/>
      <c r="J545" s="113"/>
      <c r="K545" s="113"/>
      <c r="AQ545" s="62"/>
      <c r="AR545" s="62"/>
      <c r="AS545" s="62"/>
      <c r="AT545" s="62"/>
    </row>
    <row r="546" ht="15.75" customHeight="1">
      <c r="F546" s="111"/>
      <c r="G546" s="112"/>
      <c r="H546" s="112"/>
      <c r="I546" s="112"/>
      <c r="J546" s="113"/>
      <c r="K546" s="113"/>
      <c r="AQ546" s="62"/>
      <c r="AR546" s="62"/>
      <c r="AS546" s="62"/>
      <c r="AT546" s="62"/>
    </row>
    <row r="547" ht="15.75" customHeight="1">
      <c r="F547" s="111"/>
      <c r="G547" s="112"/>
      <c r="H547" s="112"/>
      <c r="I547" s="112"/>
      <c r="J547" s="113"/>
      <c r="K547" s="113"/>
      <c r="AQ547" s="62"/>
      <c r="AR547" s="62"/>
      <c r="AS547" s="62"/>
      <c r="AT547" s="62"/>
    </row>
    <row r="548" ht="15.75" customHeight="1">
      <c r="F548" s="111"/>
      <c r="G548" s="112"/>
      <c r="H548" s="112"/>
      <c r="I548" s="112"/>
      <c r="J548" s="113"/>
      <c r="K548" s="113"/>
      <c r="AQ548" s="62"/>
      <c r="AR548" s="62"/>
      <c r="AS548" s="62"/>
      <c r="AT548" s="62"/>
    </row>
    <row r="549" ht="15.75" customHeight="1">
      <c r="F549" s="111"/>
      <c r="G549" s="112"/>
      <c r="H549" s="112"/>
      <c r="I549" s="112"/>
      <c r="J549" s="113"/>
      <c r="K549" s="113"/>
      <c r="AQ549" s="62"/>
      <c r="AR549" s="62"/>
      <c r="AS549" s="62"/>
      <c r="AT549" s="62"/>
    </row>
    <row r="550" ht="15.75" customHeight="1">
      <c r="F550" s="111"/>
      <c r="G550" s="112"/>
      <c r="H550" s="112"/>
      <c r="I550" s="112"/>
      <c r="J550" s="113"/>
      <c r="K550" s="113"/>
      <c r="AQ550" s="62"/>
      <c r="AR550" s="62"/>
      <c r="AS550" s="62"/>
      <c r="AT550" s="62"/>
    </row>
    <row r="551" ht="15.75" customHeight="1">
      <c r="F551" s="111"/>
      <c r="G551" s="112"/>
      <c r="H551" s="112"/>
      <c r="I551" s="112"/>
      <c r="J551" s="113"/>
      <c r="K551" s="113"/>
      <c r="AQ551" s="62"/>
      <c r="AR551" s="62"/>
      <c r="AS551" s="62"/>
      <c r="AT551" s="62"/>
    </row>
    <row r="552" ht="15.75" customHeight="1">
      <c r="F552" s="111"/>
      <c r="G552" s="112"/>
      <c r="H552" s="112"/>
      <c r="I552" s="112"/>
      <c r="J552" s="113"/>
      <c r="K552" s="113"/>
      <c r="AQ552" s="62"/>
      <c r="AR552" s="62"/>
      <c r="AS552" s="62"/>
      <c r="AT552" s="62"/>
    </row>
    <row r="553" ht="15.75" customHeight="1">
      <c r="F553" s="111"/>
      <c r="G553" s="112"/>
      <c r="H553" s="112"/>
      <c r="I553" s="112"/>
      <c r="J553" s="113"/>
      <c r="K553" s="113"/>
      <c r="AQ553" s="62"/>
      <c r="AR553" s="62"/>
      <c r="AS553" s="62"/>
      <c r="AT553" s="62"/>
    </row>
    <row r="554" ht="15.75" customHeight="1">
      <c r="F554" s="111"/>
      <c r="G554" s="112"/>
      <c r="H554" s="112"/>
      <c r="I554" s="112"/>
      <c r="J554" s="113"/>
      <c r="K554" s="113"/>
      <c r="AQ554" s="62"/>
      <c r="AR554" s="62"/>
      <c r="AS554" s="62"/>
      <c r="AT554" s="62"/>
    </row>
    <row r="555" ht="15.75" customHeight="1">
      <c r="F555" s="111"/>
      <c r="G555" s="112"/>
      <c r="H555" s="112"/>
      <c r="I555" s="112"/>
      <c r="J555" s="113"/>
      <c r="K555" s="113"/>
      <c r="AQ555" s="62"/>
      <c r="AR555" s="62"/>
      <c r="AS555" s="62"/>
      <c r="AT555" s="62"/>
    </row>
    <row r="556" ht="15.75" customHeight="1">
      <c r="F556" s="111"/>
      <c r="G556" s="112"/>
      <c r="H556" s="112"/>
      <c r="I556" s="112"/>
      <c r="J556" s="113"/>
      <c r="K556" s="113"/>
      <c r="AQ556" s="62"/>
      <c r="AR556" s="62"/>
      <c r="AS556" s="62"/>
      <c r="AT556" s="62"/>
    </row>
    <row r="557" ht="15.75" customHeight="1">
      <c r="F557" s="111"/>
      <c r="G557" s="112"/>
      <c r="H557" s="112"/>
      <c r="I557" s="112"/>
      <c r="J557" s="113"/>
      <c r="K557" s="113"/>
      <c r="AQ557" s="62"/>
      <c r="AR557" s="62"/>
      <c r="AS557" s="62"/>
      <c r="AT557" s="62"/>
    </row>
    <row r="558" ht="15.75" customHeight="1">
      <c r="F558" s="111"/>
      <c r="G558" s="112"/>
      <c r="H558" s="112"/>
      <c r="I558" s="112"/>
      <c r="J558" s="113"/>
      <c r="K558" s="113"/>
      <c r="AQ558" s="62"/>
      <c r="AR558" s="62"/>
      <c r="AS558" s="62"/>
      <c r="AT558" s="62"/>
    </row>
    <row r="559" ht="15.75" customHeight="1">
      <c r="F559" s="111"/>
      <c r="G559" s="112"/>
      <c r="H559" s="112"/>
      <c r="I559" s="112"/>
      <c r="J559" s="113"/>
      <c r="K559" s="113"/>
      <c r="AQ559" s="62"/>
      <c r="AR559" s="62"/>
      <c r="AS559" s="62"/>
      <c r="AT559" s="62"/>
    </row>
    <row r="560" ht="15.75" customHeight="1">
      <c r="F560" s="111"/>
      <c r="G560" s="112"/>
      <c r="H560" s="112"/>
      <c r="I560" s="112"/>
      <c r="J560" s="113"/>
      <c r="K560" s="113"/>
      <c r="AQ560" s="62"/>
      <c r="AR560" s="62"/>
      <c r="AS560" s="62"/>
      <c r="AT560" s="62"/>
    </row>
    <row r="561" ht="15.75" customHeight="1">
      <c r="F561" s="111"/>
      <c r="G561" s="112"/>
      <c r="H561" s="112"/>
      <c r="I561" s="112"/>
      <c r="J561" s="113"/>
      <c r="K561" s="113"/>
      <c r="AQ561" s="62"/>
      <c r="AR561" s="62"/>
      <c r="AS561" s="62"/>
      <c r="AT561" s="62"/>
    </row>
    <row r="562" ht="15.75" customHeight="1">
      <c r="F562" s="111"/>
      <c r="G562" s="112"/>
      <c r="H562" s="112"/>
      <c r="I562" s="112"/>
      <c r="J562" s="113"/>
      <c r="K562" s="113"/>
      <c r="AQ562" s="62"/>
      <c r="AR562" s="62"/>
      <c r="AS562" s="62"/>
      <c r="AT562" s="62"/>
    </row>
    <row r="563" ht="15.75" customHeight="1">
      <c r="F563" s="111"/>
      <c r="G563" s="112"/>
      <c r="H563" s="112"/>
      <c r="I563" s="112"/>
      <c r="J563" s="113"/>
      <c r="K563" s="113"/>
      <c r="AQ563" s="62"/>
      <c r="AR563" s="62"/>
      <c r="AS563" s="62"/>
      <c r="AT563" s="62"/>
    </row>
    <row r="564" ht="15.75" customHeight="1">
      <c r="F564" s="111"/>
      <c r="G564" s="112"/>
      <c r="H564" s="112"/>
      <c r="I564" s="112"/>
      <c r="J564" s="113"/>
      <c r="K564" s="113"/>
      <c r="AQ564" s="62"/>
      <c r="AR564" s="62"/>
      <c r="AS564" s="62"/>
      <c r="AT564" s="62"/>
    </row>
    <row r="565" ht="15.75" customHeight="1">
      <c r="F565" s="111"/>
      <c r="G565" s="112"/>
      <c r="H565" s="112"/>
      <c r="I565" s="112"/>
      <c r="J565" s="113"/>
      <c r="K565" s="113"/>
      <c r="AQ565" s="62"/>
      <c r="AR565" s="62"/>
      <c r="AS565" s="62"/>
      <c r="AT565" s="62"/>
    </row>
    <row r="566" ht="15.75" customHeight="1">
      <c r="F566" s="111"/>
      <c r="G566" s="112"/>
      <c r="H566" s="112"/>
      <c r="I566" s="112"/>
      <c r="J566" s="113"/>
      <c r="K566" s="113"/>
      <c r="AQ566" s="62"/>
      <c r="AR566" s="62"/>
      <c r="AS566" s="62"/>
      <c r="AT566" s="62"/>
    </row>
    <row r="567" ht="15.75" customHeight="1">
      <c r="F567" s="111"/>
      <c r="G567" s="112"/>
      <c r="H567" s="112"/>
      <c r="I567" s="112"/>
      <c r="J567" s="113"/>
      <c r="K567" s="113"/>
      <c r="AQ567" s="62"/>
      <c r="AR567" s="62"/>
      <c r="AS567" s="62"/>
      <c r="AT567" s="62"/>
    </row>
    <row r="568" ht="15.75" customHeight="1">
      <c r="F568" s="111"/>
      <c r="G568" s="112"/>
      <c r="H568" s="112"/>
      <c r="I568" s="112"/>
      <c r="J568" s="113"/>
      <c r="K568" s="113"/>
      <c r="AQ568" s="62"/>
      <c r="AR568" s="62"/>
      <c r="AS568" s="62"/>
      <c r="AT568" s="62"/>
    </row>
    <row r="569" ht="15.75" customHeight="1">
      <c r="F569" s="111"/>
      <c r="G569" s="112"/>
      <c r="H569" s="112"/>
      <c r="I569" s="112"/>
      <c r="J569" s="113"/>
      <c r="K569" s="113"/>
      <c r="AQ569" s="62"/>
      <c r="AR569" s="62"/>
      <c r="AS569" s="62"/>
      <c r="AT569" s="62"/>
    </row>
    <row r="570" ht="15.75" customHeight="1">
      <c r="F570" s="111"/>
      <c r="G570" s="112"/>
      <c r="H570" s="112"/>
      <c r="I570" s="112"/>
      <c r="J570" s="113"/>
      <c r="K570" s="113"/>
      <c r="AQ570" s="62"/>
      <c r="AR570" s="62"/>
      <c r="AS570" s="62"/>
      <c r="AT570" s="62"/>
    </row>
    <row r="571" ht="15.75" customHeight="1">
      <c r="F571" s="111"/>
      <c r="G571" s="112"/>
      <c r="H571" s="112"/>
      <c r="I571" s="112"/>
      <c r="J571" s="113"/>
      <c r="K571" s="113"/>
      <c r="AQ571" s="62"/>
      <c r="AR571" s="62"/>
      <c r="AS571" s="62"/>
      <c r="AT571" s="62"/>
    </row>
    <row r="572" ht="15.75" customHeight="1">
      <c r="F572" s="111"/>
      <c r="G572" s="112"/>
      <c r="H572" s="112"/>
      <c r="I572" s="112"/>
      <c r="J572" s="113"/>
      <c r="K572" s="113"/>
      <c r="AQ572" s="62"/>
      <c r="AR572" s="62"/>
      <c r="AS572" s="62"/>
      <c r="AT572" s="62"/>
    </row>
    <row r="573" ht="15.75" customHeight="1">
      <c r="F573" s="111"/>
      <c r="G573" s="112"/>
      <c r="H573" s="112"/>
      <c r="I573" s="112"/>
      <c r="J573" s="113"/>
      <c r="K573" s="113"/>
      <c r="AQ573" s="62"/>
      <c r="AR573" s="62"/>
      <c r="AS573" s="62"/>
      <c r="AT573" s="62"/>
    </row>
    <row r="574" ht="15.75" customHeight="1">
      <c r="F574" s="111"/>
      <c r="G574" s="112"/>
      <c r="H574" s="112"/>
      <c r="I574" s="112"/>
      <c r="J574" s="113"/>
      <c r="K574" s="113"/>
      <c r="AQ574" s="62"/>
      <c r="AR574" s="62"/>
      <c r="AS574" s="62"/>
      <c r="AT574" s="62"/>
    </row>
    <row r="575" ht="15.75" customHeight="1">
      <c r="F575" s="111"/>
      <c r="G575" s="112"/>
      <c r="H575" s="112"/>
      <c r="I575" s="112"/>
      <c r="J575" s="113"/>
      <c r="K575" s="113"/>
      <c r="AQ575" s="62"/>
      <c r="AR575" s="62"/>
      <c r="AS575" s="62"/>
      <c r="AT575" s="62"/>
    </row>
    <row r="576" ht="15.75" customHeight="1">
      <c r="F576" s="111"/>
      <c r="G576" s="112"/>
      <c r="H576" s="112"/>
      <c r="I576" s="112"/>
      <c r="J576" s="113"/>
      <c r="K576" s="113"/>
      <c r="AQ576" s="62"/>
      <c r="AR576" s="62"/>
      <c r="AS576" s="62"/>
      <c r="AT576" s="62"/>
    </row>
    <row r="577" ht="15.75" customHeight="1">
      <c r="F577" s="111"/>
      <c r="G577" s="112"/>
      <c r="H577" s="112"/>
      <c r="I577" s="112"/>
      <c r="J577" s="113"/>
      <c r="K577" s="113"/>
      <c r="AQ577" s="62"/>
      <c r="AR577" s="62"/>
      <c r="AS577" s="62"/>
      <c r="AT577" s="62"/>
    </row>
    <row r="578" ht="15.75" customHeight="1">
      <c r="F578" s="111"/>
      <c r="G578" s="112"/>
      <c r="H578" s="112"/>
      <c r="I578" s="112"/>
      <c r="J578" s="113"/>
      <c r="K578" s="113"/>
      <c r="AQ578" s="62"/>
      <c r="AR578" s="62"/>
      <c r="AS578" s="62"/>
      <c r="AT578" s="62"/>
    </row>
    <row r="579" ht="15.75" customHeight="1">
      <c r="F579" s="111"/>
      <c r="G579" s="112"/>
      <c r="H579" s="112"/>
      <c r="I579" s="112"/>
      <c r="J579" s="113"/>
      <c r="K579" s="113"/>
      <c r="AQ579" s="62"/>
      <c r="AR579" s="62"/>
      <c r="AS579" s="62"/>
      <c r="AT579" s="62"/>
    </row>
    <row r="580" ht="15.75" customHeight="1">
      <c r="F580" s="111"/>
      <c r="G580" s="112"/>
      <c r="H580" s="112"/>
      <c r="I580" s="112"/>
      <c r="J580" s="113"/>
      <c r="K580" s="113"/>
      <c r="AQ580" s="62"/>
      <c r="AR580" s="62"/>
      <c r="AS580" s="62"/>
      <c r="AT580" s="62"/>
    </row>
    <row r="581" ht="15.75" customHeight="1">
      <c r="F581" s="111"/>
      <c r="G581" s="112"/>
      <c r="H581" s="112"/>
      <c r="I581" s="112"/>
      <c r="J581" s="113"/>
      <c r="K581" s="113"/>
      <c r="AQ581" s="62"/>
      <c r="AR581" s="62"/>
      <c r="AS581" s="62"/>
      <c r="AT581" s="62"/>
    </row>
    <row r="582" ht="15.75" customHeight="1">
      <c r="F582" s="111"/>
      <c r="G582" s="112"/>
      <c r="H582" s="112"/>
      <c r="I582" s="112"/>
      <c r="J582" s="113"/>
      <c r="K582" s="113"/>
      <c r="AQ582" s="62"/>
      <c r="AR582" s="62"/>
      <c r="AS582" s="62"/>
      <c r="AT582" s="62"/>
    </row>
    <row r="583" ht="15.75" customHeight="1">
      <c r="F583" s="111"/>
      <c r="G583" s="112"/>
      <c r="H583" s="112"/>
      <c r="I583" s="112"/>
      <c r="J583" s="113"/>
      <c r="K583" s="113"/>
      <c r="AQ583" s="62"/>
      <c r="AR583" s="62"/>
      <c r="AS583" s="62"/>
      <c r="AT583" s="62"/>
    </row>
    <row r="584" ht="15.75" customHeight="1">
      <c r="F584" s="111"/>
      <c r="G584" s="112"/>
      <c r="H584" s="112"/>
      <c r="I584" s="112"/>
      <c r="J584" s="113"/>
      <c r="K584" s="113"/>
      <c r="AQ584" s="62"/>
      <c r="AR584" s="62"/>
      <c r="AS584" s="62"/>
      <c r="AT584" s="62"/>
    </row>
    <row r="585" ht="15.75" customHeight="1">
      <c r="F585" s="111"/>
      <c r="G585" s="112"/>
      <c r="H585" s="112"/>
      <c r="I585" s="112"/>
      <c r="J585" s="113"/>
      <c r="K585" s="113"/>
      <c r="AQ585" s="62"/>
      <c r="AR585" s="62"/>
      <c r="AS585" s="62"/>
      <c r="AT585" s="62"/>
    </row>
    <row r="586" ht="15.75" customHeight="1">
      <c r="F586" s="111"/>
      <c r="G586" s="112"/>
      <c r="H586" s="112"/>
      <c r="I586" s="112"/>
      <c r="J586" s="113"/>
      <c r="K586" s="113"/>
      <c r="AQ586" s="62"/>
      <c r="AR586" s="62"/>
      <c r="AS586" s="62"/>
      <c r="AT586" s="62"/>
    </row>
    <row r="587" ht="15.75" customHeight="1">
      <c r="F587" s="111"/>
      <c r="G587" s="112"/>
      <c r="H587" s="112"/>
      <c r="I587" s="112"/>
      <c r="J587" s="113"/>
      <c r="K587" s="113"/>
      <c r="AQ587" s="62"/>
      <c r="AR587" s="62"/>
      <c r="AS587" s="62"/>
      <c r="AT587" s="62"/>
    </row>
    <row r="588" ht="15.75" customHeight="1">
      <c r="F588" s="111"/>
      <c r="G588" s="112"/>
      <c r="H588" s="112"/>
      <c r="I588" s="112"/>
      <c r="J588" s="113"/>
      <c r="K588" s="113"/>
      <c r="AQ588" s="62"/>
      <c r="AR588" s="62"/>
      <c r="AS588" s="62"/>
      <c r="AT588" s="62"/>
    </row>
    <row r="589" ht="15.75" customHeight="1">
      <c r="F589" s="111"/>
      <c r="G589" s="112"/>
      <c r="H589" s="112"/>
      <c r="I589" s="112"/>
      <c r="J589" s="113"/>
      <c r="K589" s="113"/>
      <c r="AQ589" s="62"/>
      <c r="AR589" s="62"/>
      <c r="AS589" s="62"/>
      <c r="AT589" s="62"/>
    </row>
    <row r="590" ht="15.75" customHeight="1">
      <c r="F590" s="111"/>
      <c r="G590" s="112"/>
      <c r="H590" s="112"/>
      <c r="I590" s="112"/>
      <c r="J590" s="113"/>
      <c r="K590" s="113"/>
      <c r="AQ590" s="62"/>
      <c r="AR590" s="62"/>
      <c r="AS590" s="62"/>
      <c r="AT590" s="62"/>
    </row>
    <row r="591" ht="15.75" customHeight="1">
      <c r="F591" s="111"/>
      <c r="G591" s="112"/>
      <c r="H591" s="112"/>
      <c r="I591" s="112"/>
      <c r="J591" s="113"/>
      <c r="K591" s="113"/>
      <c r="AQ591" s="62"/>
      <c r="AR591" s="62"/>
      <c r="AS591" s="62"/>
      <c r="AT591" s="62"/>
    </row>
    <row r="592" ht="15.75" customHeight="1">
      <c r="F592" s="111"/>
      <c r="G592" s="112"/>
      <c r="H592" s="112"/>
      <c r="I592" s="112"/>
      <c r="J592" s="113"/>
      <c r="K592" s="113"/>
      <c r="AQ592" s="62"/>
      <c r="AR592" s="62"/>
      <c r="AS592" s="62"/>
      <c r="AT592" s="62"/>
    </row>
    <row r="593" ht="15.75" customHeight="1">
      <c r="F593" s="111"/>
      <c r="G593" s="112"/>
      <c r="H593" s="112"/>
      <c r="I593" s="112"/>
      <c r="J593" s="113"/>
      <c r="K593" s="113"/>
      <c r="AQ593" s="62"/>
      <c r="AR593" s="62"/>
      <c r="AS593" s="62"/>
      <c r="AT593" s="62"/>
    </row>
    <row r="594" ht="15.75" customHeight="1">
      <c r="F594" s="111"/>
      <c r="G594" s="112"/>
      <c r="H594" s="112"/>
      <c r="I594" s="112"/>
      <c r="J594" s="113"/>
      <c r="K594" s="113"/>
      <c r="AQ594" s="62"/>
      <c r="AR594" s="62"/>
      <c r="AS594" s="62"/>
      <c r="AT594" s="62"/>
    </row>
    <row r="595" ht="15.75" customHeight="1">
      <c r="F595" s="111"/>
      <c r="G595" s="112"/>
      <c r="H595" s="112"/>
      <c r="I595" s="112"/>
      <c r="J595" s="113"/>
      <c r="K595" s="113"/>
      <c r="AQ595" s="62"/>
      <c r="AR595" s="62"/>
      <c r="AS595" s="62"/>
      <c r="AT595" s="62"/>
    </row>
    <row r="596" ht="15.75" customHeight="1">
      <c r="F596" s="111"/>
      <c r="G596" s="112"/>
      <c r="H596" s="112"/>
      <c r="I596" s="112"/>
      <c r="J596" s="113"/>
      <c r="K596" s="113"/>
      <c r="AQ596" s="62"/>
      <c r="AR596" s="62"/>
      <c r="AS596" s="62"/>
      <c r="AT596" s="62"/>
    </row>
    <row r="597" ht="15.75" customHeight="1">
      <c r="F597" s="111"/>
      <c r="G597" s="112"/>
      <c r="H597" s="112"/>
      <c r="I597" s="112"/>
      <c r="J597" s="113"/>
      <c r="K597" s="113"/>
      <c r="AQ597" s="62"/>
      <c r="AR597" s="62"/>
      <c r="AS597" s="62"/>
      <c r="AT597" s="62"/>
    </row>
    <row r="598" ht="15.75" customHeight="1">
      <c r="F598" s="111"/>
      <c r="G598" s="112"/>
      <c r="H598" s="112"/>
      <c r="I598" s="112"/>
      <c r="J598" s="113"/>
      <c r="K598" s="113"/>
      <c r="AQ598" s="62"/>
      <c r="AR598" s="62"/>
      <c r="AS598" s="62"/>
      <c r="AT598" s="62"/>
    </row>
    <row r="599" ht="15.75" customHeight="1">
      <c r="F599" s="111"/>
      <c r="G599" s="112"/>
      <c r="H599" s="112"/>
      <c r="I599" s="112"/>
      <c r="J599" s="113"/>
      <c r="K599" s="113"/>
      <c r="AQ599" s="62"/>
      <c r="AR599" s="62"/>
      <c r="AS599" s="62"/>
      <c r="AT599" s="62"/>
    </row>
    <row r="600" ht="15.75" customHeight="1">
      <c r="F600" s="111"/>
      <c r="G600" s="112"/>
      <c r="H600" s="112"/>
      <c r="I600" s="112"/>
      <c r="J600" s="113"/>
      <c r="K600" s="113"/>
      <c r="AQ600" s="62"/>
      <c r="AR600" s="62"/>
      <c r="AS600" s="62"/>
      <c r="AT600" s="62"/>
    </row>
    <row r="601" ht="15.75" customHeight="1">
      <c r="F601" s="111"/>
      <c r="G601" s="112"/>
      <c r="H601" s="112"/>
      <c r="I601" s="112"/>
      <c r="J601" s="113"/>
      <c r="K601" s="113"/>
      <c r="AQ601" s="62"/>
      <c r="AR601" s="62"/>
      <c r="AS601" s="62"/>
      <c r="AT601" s="62"/>
    </row>
    <row r="602" ht="15.75" customHeight="1">
      <c r="F602" s="111"/>
      <c r="G602" s="112"/>
      <c r="H602" s="112"/>
      <c r="I602" s="112"/>
      <c r="J602" s="113"/>
      <c r="K602" s="113"/>
      <c r="AQ602" s="62"/>
      <c r="AR602" s="62"/>
      <c r="AS602" s="62"/>
      <c r="AT602" s="62"/>
    </row>
    <row r="603" ht="15.75" customHeight="1">
      <c r="F603" s="111"/>
      <c r="G603" s="112"/>
      <c r="H603" s="112"/>
      <c r="I603" s="112"/>
      <c r="J603" s="113"/>
      <c r="K603" s="113"/>
      <c r="AQ603" s="62"/>
      <c r="AR603" s="62"/>
      <c r="AS603" s="62"/>
      <c r="AT603" s="62"/>
    </row>
    <row r="604" ht="15.75" customHeight="1">
      <c r="F604" s="111"/>
      <c r="G604" s="112"/>
      <c r="H604" s="112"/>
      <c r="I604" s="112"/>
      <c r="J604" s="113"/>
      <c r="K604" s="113"/>
      <c r="AQ604" s="62"/>
      <c r="AR604" s="62"/>
      <c r="AS604" s="62"/>
      <c r="AT604" s="62"/>
    </row>
    <row r="605" ht="15.75" customHeight="1">
      <c r="F605" s="111"/>
      <c r="G605" s="112"/>
      <c r="H605" s="112"/>
      <c r="I605" s="112"/>
      <c r="J605" s="113"/>
      <c r="K605" s="113"/>
      <c r="AQ605" s="62"/>
      <c r="AR605" s="62"/>
      <c r="AS605" s="62"/>
      <c r="AT605" s="62"/>
    </row>
    <row r="606" ht="15.75" customHeight="1">
      <c r="F606" s="111"/>
      <c r="G606" s="112"/>
      <c r="H606" s="112"/>
      <c r="I606" s="112"/>
      <c r="J606" s="113"/>
      <c r="K606" s="113"/>
      <c r="AQ606" s="62"/>
      <c r="AR606" s="62"/>
      <c r="AS606" s="62"/>
      <c r="AT606" s="62"/>
    </row>
    <row r="607" ht="15.75" customHeight="1">
      <c r="F607" s="111"/>
      <c r="G607" s="112"/>
      <c r="H607" s="112"/>
      <c r="I607" s="112"/>
      <c r="J607" s="113"/>
      <c r="K607" s="113"/>
      <c r="AQ607" s="62"/>
      <c r="AR607" s="62"/>
      <c r="AS607" s="62"/>
      <c r="AT607" s="62"/>
    </row>
    <row r="608" ht="15.75" customHeight="1">
      <c r="F608" s="111"/>
      <c r="G608" s="112"/>
      <c r="H608" s="112"/>
      <c r="I608" s="112"/>
      <c r="J608" s="113"/>
      <c r="K608" s="113"/>
      <c r="AQ608" s="62"/>
      <c r="AR608" s="62"/>
      <c r="AS608" s="62"/>
      <c r="AT608" s="62"/>
    </row>
    <row r="609" ht="15.75" customHeight="1">
      <c r="F609" s="111"/>
      <c r="G609" s="112"/>
      <c r="H609" s="112"/>
      <c r="I609" s="112"/>
      <c r="J609" s="113"/>
      <c r="K609" s="113"/>
      <c r="AQ609" s="62"/>
      <c r="AR609" s="62"/>
      <c r="AS609" s="62"/>
      <c r="AT609" s="62"/>
    </row>
    <row r="610" ht="15.75" customHeight="1">
      <c r="F610" s="111"/>
      <c r="G610" s="112"/>
      <c r="H610" s="112"/>
      <c r="I610" s="112"/>
      <c r="J610" s="113"/>
      <c r="K610" s="113"/>
      <c r="AQ610" s="62"/>
      <c r="AR610" s="62"/>
      <c r="AS610" s="62"/>
      <c r="AT610" s="62"/>
    </row>
    <row r="611" ht="15.75" customHeight="1">
      <c r="F611" s="111"/>
      <c r="G611" s="112"/>
      <c r="H611" s="112"/>
      <c r="I611" s="112"/>
      <c r="J611" s="113"/>
      <c r="K611" s="113"/>
      <c r="AQ611" s="62"/>
      <c r="AR611" s="62"/>
      <c r="AS611" s="62"/>
      <c r="AT611" s="62"/>
    </row>
    <row r="612" ht="15.75" customHeight="1">
      <c r="F612" s="111"/>
      <c r="G612" s="112"/>
      <c r="H612" s="112"/>
      <c r="I612" s="112"/>
      <c r="J612" s="113"/>
      <c r="K612" s="113"/>
      <c r="AQ612" s="62"/>
      <c r="AR612" s="62"/>
      <c r="AS612" s="62"/>
      <c r="AT612" s="62"/>
    </row>
    <row r="613" ht="15.75" customHeight="1">
      <c r="F613" s="111"/>
      <c r="G613" s="112"/>
      <c r="H613" s="112"/>
      <c r="I613" s="112"/>
      <c r="J613" s="113"/>
      <c r="K613" s="113"/>
      <c r="AQ613" s="62"/>
      <c r="AR613" s="62"/>
      <c r="AS613" s="62"/>
      <c r="AT613" s="62"/>
    </row>
    <row r="614" ht="15.75" customHeight="1">
      <c r="F614" s="111"/>
      <c r="G614" s="112"/>
      <c r="H614" s="112"/>
      <c r="I614" s="112"/>
      <c r="J614" s="113"/>
      <c r="K614" s="113"/>
      <c r="AQ614" s="62"/>
      <c r="AR614" s="62"/>
      <c r="AS614" s="62"/>
      <c r="AT614" s="62"/>
    </row>
    <row r="615" ht="15.75" customHeight="1">
      <c r="F615" s="111"/>
      <c r="G615" s="112"/>
      <c r="H615" s="112"/>
      <c r="I615" s="112"/>
      <c r="J615" s="113"/>
      <c r="K615" s="113"/>
      <c r="AQ615" s="62"/>
      <c r="AR615" s="62"/>
      <c r="AS615" s="62"/>
      <c r="AT615" s="62"/>
    </row>
    <row r="616" ht="15.75" customHeight="1">
      <c r="F616" s="111"/>
      <c r="G616" s="112"/>
      <c r="H616" s="112"/>
      <c r="I616" s="112"/>
      <c r="J616" s="113"/>
      <c r="K616" s="113"/>
      <c r="AQ616" s="62"/>
      <c r="AR616" s="62"/>
      <c r="AS616" s="62"/>
      <c r="AT616" s="62"/>
    </row>
    <row r="617" ht="15.75" customHeight="1">
      <c r="F617" s="111"/>
      <c r="G617" s="112"/>
      <c r="H617" s="112"/>
      <c r="I617" s="112"/>
      <c r="J617" s="113"/>
      <c r="K617" s="113"/>
      <c r="AQ617" s="62"/>
      <c r="AR617" s="62"/>
      <c r="AS617" s="62"/>
      <c r="AT617" s="62"/>
    </row>
    <row r="618" ht="15.75" customHeight="1">
      <c r="F618" s="111"/>
      <c r="G618" s="112"/>
      <c r="H618" s="112"/>
      <c r="I618" s="112"/>
      <c r="J618" s="113"/>
      <c r="K618" s="113"/>
      <c r="AQ618" s="62"/>
      <c r="AR618" s="62"/>
      <c r="AS618" s="62"/>
      <c r="AT618" s="62"/>
    </row>
    <row r="619" ht="15.75" customHeight="1">
      <c r="F619" s="111"/>
      <c r="G619" s="112"/>
      <c r="H619" s="112"/>
      <c r="I619" s="112"/>
      <c r="J619" s="113"/>
      <c r="K619" s="113"/>
      <c r="AQ619" s="62"/>
      <c r="AR619" s="62"/>
      <c r="AS619" s="62"/>
      <c r="AT619" s="62"/>
    </row>
    <row r="620" ht="15.75" customHeight="1">
      <c r="F620" s="111"/>
      <c r="G620" s="112"/>
      <c r="H620" s="112"/>
      <c r="I620" s="112"/>
      <c r="J620" s="113"/>
      <c r="K620" s="113"/>
      <c r="AQ620" s="62"/>
      <c r="AR620" s="62"/>
      <c r="AS620" s="62"/>
      <c r="AT620" s="62"/>
    </row>
    <row r="621" ht="15.75" customHeight="1">
      <c r="F621" s="111"/>
      <c r="G621" s="112"/>
      <c r="H621" s="112"/>
      <c r="I621" s="112"/>
      <c r="J621" s="113"/>
      <c r="K621" s="113"/>
      <c r="AQ621" s="62"/>
      <c r="AR621" s="62"/>
      <c r="AS621" s="62"/>
      <c r="AT621" s="62"/>
    </row>
    <row r="622" ht="15.75" customHeight="1">
      <c r="F622" s="111"/>
      <c r="G622" s="112"/>
      <c r="H622" s="112"/>
      <c r="I622" s="112"/>
      <c r="J622" s="113"/>
      <c r="K622" s="113"/>
      <c r="AQ622" s="62"/>
      <c r="AR622" s="62"/>
      <c r="AS622" s="62"/>
      <c r="AT622" s="62"/>
    </row>
    <row r="623" ht="15.75" customHeight="1">
      <c r="F623" s="111"/>
      <c r="G623" s="112"/>
      <c r="H623" s="112"/>
      <c r="I623" s="112"/>
      <c r="J623" s="113"/>
      <c r="K623" s="113"/>
      <c r="AQ623" s="62"/>
      <c r="AR623" s="62"/>
      <c r="AS623" s="62"/>
      <c r="AT623" s="62"/>
    </row>
    <row r="624" ht="15.75" customHeight="1">
      <c r="F624" s="111"/>
      <c r="G624" s="112"/>
      <c r="H624" s="112"/>
      <c r="I624" s="112"/>
      <c r="J624" s="113"/>
      <c r="K624" s="113"/>
      <c r="AQ624" s="62"/>
      <c r="AR624" s="62"/>
      <c r="AS624" s="62"/>
      <c r="AT624" s="62"/>
    </row>
    <row r="625" ht="15.75" customHeight="1">
      <c r="F625" s="111"/>
      <c r="G625" s="112"/>
      <c r="H625" s="112"/>
      <c r="I625" s="112"/>
      <c r="J625" s="113"/>
      <c r="K625" s="113"/>
      <c r="AQ625" s="62"/>
      <c r="AR625" s="62"/>
      <c r="AS625" s="62"/>
      <c r="AT625" s="62"/>
    </row>
    <row r="626" ht="15.75" customHeight="1">
      <c r="F626" s="111"/>
      <c r="G626" s="112"/>
      <c r="H626" s="112"/>
      <c r="I626" s="112"/>
      <c r="J626" s="113"/>
      <c r="K626" s="113"/>
      <c r="AQ626" s="62"/>
      <c r="AR626" s="62"/>
      <c r="AS626" s="62"/>
      <c r="AT626" s="62"/>
    </row>
    <row r="627" ht="15.75" customHeight="1">
      <c r="F627" s="111"/>
      <c r="G627" s="112"/>
      <c r="H627" s="112"/>
      <c r="I627" s="112"/>
      <c r="J627" s="113"/>
      <c r="K627" s="113"/>
      <c r="AQ627" s="62"/>
      <c r="AR627" s="62"/>
      <c r="AS627" s="62"/>
      <c r="AT627" s="62"/>
    </row>
    <row r="628" ht="15.75" customHeight="1">
      <c r="F628" s="111"/>
      <c r="G628" s="112"/>
      <c r="H628" s="112"/>
      <c r="I628" s="112"/>
      <c r="J628" s="113"/>
      <c r="K628" s="113"/>
      <c r="AQ628" s="62"/>
      <c r="AR628" s="62"/>
      <c r="AS628" s="62"/>
      <c r="AT628" s="62"/>
    </row>
    <row r="629" ht="15.75" customHeight="1">
      <c r="F629" s="111"/>
      <c r="G629" s="112"/>
      <c r="H629" s="112"/>
      <c r="I629" s="112"/>
      <c r="J629" s="113"/>
      <c r="K629" s="113"/>
      <c r="AQ629" s="62"/>
      <c r="AR629" s="62"/>
      <c r="AS629" s="62"/>
      <c r="AT629" s="62"/>
    </row>
    <row r="630" ht="15.75" customHeight="1">
      <c r="F630" s="111"/>
      <c r="G630" s="112"/>
      <c r="H630" s="112"/>
      <c r="I630" s="112"/>
      <c r="J630" s="113"/>
      <c r="K630" s="113"/>
      <c r="AQ630" s="62"/>
      <c r="AR630" s="62"/>
      <c r="AS630" s="62"/>
      <c r="AT630" s="62"/>
    </row>
    <row r="631" ht="15.75" customHeight="1">
      <c r="F631" s="111"/>
      <c r="G631" s="112"/>
      <c r="H631" s="112"/>
      <c r="I631" s="112"/>
      <c r="J631" s="113"/>
      <c r="K631" s="113"/>
      <c r="AQ631" s="62"/>
      <c r="AR631" s="62"/>
      <c r="AS631" s="62"/>
      <c r="AT631" s="62"/>
    </row>
    <row r="632" ht="15.75" customHeight="1">
      <c r="F632" s="111"/>
      <c r="G632" s="112"/>
      <c r="H632" s="112"/>
      <c r="I632" s="112"/>
      <c r="J632" s="113"/>
      <c r="K632" s="113"/>
      <c r="AQ632" s="62"/>
      <c r="AR632" s="62"/>
      <c r="AS632" s="62"/>
      <c r="AT632" s="62"/>
    </row>
    <row r="633" ht="15.75" customHeight="1">
      <c r="F633" s="111"/>
      <c r="G633" s="112"/>
      <c r="H633" s="112"/>
      <c r="I633" s="112"/>
      <c r="J633" s="113"/>
      <c r="K633" s="113"/>
      <c r="AQ633" s="62"/>
      <c r="AR633" s="62"/>
      <c r="AS633" s="62"/>
      <c r="AT633" s="62"/>
    </row>
    <row r="634" ht="15.75" customHeight="1">
      <c r="F634" s="111"/>
      <c r="G634" s="112"/>
      <c r="H634" s="112"/>
      <c r="I634" s="112"/>
      <c r="J634" s="113"/>
      <c r="K634" s="113"/>
      <c r="AQ634" s="62"/>
      <c r="AR634" s="62"/>
      <c r="AS634" s="62"/>
      <c r="AT634" s="62"/>
    </row>
    <row r="635" ht="15.75" customHeight="1">
      <c r="F635" s="111"/>
      <c r="G635" s="112"/>
      <c r="H635" s="112"/>
      <c r="I635" s="112"/>
      <c r="J635" s="113"/>
      <c r="K635" s="113"/>
      <c r="AQ635" s="62"/>
      <c r="AR635" s="62"/>
      <c r="AS635" s="62"/>
      <c r="AT635" s="62"/>
    </row>
    <row r="636" ht="15.75" customHeight="1">
      <c r="F636" s="111"/>
      <c r="G636" s="112"/>
      <c r="H636" s="112"/>
      <c r="I636" s="112"/>
      <c r="J636" s="113"/>
      <c r="K636" s="113"/>
      <c r="AQ636" s="62"/>
      <c r="AR636" s="62"/>
      <c r="AS636" s="62"/>
      <c r="AT636" s="62"/>
    </row>
    <row r="637" ht="15.75" customHeight="1">
      <c r="F637" s="111"/>
      <c r="G637" s="112"/>
      <c r="H637" s="112"/>
      <c r="I637" s="112"/>
      <c r="J637" s="113"/>
      <c r="K637" s="113"/>
      <c r="AQ637" s="62"/>
      <c r="AR637" s="62"/>
      <c r="AS637" s="62"/>
      <c r="AT637" s="62"/>
    </row>
    <row r="638" ht="15.75" customHeight="1">
      <c r="F638" s="111"/>
      <c r="G638" s="112"/>
      <c r="H638" s="112"/>
      <c r="I638" s="112"/>
      <c r="J638" s="113"/>
      <c r="K638" s="113"/>
      <c r="AQ638" s="62"/>
      <c r="AR638" s="62"/>
      <c r="AS638" s="62"/>
      <c r="AT638" s="62"/>
    </row>
    <row r="639" ht="15.75" customHeight="1">
      <c r="F639" s="111"/>
      <c r="G639" s="112"/>
      <c r="H639" s="112"/>
      <c r="I639" s="112"/>
      <c r="J639" s="113"/>
      <c r="K639" s="113"/>
      <c r="AQ639" s="62"/>
      <c r="AR639" s="62"/>
      <c r="AS639" s="62"/>
      <c r="AT639" s="62"/>
    </row>
    <row r="640" ht="15.75" customHeight="1">
      <c r="F640" s="111"/>
      <c r="G640" s="112"/>
      <c r="H640" s="112"/>
      <c r="I640" s="112"/>
      <c r="J640" s="113"/>
      <c r="K640" s="113"/>
      <c r="AQ640" s="62"/>
      <c r="AR640" s="62"/>
      <c r="AS640" s="62"/>
      <c r="AT640" s="62"/>
    </row>
    <row r="641" ht="15.75" customHeight="1">
      <c r="F641" s="111"/>
      <c r="G641" s="112"/>
      <c r="H641" s="112"/>
      <c r="I641" s="112"/>
      <c r="J641" s="113"/>
      <c r="K641" s="113"/>
      <c r="AQ641" s="62"/>
      <c r="AR641" s="62"/>
      <c r="AS641" s="62"/>
      <c r="AT641" s="62"/>
    </row>
    <row r="642" ht="15.75" customHeight="1">
      <c r="F642" s="111"/>
      <c r="G642" s="112"/>
      <c r="H642" s="112"/>
      <c r="I642" s="112"/>
      <c r="J642" s="113"/>
      <c r="K642" s="113"/>
      <c r="AQ642" s="62"/>
      <c r="AR642" s="62"/>
      <c r="AS642" s="62"/>
      <c r="AT642" s="62"/>
    </row>
    <row r="643" ht="15.75" customHeight="1">
      <c r="F643" s="111"/>
      <c r="G643" s="112"/>
      <c r="H643" s="112"/>
      <c r="I643" s="112"/>
      <c r="J643" s="113"/>
      <c r="K643" s="113"/>
      <c r="AQ643" s="62"/>
      <c r="AR643" s="62"/>
      <c r="AS643" s="62"/>
      <c r="AT643" s="62"/>
    </row>
    <row r="644" ht="15.75" customHeight="1">
      <c r="F644" s="111"/>
      <c r="G644" s="112"/>
      <c r="H644" s="112"/>
      <c r="I644" s="112"/>
      <c r="J644" s="113"/>
      <c r="K644" s="113"/>
      <c r="AQ644" s="62"/>
      <c r="AR644" s="62"/>
      <c r="AS644" s="62"/>
      <c r="AT644" s="62"/>
    </row>
    <row r="645" ht="15.75" customHeight="1">
      <c r="F645" s="111"/>
      <c r="G645" s="112"/>
      <c r="H645" s="112"/>
      <c r="I645" s="112"/>
      <c r="J645" s="113"/>
      <c r="K645" s="113"/>
      <c r="AQ645" s="62"/>
      <c r="AR645" s="62"/>
      <c r="AS645" s="62"/>
      <c r="AT645" s="62"/>
    </row>
    <row r="646" ht="15.75" customHeight="1">
      <c r="F646" s="111"/>
      <c r="G646" s="112"/>
      <c r="H646" s="112"/>
      <c r="I646" s="112"/>
      <c r="J646" s="113"/>
      <c r="K646" s="113"/>
      <c r="AQ646" s="62"/>
      <c r="AR646" s="62"/>
      <c r="AS646" s="62"/>
      <c r="AT646" s="62"/>
    </row>
    <row r="647" ht="15.75" customHeight="1">
      <c r="F647" s="111"/>
      <c r="G647" s="112"/>
      <c r="H647" s="112"/>
      <c r="I647" s="112"/>
      <c r="J647" s="113"/>
      <c r="K647" s="113"/>
      <c r="AQ647" s="62"/>
      <c r="AR647" s="62"/>
      <c r="AS647" s="62"/>
      <c r="AT647" s="62"/>
    </row>
    <row r="648" ht="15.75" customHeight="1">
      <c r="F648" s="111"/>
      <c r="G648" s="112"/>
      <c r="H648" s="112"/>
      <c r="I648" s="112"/>
      <c r="J648" s="113"/>
      <c r="K648" s="113"/>
      <c r="AQ648" s="62"/>
      <c r="AR648" s="62"/>
      <c r="AS648" s="62"/>
      <c r="AT648" s="62"/>
    </row>
    <row r="649" ht="15.75" customHeight="1">
      <c r="F649" s="111"/>
      <c r="G649" s="112"/>
      <c r="H649" s="112"/>
      <c r="I649" s="112"/>
      <c r="J649" s="113"/>
      <c r="K649" s="113"/>
      <c r="AQ649" s="62"/>
      <c r="AR649" s="62"/>
      <c r="AS649" s="62"/>
      <c r="AT649" s="62"/>
    </row>
    <row r="650" ht="15.75" customHeight="1">
      <c r="F650" s="111"/>
      <c r="G650" s="112"/>
      <c r="H650" s="112"/>
      <c r="I650" s="112"/>
      <c r="J650" s="113"/>
      <c r="K650" s="113"/>
      <c r="AQ650" s="62"/>
      <c r="AR650" s="62"/>
      <c r="AS650" s="62"/>
      <c r="AT650" s="62"/>
    </row>
    <row r="651" ht="15.75" customHeight="1">
      <c r="F651" s="111"/>
      <c r="G651" s="112"/>
      <c r="H651" s="112"/>
      <c r="I651" s="112"/>
      <c r="J651" s="113"/>
      <c r="K651" s="113"/>
      <c r="AQ651" s="62"/>
      <c r="AR651" s="62"/>
      <c r="AS651" s="62"/>
      <c r="AT651" s="62"/>
    </row>
    <row r="652" ht="15.75" customHeight="1">
      <c r="F652" s="111"/>
      <c r="G652" s="112"/>
      <c r="H652" s="112"/>
      <c r="I652" s="112"/>
      <c r="J652" s="113"/>
      <c r="K652" s="113"/>
      <c r="AQ652" s="62"/>
      <c r="AR652" s="62"/>
      <c r="AS652" s="62"/>
      <c r="AT652" s="62"/>
    </row>
    <row r="653" ht="15.75" customHeight="1">
      <c r="F653" s="111"/>
      <c r="G653" s="112"/>
      <c r="H653" s="112"/>
      <c r="I653" s="112"/>
      <c r="J653" s="113"/>
      <c r="K653" s="113"/>
      <c r="AQ653" s="62"/>
      <c r="AR653" s="62"/>
      <c r="AS653" s="62"/>
      <c r="AT653" s="62"/>
    </row>
    <row r="654" ht="15.75" customHeight="1">
      <c r="F654" s="111"/>
      <c r="G654" s="112"/>
      <c r="H654" s="112"/>
      <c r="I654" s="112"/>
      <c r="J654" s="113"/>
      <c r="K654" s="113"/>
      <c r="AQ654" s="62"/>
      <c r="AR654" s="62"/>
      <c r="AS654" s="62"/>
      <c r="AT654" s="62"/>
    </row>
    <row r="655" ht="15.75" customHeight="1">
      <c r="F655" s="111"/>
      <c r="G655" s="112"/>
      <c r="H655" s="112"/>
      <c r="I655" s="112"/>
      <c r="J655" s="113"/>
      <c r="K655" s="113"/>
      <c r="AQ655" s="62"/>
      <c r="AR655" s="62"/>
      <c r="AS655" s="62"/>
      <c r="AT655" s="62"/>
    </row>
    <row r="656" ht="15.75" customHeight="1">
      <c r="F656" s="111"/>
      <c r="G656" s="112"/>
      <c r="H656" s="112"/>
      <c r="I656" s="112"/>
      <c r="J656" s="113"/>
      <c r="K656" s="113"/>
      <c r="AQ656" s="62"/>
      <c r="AR656" s="62"/>
      <c r="AS656" s="62"/>
      <c r="AT656" s="62"/>
    </row>
    <row r="657" ht="15.75" customHeight="1">
      <c r="F657" s="111"/>
      <c r="G657" s="112"/>
      <c r="H657" s="112"/>
      <c r="I657" s="112"/>
      <c r="J657" s="113"/>
      <c r="K657" s="113"/>
      <c r="AQ657" s="62"/>
      <c r="AR657" s="62"/>
      <c r="AS657" s="62"/>
      <c r="AT657" s="62"/>
    </row>
    <row r="658" ht="15.75" customHeight="1">
      <c r="F658" s="111"/>
      <c r="G658" s="112"/>
      <c r="H658" s="112"/>
      <c r="I658" s="112"/>
      <c r="J658" s="113"/>
      <c r="K658" s="113"/>
      <c r="AQ658" s="62"/>
      <c r="AR658" s="62"/>
      <c r="AS658" s="62"/>
      <c r="AT658" s="62"/>
    </row>
    <row r="659" ht="15.75" customHeight="1">
      <c r="F659" s="111"/>
      <c r="G659" s="112"/>
      <c r="H659" s="112"/>
      <c r="I659" s="112"/>
      <c r="J659" s="113"/>
      <c r="K659" s="113"/>
      <c r="AQ659" s="62"/>
      <c r="AR659" s="62"/>
      <c r="AS659" s="62"/>
      <c r="AT659" s="62"/>
    </row>
    <row r="660" ht="15.75" customHeight="1">
      <c r="F660" s="111"/>
      <c r="G660" s="112"/>
      <c r="H660" s="112"/>
      <c r="I660" s="112"/>
      <c r="J660" s="113"/>
      <c r="K660" s="113"/>
      <c r="AQ660" s="62"/>
      <c r="AR660" s="62"/>
      <c r="AS660" s="62"/>
      <c r="AT660" s="62"/>
    </row>
    <row r="661" ht="15.75" customHeight="1">
      <c r="F661" s="111"/>
      <c r="G661" s="112"/>
      <c r="H661" s="112"/>
      <c r="I661" s="112"/>
      <c r="J661" s="113"/>
      <c r="K661" s="113"/>
      <c r="AQ661" s="62"/>
      <c r="AR661" s="62"/>
      <c r="AS661" s="62"/>
      <c r="AT661" s="62"/>
    </row>
    <row r="662" ht="15.75" customHeight="1">
      <c r="F662" s="111"/>
      <c r="G662" s="112"/>
      <c r="H662" s="112"/>
      <c r="I662" s="112"/>
      <c r="J662" s="113"/>
      <c r="K662" s="113"/>
      <c r="AQ662" s="62"/>
      <c r="AR662" s="62"/>
      <c r="AS662" s="62"/>
      <c r="AT662" s="62"/>
    </row>
    <row r="663" ht="15.75" customHeight="1">
      <c r="F663" s="111"/>
      <c r="G663" s="112"/>
      <c r="H663" s="112"/>
      <c r="I663" s="112"/>
      <c r="J663" s="113"/>
      <c r="K663" s="113"/>
      <c r="AQ663" s="62"/>
      <c r="AR663" s="62"/>
      <c r="AS663" s="62"/>
      <c r="AT663" s="62"/>
    </row>
    <row r="664" ht="15.75" customHeight="1">
      <c r="F664" s="111"/>
      <c r="G664" s="112"/>
      <c r="H664" s="112"/>
      <c r="I664" s="112"/>
      <c r="J664" s="113"/>
      <c r="K664" s="113"/>
      <c r="AQ664" s="62"/>
      <c r="AR664" s="62"/>
      <c r="AS664" s="62"/>
      <c r="AT664" s="62"/>
    </row>
    <row r="665" ht="15.75" customHeight="1">
      <c r="F665" s="111"/>
      <c r="G665" s="112"/>
      <c r="H665" s="112"/>
      <c r="I665" s="112"/>
      <c r="J665" s="113"/>
      <c r="K665" s="113"/>
      <c r="AQ665" s="62"/>
      <c r="AR665" s="62"/>
      <c r="AS665" s="62"/>
      <c r="AT665" s="62"/>
    </row>
    <row r="666" ht="15.75" customHeight="1">
      <c r="F666" s="111"/>
      <c r="G666" s="112"/>
      <c r="H666" s="112"/>
      <c r="I666" s="112"/>
      <c r="J666" s="113"/>
      <c r="K666" s="113"/>
      <c r="AQ666" s="62"/>
      <c r="AR666" s="62"/>
      <c r="AS666" s="62"/>
      <c r="AT666" s="62"/>
    </row>
    <row r="667" ht="15.75" customHeight="1">
      <c r="F667" s="111"/>
      <c r="G667" s="112"/>
      <c r="H667" s="112"/>
      <c r="I667" s="112"/>
      <c r="J667" s="113"/>
      <c r="K667" s="113"/>
      <c r="AQ667" s="62"/>
      <c r="AR667" s="62"/>
      <c r="AS667" s="62"/>
      <c r="AT667" s="62"/>
    </row>
    <row r="668" ht="15.75" customHeight="1">
      <c r="F668" s="111"/>
      <c r="G668" s="112"/>
      <c r="H668" s="112"/>
      <c r="I668" s="112"/>
      <c r="J668" s="113"/>
      <c r="K668" s="113"/>
      <c r="AQ668" s="62"/>
      <c r="AR668" s="62"/>
      <c r="AS668" s="62"/>
      <c r="AT668" s="62"/>
    </row>
    <row r="669" ht="15.75" customHeight="1">
      <c r="F669" s="111"/>
      <c r="G669" s="112"/>
      <c r="H669" s="112"/>
      <c r="I669" s="112"/>
      <c r="J669" s="113"/>
      <c r="K669" s="113"/>
      <c r="AQ669" s="62"/>
      <c r="AR669" s="62"/>
      <c r="AS669" s="62"/>
      <c r="AT669" s="62"/>
    </row>
    <row r="670" ht="15.75" customHeight="1">
      <c r="F670" s="111"/>
      <c r="G670" s="112"/>
      <c r="H670" s="112"/>
      <c r="I670" s="112"/>
      <c r="J670" s="113"/>
      <c r="K670" s="113"/>
      <c r="AQ670" s="62"/>
      <c r="AR670" s="62"/>
      <c r="AS670" s="62"/>
      <c r="AT670" s="62"/>
    </row>
    <row r="671" ht="15.75" customHeight="1">
      <c r="F671" s="111"/>
      <c r="G671" s="112"/>
      <c r="H671" s="112"/>
      <c r="I671" s="112"/>
      <c r="J671" s="113"/>
      <c r="K671" s="113"/>
      <c r="AQ671" s="62"/>
      <c r="AR671" s="62"/>
      <c r="AS671" s="62"/>
      <c r="AT671" s="62"/>
    </row>
    <row r="672" ht="15.75" customHeight="1">
      <c r="F672" s="111"/>
      <c r="G672" s="112"/>
      <c r="H672" s="112"/>
      <c r="I672" s="112"/>
      <c r="J672" s="113"/>
      <c r="K672" s="113"/>
      <c r="AQ672" s="62"/>
      <c r="AR672" s="62"/>
      <c r="AS672" s="62"/>
      <c r="AT672" s="62"/>
    </row>
    <row r="673" ht="15.75" customHeight="1">
      <c r="F673" s="111"/>
      <c r="G673" s="112"/>
      <c r="H673" s="112"/>
      <c r="I673" s="112"/>
      <c r="J673" s="113"/>
      <c r="K673" s="113"/>
      <c r="AQ673" s="62"/>
      <c r="AR673" s="62"/>
      <c r="AS673" s="62"/>
      <c r="AT673" s="62"/>
    </row>
    <row r="674" ht="15.75" customHeight="1">
      <c r="F674" s="111"/>
      <c r="G674" s="112"/>
      <c r="H674" s="112"/>
      <c r="I674" s="112"/>
      <c r="J674" s="113"/>
      <c r="K674" s="113"/>
      <c r="AQ674" s="62"/>
      <c r="AR674" s="62"/>
      <c r="AS674" s="62"/>
      <c r="AT674" s="62"/>
    </row>
    <row r="675" ht="15.75" customHeight="1">
      <c r="F675" s="111"/>
      <c r="G675" s="112"/>
      <c r="H675" s="112"/>
      <c r="I675" s="112"/>
      <c r="J675" s="113"/>
      <c r="K675" s="113"/>
      <c r="AQ675" s="62"/>
      <c r="AR675" s="62"/>
      <c r="AS675" s="62"/>
      <c r="AT675" s="62"/>
    </row>
    <row r="676" ht="15.75" customHeight="1">
      <c r="F676" s="111"/>
      <c r="G676" s="112"/>
      <c r="H676" s="112"/>
      <c r="I676" s="112"/>
      <c r="J676" s="113"/>
      <c r="K676" s="113"/>
      <c r="AQ676" s="62"/>
      <c r="AR676" s="62"/>
      <c r="AS676" s="62"/>
      <c r="AT676" s="62"/>
    </row>
    <row r="677" ht="15.75" customHeight="1">
      <c r="F677" s="111"/>
      <c r="G677" s="112"/>
      <c r="H677" s="112"/>
      <c r="I677" s="112"/>
      <c r="J677" s="113"/>
      <c r="K677" s="113"/>
      <c r="AQ677" s="62"/>
      <c r="AR677" s="62"/>
      <c r="AS677" s="62"/>
      <c r="AT677" s="62"/>
    </row>
    <row r="678" ht="15.75" customHeight="1">
      <c r="F678" s="111"/>
      <c r="G678" s="112"/>
      <c r="H678" s="112"/>
      <c r="I678" s="112"/>
      <c r="J678" s="113"/>
      <c r="K678" s="113"/>
      <c r="AQ678" s="62"/>
      <c r="AR678" s="62"/>
      <c r="AS678" s="62"/>
      <c r="AT678" s="62"/>
    </row>
    <row r="679" ht="15.75" customHeight="1">
      <c r="F679" s="111"/>
      <c r="G679" s="112"/>
      <c r="H679" s="112"/>
      <c r="I679" s="112"/>
      <c r="J679" s="113"/>
      <c r="K679" s="113"/>
      <c r="AQ679" s="62"/>
      <c r="AR679" s="62"/>
      <c r="AS679" s="62"/>
      <c r="AT679" s="62"/>
    </row>
    <row r="680" ht="15.75" customHeight="1">
      <c r="F680" s="111"/>
      <c r="G680" s="112"/>
      <c r="H680" s="112"/>
      <c r="I680" s="112"/>
      <c r="J680" s="113"/>
      <c r="K680" s="113"/>
      <c r="AQ680" s="62"/>
      <c r="AR680" s="62"/>
      <c r="AS680" s="62"/>
      <c r="AT680" s="62"/>
    </row>
    <row r="681" ht="15.75" customHeight="1">
      <c r="F681" s="111"/>
      <c r="G681" s="112"/>
      <c r="H681" s="112"/>
      <c r="I681" s="112"/>
      <c r="J681" s="113"/>
      <c r="K681" s="113"/>
      <c r="AQ681" s="62"/>
      <c r="AR681" s="62"/>
      <c r="AS681" s="62"/>
      <c r="AT681" s="62"/>
    </row>
    <row r="682" ht="15.75" customHeight="1">
      <c r="F682" s="111"/>
      <c r="G682" s="112"/>
      <c r="H682" s="112"/>
      <c r="I682" s="112"/>
      <c r="J682" s="113"/>
      <c r="K682" s="113"/>
      <c r="AQ682" s="62"/>
      <c r="AR682" s="62"/>
      <c r="AS682" s="62"/>
      <c r="AT682" s="62"/>
    </row>
    <row r="683" ht="15.75" customHeight="1">
      <c r="F683" s="111"/>
      <c r="G683" s="112"/>
      <c r="H683" s="112"/>
      <c r="I683" s="112"/>
      <c r="J683" s="113"/>
      <c r="K683" s="113"/>
      <c r="AQ683" s="62"/>
      <c r="AR683" s="62"/>
      <c r="AS683" s="62"/>
      <c r="AT683" s="62"/>
    </row>
    <row r="684" ht="15.75" customHeight="1">
      <c r="F684" s="111"/>
      <c r="G684" s="112"/>
      <c r="H684" s="112"/>
      <c r="I684" s="112"/>
      <c r="J684" s="113"/>
      <c r="K684" s="113"/>
      <c r="AQ684" s="62"/>
      <c r="AR684" s="62"/>
      <c r="AS684" s="62"/>
      <c r="AT684" s="62"/>
    </row>
    <row r="685" ht="15.75" customHeight="1">
      <c r="F685" s="111"/>
      <c r="G685" s="112"/>
      <c r="H685" s="112"/>
      <c r="I685" s="112"/>
      <c r="J685" s="113"/>
      <c r="K685" s="113"/>
      <c r="AQ685" s="62"/>
      <c r="AR685" s="62"/>
      <c r="AS685" s="62"/>
      <c r="AT685" s="62"/>
    </row>
    <row r="686" ht="15.75" customHeight="1">
      <c r="F686" s="111"/>
      <c r="G686" s="112"/>
      <c r="H686" s="112"/>
      <c r="I686" s="112"/>
      <c r="J686" s="113"/>
      <c r="K686" s="113"/>
      <c r="AQ686" s="62"/>
      <c r="AR686" s="62"/>
      <c r="AS686" s="62"/>
      <c r="AT686" s="62"/>
    </row>
    <row r="687" ht="15.75" customHeight="1">
      <c r="F687" s="111"/>
      <c r="G687" s="112"/>
      <c r="H687" s="112"/>
      <c r="I687" s="112"/>
      <c r="J687" s="113"/>
      <c r="K687" s="113"/>
      <c r="AQ687" s="62"/>
      <c r="AR687" s="62"/>
      <c r="AS687" s="62"/>
      <c r="AT687" s="62"/>
    </row>
    <row r="688" ht="15.75" customHeight="1">
      <c r="F688" s="111"/>
      <c r="G688" s="112"/>
      <c r="H688" s="112"/>
      <c r="I688" s="112"/>
      <c r="J688" s="113"/>
      <c r="K688" s="113"/>
      <c r="AQ688" s="62"/>
      <c r="AR688" s="62"/>
      <c r="AS688" s="62"/>
      <c r="AT688" s="62"/>
    </row>
    <row r="689" ht="15.75" customHeight="1">
      <c r="F689" s="111"/>
      <c r="G689" s="112"/>
      <c r="H689" s="112"/>
      <c r="I689" s="112"/>
      <c r="J689" s="113"/>
      <c r="K689" s="113"/>
      <c r="AQ689" s="62"/>
      <c r="AR689" s="62"/>
      <c r="AS689" s="62"/>
      <c r="AT689" s="62"/>
    </row>
    <row r="690" ht="15.75" customHeight="1">
      <c r="F690" s="111"/>
      <c r="G690" s="112"/>
      <c r="H690" s="112"/>
      <c r="I690" s="112"/>
      <c r="J690" s="113"/>
      <c r="K690" s="113"/>
      <c r="AQ690" s="62"/>
      <c r="AR690" s="62"/>
      <c r="AS690" s="62"/>
      <c r="AT690" s="62"/>
    </row>
    <row r="691" ht="15.75" customHeight="1">
      <c r="F691" s="111"/>
      <c r="G691" s="112"/>
      <c r="H691" s="112"/>
      <c r="I691" s="112"/>
      <c r="J691" s="113"/>
      <c r="K691" s="113"/>
      <c r="AQ691" s="62"/>
      <c r="AR691" s="62"/>
      <c r="AS691" s="62"/>
      <c r="AT691" s="62"/>
    </row>
    <row r="692" ht="15.75" customHeight="1">
      <c r="F692" s="111"/>
      <c r="G692" s="112"/>
      <c r="H692" s="112"/>
      <c r="I692" s="112"/>
      <c r="J692" s="113"/>
      <c r="K692" s="113"/>
      <c r="AQ692" s="62"/>
      <c r="AR692" s="62"/>
      <c r="AS692" s="62"/>
      <c r="AT692" s="62"/>
    </row>
    <row r="693" ht="15.75" customHeight="1">
      <c r="F693" s="111"/>
      <c r="G693" s="112"/>
      <c r="H693" s="112"/>
      <c r="I693" s="112"/>
      <c r="J693" s="113"/>
      <c r="K693" s="113"/>
      <c r="AQ693" s="62"/>
      <c r="AR693" s="62"/>
      <c r="AS693" s="62"/>
      <c r="AT693" s="62"/>
    </row>
    <row r="694" ht="15.75" customHeight="1">
      <c r="F694" s="111"/>
      <c r="G694" s="112"/>
      <c r="H694" s="112"/>
      <c r="I694" s="112"/>
      <c r="J694" s="113"/>
      <c r="K694" s="113"/>
      <c r="AQ694" s="62"/>
      <c r="AR694" s="62"/>
      <c r="AS694" s="62"/>
      <c r="AT694" s="62"/>
    </row>
    <row r="695" ht="15.75" customHeight="1">
      <c r="F695" s="111"/>
      <c r="G695" s="112"/>
      <c r="H695" s="112"/>
      <c r="I695" s="112"/>
      <c r="J695" s="113"/>
      <c r="K695" s="113"/>
      <c r="AQ695" s="62"/>
      <c r="AR695" s="62"/>
      <c r="AS695" s="62"/>
      <c r="AT695" s="62"/>
    </row>
    <row r="696" ht="15.75" customHeight="1">
      <c r="F696" s="111"/>
      <c r="G696" s="112"/>
      <c r="H696" s="112"/>
      <c r="I696" s="112"/>
      <c r="J696" s="113"/>
      <c r="K696" s="113"/>
      <c r="AQ696" s="62"/>
      <c r="AR696" s="62"/>
      <c r="AS696" s="62"/>
      <c r="AT696" s="62"/>
    </row>
    <row r="697" ht="15.75" customHeight="1">
      <c r="F697" s="111"/>
      <c r="G697" s="112"/>
      <c r="H697" s="112"/>
      <c r="I697" s="112"/>
      <c r="J697" s="113"/>
      <c r="K697" s="113"/>
      <c r="AQ697" s="62"/>
      <c r="AR697" s="62"/>
      <c r="AS697" s="62"/>
      <c r="AT697" s="62"/>
    </row>
    <row r="698" ht="15.75" customHeight="1">
      <c r="F698" s="111"/>
      <c r="G698" s="112"/>
      <c r="H698" s="112"/>
      <c r="I698" s="112"/>
      <c r="J698" s="113"/>
      <c r="K698" s="113"/>
      <c r="AQ698" s="62"/>
      <c r="AR698" s="62"/>
      <c r="AS698" s="62"/>
      <c r="AT698" s="62"/>
    </row>
    <row r="699" ht="15.75" customHeight="1">
      <c r="F699" s="111"/>
      <c r="G699" s="112"/>
      <c r="H699" s="112"/>
      <c r="I699" s="112"/>
      <c r="J699" s="113"/>
      <c r="K699" s="113"/>
      <c r="AQ699" s="62"/>
      <c r="AR699" s="62"/>
      <c r="AS699" s="62"/>
      <c r="AT699" s="62"/>
    </row>
    <row r="700" ht="15.75" customHeight="1">
      <c r="F700" s="111"/>
      <c r="G700" s="112"/>
      <c r="H700" s="112"/>
      <c r="I700" s="112"/>
      <c r="J700" s="113"/>
      <c r="K700" s="113"/>
      <c r="AQ700" s="62"/>
      <c r="AR700" s="62"/>
      <c r="AS700" s="62"/>
      <c r="AT700" s="62"/>
    </row>
    <row r="701" ht="15.75" customHeight="1">
      <c r="F701" s="111"/>
      <c r="G701" s="112"/>
      <c r="H701" s="112"/>
      <c r="I701" s="112"/>
      <c r="J701" s="113"/>
      <c r="K701" s="113"/>
      <c r="AQ701" s="62"/>
      <c r="AR701" s="62"/>
      <c r="AS701" s="62"/>
      <c r="AT701" s="62"/>
    </row>
    <row r="702" ht="15.75" customHeight="1">
      <c r="F702" s="111"/>
      <c r="G702" s="112"/>
      <c r="H702" s="112"/>
      <c r="I702" s="112"/>
      <c r="J702" s="113"/>
      <c r="K702" s="113"/>
      <c r="AQ702" s="62"/>
      <c r="AR702" s="62"/>
      <c r="AS702" s="62"/>
      <c r="AT702" s="62"/>
    </row>
    <row r="703" ht="15.75" customHeight="1">
      <c r="F703" s="111"/>
      <c r="G703" s="112"/>
      <c r="H703" s="112"/>
      <c r="I703" s="112"/>
      <c r="J703" s="113"/>
      <c r="K703" s="113"/>
      <c r="AQ703" s="62"/>
      <c r="AR703" s="62"/>
      <c r="AS703" s="62"/>
      <c r="AT703" s="62"/>
    </row>
    <row r="704" ht="15.75" customHeight="1">
      <c r="F704" s="111"/>
      <c r="G704" s="112"/>
      <c r="H704" s="112"/>
      <c r="I704" s="112"/>
      <c r="J704" s="113"/>
      <c r="K704" s="113"/>
      <c r="AQ704" s="62"/>
      <c r="AR704" s="62"/>
      <c r="AS704" s="62"/>
      <c r="AT704" s="62"/>
    </row>
    <row r="705" ht="15.75" customHeight="1">
      <c r="F705" s="111"/>
      <c r="G705" s="112"/>
      <c r="H705" s="112"/>
      <c r="I705" s="112"/>
      <c r="J705" s="113"/>
      <c r="K705" s="113"/>
      <c r="AQ705" s="62"/>
      <c r="AR705" s="62"/>
      <c r="AS705" s="62"/>
      <c r="AT705" s="62"/>
    </row>
    <row r="706" ht="15.75" customHeight="1">
      <c r="F706" s="111"/>
      <c r="G706" s="112"/>
      <c r="H706" s="112"/>
      <c r="I706" s="112"/>
      <c r="J706" s="113"/>
      <c r="K706" s="113"/>
      <c r="AQ706" s="62"/>
      <c r="AR706" s="62"/>
      <c r="AS706" s="62"/>
      <c r="AT706" s="62"/>
    </row>
    <row r="707" ht="15.75" customHeight="1">
      <c r="F707" s="111"/>
      <c r="G707" s="112"/>
      <c r="H707" s="112"/>
      <c r="I707" s="112"/>
      <c r="J707" s="113"/>
      <c r="K707" s="113"/>
      <c r="AQ707" s="62"/>
      <c r="AR707" s="62"/>
      <c r="AS707" s="62"/>
      <c r="AT707" s="62"/>
    </row>
    <row r="708" ht="15.75" customHeight="1">
      <c r="F708" s="111"/>
      <c r="G708" s="112"/>
      <c r="H708" s="112"/>
      <c r="I708" s="112"/>
      <c r="J708" s="113"/>
      <c r="K708" s="113"/>
      <c r="AQ708" s="62"/>
      <c r="AR708" s="62"/>
      <c r="AS708" s="62"/>
      <c r="AT708" s="62"/>
    </row>
    <row r="709" ht="15.75" customHeight="1">
      <c r="F709" s="111"/>
      <c r="G709" s="112"/>
      <c r="H709" s="112"/>
      <c r="I709" s="112"/>
      <c r="J709" s="113"/>
      <c r="K709" s="113"/>
      <c r="AQ709" s="62"/>
      <c r="AR709" s="62"/>
      <c r="AS709" s="62"/>
      <c r="AT709" s="62"/>
    </row>
    <row r="710" ht="15.75" customHeight="1">
      <c r="F710" s="111"/>
      <c r="G710" s="112"/>
      <c r="H710" s="112"/>
      <c r="I710" s="112"/>
      <c r="J710" s="113"/>
      <c r="K710" s="113"/>
      <c r="AQ710" s="62"/>
      <c r="AR710" s="62"/>
      <c r="AS710" s="62"/>
      <c r="AT710" s="62"/>
    </row>
    <row r="711" ht="15.75" customHeight="1">
      <c r="F711" s="111"/>
      <c r="G711" s="112"/>
      <c r="H711" s="112"/>
      <c r="I711" s="112"/>
      <c r="J711" s="113"/>
      <c r="K711" s="113"/>
      <c r="AQ711" s="62"/>
      <c r="AR711" s="62"/>
      <c r="AS711" s="62"/>
      <c r="AT711" s="62"/>
    </row>
    <row r="712" ht="15.75" customHeight="1">
      <c r="F712" s="111"/>
      <c r="G712" s="112"/>
      <c r="H712" s="112"/>
      <c r="I712" s="112"/>
      <c r="J712" s="113"/>
      <c r="K712" s="113"/>
      <c r="AQ712" s="62"/>
      <c r="AR712" s="62"/>
      <c r="AS712" s="62"/>
      <c r="AT712" s="62"/>
    </row>
    <row r="713" ht="15.75" customHeight="1">
      <c r="F713" s="111"/>
      <c r="G713" s="112"/>
      <c r="H713" s="112"/>
      <c r="I713" s="112"/>
      <c r="J713" s="113"/>
      <c r="K713" s="113"/>
      <c r="AQ713" s="62"/>
      <c r="AR713" s="62"/>
      <c r="AS713" s="62"/>
      <c r="AT713" s="62"/>
    </row>
    <row r="714" ht="15.75" customHeight="1">
      <c r="F714" s="111"/>
      <c r="G714" s="112"/>
      <c r="H714" s="112"/>
      <c r="I714" s="112"/>
      <c r="J714" s="113"/>
      <c r="K714" s="113"/>
      <c r="AQ714" s="62"/>
      <c r="AR714" s="62"/>
      <c r="AS714" s="62"/>
      <c r="AT714" s="62"/>
    </row>
    <row r="715" ht="15.75" customHeight="1">
      <c r="F715" s="111"/>
      <c r="G715" s="112"/>
      <c r="H715" s="112"/>
      <c r="I715" s="112"/>
      <c r="J715" s="113"/>
      <c r="K715" s="113"/>
      <c r="AQ715" s="62"/>
      <c r="AR715" s="62"/>
      <c r="AS715" s="62"/>
      <c r="AT715" s="62"/>
    </row>
    <row r="716" ht="15.75" customHeight="1">
      <c r="F716" s="111"/>
      <c r="G716" s="112"/>
      <c r="H716" s="112"/>
      <c r="I716" s="112"/>
      <c r="J716" s="113"/>
      <c r="K716" s="113"/>
      <c r="AQ716" s="62"/>
      <c r="AR716" s="62"/>
      <c r="AS716" s="62"/>
      <c r="AT716" s="62"/>
    </row>
    <row r="717" ht="15.75" customHeight="1">
      <c r="F717" s="111"/>
      <c r="G717" s="112"/>
      <c r="H717" s="112"/>
      <c r="I717" s="112"/>
      <c r="J717" s="113"/>
      <c r="K717" s="113"/>
      <c r="AQ717" s="62"/>
      <c r="AR717" s="62"/>
      <c r="AS717" s="62"/>
      <c r="AT717" s="62"/>
    </row>
    <row r="718" ht="15.75" customHeight="1">
      <c r="F718" s="111"/>
      <c r="G718" s="112"/>
      <c r="H718" s="112"/>
      <c r="I718" s="112"/>
      <c r="J718" s="113"/>
      <c r="K718" s="113"/>
      <c r="AQ718" s="62"/>
      <c r="AR718" s="62"/>
      <c r="AS718" s="62"/>
      <c r="AT718" s="62"/>
    </row>
    <row r="719" ht="15.75" customHeight="1">
      <c r="F719" s="111"/>
      <c r="G719" s="112"/>
      <c r="H719" s="112"/>
      <c r="I719" s="112"/>
      <c r="J719" s="113"/>
      <c r="K719" s="113"/>
      <c r="AQ719" s="62"/>
      <c r="AR719" s="62"/>
      <c r="AS719" s="62"/>
      <c r="AT719" s="62"/>
    </row>
    <row r="720" ht="15.75" customHeight="1">
      <c r="F720" s="111"/>
      <c r="G720" s="112"/>
      <c r="H720" s="112"/>
      <c r="I720" s="112"/>
      <c r="J720" s="113"/>
      <c r="K720" s="113"/>
      <c r="AQ720" s="62"/>
      <c r="AR720" s="62"/>
      <c r="AS720" s="62"/>
      <c r="AT720" s="62"/>
    </row>
    <row r="721" ht="15.75" customHeight="1">
      <c r="F721" s="111"/>
      <c r="G721" s="112"/>
      <c r="H721" s="112"/>
      <c r="I721" s="112"/>
      <c r="J721" s="113"/>
      <c r="K721" s="113"/>
      <c r="AQ721" s="62"/>
      <c r="AR721" s="62"/>
      <c r="AS721" s="62"/>
      <c r="AT721" s="62"/>
    </row>
    <row r="722" ht="15.75" customHeight="1">
      <c r="F722" s="111"/>
      <c r="G722" s="112"/>
      <c r="H722" s="112"/>
      <c r="I722" s="112"/>
      <c r="J722" s="113"/>
      <c r="K722" s="113"/>
      <c r="AQ722" s="62"/>
      <c r="AR722" s="62"/>
      <c r="AS722" s="62"/>
      <c r="AT722" s="62"/>
    </row>
    <row r="723" ht="15.75" customHeight="1">
      <c r="F723" s="111"/>
      <c r="G723" s="112"/>
      <c r="H723" s="112"/>
      <c r="I723" s="112"/>
      <c r="J723" s="113"/>
      <c r="K723" s="113"/>
      <c r="AQ723" s="62"/>
      <c r="AR723" s="62"/>
      <c r="AS723" s="62"/>
      <c r="AT723" s="62"/>
    </row>
    <row r="724" ht="15.75" customHeight="1">
      <c r="F724" s="111"/>
      <c r="G724" s="112"/>
      <c r="H724" s="112"/>
      <c r="I724" s="112"/>
      <c r="J724" s="113"/>
      <c r="K724" s="113"/>
      <c r="AQ724" s="62"/>
      <c r="AR724" s="62"/>
      <c r="AS724" s="62"/>
      <c r="AT724" s="62"/>
    </row>
    <row r="725" ht="15.75" customHeight="1">
      <c r="F725" s="111"/>
      <c r="G725" s="112"/>
      <c r="H725" s="112"/>
      <c r="I725" s="112"/>
      <c r="J725" s="113"/>
      <c r="K725" s="113"/>
      <c r="AQ725" s="62"/>
      <c r="AR725" s="62"/>
      <c r="AS725" s="62"/>
      <c r="AT725" s="62"/>
    </row>
    <row r="726" ht="15.75" customHeight="1">
      <c r="F726" s="111"/>
      <c r="G726" s="112"/>
      <c r="H726" s="112"/>
      <c r="I726" s="112"/>
      <c r="J726" s="113"/>
      <c r="K726" s="113"/>
      <c r="AQ726" s="62"/>
      <c r="AR726" s="62"/>
      <c r="AS726" s="62"/>
      <c r="AT726" s="62"/>
    </row>
    <row r="727" ht="15.75" customHeight="1">
      <c r="F727" s="111"/>
      <c r="G727" s="112"/>
      <c r="H727" s="112"/>
      <c r="I727" s="112"/>
      <c r="J727" s="113"/>
      <c r="K727" s="113"/>
      <c r="AQ727" s="62"/>
      <c r="AR727" s="62"/>
      <c r="AS727" s="62"/>
      <c r="AT727" s="62"/>
    </row>
    <row r="728" ht="15.75" customHeight="1">
      <c r="F728" s="111"/>
      <c r="G728" s="112"/>
      <c r="H728" s="112"/>
      <c r="I728" s="112"/>
      <c r="J728" s="113"/>
      <c r="K728" s="113"/>
      <c r="AQ728" s="62"/>
      <c r="AR728" s="62"/>
      <c r="AS728" s="62"/>
      <c r="AT728" s="62"/>
    </row>
    <row r="729" ht="15.75" customHeight="1">
      <c r="F729" s="111"/>
      <c r="G729" s="112"/>
      <c r="H729" s="112"/>
      <c r="I729" s="112"/>
      <c r="J729" s="113"/>
      <c r="K729" s="113"/>
      <c r="AQ729" s="62"/>
      <c r="AR729" s="62"/>
      <c r="AS729" s="62"/>
      <c r="AT729" s="62"/>
    </row>
    <row r="730" ht="15.75" customHeight="1">
      <c r="F730" s="111"/>
      <c r="G730" s="112"/>
      <c r="H730" s="112"/>
      <c r="I730" s="112"/>
      <c r="J730" s="113"/>
      <c r="K730" s="113"/>
      <c r="AQ730" s="62"/>
      <c r="AR730" s="62"/>
      <c r="AS730" s="62"/>
      <c r="AT730" s="62"/>
    </row>
    <row r="731" ht="15.75" customHeight="1">
      <c r="F731" s="111"/>
      <c r="G731" s="112"/>
      <c r="H731" s="112"/>
      <c r="I731" s="112"/>
      <c r="J731" s="113"/>
      <c r="K731" s="113"/>
      <c r="AQ731" s="62"/>
      <c r="AR731" s="62"/>
      <c r="AS731" s="62"/>
      <c r="AT731" s="62"/>
    </row>
    <row r="732" ht="15.75" customHeight="1">
      <c r="F732" s="111"/>
      <c r="G732" s="112"/>
      <c r="H732" s="112"/>
      <c r="I732" s="112"/>
      <c r="J732" s="113"/>
      <c r="K732" s="113"/>
      <c r="AQ732" s="62"/>
      <c r="AR732" s="62"/>
      <c r="AS732" s="62"/>
      <c r="AT732" s="62"/>
    </row>
    <row r="733" ht="15.75" customHeight="1">
      <c r="F733" s="111"/>
      <c r="G733" s="112"/>
      <c r="H733" s="112"/>
      <c r="I733" s="112"/>
      <c r="J733" s="113"/>
      <c r="K733" s="113"/>
      <c r="AQ733" s="62"/>
      <c r="AR733" s="62"/>
      <c r="AS733" s="62"/>
      <c r="AT733" s="62"/>
    </row>
    <row r="734" ht="15.75" customHeight="1">
      <c r="F734" s="111"/>
      <c r="G734" s="112"/>
      <c r="H734" s="112"/>
      <c r="I734" s="112"/>
      <c r="J734" s="113"/>
      <c r="K734" s="113"/>
      <c r="AQ734" s="62"/>
      <c r="AR734" s="62"/>
      <c r="AS734" s="62"/>
      <c r="AT734" s="62"/>
    </row>
    <row r="735" ht="15.75" customHeight="1">
      <c r="F735" s="111"/>
      <c r="G735" s="112"/>
      <c r="H735" s="112"/>
      <c r="I735" s="112"/>
      <c r="J735" s="113"/>
      <c r="K735" s="113"/>
      <c r="AQ735" s="62"/>
      <c r="AR735" s="62"/>
      <c r="AS735" s="62"/>
      <c r="AT735" s="62"/>
    </row>
    <row r="736" ht="15.75" customHeight="1">
      <c r="F736" s="111"/>
      <c r="G736" s="112"/>
      <c r="H736" s="112"/>
      <c r="I736" s="112"/>
      <c r="J736" s="113"/>
      <c r="K736" s="113"/>
      <c r="AQ736" s="62"/>
      <c r="AR736" s="62"/>
      <c r="AS736" s="62"/>
      <c r="AT736" s="62"/>
    </row>
    <row r="737" ht="15.75" customHeight="1">
      <c r="F737" s="111"/>
      <c r="G737" s="112"/>
      <c r="H737" s="112"/>
      <c r="I737" s="112"/>
      <c r="J737" s="113"/>
      <c r="K737" s="113"/>
      <c r="AQ737" s="62"/>
      <c r="AR737" s="62"/>
      <c r="AS737" s="62"/>
      <c r="AT737" s="62"/>
    </row>
    <row r="738" ht="15.75" customHeight="1">
      <c r="F738" s="111"/>
      <c r="G738" s="112"/>
      <c r="H738" s="112"/>
      <c r="I738" s="112"/>
      <c r="J738" s="113"/>
      <c r="K738" s="113"/>
      <c r="AQ738" s="62"/>
      <c r="AR738" s="62"/>
      <c r="AS738" s="62"/>
      <c r="AT738" s="62"/>
    </row>
    <row r="739" ht="15.75" customHeight="1">
      <c r="F739" s="111"/>
      <c r="G739" s="112"/>
      <c r="H739" s="112"/>
      <c r="I739" s="112"/>
      <c r="J739" s="113"/>
      <c r="K739" s="113"/>
      <c r="AQ739" s="62"/>
      <c r="AR739" s="62"/>
      <c r="AS739" s="62"/>
      <c r="AT739" s="62"/>
    </row>
    <row r="740" ht="15.75" customHeight="1">
      <c r="F740" s="111"/>
      <c r="G740" s="112"/>
      <c r="H740" s="112"/>
      <c r="I740" s="112"/>
      <c r="J740" s="113"/>
      <c r="K740" s="113"/>
      <c r="AQ740" s="62"/>
      <c r="AR740" s="62"/>
      <c r="AS740" s="62"/>
      <c r="AT740" s="62"/>
    </row>
    <row r="741" ht="15.75" customHeight="1">
      <c r="F741" s="111"/>
      <c r="G741" s="112"/>
      <c r="H741" s="112"/>
      <c r="I741" s="112"/>
      <c r="J741" s="113"/>
      <c r="K741" s="113"/>
      <c r="AQ741" s="62"/>
      <c r="AR741" s="62"/>
      <c r="AS741" s="62"/>
      <c r="AT741" s="62"/>
    </row>
    <row r="742" ht="15.75" customHeight="1">
      <c r="F742" s="111"/>
      <c r="G742" s="112"/>
      <c r="H742" s="112"/>
      <c r="I742" s="112"/>
      <c r="J742" s="113"/>
      <c r="K742" s="113"/>
      <c r="AQ742" s="62"/>
      <c r="AR742" s="62"/>
      <c r="AS742" s="62"/>
      <c r="AT742" s="62"/>
    </row>
    <row r="743" ht="15.75" customHeight="1">
      <c r="F743" s="111"/>
      <c r="G743" s="112"/>
      <c r="H743" s="112"/>
      <c r="I743" s="112"/>
      <c r="J743" s="113"/>
      <c r="K743" s="113"/>
      <c r="AQ743" s="62"/>
      <c r="AR743" s="62"/>
      <c r="AS743" s="62"/>
      <c r="AT743" s="62"/>
    </row>
    <row r="744" ht="15.75" customHeight="1">
      <c r="F744" s="111"/>
      <c r="G744" s="112"/>
      <c r="H744" s="112"/>
      <c r="I744" s="112"/>
      <c r="J744" s="113"/>
      <c r="K744" s="113"/>
      <c r="AQ744" s="62"/>
      <c r="AR744" s="62"/>
      <c r="AS744" s="62"/>
      <c r="AT744" s="62"/>
    </row>
    <row r="745" ht="15.75" customHeight="1">
      <c r="F745" s="111"/>
      <c r="G745" s="112"/>
      <c r="H745" s="112"/>
      <c r="I745" s="112"/>
      <c r="J745" s="113"/>
      <c r="K745" s="113"/>
      <c r="AQ745" s="62"/>
      <c r="AR745" s="62"/>
      <c r="AS745" s="62"/>
      <c r="AT745" s="62"/>
    </row>
    <row r="746" ht="15.75" customHeight="1">
      <c r="F746" s="111"/>
      <c r="G746" s="112"/>
      <c r="H746" s="112"/>
      <c r="I746" s="112"/>
      <c r="J746" s="113"/>
      <c r="K746" s="113"/>
      <c r="AQ746" s="62"/>
      <c r="AR746" s="62"/>
      <c r="AS746" s="62"/>
      <c r="AT746" s="62"/>
    </row>
    <row r="747" ht="15.75" customHeight="1">
      <c r="F747" s="111"/>
      <c r="G747" s="112"/>
      <c r="H747" s="112"/>
      <c r="I747" s="112"/>
      <c r="J747" s="113"/>
      <c r="K747" s="113"/>
      <c r="AQ747" s="62"/>
      <c r="AR747" s="62"/>
      <c r="AS747" s="62"/>
      <c r="AT747" s="62"/>
    </row>
    <row r="748" ht="15.75" customHeight="1">
      <c r="F748" s="111"/>
      <c r="G748" s="112"/>
      <c r="H748" s="112"/>
      <c r="I748" s="112"/>
      <c r="J748" s="113"/>
      <c r="K748" s="113"/>
      <c r="AQ748" s="62"/>
      <c r="AR748" s="62"/>
      <c r="AS748" s="62"/>
      <c r="AT748" s="62"/>
    </row>
    <row r="749" ht="15.75" customHeight="1">
      <c r="F749" s="111"/>
      <c r="G749" s="112"/>
      <c r="H749" s="112"/>
      <c r="I749" s="112"/>
      <c r="J749" s="113"/>
      <c r="K749" s="113"/>
      <c r="AQ749" s="62"/>
      <c r="AR749" s="62"/>
      <c r="AS749" s="62"/>
      <c r="AT749" s="62"/>
    </row>
    <row r="750" ht="15.75" customHeight="1">
      <c r="F750" s="111"/>
      <c r="G750" s="112"/>
      <c r="H750" s="112"/>
      <c r="I750" s="112"/>
      <c r="J750" s="113"/>
      <c r="K750" s="113"/>
      <c r="AQ750" s="62"/>
      <c r="AR750" s="62"/>
      <c r="AS750" s="62"/>
      <c r="AT750" s="62"/>
    </row>
    <row r="751" ht="15.75" customHeight="1">
      <c r="F751" s="111"/>
      <c r="G751" s="112"/>
      <c r="H751" s="112"/>
      <c r="I751" s="112"/>
      <c r="J751" s="113"/>
      <c r="K751" s="113"/>
      <c r="AQ751" s="62"/>
      <c r="AR751" s="62"/>
      <c r="AS751" s="62"/>
      <c r="AT751" s="62"/>
    </row>
    <row r="752" ht="15.75" customHeight="1">
      <c r="F752" s="111"/>
      <c r="G752" s="112"/>
      <c r="H752" s="112"/>
      <c r="I752" s="112"/>
      <c r="J752" s="113"/>
      <c r="K752" s="113"/>
      <c r="AQ752" s="62"/>
      <c r="AR752" s="62"/>
      <c r="AS752" s="62"/>
      <c r="AT752" s="62"/>
    </row>
    <row r="753" ht="15.75" customHeight="1">
      <c r="F753" s="111"/>
      <c r="G753" s="112"/>
      <c r="H753" s="112"/>
      <c r="I753" s="112"/>
      <c r="J753" s="113"/>
      <c r="K753" s="113"/>
      <c r="AQ753" s="62"/>
      <c r="AR753" s="62"/>
      <c r="AS753" s="62"/>
      <c r="AT753" s="62"/>
    </row>
    <row r="754" ht="15.75" customHeight="1">
      <c r="F754" s="111"/>
      <c r="G754" s="112"/>
      <c r="H754" s="112"/>
      <c r="I754" s="112"/>
      <c r="J754" s="113"/>
      <c r="K754" s="113"/>
      <c r="AQ754" s="62"/>
      <c r="AR754" s="62"/>
      <c r="AS754" s="62"/>
      <c r="AT754" s="62"/>
    </row>
    <row r="755" ht="15.75" customHeight="1">
      <c r="F755" s="111"/>
      <c r="G755" s="112"/>
      <c r="H755" s="112"/>
      <c r="I755" s="112"/>
      <c r="J755" s="113"/>
      <c r="K755" s="113"/>
      <c r="AQ755" s="62"/>
      <c r="AR755" s="62"/>
      <c r="AS755" s="62"/>
      <c r="AT755" s="62"/>
    </row>
    <row r="756" ht="15.75" customHeight="1">
      <c r="F756" s="111"/>
      <c r="G756" s="112"/>
      <c r="H756" s="112"/>
      <c r="I756" s="112"/>
      <c r="J756" s="113"/>
      <c r="K756" s="113"/>
      <c r="AQ756" s="62"/>
      <c r="AR756" s="62"/>
      <c r="AS756" s="62"/>
      <c r="AT756" s="62"/>
    </row>
    <row r="757" ht="15.75" customHeight="1">
      <c r="F757" s="111"/>
      <c r="G757" s="112"/>
      <c r="H757" s="112"/>
      <c r="I757" s="112"/>
      <c r="J757" s="113"/>
      <c r="K757" s="113"/>
      <c r="AQ757" s="62"/>
      <c r="AR757" s="62"/>
      <c r="AS757" s="62"/>
      <c r="AT757" s="62"/>
    </row>
    <row r="758" ht="15.75" customHeight="1">
      <c r="F758" s="111"/>
      <c r="G758" s="112"/>
      <c r="H758" s="112"/>
      <c r="I758" s="112"/>
      <c r="J758" s="113"/>
      <c r="K758" s="113"/>
      <c r="AQ758" s="62"/>
      <c r="AR758" s="62"/>
      <c r="AS758" s="62"/>
      <c r="AT758" s="62"/>
    </row>
    <row r="759" ht="15.75" customHeight="1">
      <c r="F759" s="111"/>
      <c r="G759" s="112"/>
      <c r="H759" s="112"/>
      <c r="I759" s="112"/>
      <c r="J759" s="113"/>
      <c r="K759" s="113"/>
      <c r="AQ759" s="62"/>
      <c r="AR759" s="62"/>
      <c r="AS759" s="62"/>
      <c r="AT759" s="62"/>
    </row>
    <row r="760" ht="15.75" customHeight="1">
      <c r="F760" s="111"/>
      <c r="G760" s="112"/>
      <c r="H760" s="112"/>
      <c r="I760" s="112"/>
      <c r="J760" s="113"/>
      <c r="K760" s="113"/>
      <c r="AQ760" s="62"/>
      <c r="AR760" s="62"/>
      <c r="AS760" s="62"/>
      <c r="AT760" s="62"/>
    </row>
    <row r="761" ht="15.75" customHeight="1">
      <c r="F761" s="111"/>
      <c r="G761" s="112"/>
      <c r="H761" s="112"/>
      <c r="I761" s="112"/>
      <c r="J761" s="113"/>
      <c r="K761" s="113"/>
      <c r="AQ761" s="62"/>
      <c r="AR761" s="62"/>
      <c r="AS761" s="62"/>
      <c r="AT761" s="62"/>
    </row>
    <row r="762" ht="15.75" customHeight="1">
      <c r="F762" s="111"/>
      <c r="G762" s="112"/>
      <c r="H762" s="112"/>
      <c r="I762" s="112"/>
      <c r="J762" s="113"/>
      <c r="K762" s="113"/>
      <c r="AQ762" s="62"/>
      <c r="AR762" s="62"/>
      <c r="AS762" s="62"/>
      <c r="AT762" s="62"/>
    </row>
    <row r="763" ht="15.75" customHeight="1">
      <c r="F763" s="111"/>
      <c r="G763" s="112"/>
      <c r="H763" s="112"/>
      <c r="I763" s="112"/>
      <c r="J763" s="113"/>
      <c r="K763" s="113"/>
      <c r="AQ763" s="62"/>
      <c r="AR763" s="62"/>
      <c r="AS763" s="62"/>
      <c r="AT763" s="62"/>
    </row>
    <row r="764" ht="15.75" customHeight="1">
      <c r="F764" s="111"/>
      <c r="G764" s="112"/>
      <c r="H764" s="112"/>
      <c r="I764" s="112"/>
      <c r="J764" s="113"/>
      <c r="K764" s="113"/>
      <c r="AQ764" s="62"/>
      <c r="AR764" s="62"/>
      <c r="AS764" s="62"/>
      <c r="AT764" s="62"/>
    </row>
    <row r="765" ht="15.75" customHeight="1">
      <c r="F765" s="111"/>
      <c r="G765" s="112"/>
      <c r="H765" s="112"/>
      <c r="I765" s="112"/>
      <c r="J765" s="113"/>
      <c r="K765" s="113"/>
      <c r="AQ765" s="62"/>
      <c r="AR765" s="62"/>
      <c r="AS765" s="62"/>
      <c r="AT765" s="62"/>
    </row>
    <row r="766" ht="15.75" customHeight="1">
      <c r="F766" s="111"/>
      <c r="G766" s="112"/>
      <c r="H766" s="112"/>
      <c r="I766" s="112"/>
      <c r="J766" s="113"/>
      <c r="K766" s="113"/>
      <c r="AQ766" s="62"/>
      <c r="AR766" s="62"/>
      <c r="AS766" s="62"/>
      <c r="AT766" s="62"/>
    </row>
    <row r="767" ht="15.75" customHeight="1">
      <c r="F767" s="111"/>
      <c r="G767" s="112"/>
      <c r="H767" s="112"/>
      <c r="I767" s="112"/>
      <c r="J767" s="113"/>
      <c r="K767" s="113"/>
      <c r="AQ767" s="62"/>
      <c r="AR767" s="62"/>
      <c r="AS767" s="62"/>
      <c r="AT767" s="62"/>
    </row>
    <row r="768" ht="15.75" customHeight="1">
      <c r="F768" s="111"/>
      <c r="G768" s="112"/>
      <c r="H768" s="112"/>
      <c r="I768" s="112"/>
      <c r="J768" s="113"/>
      <c r="K768" s="113"/>
      <c r="AQ768" s="62"/>
      <c r="AR768" s="62"/>
      <c r="AS768" s="62"/>
      <c r="AT768" s="62"/>
    </row>
    <row r="769" ht="15.75" customHeight="1">
      <c r="F769" s="111"/>
      <c r="G769" s="112"/>
      <c r="H769" s="112"/>
      <c r="I769" s="112"/>
      <c r="J769" s="113"/>
      <c r="K769" s="113"/>
      <c r="AQ769" s="62"/>
      <c r="AR769" s="62"/>
      <c r="AS769" s="62"/>
      <c r="AT769" s="62"/>
    </row>
    <row r="770" ht="15.75" customHeight="1">
      <c r="F770" s="111"/>
      <c r="G770" s="112"/>
      <c r="H770" s="112"/>
      <c r="I770" s="112"/>
      <c r="J770" s="113"/>
      <c r="K770" s="113"/>
      <c r="AQ770" s="62"/>
      <c r="AR770" s="62"/>
      <c r="AS770" s="62"/>
      <c r="AT770" s="62"/>
    </row>
    <row r="771" ht="15.75" customHeight="1">
      <c r="F771" s="111"/>
      <c r="G771" s="112"/>
      <c r="H771" s="112"/>
      <c r="I771" s="112"/>
      <c r="J771" s="113"/>
      <c r="K771" s="113"/>
      <c r="AQ771" s="62"/>
      <c r="AR771" s="62"/>
      <c r="AS771" s="62"/>
      <c r="AT771" s="62"/>
    </row>
    <row r="772" ht="15.75" customHeight="1">
      <c r="F772" s="111"/>
      <c r="G772" s="112"/>
      <c r="H772" s="112"/>
      <c r="I772" s="112"/>
      <c r="J772" s="113"/>
      <c r="K772" s="113"/>
      <c r="AQ772" s="62"/>
      <c r="AR772" s="62"/>
      <c r="AS772" s="62"/>
      <c r="AT772" s="62"/>
    </row>
    <row r="773" ht="15.75" customHeight="1">
      <c r="F773" s="111"/>
      <c r="G773" s="112"/>
      <c r="H773" s="112"/>
      <c r="I773" s="112"/>
      <c r="J773" s="113"/>
      <c r="K773" s="113"/>
      <c r="AQ773" s="62"/>
      <c r="AR773" s="62"/>
      <c r="AS773" s="62"/>
      <c r="AT773" s="62"/>
    </row>
    <row r="774" ht="15.75" customHeight="1">
      <c r="F774" s="111"/>
      <c r="G774" s="112"/>
      <c r="H774" s="112"/>
      <c r="I774" s="112"/>
      <c r="J774" s="113"/>
      <c r="K774" s="113"/>
      <c r="AQ774" s="62"/>
      <c r="AR774" s="62"/>
      <c r="AS774" s="62"/>
      <c r="AT774" s="62"/>
    </row>
    <row r="775" ht="15.75" customHeight="1">
      <c r="F775" s="111"/>
      <c r="G775" s="112"/>
      <c r="H775" s="112"/>
      <c r="I775" s="112"/>
      <c r="J775" s="113"/>
      <c r="K775" s="113"/>
      <c r="AQ775" s="62"/>
      <c r="AR775" s="62"/>
      <c r="AS775" s="62"/>
      <c r="AT775" s="62"/>
    </row>
    <row r="776" ht="15.75" customHeight="1">
      <c r="F776" s="111"/>
      <c r="G776" s="112"/>
      <c r="H776" s="112"/>
      <c r="I776" s="112"/>
      <c r="J776" s="113"/>
      <c r="K776" s="113"/>
      <c r="AQ776" s="62"/>
      <c r="AR776" s="62"/>
      <c r="AS776" s="62"/>
      <c r="AT776" s="62"/>
    </row>
    <row r="777" ht="15.75" customHeight="1">
      <c r="F777" s="111"/>
      <c r="G777" s="112"/>
      <c r="H777" s="112"/>
      <c r="I777" s="112"/>
      <c r="J777" s="113"/>
      <c r="K777" s="113"/>
      <c r="AQ777" s="62"/>
      <c r="AR777" s="62"/>
      <c r="AS777" s="62"/>
      <c r="AT777" s="62"/>
    </row>
    <row r="778" ht="15.75" customHeight="1">
      <c r="F778" s="111"/>
      <c r="G778" s="112"/>
      <c r="H778" s="112"/>
      <c r="I778" s="112"/>
      <c r="J778" s="113"/>
      <c r="K778" s="113"/>
      <c r="AQ778" s="62"/>
      <c r="AR778" s="62"/>
      <c r="AS778" s="62"/>
      <c r="AT778" s="62"/>
    </row>
    <row r="779" ht="15.75" customHeight="1">
      <c r="F779" s="111"/>
      <c r="G779" s="112"/>
      <c r="H779" s="112"/>
      <c r="I779" s="112"/>
      <c r="J779" s="113"/>
      <c r="K779" s="113"/>
      <c r="AQ779" s="62"/>
      <c r="AR779" s="62"/>
      <c r="AS779" s="62"/>
      <c r="AT779" s="62"/>
    </row>
    <row r="780" ht="15.75" customHeight="1">
      <c r="F780" s="111"/>
      <c r="G780" s="112"/>
      <c r="H780" s="112"/>
      <c r="I780" s="112"/>
      <c r="J780" s="113"/>
      <c r="K780" s="113"/>
      <c r="AQ780" s="62"/>
      <c r="AR780" s="62"/>
      <c r="AS780" s="62"/>
      <c r="AT780" s="62"/>
    </row>
    <row r="781" ht="15.75" customHeight="1">
      <c r="F781" s="111"/>
      <c r="G781" s="112"/>
      <c r="H781" s="112"/>
      <c r="I781" s="112"/>
      <c r="J781" s="113"/>
      <c r="K781" s="113"/>
      <c r="AQ781" s="62"/>
      <c r="AR781" s="62"/>
      <c r="AS781" s="62"/>
      <c r="AT781" s="62"/>
    </row>
    <row r="782" ht="15.75" customHeight="1">
      <c r="F782" s="111"/>
      <c r="G782" s="112"/>
      <c r="H782" s="112"/>
      <c r="I782" s="112"/>
      <c r="J782" s="113"/>
      <c r="K782" s="113"/>
      <c r="AQ782" s="62"/>
      <c r="AR782" s="62"/>
      <c r="AS782" s="62"/>
      <c r="AT782" s="62"/>
    </row>
    <row r="783" ht="15.75" customHeight="1">
      <c r="F783" s="111"/>
      <c r="G783" s="112"/>
      <c r="H783" s="112"/>
      <c r="I783" s="112"/>
      <c r="J783" s="113"/>
      <c r="K783" s="113"/>
      <c r="AQ783" s="62"/>
      <c r="AR783" s="62"/>
      <c r="AS783" s="62"/>
      <c r="AT783" s="62"/>
    </row>
    <row r="784" ht="15.75" customHeight="1">
      <c r="F784" s="111"/>
      <c r="G784" s="112"/>
      <c r="H784" s="112"/>
      <c r="I784" s="112"/>
      <c r="J784" s="113"/>
      <c r="K784" s="113"/>
      <c r="AQ784" s="62"/>
      <c r="AR784" s="62"/>
      <c r="AS784" s="62"/>
      <c r="AT784" s="62"/>
    </row>
    <row r="785" ht="15.75" customHeight="1">
      <c r="F785" s="111"/>
      <c r="G785" s="112"/>
      <c r="H785" s="112"/>
      <c r="I785" s="112"/>
      <c r="J785" s="113"/>
      <c r="K785" s="113"/>
      <c r="AQ785" s="62"/>
      <c r="AR785" s="62"/>
      <c r="AS785" s="62"/>
      <c r="AT785" s="62"/>
    </row>
    <row r="786" ht="15.75" customHeight="1">
      <c r="F786" s="111"/>
      <c r="G786" s="112"/>
      <c r="H786" s="112"/>
      <c r="I786" s="112"/>
      <c r="J786" s="113"/>
      <c r="K786" s="113"/>
      <c r="AQ786" s="62"/>
      <c r="AR786" s="62"/>
      <c r="AS786" s="62"/>
      <c r="AT786" s="62"/>
    </row>
    <row r="787" ht="15.75" customHeight="1">
      <c r="F787" s="111"/>
      <c r="G787" s="112"/>
      <c r="H787" s="112"/>
      <c r="I787" s="112"/>
      <c r="J787" s="113"/>
      <c r="K787" s="113"/>
      <c r="AQ787" s="62"/>
      <c r="AR787" s="62"/>
      <c r="AS787" s="62"/>
      <c r="AT787" s="62"/>
    </row>
    <row r="788" ht="15.75" customHeight="1">
      <c r="F788" s="111"/>
      <c r="G788" s="112"/>
      <c r="H788" s="112"/>
      <c r="I788" s="112"/>
      <c r="J788" s="113"/>
      <c r="K788" s="113"/>
      <c r="AQ788" s="62"/>
      <c r="AR788" s="62"/>
      <c r="AS788" s="62"/>
      <c r="AT788" s="62"/>
    </row>
    <row r="789" ht="15.75" customHeight="1">
      <c r="F789" s="111"/>
      <c r="G789" s="112"/>
      <c r="H789" s="112"/>
      <c r="I789" s="112"/>
      <c r="J789" s="113"/>
      <c r="K789" s="113"/>
      <c r="AQ789" s="62"/>
      <c r="AR789" s="62"/>
      <c r="AS789" s="62"/>
      <c r="AT789" s="62"/>
    </row>
    <row r="790" ht="15.75" customHeight="1">
      <c r="F790" s="111"/>
      <c r="G790" s="112"/>
      <c r="H790" s="112"/>
      <c r="I790" s="112"/>
      <c r="J790" s="113"/>
      <c r="K790" s="113"/>
      <c r="AQ790" s="62"/>
      <c r="AR790" s="62"/>
      <c r="AS790" s="62"/>
      <c r="AT790" s="62"/>
    </row>
    <row r="791" ht="15.75" customHeight="1">
      <c r="F791" s="111"/>
      <c r="G791" s="112"/>
      <c r="H791" s="112"/>
      <c r="I791" s="112"/>
      <c r="J791" s="113"/>
      <c r="K791" s="113"/>
      <c r="AQ791" s="62"/>
      <c r="AR791" s="62"/>
      <c r="AS791" s="62"/>
      <c r="AT791" s="62"/>
    </row>
    <row r="792" ht="15.75" customHeight="1">
      <c r="F792" s="111"/>
      <c r="G792" s="112"/>
      <c r="H792" s="112"/>
      <c r="I792" s="112"/>
      <c r="J792" s="113"/>
      <c r="K792" s="113"/>
      <c r="AQ792" s="62"/>
      <c r="AR792" s="62"/>
      <c r="AS792" s="62"/>
      <c r="AT792" s="62"/>
    </row>
    <row r="793" ht="15.75" customHeight="1">
      <c r="F793" s="111"/>
      <c r="G793" s="112"/>
      <c r="H793" s="112"/>
      <c r="I793" s="112"/>
      <c r="J793" s="113"/>
      <c r="K793" s="113"/>
      <c r="AQ793" s="62"/>
      <c r="AR793" s="62"/>
      <c r="AS793" s="62"/>
      <c r="AT793" s="62"/>
    </row>
    <row r="794" ht="15.75" customHeight="1">
      <c r="F794" s="111"/>
      <c r="G794" s="112"/>
      <c r="H794" s="112"/>
      <c r="I794" s="112"/>
      <c r="J794" s="113"/>
      <c r="K794" s="113"/>
      <c r="AQ794" s="62"/>
      <c r="AR794" s="62"/>
      <c r="AS794" s="62"/>
      <c r="AT794" s="62"/>
    </row>
    <row r="795" ht="15.75" customHeight="1">
      <c r="F795" s="111"/>
      <c r="G795" s="112"/>
      <c r="H795" s="112"/>
      <c r="I795" s="112"/>
      <c r="J795" s="113"/>
      <c r="K795" s="113"/>
      <c r="AQ795" s="62"/>
      <c r="AR795" s="62"/>
      <c r="AS795" s="62"/>
      <c r="AT795" s="62"/>
    </row>
    <row r="796" ht="15.75" customHeight="1">
      <c r="F796" s="111"/>
      <c r="G796" s="112"/>
      <c r="H796" s="112"/>
      <c r="I796" s="112"/>
      <c r="J796" s="113"/>
      <c r="K796" s="113"/>
      <c r="AQ796" s="62"/>
      <c r="AR796" s="62"/>
      <c r="AS796" s="62"/>
      <c r="AT796" s="62"/>
    </row>
    <row r="797" ht="15.75" customHeight="1">
      <c r="F797" s="111"/>
      <c r="G797" s="112"/>
      <c r="H797" s="112"/>
      <c r="I797" s="112"/>
      <c r="J797" s="113"/>
      <c r="K797" s="113"/>
      <c r="AQ797" s="62"/>
      <c r="AR797" s="62"/>
      <c r="AS797" s="62"/>
      <c r="AT797" s="62"/>
    </row>
    <row r="798" ht="15.75" customHeight="1">
      <c r="F798" s="111"/>
      <c r="G798" s="112"/>
      <c r="H798" s="112"/>
      <c r="I798" s="112"/>
      <c r="J798" s="113"/>
      <c r="K798" s="113"/>
      <c r="AQ798" s="62"/>
      <c r="AR798" s="62"/>
      <c r="AS798" s="62"/>
      <c r="AT798" s="62"/>
    </row>
    <row r="799" ht="15.75" customHeight="1">
      <c r="F799" s="111"/>
      <c r="G799" s="112"/>
      <c r="H799" s="112"/>
      <c r="I799" s="112"/>
      <c r="J799" s="113"/>
      <c r="K799" s="113"/>
      <c r="AQ799" s="62"/>
      <c r="AR799" s="62"/>
      <c r="AS799" s="62"/>
      <c r="AT799" s="62"/>
    </row>
    <row r="800" ht="15.75" customHeight="1">
      <c r="F800" s="111"/>
      <c r="G800" s="112"/>
      <c r="H800" s="112"/>
      <c r="I800" s="112"/>
      <c r="J800" s="113"/>
      <c r="K800" s="113"/>
      <c r="AQ800" s="62"/>
      <c r="AR800" s="62"/>
      <c r="AS800" s="62"/>
      <c r="AT800" s="62"/>
    </row>
    <row r="801" ht="15.75" customHeight="1">
      <c r="F801" s="111"/>
      <c r="G801" s="112"/>
      <c r="H801" s="112"/>
      <c r="I801" s="112"/>
      <c r="J801" s="113"/>
      <c r="K801" s="113"/>
      <c r="AQ801" s="62"/>
      <c r="AR801" s="62"/>
      <c r="AS801" s="62"/>
      <c r="AT801" s="62"/>
    </row>
    <row r="802" ht="15.75" customHeight="1">
      <c r="F802" s="111"/>
      <c r="G802" s="112"/>
      <c r="H802" s="112"/>
      <c r="I802" s="112"/>
      <c r="J802" s="113"/>
      <c r="K802" s="113"/>
      <c r="AQ802" s="62"/>
      <c r="AR802" s="62"/>
      <c r="AS802" s="62"/>
      <c r="AT802" s="62"/>
    </row>
    <row r="803" ht="15.75" customHeight="1">
      <c r="F803" s="111"/>
      <c r="G803" s="112"/>
      <c r="H803" s="112"/>
      <c r="I803" s="112"/>
      <c r="J803" s="113"/>
      <c r="K803" s="113"/>
      <c r="AQ803" s="62"/>
      <c r="AR803" s="62"/>
      <c r="AS803" s="62"/>
      <c r="AT803" s="62"/>
    </row>
    <row r="804" ht="15.75" customHeight="1">
      <c r="F804" s="111"/>
      <c r="G804" s="112"/>
      <c r="H804" s="112"/>
      <c r="I804" s="112"/>
      <c r="J804" s="113"/>
      <c r="K804" s="113"/>
      <c r="AQ804" s="62"/>
      <c r="AR804" s="62"/>
      <c r="AS804" s="62"/>
      <c r="AT804" s="62"/>
    </row>
    <row r="805" ht="15.75" customHeight="1">
      <c r="F805" s="111"/>
      <c r="G805" s="112"/>
      <c r="H805" s="112"/>
      <c r="I805" s="112"/>
      <c r="J805" s="113"/>
      <c r="K805" s="113"/>
      <c r="AQ805" s="62"/>
      <c r="AR805" s="62"/>
      <c r="AS805" s="62"/>
      <c r="AT805" s="62"/>
    </row>
    <row r="806" ht="15.75" customHeight="1">
      <c r="F806" s="111"/>
      <c r="G806" s="112"/>
      <c r="H806" s="112"/>
      <c r="I806" s="112"/>
      <c r="J806" s="113"/>
      <c r="K806" s="113"/>
      <c r="AQ806" s="62"/>
      <c r="AR806" s="62"/>
      <c r="AS806" s="62"/>
      <c r="AT806" s="62"/>
    </row>
    <row r="807" ht="15.75" customHeight="1">
      <c r="F807" s="111"/>
      <c r="G807" s="112"/>
      <c r="H807" s="112"/>
      <c r="I807" s="112"/>
      <c r="J807" s="113"/>
      <c r="K807" s="113"/>
      <c r="AQ807" s="62"/>
      <c r="AR807" s="62"/>
      <c r="AS807" s="62"/>
      <c r="AT807" s="62"/>
    </row>
    <row r="808" ht="15.75" customHeight="1">
      <c r="F808" s="111"/>
      <c r="G808" s="112"/>
      <c r="H808" s="112"/>
      <c r="I808" s="112"/>
      <c r="J808" s="113"/>
      <c r="K808" s="113"/>
      <c r="AQ808" s="62"/>
      <c r="AR808" s="62"/>
      <c r="AS808" s="62"/>
      <c r="AT808" s="62"/>
    </row>
    <row r="809" ht="15.75" customHeight="1">
      <c r="F809" s="111"/>
      <c r="G809" s="112"/>
      <c r="H809" s="112"/>
      <c r="I809" s="112"/>
      <c r="J809" s="113"/>
      <c r="K809" s="113"/>
      <c r="AQ809" s="62"/>
      <c r="AR809" s="62"/>
      <c r="AS809" s="62"/>
      <c r="AT809" s="62"/>
    </row>
    <row r="810" ht="15.75" customHeight="1">
      <c r="F810" s="111"/>
      <c r="G810" s="112"/>
      <c r="H810" s="112"/>
      <c r="I810" s="112"/>
      <c r="J810" s="113"/>
      <c r="K810" s="113"/>
      <c r="AQ810" s="62"/>
      <c r="AR810" s="62"/>
      <c r="AS810" s="62"/>
      <c r="AT810" s="62"/>
    </row>
    <row r="811" ht="15.75" customHeight="1">
      <c r="F811" s="111"/>
      <c r="G811" s="112"/>
      <c r="H811" s="112"/>
      <c r="I811" s="112"/>
      <c r="J811" s="113"/>
      <c r="K811" s="113"/>
      <c r="AQ811" s="62"/>
      <c r="AR811" s="62"/>
      <c r="AS811" s="62"/>
      <c r="AT811" s="62"/>
    </row>
    <row r="812" ht="15.75" customHeight="1">
      <c r="F812" s="111"/>
      <c r="G812" s="112"/>
      <c r="H812" s="112"/>
      <c r="I812" s="112"/>
      <c r="J812" s="113"/>
      <c r="K812" s="113"/>
      <c r="AQ812" s="62"/>
      <c r="AR812" s="62"/>
      <c r="AS812" s="62"/>
      <c r="AT812" s="62"/>
    </row>
    <row r="813" ht="15.75" customHeight="1">
      <c r="F813" s="111"/>
      <c r="G813" s="112"/>
      <c r="H813" s="112"/>
      <c r="I813" s="112"/>
      <c r="J813" s="113"/>
      <c r="K813" s="113"/>
      <c r="AQ813" s="62"/>
      <c r="AR813" s="62"/>
      <c r="AS813" s="62"/>
      <c r="AT813" s="62"/>
    </row>
    <row r="814" ht="15.75" customHeight="1">
      <c r="F814" s="111"/>
      <c r="G814" s="112"/>
      <c r="H814" s="112"/>
      <c r="I814" s="112"/>
      <c r="J814" s="113"/>
      <c r="K814" s="113"/>
      <c r="AQ814" s="62"/>
      <c r="AR814" s="62"/>
      <c r="AS814" s="62"/>
      <c r="AT814" s="62"/>
    </row>
    <row r="815" ht="15.75" customHeight="1">
      <c r="F815" s="111"/>
      <c r="G815" s="112"/>
      <c r="H815" s="112"/>
      <c r="I815" s="112"/>
      <c r="J815" s="113"/>
      <c r="K815" s="113"/>
      <c r="AQ815" s="62"/>
      <c r="AR815" s="62"/>
      <c r="AS815" s="62"/>
      <c r="AT815" s="62"/>
    </row>
    <row r="816" ht="15.75" customHeight="1">
      <c r="F816" s="111"/>
      <c r="G816" s="112"/>
      <c r="H816" s="112"/>
      <c r="I816" s="112"/>
      <c r="J816" s="113"/>
      <c r="K816" s="113"/>
      <c r="AQ816" s="62"/>
      <c r="AR816" s="62"/>
      <c r="AS816" s="62"/>
      <c r="AT816" s="62"/>
    </row>
    <row r="817" ht="15.75" customHeight="1">
      <c r="F817" s="111"/>
      <c r="G817" s="112"/>
      <c r="H817" s="112"/>
      <c r="I817" s="112"/>
      <c r="J817" s="113"/>
      <c r="K817" s="113"/>
      <c r="AQ817" s="62"/>
      <c r="AR817" s="62"/>
      <c r="AS817" s="62"/>
      <c r="AT817" s="62"/>
    </row>
    <row r="818" ht="15.75" customHeight="1">
      <c r="F818" s="111"/>
      <c r="G818" s="112"/>
      <c r="H818" s="112"/>
      <c r="I818" s="112"/>
      <c r="J818" s="113"/>
      <c r="K818" s="113"/>
      <c r="AQ818" s="62"/>
      <c r="AR818" s="62"/>
      <c r="AS818" s="62"/>
      <c r="AT818" s="62"/>
    </row>
    <row r="819" ht="15.75" customHeight="1">
      <c r="F819" s="111"/>
      <c r="G819" s="112"/>
      <c r="H819" s="112"/>
      <c r="I819" s="112"/>
      <c r="J819" s="113"/>
      <c r="K819" s="113"/>
      <c r="AQ819" s="62"/>
      <c r="AR819" s="62"/>
      <c r="AS819" s="62"/>
      <c r="AT819" s="62"/>
    </row>
    <row r="820" ht="15.75" customHeight="1">
      <c r="F820" s="111"/>
      <c r="G820" s="112"/>
      <c r="H820" s="112"/>
      <c r="I820" s="112"/>
      <c r="J820" s="113"/>
      <c r="K820" s="113"/>
      <c r="AQ820" s="62"/>
      <c r="AR820" s="62"/>
      <c r="AS820" s="62"/>
      <c r="AT820" s="62"/>
    </row>
    <row r="821" ht="15.75" customHeight="1">
      <c r="F821" s="111"/>
      <c r="G821" s="112"/>
      <c r="H821" s="112"/>
      <c r="I821" s="112"/>
      <c r="J821" s="113"/>
      <c r="K821" s="113"/>
      <c r="AQ821" s="62"/>
      <c r="AR821" s="62"/>
      <c r="AS821" s="62"/>
      <c r="AT821" s="62"/>
    </row>
    <row r="822" ht="15.75" customHeight="1">
      <c r="F822" s="111"/>
      <c r="G822" s="112"/>
      <c r="H822" s="112"/>
      <c r="I822" s="112"/>
      <c r="J822" s="113"/>
      <c r="K822" s="113"/>
      <c r="AQ822" s="62"/>
      <c r="AR822" s="62"/>
      <c r="AS822" s="62"/>
      <c r="AT822" s="62"/>
    </row>
    <row r="823" ht="15.75" customHeight="1">
      <c r="F823" s="111"/>
      <c r="G823" s="112"/>
      <c r="H823" s="112"/>
      <c r="I823" s="112"/>
      <c r="J823" s="113"/>
      <c r="K823" s="113"/>
      <c r="AQ823" s="62"/>
      <c r="AR823" s="62"/>
      <c r="AS823" s="62"/>
      <c r="AT823" s="62"/>
    </row>
    <row r="824" ht="15.75" customHeight="1">
      <c r="F824" s="111"/>
      <c r="G824" s="112"/>
      <c r="H824" s="112"/>
      <c r="I824" s="112"/>
      <c r="J824" s="113"/>
      <c r="K824" s="113"/>
      <c r="AQ824" s="62"/>
      <c r="AR824" s="62"/>
      <c r="AS824" s="62"/>
      <c r="AT824" s="62"/>
    </row>
    <row r="825" ht="15.75" customHeight="1">
      <c r="F825" s="111"/>
      <c r="G825" s="112"/>
      <c r="H825" s="112"/>
      <c r="I825" s="112"/>
      <c r="J825" s="113"/>
      <c r="K825" s="113"/>
      <c r="AQ825" s="62"/>
      <c r="AR825" s="62"/>
      <c r="AS825" s="62"/>
      <c r="AT825" s="62"/>
    </row>
    <row r="826" ht="15.75" customHeight="1">
      <c r="F826" s="111"/>
      <c r="G826" s="112"/>
      <c r="H826" s="112"/>
      <c r="I826" s="112"/>
      <c r="J826" s="113"/>
      <c r="K826" s="113"/>
      <c r="AQ826" s="62"/>
      <c r="AR826" s="62"/>
      <c r="AS826" s="62"/>
      <c r="AT826" s="62"/>
    </row>
    <row r="827" ht="15.75" customHeight="1">
      <c r="F827" s="111"/>
      <c r="G827" s="112"/>
      <c r="H827" s="112"/>
      <c r="I827" s="112"/>
      <c r="J827" s="113"/>
      <c r="K827" s="113"/>
      <c r="AQ827" s="62"/>
      <c r="AR827" s="62"/>
      <c r="AS827" s="62"/>
      <c r="AT827" s="62"/>
    </row>
    <row r="828" ht="15.75" customHeight="1">
      <c r="F828" s="111"/>
      <c r="G828" s="112"/>
      <c r="H828" s="112"/>
      <c r="I828" s="112"/>
      <c r="J828" s="113"/>
      <c r="K828" s="113"/>
      <c r="AQ828" s="62"/>
      <c r="AR828" s="62"/>
      <c r="AS828" s="62"/>
      <c r="AT828" s="62"/>
    </row>
    <row r="829" ht="15.75" customHeight="1">
      <c r="F829" s="111"/>
      <c r="G829" s="112"/>
      <c r="H829" s="112"/>
      <c r="I829" s="112"/>
      <c r="J829" s="113"/>
      <c r="K829" s="113"/>
      <c r="AQ829" s="62"/>
      <c r="AR829" s="62"/>
      <c r="AS829" s="62"/>
      <c r="AT829" s="62"/>
    </row>
    <row r="830" ht="15.75" customHeight="1">
      <c r="F830" s="111"/>
      <c r="G830" s="112"/>
      <c r="H830" s="112"/>
      <c r="I830" s="112"/>
      <c r="J830" s="113"/>
      <c r="K830" s="113"/>
      <c r="AQ830" s="62"/>
      <c r="AR830" s="62"/>
      <c r="AS830" s="62"/>
      <c r="AT830" s="62"/>
    </row>
    <row r="831" ht="15.75" customHeight="1">
      <c r="F831" s="111"/>
      <c r="G831" s="112"/>
      <c r="H831" s="112"/>
      <c r="I831" s="112"/>
      <c r="J831" s="113"/>
      <c r="K831" s="113"/>
      <c r="AQ831" s="62"/>
      <c r="AR831" s="62"/>
      <c r="AS831" s="62"/>
      <c r="AT831" s="62"/>
    </row>
    <row r="832" ht="15.75" customHeight="1">
      <c r="F832" s="111"/>
      <c r="G832" s="112"/>
      <c r="H832" s="112"/>
      <c r="I832" s="112"/>
      <c r="J832" s="113"/>
      <c r="K832" s="113"/>
      <c r="AQ832" s="62"/>
      <c r="AR832" s="62"/>
      <c r="AS832" s="62"/>
      <c r="AT832" s="62"/>
    </row>
    <row r="833" ht="15.75" customHeight="1">
      <c r="F833" s="111"/>
      <c r="G833" s="112"/>
      <c r="H833" s="112"/>
      <c r="I833" s="112"/>
      <c r="J833" s="113"/>
      <c r="K833" s="113"/>
      <c r="AQ833" s="62"/>
      <c r="AR833" s="62"/>
      <c r="AS833" s="62"/>
      <c r="AT833" s="62"/>
    </row>
    <row r="834" ht="15.75" customHeight="1">
      <c r="F834" s="111"/>
      <c r="G834" s="112"/>
      <c r="H834" s="112"/>
      <c r="I834" s="112"/>
      <c r="J834" s="113"/>
      <c r="K834" s="113"/>
      <c r="AQ834" s="62"/>
      <c r="AR834" s="62"/>
      <c r="AS834" s="62"/>
      <c r="AT834" s="62"/>
    </row>
    <row r="835" ht="15.75" customHeight="1">
      <c r="F835" s="111"/>
      <c r="G835" s="112"/>
      <c r="H835" s="112"/>
      <c r="I835" s="112"/>
      <c r="J835" s="113"/>
      <c r="K835" s="113"/>
      <c r="AQ835" s="62"/>
      <c r="AR835" s="62"/>
      <c r="AS835" s="62"/>
      <c r="AT835" s="62"/>
    </row>
    <row r="836" ht="15.75" customHeight="1">
      <c r="F836" s="111"/>
      <c r="G836" s="112"/>
      <c r="H836" s="112"/>
      <c r="I836" s="112"/>
      <c r="J836" s="113"/>
      <c r="K836" s="113"/>
      <c r="AQ836" s="62"/>
      <c r="AR836" s="62"/>
      <c r="AS836" s="62"/>
      <c r="AT836" s="62"/>
    </row>
    <row r="837" ht="15.75" customHeight="1">
      <c r="F837" s="111"/>
      <c r="G837" s="112"/>
      <c r="H837" s="112"/>
      <c r="I837" s="112"/>
      <c r="J837" s="113"/>
      <c r="K837" s="113"/>
      <c r="AQ837" s="62"/>
      <c r="AR837" s="62"/>
      <c r="AS837" s="62"/>
      <c r="AT837" s="62"/>
    </row>
    <row r="838" ht="15.75" customHeight="1">
      <c r="F838" s="111"/>
      <c r="G838" s="112"/>
      <c r="H838" s="112"/>
      <c r="I838" s="112"/>
      <c r="J838" s="113"/>
      <c r="K838" s="113"/>
      <c r="AQ838" s="62"/>
      <c r="AR838" s="62"/>
      <c r="AS838" s="62"/>
      <c r="AT838" s="62"/>
    </row>
    <row r="839" ht="15.75" customHeight="1">
      <c r="F839" s="111"/>
      <c r="G839" s="112"/>
      <c r="H839" s="112"/>
      <c r="I839" s="112"/>
      <c r="J839" s="113"/>
      <c r="K839" s="113"/>
      <c r="AQ839" s="62"/>
      <c r="AR839" s="62"/>
      <c r="AS839" s="62"/>
      <c r="AT839" s="62"/>
    </row>
    <row r="840" ht="15.75" customHeight="1">
      <c r="F840" s="111"/>
      <c r="G840" s="112"/>
      <c r="H840" s="112"/>
      <c r="I840" s="112"/>
      <c r="J840" s="113"/>
      <c r="K840" s="113"/>
      <c r="AQ840" s="62"/>
      <c r="AR840" s="62"/>
      <c r="AS840" s="62"/>
      <c r="AT840" s="62"/>
    </row>
    <row r="841" ht="15.75" customHeight="1">
      <c r="F841" s="111"/>
      <c r="G841" s="112"/>
      <c r="H841" s="112"/>
      <c r="I841" s="112"/>
      <c r="J841" s="113"/>
      <c r="K841" s="113"/>
      <c r="AQ841" s="62"/>
      <c r="AR841" s="62"/>
      <c r="AS841" s="62"/>
      <c r="AT841" s="62"/>
    </row>
    <row r="842" ht="15.75" customHeight="1">
      <c r="F842" s="111"/>
      <c r="G842" s="112"/>
      <c r="H842" s="112"/>
      <c r="I842" s="112"/>
      <c r="J842" s="113"/>
      <c r="K842" s="113"/>
      <c r="AQ842" s="62"/>
      <c r="AR842" s="62"/>
      <c r="AS842" s="62"/>
      <c r="AT842" s="62"/>
    </row>
    <row r="843" ht="15.75" customHeight="1">
      <c r="F843" s="111"/>
      <c r="G843" s="112"/>
      <c r="H843" s="112"/>
      <c r="I843" s="112"/>
      <c r="J843" s="113"/>
      <c r="K843" s="113"/>
      <c r="AQ843" s="62"/>
      <c r="AR843" s="62"/>
      <c r="AS843" s="62"/>
      <c r="AT843" s="62"/>
    </row>
    <row r="844" ht="15.75" customHeight="1">
      <c r="F844" s="111"/>
      <c r="G844" s="112"/>
      <c r="H844" s="112"/>
      <c r="I844" s="112"/>
      <c r="J844" s="113"/>
      <c r="K844" s="113"/>
      <c r="AQ844" s="62"/>
      <c r="AR844" s="62"/>
      <c r="AS844" s="62"/>
      <c r="AT844" s="62"/>
    </row>
    <row r="845" ht="15.75" customHeight="1">
      <c r="F845" s="111"/>
      <c r="G845" s="112"/>
      <c r="H845" s="112"/>
      <c r="I845" s="112"/>
      <c r="J845" s="113"/>
      <c r="K845" s="113"/>
      <c r="AQ845" s="62"/>
      <c r="AR845" s="62"/>
      <c r="AS845" s="62"/>
      <c r="AT845" s="62"/>
    </row>
    <row r="846" ht="15.75" customHeight="1">
      <c r="F846" s="111"/>
      <c r="G846" s="112"/>
      <c r="H846" s="112"/>
      <c r="I846" s="112"/>
      <c r="J846" s="113"/>
      <c r="K846" s="113"/>
      <c r="AQ846" s="62"/>
      <c r="AR846" s="62"/>
      <c r="AS846" s="62"/>
      <c r="AT846" s="62"/>
    </row>
    <row r="847" ht="15.75" customHeight="1">
      <c r="F847" s="111"/>
      <c r="G847" s="112"/>
      <c r="H847" s="112"/>
      <c r="I847" s="112"/>
      <c r="J847" s="113"/>
      <c r="K847" s="113"/>
      <c r="AQ847" s="62"/>
      <c r="AR847" s="62"/>
      <c r="AS847" s="62"/>
      <c r="AT847" s="62"/>
    </row>
    <row r="848" ht="15.75" customHeight="1">
      <c r="F848" s="111"/>
      <c r="G848" s="112"/>
      <c r="H848" s="112"/>
      <c r="I848" s="112"/>
      <c r="J848" s="113"/>
      <c r="K848" s="113"/>
      <c r="AQ848" s="62"/>
      <c r="AR848" s="62"/>
      <c r="AS848" s="62"/>
      <c r="AT848" s="62"/>
    </row>
    <row r="849" ht="15.75" customHeight="1">
      <c r="F849" s="111"/>
      <c r="G849" s="112"/>
      <c r="H849" s="112"/>
      <c r="I849" s="112"/>
      <c r="J849" s="113"/>
      <c r="K849" s="113"/>
      <c r="AQ849" s="62"/>
      <c r="AR849" s="62"/>
      <c r="AS849" s="62"/>
      <c r="AT849" s="62"/>
    </row>
    <row r="850" ht="15.75" customHeight="1">
      <c r="F850" s="111"/>
      <c r="G850" s="112"/>
      <c r="H850" s="112"/>
      <c r="I850" s="112"/>
      <c r="J850" s="113"/>
      <c r="K850" s="113"/>
      <c r="AQ850" s="62"/>
      <c r="AR850" s="62"/>
      <c r="AS850" s="62"/>
      <c r="AT850" s="62"/>
    </row>
    <row r="851" ht="15.75" customHeight="1">
      <c r="F851" s="111"/>
      <c r="G851" s="112"/>
      <c r="H851" s="112"/>
      <c r="I851" s="112"/>
      <c r="J851" s="113"/>
      <c r="K851" s="113"/>
      <c r="AQ851" s="62"/>
      <c r="AR851" s="62"/>
      <c r="AS851" s="62"/>
      <c r="AT851" s="62"/>
    </row>
    <row r="852" ht="15.75" customHeight="1">
      <c r="F852" s="111"/>
      <c r="G852" s="112"/>
      <c r="H852" s="112"/>
      <c r="I852" s="112"/>
      <c r="J852" s="113"/>
      <c r="K852" s="113"/>
      <c r="AQ852" s="62"/>
      <c r="AR852" s="62"/>
      <c r="AS852" s="62"/>
      <c r="AT852" s="62"/>
    </row>
    <row r="853" ht="15.75" customHeight="1">
      <c r="F853" s="111"/>
      <c r="G853" s="112"/>
      <c r="H853" s="112"/>
      <c r="I853" s="112"/>
      <c r="J853" s="113"/>
      <c r="K853" s="113"/>
      <c r="AQ853" s="62"/>
      <c r="AR853" s="62"/>
      <c r="AS853" s="62"/>
      <c r="AT853" s="62"/>
    </row>
    <row r="854" ht="15.75" customHeight="1">
      <c r="F854" s="111"/>
      <c r="G854" s="112"/>
      <c r="H854" s="112"/>
      <c r="I854" s="112"/>
      <c r="J854" s="113"/>
      <c r="K854" s="113"/>
      <c r="AQ854" s="62"/>
      <c r="AR854" s="62"/>
      <c r="AS854" s="62"/>
      <c r="AT854" s="62"/>
    </row>
    <row r="855" ht="15.75" customHeight="1">
      <c r="F855" s="111"/>
      <c r="G855" s="112"/>
      <c r="H855" s="112"/>
      <c r="I855" s="112"/>
      <c r="J855" s="113"/>
      <c r="K855" s="113"/>
      <c r="AQ855" s="62"/>
      <c r="AR855" s="62"/>
      <c r="AS855" s="62"/>
      <c r="AT855" s="62"/>
    </row>
    <row r="856" ht="15.75" customHeight="1">
      <c r="F856" s="111"/>
      <c r="G856" s="112"/>
      <c r="H856" s="112"/>
      <c r="I856" s="112"/>
      <c r="J856" s="113"/>
      <c r="K856" s="113"/>
      <c r="AQ856" s="62"/>
      <c r="AR856" s="62"/>
      <c r="AS856" s="62"/>
      <c r="AT856" s="62"/>
    </row>
    <row r="857" ht="15.75" customHeight="1">
      <c r="F857" s="111"/>
      <c r="G857" s="112"/>
      <c r="H857" s="112"/>
      <c r="I857" s="112"/>
      <c r="J857" s="113"/>
      <c r="K857" s="113"/>
      <c r="AQ857" s="62"/>
      <c r="AR857" s="62"/>
      <c r="AS857" s="62"/>
      <c r="AT857" s="62"/>
    </row>
    <row r="858" ht="15.75" customHeight="1">
      <c r="F858" s="111"/>
      <c r="G858" s="112"/>
      <c r="H858" s="112"/>
      <c r="I858" s="112"/>
      <c r="J858" s="113"/>
      <c r="K858" s="113"/>
      <c r="AQ858" s="62"/>
      <c r="AR858" s="62"/>
      <c r="AS858" s="62"/>
      <c r="AT858" s="62"/>
    </row>
    <row r="859" ht="15.75" customHeight="1">
      <c r="F859" s="111"/>
      <c r="G859" s="112"/>
      <c r="H859" s="112"/>
      <c r="I859" s="112"/>
      <c r="J859" s="113"/>
      <c r="K859" s="113"/>
      <c r="AQ859" s="62"/>
      <c r="AR859" s="62"/>
      <c r="AS859" s="62"/>
      <c r="AT859" s="62"/>
    </row>
    <row r="860" ht="15.75" customHeight="1">
      <c r="F860" s="111"/>
      <c r="G860" s="112"/>
      <c r="H860" s="112"/>
      <c r="I860" s="112"/>
      <c r="J860" s="113"/>
      <c r="K860" s="113"/>
      <c r="AQ860" s="62"/>
      <c r="AR860" s="62"/>
      <c r="AS860" s="62"/>
      <c r="AT860" s="62"/>
    </row>
    <row r="861" ht="15.75" customHeight="1">
      <c r="F861" s="111"/>
      <c r="G861" s="112"/>
      <c r="H861" s="112"/>
      <c r="I861" s="112"/>
      <c r="J861" s="113"/>
      <c r="K861" s="113"/>
      <c r="AQ861" s="62"/>
      <c r="AR861" s="62"/>
      <c r="AS861" s="62"/>
      <c r="AT861" s="62"/>
    </row>
    <row r="862" ht="15.75" customHeight="1">
      <c r="F862" s="111"/>
      <c r="G862" s="112"/>
      <c r="H862" s="112"/>
      <c r="I862" s="112"/>
      <c r="J862" s="113"/>
      <c r="K862" s="113"/>
      <c r="AQ862" s="62"/>
      <c r="AR862" s="62"/>
      <c r="AS862" s="62"/>
      <c r="AT862" s="62"/>
    </row>
    <row r="863" ht="15.75" customHeight="1">
      <c r="F863" s="111"/>
      <c r="G863" s="112"/>
      <c r="H863" s="112"/>
      <c r="I863" s="112"/>
      <c r="J863" s="113"/>
      <c r="K863" s="113"/>
      <c r="AQ863" s="62"/>
      <c r="AR863" s="62"/>
      <c r="AS863" s="62"/>
      <c r="AT863" s="62"/>
    </row>
    <row r="864" ht="15.75" customHeight="1">
      <c r="F864" s="111"/>
      <c r="G864" s="112"/>
      <c r="H864" s="112"/>
      <c r="I864" s="112"/>
      <c r="J864" s="113"/>
      <c r="K864" s="113"/>
      <c r="AQ864" s="62"/>
      <c r="AR864" s="62"/>
      <c r="AS864" s="62"/>
      <c r="AT864" s="62"/>
    </row>
    <row r="865" ht="15.75" customHeight="1">
      <c r="F865" s="111"/>
      <c r="G865" s="112"/>
      <c r="H865" s="112"/>
      <c r="I865" s="112"/>
      <c r="J865" s="113"/>
      <c r="K865" s="113"/>
      <c r="AQ865" s="62"/>
      <c r="AR865" s="62"/>
      <c r="AS865" s="62"/>
      <c r="AT865" s="62"/>
    </row>
    <row r="866" ht="15.75" customHeight="1">
      <c r="F866" s="111"/>
      <c r="G866" s="112"/>
      <c r="H866" s="112"/>
      <c r="I866" s="112"/>
      <c r="J866" s="113"/>
      <c r="K866" s="113"/>
      <c r="AQ866" s="62"/>
      <c r="AR866" s="62"/>
      <c r="AS866" s="62"/>
      <c r="AT866" s="62"/>
    </row>
    <row r="867" ht="15.75" customHeight="1">
      <c r="F867" s="111"/>
      <c r="G867" s="112"/>
      <c r="H867" s="112"/>
      <c r="I867" s="112"/>
      <c r="J867" s="113"/>
      <c r="K867" s="113"/>
      <c r="AQ867" s="62"/>
      <c r="AR867" s="62"/>
      <c r="AS867" s="62"/>
      <c r="AT867" s="62"/>
    </row>
    <row r="868" ht="15.75" customHeight="1">
      <c r="F868" s="111"/>
      <c r="G868" s="112"/>
      <c r="H868" s="112"/>
      <c r="I868" s="112"/>
      <c r="J868" s="113"/>
      <c r="K868" s="113"/>
      <c r="AQ868" s="62"/>
      <c r="AR868" s="62"/>
      <c r="AS868" s="62"/>
      <c r="AT868" s="62"/>
    </row>
    <row r="869" ht="15.75" customHeight="1">
      <c r="F869" s="111"/>
      <c r="G869" s="112"/>
      <c r="H869" s="112"/>
      <c r="I869" s="112"/>
      <c r="J869" s="113"/>
      <c r="K869" s="113"/>
      <c r="AQ869" s="62"/>
      <c r="AR869" s="62"/>
      <c r="AS869" s="62"/>
      <c r="AT869" s="62"/>
    </row>
    <row r="870" ht="15.75" customHeight="1">
      <c r="F870" s="111"/>
      <c r="G870" s="112"/>
      <c r="H870" s="112"/>
      <c r="I870" s="112"/>
      <c r="J870" s="113"/>
      <c r="K870" s="113"/>
      <c r="AQ870" s="62"/>
      <c r="AR870" s="62"/>
      <c r="AS870" s="62"/>
      <c r="AT870" s="62"/>
    </row>
    <row r="871" ht="15.75" customHeight="1">
      <c r="F871" s="111"/>
      <c r="G871" s="112"/>
      <c r="H871" s="112"/>
      <c r="I871" s="112"/>
      <c r="J871" s="113"/>
      <c r="K871" s="113"/>
      <c r="AQ871" s="62"/>
      <c r="AR871" s="62"/>
      <c r="AS871" s="62"/>
      <c r="AT871" s="62"/>
    </row>
    <row r="872" ht="15.75" customHeight="1">
      <c r="F872" s="111"/>
      <c r="G872" s="112"/>
      <c r="H872" s="112"/>
      <c r="I872" s="112"/>
      <c r="J872" s="113"/>
      <c r="K872" s="113"/>
      <c r="AQ872" s="62"/>
      <c r="AR872" s="62"/>
      <c r="AS872" s="62"/>
      <c r="AT872" s="62"/>
    </row>
    <row r="873" ht="15.75" customHeight="1">
      <c r="F873" s="111"/>
      <c r="G873" s="112"/>
      <c r="H873" s="112"/>
      <c r="I873" s="112"/>
      <c r="J873" s="113"/>
      <c r="K873" s="113"/>
      <c r="AQ873" s="62"/>
      <c r="AR873" s="62"/>
      <c r="AS873" s="62"/>
      <c r="AT873" s="62"/>
    </row>
    <row r="874" ht="15.75" customHeight="1">
      <c r="F874" s="111"/>
      <c r="G874" s="112"/>
      <c r="H874" s="112"/>
      <c r="I874" s="112"/>
      <c r="J874" s="113"/>
      <c r="K874" s="113"/>
      <c r="AQ874" s="62"/>
      <c r="AR874" s="62"/>
      <c r="AS874" s="62"/>
      <c r="AT874" s="62"/>
    </row>
    <row r="875" ht="15.75" customHeight="1">
      <c r="F875" s="111"/>
      <c r="G875" s="112"/>
      <c r="H875" s="112"/>
      <c r="I875" s="112"/>
      <c r="J875" s="113"/>
      <c r="K875" s="113"/>
      <c r="AQ875" s="62"/>
      <c r="AR875" s="62"/>
      <c r="AS875" s="62"/>
      <c r="AT875" s="62"/>
    </row>
    <row r="876" ht="15.75" customHeight="1">
      <c r="F876" s="111"/>
      <c r="G876" s="112"/>
      <c r="H876" s="112"/>
      <c r="I876" s="112"/>
      <c r="J876" s="113"/>
      <c r="K876" s="113"/>
      <c r="AQ876" s="62"/>
      <c r="AR876" s="62"/>
      <c r="AS876" s="62"/>
      <c r="AT876" s="62"/>
    </row>
    <row r="877" ht="15.75" customHeight="1">
      <c r="F877" s="111"/>
      <c r="G877" s="112"/>
      <c r="H877" s="112"/>
      <c r="I877" s="112"/>
      <c r="J877" s="113"/>
      <c r="K877" s="113"/>
      <c r="AQ877" s="62"/>
      <c r="AR877" s="62"/>
      <c r="AS877" s="62"/>
      <c r="AT877" s="62"/>
    </row>
    <row r="878" ht="15.75" customHeight="1">
      <c r="F878" s="111"/>
      <c r="G878" s="112"/>
      <c r="H878" s="112"/>
      <c r="I878" s="112"/>
      <c r="J878" s="113"/>
      <c r="K878" s="113"/>
      <c r="AQ878" s="62"/>
      <c r="AR878" s="62"/>
      <c r="AS878" s="62"/>
      <c r="AT878" s="62"/>
    </row>
    <row r="879" ht="15.75" customHeight="1">
      <c r="F879" s="111"/>
      <c r="G879" s="112"/>
      <c r="H879" s="112"/>
      <c r="I879" s="112"/>
      <c r="J879" s="113"/>
      <c r="K879" s="113"/>
      <c r="AQ879" s="62"/>
      <c r="AR879" s="62"/>
      <c r="AS879" s="62"/>
      <c r="AT879" s="62"/>
    </row>
    <row r="880" ht="15.75" customHeight="1">
      <c r="F880" s="111"/>
      <c r="G880" s="112"/>
      <c r="H880" s="112"/>
      <c r="I880" s="112"/>
      <c r="J880" s="113"/>
      <c r="K880" s="113"/>
      <c r="AQ880" s="62"/>
      <c r="AR880" s="62"/>
      <c r="AS880" s="62"/>
      <c r="AT880" s="62"/>
    </row>
    <row r="881" ht="15.75" customHeight="1">
      <c r="F881" s="111"/>
      <c r="G881" s="112"/>
      <c r="H881" s="112"/>
      <c r="I881" s="112"/>
      <c r="J881" s="113"/>
      <c r="K881" s="113"/>
      <c r="AQ881" s="62"/>
      <c r="AR881" s="62"/>
      <c r="AS881" s="62"/>
      <c r="AT881" s="62"/>
    </row>
    <row r="882" ht="15.75" customHeight="1">
      <c r="F882" s="111"/>
      <c r="G882" s="112"/>
      <c r="H882" s="112"/>
      <c r="I882" s="112"/>
      <c r="J882" s="113"/>
      <c r="K882" s="113"/>
      <c r="AQ882" s="62"/>
      <c r="AR882" s="62"/>
      <c r="AS882" s="62"/>
      <c r="AT882" s="62"/>
    </row>
    <row r="883" ht="15.75" customHeight="1">
      <c r="F883" s="111"/>
      <c r="G883" s="112"/>
      <c r="H883" s="112"/>
      <c r="I883" s="112"/>
      <c r="J883" s="113"/>
      <c r="K883" s="113"/>
      <c r="AQ883" s="62"/>
      <c r="AR883" s="62"/>
      <c r="AS883" s="62"/>
      <c r="AT883" s="62"/>
    </row>
    <row r="884" ht="15.75" customHeight="1">
      <c r="F884" s="111"/>
      <c r="G884" s="112"/>
      <c r="H884" s="112"/>
      <c r="I884" s="112"/>
      <c r="J884" s="113"/>
      <c r="K884" s="113"/>
      <c r="AQ884" s="62"/>
      <c r="AR884" s="62"/>
      <c r="AS884" s="62"/>
      <c r="AT884" s="62"/>
    </row>
    <row r="885" ht="15.75" customHeight="1">
      <c r="F885" s="111"/>
      <c r="G885" s="112"/>
      <c r="H885" s="112"/>
      <c r="I885" s="112"/>
      <c r="J885" s="113"/>
      <c r="K885" s="113"/>
      <c r="AQ885" s="62"/>
      <c r="AR885" s="62"/>
      <c r="AS885" s="62"/>
      <c r="AT885" s="62"/>
    </row>
    <row r="886" ht="15.75" customHeight="1">
      <c r="F886" s="111"/>
      <c r="G886" s="112"/>
      <c r="H886" s="112"/>
      <c r="I886" s="112"/>
      <c r="J886" s="113"/>
      <c r="K886" s="113"/>
      <c r="AQ886" s="62"/>
      <c r="AR886" s="62"/>
      <c r="AS886" s="62"/>
      <c r="AT886" s="62"/>
    </row>
    <row r="887" ht="15.75" customHeight="1">
      <c r="F887" s="111"/>
      <c r="G887" s="112"/>
      <c r="H887" s="112"/>
      <c r="I887" s="112"/>
      <c r="J887" s="113"/>
      <c r="K887" s="113"/>
      <c r="AQ887" s="62"/>
      <c r="AR887" s="62"/>
      <c r="AS887" s="62"/>
      <c r="AT887" s="62"/>
    </row>
    <row r="888" ht="15.75" customHeight="1">
      <c r="F888" s="111"/>
      <c r="G888" s="112"/>
      <c r="H888" s="112"/>
      <c r="I888" s="112"/>
      <c r="J888" s="113"/>
      <c r="K888" s="113"/>
      <c r="AQ888" s="62"/>
      <c r="AR888" s="62"/>
      <c r="AS888" s="62"/>
      <c r="AT888" s="62"/>
    </row>
    <row r="889" ht="15.75" customHeight="1">
      <c r="F889" s="111"/>
      <c r="G889" s="112"/>
      <c r="H889" s="112"/>
      <c r="I889" s="112"/>
      <c r="J889" s="113"/>
      <c r="K889" s="113"/>
      <c r="AQ889" s="62"/>
      <c r="AR889" s="62"/>
      <c r="AS889" s="62"/>
      <c r="AT889" s="62"/>
    </row>
    <row r="890" ht="15.75" customHeight="1">
      <c r="F890" s="111"/>
      <c r="G890" s="112"/>
      <c r="H890" s="112"/>
      <c r="I890" s="112"/>
      <c r="J890" s="113"/>
      <c r="K890" s="113"/>
      <c r="AQ890" s="62"/>
      <c r="AR890" s="62"/>
      <c r="AS890" s="62"/>
      <c r="AT890" s="62"/>
    </row>
    <row r="891" ht="15.75" customHeight="1">
      <c r="F891" s="111"/>
      <c r="G891" s="112"/>
      <c r="H891" s="112"/>
      <c r="I891" s="112"/>
      <c r="J891" s="113"/>
      <c r="K891" s="113"/>
      <c r="AQ891" s="62"/>
      <c r="AR891" s="62"/>
      <c r="AS891" s="62"/>
      <c r="AT891" s="62"/>
    </row>
    <row r="892" ht="15.75" customHeight="1">
      <c r="F892" s="111"/>
      <c r="G892" s="112"/>
      <c r="H892" s="112"/>
      <c r="I892" s="112"/>
      <c r="J892" s="113"/>
      <c r="K892" s="113"/>
      <c r="AQ892" s="62"/>
      <c r="AR892" s="62"/>
      <c r="AS892" s="62"/>
      <c r="AT892" s="62"/>
    </row>
    <row r="893" ht="15.75" customHeight="1">
      <c r="F893" s="111"/>
      <c r="G893" s="112"/>
      <c r="H893" s="112"/>
      <c r="I893" s="112"/>
      <c r="J893" s="113"/>
      <c r="K893" s="113"/>
      <c r="AQ893" s="62"/>
      <c r="AR893" s="62"/>
      <c r="AS893" s="62"/>
      <c r="AT893" s="62"/>
    </row>
    <row r="894" ht="15.75" customHeight="1">
      <c r="F894" s="111"/>
      <c r="G894" s="112"/>
      <c r="H894" s="112"/>
      <c r="I894" s="112"/>
      <c r="J894" s="113"/>
      <c r="K894" s="113"/>
      <c r="AQ894" s="62"/>
      <c r="AR894" s="62"/>
      <c r="AS894" s="62"/>
      <c r="AT894" s="62"/>
    </row>
    <row r="895" ht="15.75" customHeight="1">
      <c r="F895" s="111"/>
      <c r="G895" s="112"/>
      <c r="H895" s="112"/>
      <c r="I895" s="112"/>
      <c r="J895" s="113"/>
      <c r="K895" s="113"/>
      <c r="AQ895" s="62"/>
      <c r="AR895" s="62"/>
      <c r="AS895" s="62"/>
      <c r="AT895" s="62"/>
    </row>
    <row r="896" ht="15.75" customHeight="1">
      <c r="F896" s="111"/>
      <c r="G896" s="112"/>
      <c r="H896" s="112"/>
      <c r="I896" s="112"/>
      <c r="J896" s="113"/>
      <c r="K896" s="113"/>
      <c r="AQ896" s="62"/>
      <c r="AR896" s="62"/>
      <c r="AS896" s="62"/>
      <c r="AT896" s="62"/>
    </row>
    <row r="897" ht="15.75" customHeight="1">
      <c r="F897" s="111"/>
      <c r="G897" s="112"/>
      <c r="H897" s="112"/>
      <c r="I897" s="112"/>
      <c r="J897" s="113"/>
      <c r="K897" s="113"/>
      <c r="AQ897" s="62"/>
      <c r="AR897" s="62"/>
      <c r="AS897" s="62"/>
      <c r="AT897" s="62"/>
    </row>
    <row r="898" ht="15.75" customHeight="1">
      <c r="F898" s="111"/>
      <c r="G898" s="112"/>
      <c r="H898" s="112"/>
      <c r="I898" s="112"/>
      <c r="J898" s="113"/>
      <c r="K898" s="113"/>
      <c r="AQ898" s="62"/>
      <c r="AR898" s="62"/>
      <c r="AS898" s="62"/>
      <c r="AT898" s="62"/>
    </row>
    <row r="899" ht="15.75" customHeight="1">
      <c r="F899" s="111"/>
      <c r="G899" s="112"/>
      <c r="H899" s="112"/>
      <c r="I899" s="112"/>
      <c r="J899" s="113"/>
      <c r="K899" s="113"/>
      <c r="AQ899" s="62"/>
      <c r="AR899" s="62"/>
      <c r="AS899" s="62"/>
      <c r="AT899" s="62"/>
    </row>
    <row r="900" ht="15.75" customHeight="1">
      <c r="F900" s="111"/>
      <c r="G900" s="112"/>
      <c r="H900" s="112"/>
      <c r="I900" s="112"/>
      <c r="J900" s="113"/>
      <c r="K900" s="113"/>
      <c r="AQ900" s="62"/>
      <c r="AR900" s="62"/>
      <c r="AS900" s="62"/>
      <c r="AT900" s="62"/>
    </row>
    <row r="901" ht="15.75" customHeight="1">
      <c r="F901" s="111"/>
      <c r="G901" s="112"/>
      <c r="H901" s="112"/>
      <c r="I901" s="112"/>
      <c r="J901" s="113"/>
      <c r="K901" s="113"/>
      <c r="AQ901" s="62"/>
      <c r="AR901" s="62"/>
      <c r="AS901" s="62"/>
      <c r="AT901" s="62"/>
    </row>
    <row r="902" ht="15.75" customHeight="1">
      <c r="F902" s="111"/>
      <c r="G902" s="112"/>
      <c r="H902" s="112"/>
      <c r="I902" s="112"/>
      <c r="J902" s="113"/>
      <c r="K902" s="113"/>
      <c r="AQ902" s="62"/>
      <c r="AR902" s="62"/>
      <c r="AS902" s="62"/>
      <c r="AT902" s="62"/>
    </row>
    <row r="903" ht="15.75" customHeight="1">
      <c r="F903" s="111"/>
      <c r="G903" s="112"/>
      <c r="H903" s="112"/>
      <c r="I903" s="112"/>
      <c r="J903" s="113"/>
      <c r="K903" s="113"/>
      <c r="AQ903" s="62"/>
      <c r="AR903" s="62"/>
      <c r="AS903" s="62"/>
      <c r="AT903" s="62"/>
    </row>
    <row r="904" ht="15.75" customHeight="1">
      <c r="F904" s="111"/>
      <c r="G904" s="112"/>
      <c r="H904" s="112"/>
      <c r="I904" s="112"/>
      <c r="J904" s="113"/>
      <c r="K904" s="113"/>
      <c r="AQ904" s="62"/>
      <c r="AR904" s="62"/>
      <c r="AS904" s="62"/>
      <c r="AT904" s="62"/>
    </row>
    <row r="905" ht="15.75" customHeight="1">
      <c r="F905" s="111"/>
      <c r="G905" s="112"/>
      <c r="H905" s="112"/>
      <c r="I905" s="112"/>
      <c r="J905" s="113"/>
      <c r="K905" s="113"/>
      <c r="AQ905" s="62"/>
      <c r="AR905" s="62"/>
      <c r="AS905" s="62"/>
      <c r="AT905" s="62"/>
    </row>
    <row r="906" ht="15.75" customHeight="1">
      <c r="F906" s="111"/>
      <c r="G906" s="112"/>
      <c r="H906" s="112"/>
      <c r="I906" s="112"/>
      <c r="J906" s="113"/>
      <c r="K906" s="113"/>
      <c r="AQ906" s="62"/>
      <c r="AR906" s="62"/>
      <c r="AS906" s="62"/>
      <c r="AT906" s="62"/>
    </row>
    <row r="907" ht="15.75" customHeight="1">
      <c r="F907" s="111"/>
      <c r="G907" s="112"/>
      <c r="H907" s="112"/>
      <c r="I907" s="112"/>
      <c r="J907" s="113"/>
      <c r="K907" s="113"/>
      <c r="AQ907" s="62"/>
      <c r="AR907" s="62"/>
      <c r="AS907" s="62"/>
      <c r="AT907" s="62"/>
    </row>
    <row r="908" ht="15.75" customHeight="1">
      <c r="F908" s="111"/>
      <c r="G908" s="112"/>
      <c r="H908" s="112"/>
      <c r="I908" s="112"/>
      <c r="J908" s="113"/>
      <c r="K908" s="113"/>
      <c r="AQ908" s="62"/>
      <c r="AR908" s="62"/>
      <c r="AS908" s="62"/>
      <c r="AT908" s="62"/>
    </row>
    <row r="909" ht="15.75" customHeight="1">
      <c r="F909" s="111"/>
      <c r="G909" s="112"/>
      <c r="H909" s="112"/>
      <c r="I909" s="112"/>
      <c r="J909" s="113"/>
      <c r="K909" s="113"/>
      <c r="AQ909" s="62"/>
      <c r="AR909" s="62"/>
      <c r="AS909" s="62"/>
      <c r="AT909" s="62"/>
    </row>
    <row r="910" ht="15.75" customHeight="1">
      <c r="F910" s="111"/>
      <c r="G910" s="112"/>
      <c r="H910" s="112"/>
      <c r="I910" s="112"/>
      <c r="J910" s="113"/>
      <c r="K910" s="113"/>
      <c r="AQ910" s="62"/>
      <c r="AR910" s="62"/>
      <c r="AS910" s="62"/>
      <c r="AT910" s="62"/>
    </row>
    <row r="911" ht="15.75" customHeight="1">
      <c r="F911" s="111"/>
      <c r="G911" s="112"/>
      <c r="H911" s="112"/>
      <c r="I911" s="112"/>
      <c r="J911" s="113"/>
      <c r="K911" s="113"/>
      <c r="AQ911" s="62"/>
      <c r="AR911" s="62"/>
      <c r="AS911" s="62"/>
      <c r="AT911" s="62"/>
    </row>
    <row r="912" ht="15.75" customHeight="1">
      <c r="F912" s="111"/>
      <c r="G912" s="112"/>
      <c r="H912" s="112"/>
      <c r="I912" s="112"/>
      <c r="J912" s="113"/>
      <c r="K912" s="113"/>
      <c r="AQ912" s="62"/>
      <c r="AR912" s="62"/>
      <c r="AS912" s="62"/>
      <c r="AT912" s="62"/>
    </row>
    <row r="913" ht="15.75" customHeight="1">
      <c r="F913" s="111"/>
      <c r="G913" s="112"/>
      <c r="H913" s="112"/>
      <c r="I913" s="112"/>
      <c r="J913" s="113"/>
      <c r="K913" s="113"/>
      <c r="AQ913" s="62"/>
      <c r="AR913" s="62"/>
      <c r="AS913" s="62"/>
      <c r="AT913" s="62"/>
    </row>
    <row r="914" ht="15.75" customHeight="1">
      <c r="F914" s="111"/>
      <c r="G914" s="112"/>
      <c r="H914" s="112"/>
      <c r="I914" s="112"/>
      <c r="J914" s="113"/>
      <c r="K914" s="113"/>
      <c r="AQ914" s="62"/>
      <c r="AR914" s="62"/>
      <c r="AS914" s="62"/>
      <c r="AT914" s="62"/>
    </row>
    <row r="915" ht="15.75" customHeight="1">
      <c r="F915" s="111"/>
      <c r="G915" s="112"/>
      <c r="H915" s="112"/>
      <c r="I915" s="112"/>
      <c r="J915" s="113"/>
      <c r="K915" s="113"/>
      <c r="AQ915" s="62"/>
      <c r="AR915" s="62"/>
      <c r="AS915" s="62"/>
      <c r="AT915" s="62"/>
    </row>
    <row r="916" ht="15.75" customHeight="1">
      <c r="F916" s="111"/>
      <c r="G916" s="112"/>
      <c r="H916" s="112"/>
      <c r="I916" s="112"/>
      <c r="J916" s="113"/>
      <c r="K916" s="113"/>
      <c r="AQ916" s="62"/>
      <c r="AR916" s="62"/>
      <c r="AS916" s="62"/>
      <c r="AT916" s="62"/>
    </row>
    <row r="917" ht="15.75" customHeight="1">
      <c r="F917" s="111"/>
      <c r="G917" s="112"/>
      <c r="H917" s="112"/>
      <c r="I917" s="112"/>
      <c r="J917" s="113"/>
      <c r="K917" s="113"/>
      <c r="AQ917" s="62"/>
      <c r="AR917" s="62"/>
      <c r="AS917" s="62"/>
      <c r="AT917" s="62"/>
    </row>
    <row r="918" ht="15.75" customHeight="1">
      <c r="F918" s="111"/>
      <c r="G918" s="112"/>
      <c r="H918" s="112"/>
      <c r="I918" s="112"/>
      <c r="J918" s="113"/>
      <c r="K918" s="113"/>
      <c r="AQ918" s="62"/>
      <c r="AR918" s="62"/>
      <c r="AS918" s="62"/>
      <c r="AT918" s="62"/>
    </row>
    <row r="919" ht="15.75" customHeight="1">
      <c r="F919" s="111"/>
      <c r="G919" s="112"/>
      <c r="H919" s="112"/>
      <c r="I919" s="112"/>
      <c r="J919" s="113"/>
      <c r="K919" s="113"/>
      <c r="AQ919" s="62"/>
      <c r="AR919" s="62"/>
      <c r="AS919" s="62"/>
      <c r="AT919" s="62"/>
    </row>
    <row r="920" ht="15.75" customHeight="1">
      <c r="F920" s="111"/>
      <c r="G920" s="112"/>
      <c r="H920" s="112"/>
      <c r="I920" s="112"/>
      <c r="J920" s="113"/>
      <c r="K920" s="113"/>
      <c r="AQ920" s="62"/>
      <c r="AR920" s="62"/>
      <c r="AS920" s="62"/>
      <c r="AT920" s="62"/>
    </row>
    <row r="921" ht="15.75" customHeight="1">
      <c r="F921" s="111"/>
      <c r="G921" s="112"/>
      <c r="H921" s="112"/>
      <c r="I921" s="112"/>
      <c r="J921" s="113"/>
      <c r="K921" s="113"/>
      <c r="AQ921" s="62"/>
      <c r="AR921" s="62"/>
      <c r="AS921" s="62"/>
      <c r="AT921" s="62"/>
    </row>
    <row r="922" ht="15.75" customHeight="1">
      <c r="F922" s="111"/>
      <c r="G922" s="112"/>
      <c r="H922" s="112"/>
      <c r="I922" s="112"/>
      <c r="J922" s="113"/>
      <c r="K922" s="113"/>
      <c r="AQ922" s="62"/>
      <c r="AR922" s="62"/>
      <c r="AS922" s="62"/>
      <c r="AT922" s="62"/>
    </row>
    <row r="923" ht="15.75" customHeight="1">
      <c r="F923" s="111"/>
      <c r="G923" s="112"/>
      <c r="H923" s="112"/>
      <c r="I923" s="112"/>
      <c r="J923" s="113"/>
      <c r="K923" s="113"/>
      <c r="AQ923" s="62"/>
      <c r="AR923" s="62"/>
      <c r="AS923" s="62"/>
      <c r="AT923" s="62"/>
    </row>
    <row r="924" ht="15.75" customHeight="1">
      <c r="F924" s="111"/>
      <c r="G924" s="112"/>
      <c r="H924" s="112"/>
      <c r="I924" s="112"/>
      <c r="J924" s="113"/>
      <c r="K924" s="113"/>
      <c r="AQ924" s="62"/>
      <c r="AR924" s="62"/>
      <c r="AS924" s="62"/>
      <c r="AT924" s="62"/>
    </row>
    <row r="925" ht="15.75" customHeight="1">
      <c r="F925" s="111"/>
      <c r="G925" s="112"/>
      <c r="H925" s="112"/>
      <c r="I925" s="112"/>
      <c r="J925" s="113"/>
      <c r="K925" s="113"/>
      <c r="AQ925" s="62"/>
      <c r="AR925" s="62"/>
      <c r="AS925" s="62"/>
      <c r="AT925" s="62"/>
    </row>
    <row r="926" ht="15.75" customHeight="1">
      <c r="F926" s="111"/>
      <c r="G926" s="112"/>
      <c r="H926" s="112"/>
      <c r="I926" s="112"/>
      <c r="J926" s="113"/>
      <c r="K926" s="113"/>
      <c r="AQ926" s="62"/>
      <c r="AR926" s="62"/>
      <c r="AS926" s="62"/>
      <c r="AT926" s="62"/>
    </row>
    <row r="927" ht="15.75" customHeight="1">
      <c r="F927" s="111"/>
      <c r="G927" s="112"/>
      <c r="H927" s="112"/>
      <c r="I927" s="112"/>
      <c r="J927" s="113"/>
      <c r="K927" s="113"/>
      <c r="AQ927" s="62"/>
      <c r="AR927" s="62"/>
      <c r="AS927" s="62"/>
      <c r="AT927" s="62"/>
    </row>
    <row r="928" ht="15.75" customHeight="1">
      <c r="F928" s="111"/>
      <c r="G928" s="112"/>
      <c r="H928" s="112"/>
      <c r="I928" s="112"/>
      <c r="J928" s="113"/>
      <c r="K928" s="113"/>
      <c r="AQ928" s="62"/>
      <c r="AR928" s="62"/>
      <c r="AS928" s="62"/>
      <c r="AT928" s="62"/>
    </row>
    <row r="929" ht="15.75" customHeight="1">
      <c r="F929" s="111"/>
      <c r="G929" s="112"/>
      <c r="H929" s="112"/>
      <c r="I929" s="112"/>
      <c r="J929" s="113"/>
      <c r="K929" s="113"/>
      <c r="AQ929" s="62"/>
      <c r="AR929" s="62"/>
      <c r="AS929" s="62"/>
      <c r="AT929" s="62"/>
    </row>
    <row r="930" ht="15.75" customHeight="1">
      <c r="F930" s="111"/>
      <c r="G930" s="112"/>
      <c r="H930" s="112"/>
      <c r="I930" s="112"/>
      <c r="J930" s="113"/>
      <c r="K930" s="113"/>
      <c r="AQ930" s="62"/>
      <c r="AR930" s="62"/>
      <c r="AS930" s="62"/>
      <c r="AT930" s="62"/>
    </row>
    <row r="931" ht="15.75" customHeight="1">
      <c r="F931" s="111"/>
      <c r="G931" s="112"/>
      <c r="H931" s="112"/>
      <c r="I931" s="112"/>
      <c r="J931" s="113"/>
      <c r="K931" s="113"/>
      <c r="AQ931" s="62"/>
      <c r="AR931" s="62"/>
      <c r="AS931" s="62"/>
      <c r="AT931" s="62"/>
    </row>
    <row r="932" ht="15.75" customHeight="1">
      <c r="F932" s="111"/>
      <c r="G932" s="112"/>
      <c r="H932" s="112"/>
      <c r="I932" s="112"/>
      <c r="J932" s="113"/>
      <c r="K932" s="113"/>
      <c r="AQ932" s="62"/>
      <c r="AR932" s="62"/>
      <c r="AS932" s="62"/>
      <c r="AT932" s="62"/>
    </row>
    <row r="933" ht="15.75" customHeight="1">
      <c r="F933" s="111"/>
      <c r="G933" s="112"/>
      <c r="H933" s="112"/>
      <c r="I933" s="112"/>
      <c r="J933" s="113"/>
      <c r="K933" s="113"/>
      <c r="AQ933" s="62"/>
      <c r="AR933" s="62"/>
      <c r="AS933" s="62"/>
      <c r="AT933" s="62"/>
    </row>
    <row r="934" ht="15.75" customHeight="1">
      <c r="F934" s="111"/>
      <c r="G934" s="112"/>
      <c r="H934" s="112"/>
      <c r="I934" s="112"/>
      <c r="J934" s="113"/>
      <c r="K934" s="113"/>
      <c r="AQ934" s="62"/>
      <c r="AR934" s="62"/>
      <c r="AS934" s="62"/>
      <c r="AT934" s="62"/>
    </row>
    <row r="935" ht="15.75" customHeight="1">
      <c r="F935" s="111"/>
      <c r="G935" s="112"/>
      <c r="H935" s="112"/>
      <c r="I935" s="112"/>
      <c r="J935" s="113"/>
      <c r="K935" s="113"/>
      <c r="AQ935" s="62"/>
      <c r="AR935" s="62"/>
      <c r="AS935" s="62"/>
      <c r="AT935" s="62"/>
    </row>
    <row r="936" ht="15.75" customHeight="1">
      <c r="F936" s="111"/>
      <c r="G936" s="112"/>
      <c r="H936" s="112"/>
      <c r="I936" s="112"/>
      <c r="J936" s="113"/>
      <c r="K936" s="113"/>
      <c r="AQ936" s="62"/>
      <c r="AR936" s="62"/>
      <c r="AS936" s="62"/>
      <c r="AT936" s="62"/>
    </row>
    <row r="937" ht="15.75" customHeight="1">
      <c r="F937" s="111"/>
      <c r="G937" s="112"/>
      <c r="H937" s="112"/>
      <c r="I937" s="112"/>
      <c r="J937" s="113"/>
      <c r="K937" s="113"/>
      <c r="AQ937" s="62"/>
      <c r="AR937" s="62"/>
      <c r="AS937" s="62"/>
      <c r="AT937" s="62"/>
    </row>
    <row r="938" ht="15.75" customHeight="1">
      <c r="F938" s="111"/>
      <c r="G938" s="112"/>
      <c r="H938" s="112"/>
      <c r="I938" s="112"/>
      <c r="J938" s="113"/>
      <c r="K938" s="113"/>
      <c r="AQ938" s="62"/>
      <c r="AR938" s="62"/>
      <c r="AS938" s="62"/>
      <c r="AT938" s="62"/>
    </row>
    <row r="939" ht="15.75" customHeight="1">
      <c r="F939" s="111"/>
      <c r="G939" s="112"/>
      <c r="H939" s="112"/>
      <c r="I939" s="112"/>
      <c r="J939" s="113"/>
      <c r="K939" s="113"/>
      <c r="AQ939" s="62"/>
      <c r="AR939" s="62"/>
      <c r="AS939" s="62"/>
      <c r="AT939" s="62"/>
    </row>
    <row r="940" ht="15.75" customHeight="1">
      <c r="F940" s="111"/>
      <c r="G940" s="112"/>
      <c r="H940" s="112"/>
      <c r="I940" s="112"/>
      <c r="J940" s="113"/>
      <c r="K940" s="113"/>
      <c r="AQ940" s="62"/>
      <c r="AR940" s="62"/>
      <c r="AS940" s="62"/>
      <c r="AT940" s="62"/>
    </row>
    <row r="941" ht="15.75" customHeight="1">
      <c r="F941" s="111"/>
      <c r="G941" s="112"/>
      <c r="H941" s="112"/>
      <c r="I941" s="112"/>
      <c r="J941" s="113"/>
      <c r="K941" s="113"/>
      <c r="AQ941" s="62"/>
      <c r="AR941" s="62"/>
      <c r="AS941" s="62"/>
      <c r="AT941" s="62"/>
    </row>
    <row r="942" ht="15.75" customHeight="1">
      <c r="F942" s="111"/>
      <c r="G942" s="112"/>
      <c r="H942" s="112"/>
      <c r="I942" s="112"/>
      <c r="J942" s="113"/>
      <c r="K942" s="113"/>
      <c r="AQ942" s="62"/>
      <c r="AR942" s="62"/>
      <c r="AS942" s="62"/>
      <c r="AT942" s="62"/>
    </row>
    <row r="943" ht="15.75" customHeight="1">
      <c r="F943" s="111"/>
      <c r="G943" s="112"/>
      <c r="H943" s="112"/>
      <c r="I943" s="112"/>
      <c r="J943" s="113"/>
      <c r="K943" s="113"/>
      <c r="AQ943" s="62"/>
      <c r="AR943" s="62"/>
      <c r="AS943" s="62"/>
      <c r="AT943" s="62"/>
    </row>
    <row r="944" ht="15.75" customHeight="1">
      <c r="F944" s="111"/>
      <c r="G944" s="112"/>
      <c r="H944" s="112"/>
      <c r="I944" s="112"/>
      <c r="J944" s="113"/>
      <c r="K944" s="113"/>
      <c r="AQ944" s="62"/>
      <c r="AR944" s="62"/>
      <c r="AS944" s="62"/>
      <c r="AT944" s="62"/>
    </row>
    <row r="945" ht="15.75" customHeight="1">
      <c r="F945" s="111"/>
      <c r="G945" s="112"/>
      <c r="H945" s="112"/>
      <c r="I945" s="112"/>
      <c r="J945" s="113"/>
      <c r="K945" s="113"/>
      <c r="AQ945" s="62"/>
      <c r="AR945" s="62"/>
      <c r="AS945" s="62"/>
      <c r="AT945" s="62"/>
    </row>
    <row r="946" ht="15.75" customHeight="1">
      <c r="F946" s="111"/>
      <c r="G946" s="112"/>
      <c r="H946" s="112"/>
      <c r="I946" s="112"/>
      <c r="J946" s="113"/>
      <c r="K946" s="113"/>
      <c r="AQ946" s="62"/>
      <c r="AR946" s="62"/>
      <c r="AS946" s="62"/>
      <c r="AT946" s="62"/>
    </row>
    <row r="947" ht="15.75" customHeight="1">
      <c r="F947" s="111"/>
      <c r="G947" s="112"/>
      <c r="H947" s="112"/>
      <c r="I947" s="112"/>
      <c r="J947" s="113"/>
      <c r="K947" s="113"/>
      <c r="AQ947" s="62"/>
      <c r="AR947" s="62"/>
      <c r="AS947" s="62"/>
      <c r="AT947" s="62"/>
    </row>
    <row r="948" ht="15.75" customHeight="1">
      <c r="F948" s="111"/>
      <c r="G948" s="112"/>
      <c r="H948" s="112"/>
      <c r="I948" s="112"/>
      <c r="J948" s="113"/>
      <c r="K948" s="113"/>
      <c r="AQ948" s="62"/>
      <c r="AR948" s="62"/>
      <c r="AS948" s="62"/>
      <c r="AT948" s="62"/>
    </row>
    <row r="949" ht="15.75" customHeight="1">
      <c r="F949" s="111"/>
      <c r="G949" s="112"/>
      <c r="H949" s="112"/>
      <c r="I949" s="112"/>
      <c r="J949" s="113"/>
      <c r="K949" s="113"/>
      <c r="AQ949" s="62"/>
      <c r="AR949" s="62"/>
      <c r="AS949" s="62"/>
      <c r="AT949" s="62"/>
    </row>
    <row r="950" ht="15.75" customHeight="1">
      <c r="F950" s="111"/>
      <c r="G950" s="112"/>
      <c r="H950" s="112"/>
      <c r="I950" s="112"/>
      <c r="J950" s="113"/>
      <c r="K950" s="113"/>
      <c r="AQ950" s="62"/>
      <c r="AR950" s="62"/>
      <c r="AS950" s="62"/>
      <c r="AT950" s="62"/>
    </row>
    <row r="951" ht="15.75" customHeight="1">
      <c r="F951" s="111"/>
      <c r="G951" s="112"/>
      <c r="H951" s="112"/>
      <c r="I951" s="112"/>
      <c r="J951" s="113"/>
      <c r="K951" s="113"/>
      <c r="AQ951" s="62"/>
      <c r="AR951" s="62"/>
      <c r="AS951" s="62"/>
      <c r="AT951" s="62"/>
    </row>
    <row r="952" ht="15.75" customHeight="1">
      <c r="F952" s="111"/>
      <c r="G952" s="112"/>
      <c r="H952" s="112"/>
      <c r="I952" s="112"/>
      <c r="J952" s="113"/>
      <c r="K952" s="113"/>
      <c r="AQ952" s="62"/>
      <c r="AR952" s="62"/>
      <c r="AS952" s="62"/>
      <c r="AT952" s="62"/>
    </row>
    <row r="953" ht="15.75" customHeight="1">
      <c r="F953" s="111"/>
      <c r="G953" s="112"/>
      <c r="H953" s="112"/>
      <c r="I953" s="112"/>
      <c r="J953" s="113"/>
      <c r="K953" s="113"/>
      <c r="AQ953" s="62"/>
      <c r="AR953" s="62"/>
      <c r="AS953" s="62"/>
      <c r="AT953" s="62"/>
    </row>
    <row r="954" ht="15.75" customHeight="1">
      <c r="F954" s="111"/>
      <c r="G954" s="112"/>
      <c r="H954" s="112"/>
      <c r="I954" s="112"/>
      <c r="J954" s="113"/>
      <c r="K954" s="113"/>
      <c r="AQ954" s="62"/>
      <c r="AR954" s="62"/>
      <c r="AS954" s="62"/>
      <c r="AT954" s="62"/>
    </row>
    <row r="955" ht="15.75" customHeight="1">
      <c r="F955" s="111"/>
      <c r="G955" s="112"/>
      <c r="H955" s="112"/>
      <c r="I955" s="112"/>
      <c r="J955" s="113"/>
      <c r="K955" s="113"/>
      <c r="AQ955" s="62"/>
      <c r="AR955" s="62"/>
      <c r="AS955" s="62"/>
      <c r="AT955" s="62"/>
    </row>
    <row r="956" ht="15.75" customHeight="1">
      <c r="F956" s="111"/>
      <c r="G956" s="112"/>
      <c r="H956" s="112"/>
      <c r="I956" s="112"/>
      <c r="J956" s="113"/>
      <c r="K956" s="113"/>
      <c r="AQ956" s="62"/>
      <c r="AR956" s="62"/>
      <c r="AS956" s="62"/>
      <c r="AT956" s="62"/>
    </row>
    <row r="957" ht="15.75" customHeight="1">
      <c r="F957" s="111"/>
      <c r="G957" s="112"/>
      <c r="H957" s="112"/>
      <c r="I957" s="112"/>
      <c r="J957" s="113"/>
      <c r="K957" s="113"/>
      <c r="AQ957" s="62"/>
      <c r="AR957" s="62"/>
      <c r="AS957" s="62"/>
      <c r="AT957" s="62"/>
    </row>
    <row r="958" ht="15.75" customHeight="1">
      <c r="F958" s="111"/>
      <c r="G958" s="112"/>
      <c r="H958" s="112"/>
      <c r="I958" s="112"/>
      <c r="J958" s="113"/>
      <c r="K958" s="113"/>
      <c r="AQ958" s="62"/>
      <c r="AR958" s="62"/>
      <c r="AS958" s="62"/>
      <c r="AT958" s="62"/>
    </row>
    <row r="959" ht="15.75" customHeight="1">
      <c r="F959" s="111"/>
      <c r="G959" s="112"/>
      <c r="H959" s="112"/>
      <c r="I959" s="112"/>
      <c r="J959" s="113"/>
      <c r="K959" s="113"/>
      <c r="AQ959" s="62"/>
      <c r="AR959" s="62"/>
      <c r="AS959" s="62"/>
      <c r="AT959" s="62"/>
    </row>
    <row r="960" ht="15.75" customHeight="1">
      <c r="F960" s="111"/>
      <c r="G960" s="112"/>
      <c r="H960" s="112"/>
      <c r="I960" s="112"/>
      <c r="J960" s="113"/>
      <c r="K960" s="113"/>
      <c r="AQ960" s="62"/>
      <c r="AR960" s="62"/>
      <c r="AS960" s="62"/>
      <c r="AT960" s="62"/>
    </row>
    <row r="961" ht="15.75" customHeight="1">
      <c r="F961" s="111"/>
      <c r="G961" s="112"/>
      <c r="H961" s="112"/>
      <c r="I961" s="112"/>
      <c r="J961" s="113"/>
      <c r="K961" s="113"/>
      <c r="AQ961" s="62"/>
      <c r="AR961" s="62"/>
      <c r="AS961" s="62"/>
      <c r="AT961" s="62"/>
    </row>
    <row r="962" ht="15.75" customHeight="1">
      <c r="F962" s="111"/>
      <c r="G962" s="112"/>
      <c r="H962" s="112"/>
      <c r="I962" s="112"/>
      <c r="J962" s="113"/>
      <c r="K962" s="113"/>
      <c r="AQ962" s="62"/>
      <c r="AR962" s="62"/>
      <c r="AS962" s="62"/>
      <c r="AT962" s="62"/>
    </row>
    <row r="963" ht="15.75" customHeight="1">
      <c r="F963" s="111"/>
      <c r="G963" s="112"/>
      <c r="H963" s="112"/>
      <c r="I963" s="112"/>
      <c r="J963" s="113"/>
      <c r="K963" s="113"/>
      <c r="AQ963" s="62"/>
      <c r="AR963" s="62"/>
      <c r="AS963" s="62"/>
      <c r="AT963" s="62"/>
    </row>
    <row r="964" ht="15.75" customHeight="1">
      <c r="F964" s="111"/>
      <c r="G964" s="112"/>
      <c r="H964" s="112"/>
      <c r="I964" s="112"/>
      <c r="J964" s="113"/>
      <c r="K964" s="113"/>
      <c r="AQ964" s="62"/>
      <c r="AR964" s="62"/>
      <c r="AS964" s="62"/>
      <c r="AT964" s="62"/>
    </row>
    <row r="965" ht="15.75" customHeight="1">
      <c r="F965" s="111"/>
      <c r="G965" s="112"/>
      <c r="H965" s="112"/>
      <c r="I965" s="112"/>
      <c r="J965" s="113"/>
      <c r="K965" s="113"/>
      <c r="AQ965" s="62"/>
      <c r="AR965" s="62"/>
      <c r="AS965" s="62"/>
      <c r="AT965" s="62"/>
    </row>
    <row r="966" ht="15.75" customHeight="1">
      <c r="F966" s="111"/>
      <c r="G966" s="112"/>
      <c r="H966" s="112"/>
      <c r="I966" s="112"/>
      <c r="J966" s="113"/>
      <c r="K966" s="113"/>
      <c r="AQ966" s="62"/>
      <c r="AR966" s="62"/>
      <c r="AS966" s="62"/>
      <c r="AT966" s="62"/>
    </row>
    <row r="967" ht="15.75" customHeight="1">
      <c r="F967" s="111"/>
      <c r="G967" s="112"/>
      <c r="H967" s="112"/>
      <c r="I967" s="112"/>
      <c r="J967" s="113"/>
      <c r="K967" s="113"/>
      <c r="AQ967" s="62"/>
      <c r="AR967" s="62"/>
      <c r="AS967" s="62"/>
      <c r="AT967" s="62"/>
    </row>
    <row r="968" ht="15.75" customHeight="1">
      <c r="F968" s="111"/>
      <c r="G968" s="112"/>
      <c r="H968" s="112"/>
      <c r="I968" s="112"/>
      <c r="J968" s="113"/>
      <c r="K968" s="113"/>
      <c r="AQ968" s="62"/>
      <c r="AR968" s="62"/>
      <c r="AS968" s="62"/>
      <c r="AT968" s="62"/>
    </row>
    <row r="969" ht="15.75" customHeight="1">
      <c r="F969" s="111"/>
      <c r="G969" s="112"/>
      <c r="H969" s="112"/>
      <c r="I969" s="112"/>
      <c r="J969" s="113"/>
      <c r="K969" s="113"/>
      <c r="AQ969" s="62"/>
      <c r="AR969" s="62"/>
      <c r="AS969" s="62"/>
      <c r="AT969" s="62"/>
    </row>
    <row r="970" ht="15.75" customHeight="1">
      <c r="F970" s="111"/>
      <c r="G970" s="112"/>
      <c r="H970" s="112"/>
      <c r="I970" s="112"/>
      <c r="J970" s="113"/>
      <c r="K970" s="113"/>
      <c r="AQ970" s="62"/>
      <c r="AR970" s="62"/>
      <c r="AS970" s="62"/>
      <c r="AT970" s="62"/>
    </row>
    <row r="971" ht="15.75" customHeight="1">
      <c r="F971" s="111"/>
      <c r="G971" s="112"/>
      <c r="H971" s="112"/>
      <c r="I971" s="112"/>
      <c r="J971" s="113"/>
      <c r="K971" s="113"/>
      <c r="AQ971" s="62"/>
      <c r="AR971" s="62"/>
      <c r="AS971" s="62"/>
      <c r="AT971" s="62"/>
    </row>
    <row r="972" ht="15.75" customHeight="1">
      <c r="F972" s="111"/>
      <c r="G972" s="112"/>
      <c r="H972" s="112"/>
      <c r="I972" s="112"/>
      <c r="J972" s="113"/>
      <c r="K972" s="113"/>
      <c r="AQ972" s="62"/>
      <c r="AR972" s="62"/>
      <c r="AS972" s="62"/>
      <c r="AT972" s="62"/>
    </row>
    <row r="973" ht="15.75" customHeight="1">
      <c r="F973" s="111"/>
      <c r="G973" s="112"/>
      <c r="H973" s="112"/>
      <c r="I973" s="112"/>
      <c r="J973" s="113"/>
      <c r="K973" s="113"/>
      <c r="AQ973" s="62"/>
      <c r="AR973" s="62"/>
      <c r="AS973" s="62"/>
      <c r="AT973" s="62"/>
    </row>
    <row r="974" ht="15.75" customHeight="1">
      <c r="F974" s="111"/>
      <c r="G974" s="112"/>
      <c r="H974" s="112"/>
      <c r="I974" s="112"/>
      <c r="J974" s="113"/>
      <c r="K974" s="113"/>
      <c r="AQ974" s="62"/>
      <c r="AR974" s="62"/>
      <c r="AS974" s="62"/>
      <c r="AT974" s="62"/>
    </row>
    <row r="975" ht="15.75" customHeight="1">
      <c r="F975" s="111"/>
      <c r="G975" s="112"/>
      <c r="H975" s="112"/>
      <c r="I975" s="112"/>
      <c r="J975" s="113"/>
      <c r="K975" s="113"/>
      <c r="AQ975" s="62"/>
      <c r="AR975" s="62"/>
      <c r="AS975" s="62"/>
      <c r="AT975" s="62"/>
    </row>
    <row r="976" ht="15.75" customHeight="1">
      <c r="F976" s="111"/>
      <c r="G976" s="112"/>
      <c r="H976" s="112"/>
      <c r="I976" s="112"/>
      <c r="J976" s="113"/>
      <c r="K976" s="113"/>
      <c r="AQ976" s="62"/>
      <c r="AR976" s="62"/>
      <c r="AS976" s="62"/>
      <c r="AT976" s="62"/>
    </row>
    <row r="977" ht="15.75" customHeight="1">
      <c r="F977" s="111"/>
      <c r="G977" s="112"/>
      <c r="H977" s="112"/>
      <c r="I977" s="112"/>
      <c r="J977" s="113"/>
      <c r="K977" s="113"/>
      <c r="AQ977" s="62"/>
      <c r="AR977" s="62"/>
      <c r="AS977" s="62"/>
      <c r="AT977" s="62"/>
    </row>
    <row r="978" ht="15.75" customHeight="1">
      <c r="F978" s="111"/>
      <c r="G978" s="112"/>
      <c r="H978" s="112"/>
      <c r="I978" s="112"/>
      <c r="J978" s="113"/>
      <c r="K978" s="113"/>
      <c r="AQ978" s="62"/>
      <c r="AR978" s="62"/>
      <c r="AS978" s="62"/>
      <c r="AT978" s="62"/>
    </row>
    <row r="979" ht="15.75" customHeight="1">
      <c r="F979" s="111"/>
      <c r="G979" s="112"/>
      <c r="H979" s="112"/>
      <c r="I979" s="112"/>
      <c r="J979" s="113"/>
      <c r="K979" s="113"/>
      <c r="AQ979" s="62"/>
      <c r="AR979" s="62"/>
      <c r="AS979" s="62"/>
      <c r="AT979" s="62"/>
    </row>
    <row r="980" ht="15.75" customHeight="1">
      <c r="F980" s="111"/>
      <c r="G980" s="112"/>
      <c r="H980" s="112"/>
      <c r="I980" s="112"/>
      <c r="J980" s="113"/>
      <c r="K980" s="113"/>
      <c r="AQ980" s="62"/>
      <c r="AR980" s="62"/>
      <c r="AS980" s="62"/>
      <c r="AT980" s="62"/>
    </row>
    <row r="981" ht="15.75" customHeight="1">
      <c r="F981" s="111"/>
      <c r="G981" s="112"/>
      <c r="H981" s="112"/>
      <c r="I981" s="112"/>
      <c r="J981" s="113"/>
      <c r="K981" s="113"/>
      <c r="AQ981" s="62"/>
      <c r="AR981" s="62"/>
      <c r="AS981" s="62"/>
      <c r="AT981" s="62"/>
    </row>
    <row r="982" ht="15.75" customHeight="1">
      <c r="F982" s="111"/>
      <c r="G982" s="112"/>
      <c r="H982" s="112"/>
      <c r="I982" s="112"/>
      <c r="J982" s="113"/>
      <c r="K982" s="113"/>
      <c r="AQ982" s="62"/>
      <c r="AR982" s="62"/>
      <c r="AS982" s="62"/>
      <c r="AT982" s="62"/>
    </row>
    <row r="983" ht="15.75" customHeight="1">
      <c r="F983" s="111"/>
      <c r="G983" s="112"/>
      <c r="H983" s="112"/>
      <c r="I983" s="112"/>
      <c r="J983" s="113"/>
      <c r="K983" s="113"/>
      <c r="AQ983" s="62"/>
      <c r="AR983" s="62"/>
      <c r="AS983" s="62"/>
      <c r="AT983" s="62"/>
    </row>
    <row r="984" ht="15.75" customHeight="1">
      <c r="F984" s="111"/>
      <c r="G984" s="112"/>
      <c r="H984" s="112"/>
      <c r="I984" s="112"/>
      <c r="J984" s="113"/>
      <c r="K984" s="113"/>
      <c r="AQ984" s="62"/>
      <c r="AR984" s="62"/>
      <c r="AS984" s="62"/>
      <c r="AT984" s="62"/>
    </row>
    <row r="985" ht="15.75" customHeight="1">
      <c r="F985" s="111"/>
      <c r="G985" s="112"/>
      <c r="H985" s="112"/>
      <c r="I985" s="112"/>
      <c r="J985" s="113"/>
      <c r="K985" s="113"/>
      <c r="AQ985" s="62"/>
      <c r="AR985" s="62"/>
      <c r="AS985" s="62"/>
      <c r="AT985" s="62"/>
    </row>
    <row r="986" ht="15.75" customHeight="1">
      <c r="F986" s="111"/>
      <c r="G986" s="112"/>
      <c r="H986" s="112"/>
      <c r="I986" s="112"/>
      <c r="J986" s="113"/>
      <c r="K986" s="113"/>
      <c r="AQ986" s="62"/>
      <c r="AR986" s="62"/>
      <c r="AS986" s="62"/>
      <c r="AT986" s="62"/>
    </row>
    <row r="987" ht="15.75" customHeight="1">
      <c r="F987" s="111"/>
      <c r="G987" s="112"/>
      <c r="H987" s="112"/>
      <c r="I987" s="112"/>
      <c r="J987" s="113"/>
      <c r="K987" s="113"/>
      <c r="AQ987" s="62"/>
      <c r="AR987" s="62"/>
      <c r="AS987" s="62"/>
      <c r="AT987" s="62"/>
    </row>
    <row r="988" ht="15.75" customHeight="1">
      <c r="F988" s="111"/>
      <c r="G988" s="112"/>
      <c r="H988" s="112"/>
      <c r="I988" s="112"/>
      <c r="J988" s="113"/>
      <c r="K988" s="113"/>
      <c r="AQ988" s="62"/>
      <c r="AR988" s="62"/>
      <c r="AS988" s="62"/>
      <c r="AT988" s="62"/>
    </row>
    <row r="989" ht="15.75" customHeight="1">
      <c r="F989" s="111"/>
      <c r="G989" s="112"/>
      <c r="H989" s="112"/>
      <c r="I989" s="112"/>
      <c r="J989" s="113"/>
      <c r="K989" s="113"/>
      <c r="AQ989" s="62"/>
      <c r="AR989" s="62"/>
      <c r="AS989" s="62"/>
      <c r="AT989" s="62"/>
    </row>
    <row r="990" ht="15.75" customHeight="1">
      <c r="F990" s="111"/>
      <c r="G990" s="112"/>
      <c r="H990" s="112"/>
      <c r="I990" s="112"/>
      <c r="J990" s="113"/>
      <c r="K990" s="113"/>
      <c r="AQ990" s="62"/>
      <c r="AR990" s="62"/>
      <c r="AS990" s="62"/>
      <c r="AT990" s="62"/>
    </row>
    <row r="991" ht="15.75" customHeight="1">
      <c r="F991" s="111"/>
      <c r="G991" s="112"/>
      <c r="H991" s="112"/>
      <c r="I991" s="112"/>
      <c r="J991" s="113"/>
      <c r="K991" s="113"/>
      <c r="AQ991" s="62"/>
      <c r="AR991" s="62"/>
      <c r="AS991" s="62"/>
      <c r="AT991" s="62"/>
    </row>
    <row r="992" ht="15.75" customHeight="1">
      <c r="F992" s="111"/>
      <c r="G992" s="112"/>
      <c r="H992" s="112"/>
      <c r="I992" s="112"/>
      <c r="J992" s="113"/>
      <c r="K992" s="113"/>
      <c r="AQ992" s="62"/>
      <c r="AR992" s="62"/>
      <c r="AS992" s="62"/>
      <c r="AT992" s="62"/>
    </row>
    <row r="993" ht="15.75" customHeight="1">
      <c r="F993" s="111"/>
      <c r="G993" s="112"/>
      <c r="H993" s="112"/>
      <c r="I993" s="112"/>
      <c r="J993" s="113"/>
      <c r="K993" s="113"/>
      <c r="AQ993" s="62"/>
      <c r="AR993" s="62"/>
      <c r="AS993" s="62"/>
      <c r="AT993" s="62"/>
    </row>
    <row r="994" ht="15.75" customHeight="1">
      <c r="F994" s="111"/>
      <c r="G994" s="112"/>
      <c r="H994" s="112"/>
      <c r="I994" s="112"/>
      <c r="J994" s="113"/>
      <c r="K994" s="113"/>
      <c r="AQ994" s="62"/>
      <c r="AR994" s="62"/>
      <c r="AS994" s="62"/>
      <c r="AT994" s="62"/>
    </row>
    <row r="995" ht="15.75" customHeight="1">
      <c r="F995" s="111"/>
      <c r="G995" s="112"/>
      <c r="H995" s="112"/>
      <c r="I995" s="112"/>
      <c r="J995" s="113"/>
      <c r="K995" s="113"/>
      <c r="AQ995" s="62"/>
      <c r="AR995" s="62"/>
      <c r="AS995" s="62"/>
      <c r="AT995" s="62"/>
    </row>
    <row r="996" ht="15.75" customHeight="1">
      <c r="F996" s="111"/>
      <c r="G996" s="112"/>
      <c r="H996" s="112"/>
      <c r="I996" s="112"/>
      <c r="J996" s="113"/>
      <c r="K996" s="113"/>
      <c r="AQ996" s="62"/>
      <c r="AR996" s="62"/>
      <c r="AS996" s="62"/>
      <c r="AT996" s="62"/>
    </row>
    <row r="997" ht="15.75" customHeight="1">
      <c r="F997" s="111"/>
      <c r="G997" s="112"/>
      <c r="H997" s="112"/>
      <c r="I997" s="112"/>
      <c r="J997" s="113"/>
      <c r="K997" s="113"/>
      <c r="AQ997" s="62"/>
      <c r="AR997" s="62"/>
      <c r="AS997" s="62"/>
      <c r="AT997" s="62"/>
    </row>
    <row r="998" ht="15.75" customHeight="1">
      <c r="F998" s="111"/>
      <c r="G998" s="112"/>
      <c r="H998" s="112"/>
      <c r="I998" s="112"/>
      <c r="J998" s="113"/>
      <c r="K998" s="113"/>
      <c r="AQ998" s="62"/>
      <c r="AR998" s="62"/>
      <c r="AS998" s="62"/>
      <c r="AT998" s="62"/>
    </row>
    <row r="999" ht="15.75" customHeight="1">
      <c r="F999" s="111"/>
      <c r="G999" s="112"/>
      <c r="H999" s="112"/>
      <c r="I999" s="112"/>
      <c r="J999" s="113"/>
      <c r="K999" s="113"/>
      <c r="AQ999" s="62"/>
      <c r="AR999" s="62"/>
      <c r="AS999" s="62"/>
      <c r="AT999" s="62"/>
    </row>
    <row r="1000" ht="15.75" customHeight="1">
      <c r="F1000" s="111"/>
      <c r="G1000" s="112"/>
      <c r="H1000" s="112"/>
      <c r="I1000" s="112"/>
      <c r="J1000" s="113"/>
      <c r="K1000" s="113"/>
      <c r="AQ1000" s="62"/>
      <c r="AR1000" s="62"/>
      <c r="AS1000" s="62"/>
      <c r="AT1000" s="62"/>
    </row>
  </sheetData>
  <mergeCells count="29">
    <mergeCell ref="I3:O3"/>
    <mergeCell ref="P3:X3"/>
    <mergeCell ref="AA3:AI3"/>
    <mergeCell ref="AK3:AY3"/>
    <mergeCell ref="B4:F4"/>
    <mergeCell ref="D5:E5"/>
    <mergeCell ref="D6:E6"/>
    <mergeCell ref="D11:E11"/>
    <mergeCell ref="D12:E12"/>
    <mergeCell ref="B7:B13"/>
    <mergeCell ref="B14:B21"/>
    <mergeCell ref="C17:C21"/>
    <mergeCell ref="B5:B6"/>
    <mergeCell ref="C7:F7"/>
    <mergeCell ref="D8:E8"/>
    <mergeCell ref="D9:E9"/>
    <mergeCell ref="C10:C13"/>
    <mergeCell ref="D10:E10"/>
    <mergeCell ref="D13:E13"/>
    <mergeCell ref="D21:E21"/>
    <mergeCell ref="B23:G23"/>
    <mergeCell ref="B80:G80"/>
    <mergeCell ref="C14:F14"/>
    <mergeCell ref="D15:E15"/>
    <mergeCell ref="D16:E16"/>
    <mergeCell ref="D17:E17"/>
    <mergeCell ref="D18:E18"/>
    <mergeCell ref="D19:E19"/>
    <mergeCell ref="D20:E20"/>
  </mergeCells>
  <dataValidations>
    <dataValidation type="list" allowBlank="1" showErrorMessage="1" sqref="D5 D8 D15">
      <formula1>$B$97:$B$100</formula1>
    </dataValidation>
    <dataValidation type="list" allowBlank="1" showErrorMessage="1" sqref="F17">
      <formula1>$C$130:$C$195</formula1>
    </dataValidation>
    <dataValidation type="list" allowBlank="1" showErrorMessage="1" sqref="F12">
      <formula1>$C$194:$C$195</formula1>
    </dataValidation>
    <dataValidation type="list" allowBlank="1" showErrorMessage="1" sqref="D81:G81">
      <formula1>$B$104:$B$108</formula1>
    </dataValidation>
  </dataValidations>
  <printOptions/>
  <pageMargins bottom="0.75" footer="0.0" header="0.0" left="0.7" right="0.7" top="0.75"/>
  <pageSetup paperSize="9" orientation="portrait"/>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E4D5"/>
    <pageSetUpPr/>
  </sheetPr>
  <sheetViews>
    <sheetView workbookViewId="0"/>
  </sheetViews>
  <sheetFormatPr customHeight="1" defaultColWidth="12.63" defaultRowHeight="15.0"/>
  <cols>
    <col customWidth="1" min="1" max="2" width="9.38"/>
    <col customWidth="1" min="3" max="5" width="12.0"/>
    <col customWidth="1" min="6" max="6" width="14.38"/>
    <col customWidth="1" min="7" max="7" width="12.63"/>
    <col customWidth="1" min="8" max="8" width="10.0"/>
    <col customWidth="1" min="9" max="23" width="9.13"/>
    <col customWidth="1" min="24" max="25" width="10.0"/>
    <col customWidth="1" min="26" max="51" width="9.13"/>
  </cols>
  <sheetData>
    <row r="1">
      <c r="F1" s="111"/>
      <c r="G1" s="112"/>
      <c r="H1" s="112"/>
      <c r="I1" s="112"/>
      <c r="J1" s="113"/>
      <c r="K1" s="113"/>
      <c r="AQ1" s="62"/>
      <c r="AR1" s="62"/>
      <c r="AS1" s="62"/>
      <c r="AT1" s="62"/>
    </row>
    <row r="2">
      <c r="F2" s="111"/>
      <c r="G2" s="112"/>
      <c r="H2" s="112"/>
      <c r="I2" s="112"/>
      <c r="J2" s="113"/>
      <c r="K2" s="113"/>
      <c r="AQ2" s="62"/>
      <c r="AR2" s="62"/>
      <c r="AS2" s="62"/>
      <c r="AT2" s="62"/>
    </row>
    <row r="3">
      <c r="F3" s="111"/>
      <c r="G3" s="112"/>
      <c r="H3" s="112"/>
      <c r="I3" s="114" t="s">
        <v>83</v>
      </c>
      <c r="J3" s="115"/>
      <c r="K3" s="115"/>
      <c r="L3" s="115"/>
      <c r="M3" s="115"/>
      <c r="N3" s="115"/>
      <c r="O3" s="116"/>
      <c r="P3" s="117" t="s">
        <v>84</v>
      </c>
      <c r="Q3" s="115"/>
      <c r="R3" s="115"/>
      <c r="S3" s="115"/>
      <c r="T3" s="115"/>
      <c r="U3" s="115"/>
      <c r="V3" s="115"/>
      <c r="W3" s="115"/>
      <c r="X3" s="116"/>
      <c r="Y3" s="118"/>
      <c r="Z3" s="118"/>
      <c r="AA3" s="119" t="s">
        <v>85</v>
      </c>
      <c r="AB3" s="18"/>
      <c r="AC3" s="18"/>
      <c r="AD3" s="18"/>
      <c r="AE3" s="18"/>
      <c r="AF3" s="18"/>
      <c r="AG3" s="18"/>
      <c r="AH3" s="18"/>
      <c r="AI3" s="19"/>
      <c r="AJ3" s="118"/>
      <c r="AK3" s="119" t="s">
        <v>86</v>
      </c>
      <c r="AL3" s="18"/>
      <c r="AM3" s="18"/>
      <c r="AN3" s="18"/>
      <c r="AO3" s="18"/>
      <c r="AP3" s="18"/>
      <c r="AQ3" s="18"/>
      <c r="AR3" s="18"/>
      <c r="AS3" s="18"/>
      <c r="AT3" s="18"/>
      <c r="AU3" s="18"/>
      <c r="AV3" s="18"/>
      <c r="AW3" s="18"/>
      <c r="AX3" s="18"/>
      <c r="AY3" s="19"/>
    </row>
    <row r="4" ht="45.0" customHeight="1">
      <c r="B4" s="120" t="s">
        <v>87</v>
      </c>
      <c r="C4" s="121"/>
      <c r="D4" s="121"/>
      <c r="E4" s="121"/>
      <c r="F4" s="121"/>
      <c r="G4" s="112"/>
      <c r="H4" s="112"/>
      <c r="I4" s="122" t="s">
        <v>88</v>
      </c>
      <c r="J4" s="123" t="s">
        <v>89</v>
      </c>
      <c r="K4" s="123" t="s">
        <v>90</v>
      </c>
      <c r="L4" s="123" t="s">
        <v>91</v>
      </c>
      <c r="M4" s="123" t="s">
        <v>92</v>
      </c>
      <c r="N4" s="123" t="s">
        <v>93</v>
      </c>
      <c r="O4" s="124" t="s">
        <v>94</v>
      </c>
      <c r="P4" s="122" t="s">
        <v>88</v>
      </c>
      <c r="Q4" s="125" t="s">
        <v>95</v>
      </c>
      <c r="R4" s="125" t="s">
        <v>96</v>
      </c>
      <c r="S4" s="126" t="s">
        <v>97</v>
      </c>
      <c r="T4" s="127" t="s">
        <v>98</v>
      </c>
      <c r="U4" s="123" t="s">
        <v>99</v>
      </c>
      <c r="V4" s="123" t="s">
        <v>100</v>
      </c>
      <c r="W4" s="123" t="s">
        <v>101</v>
      </c>
      <c r="X4" s="123" t="s">
        <v>102</v>
      </c>
      <c r="Y4" s="128" t="s">
        <v>103</v>
      </c>
      <c r="AA4" s="129" t="s">
        <v>88</v>
      </c>
      <c r="AB4" s="125" t="s">
        <v>104</v>
      </c>
      <c r="AC4" s="126" t="s">
        <v>105</v>
      </c>
      <c r="AD4" s="130" t="s">
        <v>106</v>
      </c>
      <c r="AE4" s="131" t="s">
        <v>107</v>
      </c>
      <c r="AF4" s="131" t="s">
        <v>108</v>
      </c>
      <c r="AG4" s="131" t="s">
        <v>109</v>
      </c>
      <c r="AH4" s="131" t="s">
        <v>110</v>
      </c>
      <c r="AI4" s="132" t="s">
        <v>111</v>
      </c>
      <c r="AK4" s="129" t="s">
        <v>88</v>
      </c>
      <c r="AL4" s="125" t="s">
        <v>104</v>
      </c>
      <c r="AM4" s="126" t="s">
        <v>105</v>
      </c>
      <c r="AN4" s="130" t="s">
        <v>106</v>
      </c>
      <c r="AO4" s="131" t="s">
        <v>107</v>
      </c>
      <c r="AP4" s="131" t="s">
        <v>112</v>
      </c>
      <c r="AQ4" s="131" t="s">
        <v>113</v>
      </c>
      <c r="AR4" s="131" t="s">
        <v>114</v>
      </c>
      <c r="AS4" s="131" t="s">
        <v>115</v>
      </c>
      <c r="AT4" s="131" t="s">
        <v>116</v>
      </c>
      <c r="AU4" s="131" t="s">
        <v>117</v>
      </c>
      <c r="AV4" s="131" t="s">
        <v>118</v>
      </c>
      <c r="AW4" s="131" t="s">
        <v>119</v>
      </c>
      <c r="AX4" s="131" t="s">
        <v>120</v>
      </c>
      <c r="AY4" s="132" t="s">
        <v>111</v>
      </c>
    </row>
    <row r="5">
      <c r="B5" s="133" t="s">
        <v>121</v>
      </c>
      <c r="C5" s="134" t="s">
        <v>122</v>
      </c>
      <c r="D5" s="135" t="s">
        <v>153</v>
      </c>
      <c r="E5" s="136"/>
      <c r="F5" s="137">
        <f>IF(D5="","",VLOOKUP(D5,$B$97:$C$100,2,0))</f>
        <v>45</v>
      </c>
      <c r="G5" s="112"/>
      <c r="H5" s="112"/>
      <c r="I5" s="138">
        <v>0.0</v>
      </c>
      <c r="J5" s="112">
        <v>0.0</v>
      </c>
      <c r="K5" s="112">
        <v>0.0</v>
      </c>
      <c r="L5" s="112">
        <v>0.0</v>
      </c>
      <c r="M5" s="112">
        <f t="shared" ref="M5:M205" si="1">IF(I5&lt;=$F$10,IF(I5&lt;=30,I5*($F$9-$F$6)/30,$F$9-$F$6),)</f>
        <v>0</v>
      </c>
      <c r="N5" s="112" t="str">
        <f t="shared" ref="N5:N204" si="2">IF(P6&lt;=$F$18,0,)</f>
        <v/>
      </c>
      <c r="O5" s="139">
        <f t="shared" ref="O5:O205" si="3">((J5+K5)*0.475+L5+M5+N5)*44/12</f>
        <v>0</v>
      </c>
      <c r="P5" s="138">
        <v>0.0</v>
      </c>
      <c r="Q5" s="112">
        <v>0.0</v>
      </c>
      <c r="R5" s="112">
        <v>0.0</v>
      </c>
      <c r="S5" s="112">
        <f t="shared" ref="S5:S205" si="4">$F$19*R5</f>
        <v>0</v>
      </c>
      <c r="T5" s="112">
        <f t="shared" ref="T5:T205" si="5">IF(S5=0,0,EXP(-1.0587+0.8836*LN(S5)+0.284))</f>
        <v>0</v>
      </c>
      <c r="U5" s="112">
        <v>0.0</v>
      </c>
      <c r="V5" s="112">
        <f t="shared" ref="V5:V205" si="6">IF(P5&lt;=$F$18,IF(P5&lt;=30,P5*($F$16-$F$6)/30,$F$16-$F$6),)</f>
        <v>0</v>
      </c>
      <c r="W5" s="112">
        <v>0.0</v>
      </c>
      <c r="X5" s="112">
        <f t="shared" ref="X5:X205" si="7">((S5+T5)*0.475+U5+V5+W5)*44/12</f>
        <v>0</v>
      </c>
      <c r="Y5" s="140">
        <f t="shared" ref="Y5:Y205" si="8">IF(P5&lt;=$F$18,X5-O5,)</f>
        <v>0</v>
      </c>
      <c r="AA5" s="141">
        <v>0.0</v>
      </c>
      <c r="AB5" s="112">
        <f t="shared" ref="AB5:AB205" si="9">IF(AA5&lt;=$F$18,IFERROR(VLOOKUP($AA5,$B$82:$G$94,2,FALSE),0),)</f>
        <v>0</v>
      </c>
      <c r="AC5" s="142">
        <f t="shared" ref="AC5:AC205" si="10">IF(AA5&lt;=$F$18,IFERROR(VLOOKUP($AA5,$B$82:$G$94,3,FALSE),0),)*50%</f>
        <v>0</v>
      </c>
      <c r="AD5" s="112">
        <f t="shared" ref="AD5:AD205" si="11">IF(AA5&lt;=$F$18,IFERROR(VLOOKUP($AA5,$B$82:$G$94,4,FALSE),0),)</f>
        <v>0</v>
      </c>
      <c r="AE5" s="112">
        <f t="shared" ref="AE5:AE205" si="12">IF(AA5&lt;=$F$18,IFERROR(VLOOKUP($AA5,$B$82:$G$94,5,FALSE),0),)</f>
        <v>0</v>
      </c>
      <c r="AF5" s="112">
        <v>0.0</v>
      </c>
      <c r="AG5" s="112">
        <v>0.0</v>
      </c>
      <c r="AH5" s="112">
        <v>0.0</v>
      </c>
      <c r="AI5" s="143">
        <f>SUM(AF5:AH5)</f>
        <v>0</v>
      </c>
      <c r="AK5" s="141">
        <v>0.0</v>
      </c>
      <c r="AL5" s="112">
        <f t="shared" ref="AL5:AL35" si="13">IF(AK5&lt;=$F$18,IFERROR(VLOOKUP($AA5,$B$82:$G$94,2,FALSE),0),)</f>
        <v>0</v>
      </c>
      <c r="AM5" s="112">
        <f t="shared" ref="AM5:AM35" si="14">IF(AK5&lt;=$F$18,IFERROR(VLOOKUP($AA5,$B$82:$G$94,3,FALSE),0),)</f>
        <v>0</v>
      </c>
      <c r="AN5" s="112">
        <f t="shared" ref="AN5:AN35" si="15">IF(AK5&lt;=$F$18,IFERROR(VLOOKUP($AA5,$B$82:$G$94,4,FALSE),0),)</f>
        <v>0</v>
      </c>
      <c r="AO5" s="112">
        <f t="shared" ref="AO5:AO35" si="16">IF(AK5&lt;=$F$18,IFERROR(VLOOKUP($AA5,$B$82:$G$94,5,FALSE),0),)</f>
        <v>0</v>
      </c>
      <c r="AP5" s="112">
        <f t="shared" ref="AP5:AP35" si="17">IF(AK5&lt;=$F$18,IFERROR(VLOOKUP($AA5,$B$82:$G$94,6,FALSE),0),)</f>
        <v>0</v>
      </c>
      <c r="AQ5" s="112">
        <v>0.0</v>
      </c>
      <c r="AR5" s="112">
        <v>0.0</v>
      </c>
      <c r="AS5" s="112">
        <v>0.0</v>
      </c>
      <c r="AT5" s="112">
        <v>0.0</v>
      </c>
      <c r="AU5" s="112"/>
      <c r="AV5" s="112"/>
      <c r="AW5" s="112"/>
      <c r="AX5" s="112"/>
      <c r="AY5" s="144">
        <v>0.0</v>
      </c>
    </row>
    <row r="6">
      <c r="B6" s="145"/>
      <c r="C6" s="146" t="s">
        <v>124</v>
      </c>
      <c r="D6" s="147" t="s">
        <v>125</v>
      </c>
      <c r="E6" s="148"/>
      <c r="F6" s="149">
        <f>VLOOKUP(D5,$B$97:$D$100,3,FALSE)</f>
        <v>0</v>
      </c>
      <c r="G6" s="112"/>
      <c r="H6" s="112"/>
      <c r="I6" s="138">
        <v>1.0</v>
      </c>
      <c r="J6" s="112">
        <f>IF(D8&lt;&gt;"Cultures",IF($I6&lt;=$F$10,$F$11*$F$13+J5,),5)</f>
        <v>5</v>
      </c>
      <c r="K6" s="112">
        <f t="shared" ref="K6:K205" si="19">IF(J6=0,0,EXP(-1.0587+0.8836*LN(J6)+0.284))</f>
        <v>1.91056563</v>
      </c>
      <c r="L6" s="112" t="str">
        <f t="shared" ref="L6:L205" si="20">IF(I6&lt;=$F$10,$F$5+($F$8-$F$5)*(1-EXP(-0.0175*I6)),)</f>
        <v/>
      </c>
      <c r="M6" s="112" t="str">
        <f t="shared" si="1"/>
        <v/>
      </c>
      <c r="N6" s="112" t="str">
        <f t="shared" si="2"/>
        <v/>
      </c>
      <c r="O6" s="139">
        <f t="shared" si="3"/>
        <v>12.03590181</v>
      </c>
      <c r="P6" s="138">
        <v>1.0</v>
      </c>
      <c r="Q6" s="112" t="str">
        <f t="shared" ref="Q6:Q205" si="21">IF(P6&lt;=$F$18,LOOKUP(P6-1,$B$25:$B$78,$G$25:$G$78),)</f>
        <v/>
      </c>
      <c r="R6" s="112" t="str">
        <f t="shared" ref="R6:R205" si="22">IF(P6&lt;=$F$18,Q6+R5,)</f>
        <v/>
      </c>
      <c r="S6" s="112">
        <f t="shared" si="4"/>
        <v>0</v>
      </c>
      <c r="T6" s="112">
        <f t="shared" si="5"/>
        <v>0</v>
      </c>
      <c r="U6" s="112" t="str">
        <f t="shared" ref="U6:U205" si="23">IF(P6&lt;=$F$18,$F$5+($F$15-$F$5)*(1-EXP(-0.0175*P6)),)</f>
        <v/>
      </c>
      <c r="V6" s="112" t="str">
        <f t="shared" si="6"/>
        <v/>
      </c>
      <c r="W6" s="112">
        <v>0.0</v>
      </c>
      <c r="X6" s="112">
        <f t="shared" si="7"/>
        <v>0</v>
      </c>
      <c r="Y6" s="140" t="str">
        <f t="shared" si="8"/>
        <v/>
      </c>
      <c r="AA6" s="141">
        <v>1.0</v>
      </c>
      <c r="AB6" s="112" t="str">
        <f t="shared" si="9"/>
        <v/>
      </c>
      <c r="AC6" s="142">
        <f t="shared" si="10"/>
        <v>0</v>
      </c>
      <c r="AD6" s="112" t="str">
        <f t="shared" si="11"/>
        <v/>
      </c>
      <c r="AE6" s="112" t="str">
        <f t="shared" si="12"/>
        <v/>
      </c>
      <c r="AF6" s="112">
        <f t="shared" ref="AF6:AF205" si="24">IF(OR(AA6&lt;=$F$18,AA6&lt;=30),EXP(-LN(2)/$D$104)*AF5+((1-EXP(-LN(2)/$D$104))/(LN(2)/$D$104))*$AB6*AC6*0.475*$F$19*44/12,)</f>
        <v>0</v>
      </c>
      <c r="AG6" s="112">
        <f t="shared" ref="AG6:AG205" si="25">IF(OR(AA6&lt;=$F$18,AA6&lt;=30),EXP(-LN(2)/$D$106)*AG5+((1-EXP(-LN(2)/$D$106))/(LN(2)/$D$106))*$AB6*AD6*0.475*$F$19*44/12,)</f>
        <v>0</v>
      </c>
      <c r="AH6" s="112">
        <f t="shared" ref="AH6:AH205" si="26">IF(OR(AA6&lt;=$F$18,AA6&lt;=30),EXP(-LN(2)/$D$105)*AH5+((1-EXP(-LN(2)/$D$105))/(LN(2)/$D$105))*$AB6*AE6*0.475*$F$19*44/12,)</f>
        <v>0</v>
      </c>
      <c r="AI6" s="143">
        <f t="shared" ref="AI6:AI205" si="27">IF(OR(AA6&lt;=$F$18,AA6&lt;=30),SUM(AF6:AH6),)</f>
        <v>0</v>
      </c>
      <c r="AK6" s="141">
        <v>1.0</v>
      </c>
      <c r="AL6" s="112" t="str">
        <f t="shared" si="13"/>
        <v/>
      </c>
      <c r="AM6" s="112" t="str">
        <f t="shared" si="14"/>
        <v/>
      </c>
      <c r="AN6" s="112" t="str">
        <f t="shared" si="15"/>
        <v/>
      </c>
      <c r="AO6" s="112" t="str">
        <f t="shared" si="16"/>
        <v/>
      </c>
      <c r="AP6" s="112" t="str">
        <f t="shared" si="17"/>
        <v/>
      </c>
      <c r="AQ6" s="112" t="str">
        <f t="shared" ref="AQ6:AT6" si="18">IF($AK6&lt;=$F$18,$AL6*AM6,)</f>
        <v/>
      </c>
      <c r="AR6" s="112" t="str">
        <f t="shared" si="18"/>
        <v/>
      </c>
      <c r="AS6" s="112" t="str">
        <f t="shared" si="18"/>
        <v/>
      </c>
      <c r="AT6" s="112" t="str">
        <f t="shared" si="18"/>
        <v/>
      </c>
      <c r="AU6" s="112"/>
      <c r="AV6" s="112"/>
      <c r="AW6" s="112"/>
      <c r="AX6" s="112"/>
      <c r="AY6" s="144" t="str">
        <f t="shared" ref="AY6:AY35" si="29">IF(AK6&lt;=$F$18,AL6*$G$108+AY5,)</f>
        <v/>
      </c>
    </row>
    <row r="7">
      <c r="B7" s="133" t="s">
        <v>126</v>
      </c>
      <c r="C7" s="150"/>
      <c r="D7" s="151"/>
      <c r="E7" s="151"/>
      <c r="F7" s="152"/>
      <c r="G7" s="112"/>
      <c r="H7" s="112"/>
      <c r="I7" s="138">
        <v>2.0</v>
      </c>
      <c r="J7" s="112" t="str">
        <f t="shared" ref="J7:J34" si="30">IF($I7&lt;=$F$10,$F$11*$F$13+J6,)</f>
        <v/>
      </c>
      <c r="K7" s="112">
        <f t="shared" si="19"/>
        <v>0</v>
      </c>
      <c r="L7" s="112" t="str">
        <f t="shared" si="20"/>
        <v/>
      </c>
      <c r="M7" s="112" t="str">
        <f t="shared" si="1"/>
        <v/>
      </c>
      <c r="N7" s="112" t="str">
        <f t="shared" si="2"/>
        <v/>
      </c>
      <c r="O7" s="139">
        <f t="shared" si="3"/>
        <v>0</v>
      </c>
      <c r="P7" s="138">
        <v>2.0</v>
      </c>
      <c r="Q7" s="112" t="str">
        <f t="shared" si="21"/>
        <v/>
      </c>
      <c r="R7" s="112" t="str">
        <f t="shared" si="22"/>
        <v/>
      </c>
      <c r="S7" s="112">
        <f t="shared" si="4"/>
        <v>0</v>
      </c>
      <c r="T7" s="112">
        <f t="shared" si="5"/>
        <v>0</v>
      </c>
      <c r="U7" s="112" t="str">
        <f t="shared" si="23"/>
        <v/>
      </c>
      <c r="V7" s="112" t="str">
        <f t="shared" si="6"/>
        <v/>
      </c>
      <c r="W7" s="112">
        <v>0.0</v>
      </c>
      <c r="X7" s="112">
        <f t="shared" si="7"/>
        <v>0</v>
      </c>
      <c r="Y7" s="140" t="str">
        <f t="shared" si="8"/>
        <v/>
      </c>
      <c r="AA7" s="141">
        <v>2.0</v>
      </c>
      <c r="AB7" s="112" t="str">
        <f t="shared" si="9"/>
        <v/>
      </c>
      <c r="AC7" s="142">
        <f t="shared" si="10"/>
        <v>0</v>
      </c>
      <c r="AD7" s="112" t="str">
        <f t="shared" si="11"/>
        <v/>
      </c>
      <c r="AE7" s="112" t="str">
        <f t="shared" si="12"/>
        <v/>
      </c>
      <c r="AF7" s="112">
        <f t="shared" si="24"/>
        <v>0</v>
      </c>
      <c r="AG7" s="112">
        <f t="shared" si="25"/>
        <v>0</v>
      </c>
      <c r="AH7" s="112">
        <f t="shared" si="26"/>
        <v>0</v>
      </c>
      <c r="AI7" s="143">
        <f t="shared" si="27"/>
        <v>0</v>
      </c>
      <c r="AK7" s="141">
        <v>2.0</v>
      </c>
      <c r="AL7" s="112" t="str">
        <f t="shared" si="13"/>
        <v/>
      </c>
      <c r="AM7" s="112" t="str">
        <f t="shared" si="14"/>
        <v/>
      </c>
      <c r="AN7" s="112" t="str">
        <f t="shared" si="15"/>
        <v/>
      </c>
      <c r="AO7" s="112" t="str">
        <f t="shared" si="16"/>
        <v/>
      </c>
      <c r="AP7" s="112" t="str">
        <f t="shared" si="17"/>
        <v/>
      </c>
      <c r="AQ7" s="112" t="str">
        <f t="shared" ref="AQ7:AT7" si="28">IF($AK7&lt;=$F$18,$AL7*AM7,)</f>
        <v/>
      </c>
      <c r="AR7" s="112" t="str">
        <f t="shared" si="28"/>
        <v/>
      </c>
      <c r="AS7" s="112" t="str">
        <f t="shared" si="28"/>
        <v/>
      </c>
      <c r="AT7" s="112" t="str">
        <f t="shared" si="28"/>
        <v/>
      </c>
      <c r="AU7" s="112"/>
      <c r="AV7" s="112"/>
      <c r="AW7" s="112"/>
      <c r="AX7" s="112"/>
      <c r="AY7" s="144" t="str">
        <f t="shared" si="29"/>
        <v/>
      </c>
    </row>
    <row r="8">
      <c r="B8" s="153"/>
      <c r="C8" s="154" t="s">
        <v>122</v>
      </c>
      <c r="D8" s="155" t="s">
        <v>153</v>
      </c>
      <c r="E8" s="156"/>
      <c r="F8" s="157">
        <f>IF(D8="","",VLOOKUP(D8,$B$97:$C$100,2,0))</f>
        <v>45</v>
      </c>
      <c r="G8" s="112"/>
      <c r="H8" s="112"/>
      <c r="I8" s="138">
        <v>3.0</v>
      </c>
      <c r="J8" s="112" t="str">
        <f t="shared" si="30"/>
        <v/>
      </c>
      <c r="K8" s="112">
        <f t="shared" si="19"/>
        <v>0</v>
      </c>
      <c r="L8" s="112" t="str">
        <f t="shared" si="20"/>
        <v/>
      </c>
      <c r="M8" s="112" t="str">
        <f t="shared" si="1"/>
        <v/>
      </c>
      <c r="N8" s="112" t="str">
        <f t="shared" si="2"/>
        <v/>
      </c>
      <c r="O8" s="139">
        <f t="shared" si="3"/>
        <v>0</v>
      </c>
      <c r="P8" s="138">
        <v>3.0</v>
      </c>
      <c r="Q8" s="112" t="str">
        <f t="shared" si="21"/>
        <v/>
      </c>
      <c r="R8" s="112" t="str">
        <f t="shared" si="22"/>
        <v/>
      </c>
      <c r="S8" s="112">
        <f t="shared" si="4"/>
        <v>0</v>
      </c>
      <c r="T8" s="112">
        <f t="shared" si="5"/>
        <v>0</v>
      </c>
      <c r="U8" s="112" t="str">
        <f t="shared" si="23"/>
        <v/>
      </c>
      <c r="V8" s="112" t="str">
        <f t="shared" si="6"/>
        <v/>
      </c>
      <c r="W8" s="112">
        <v>0.0</v>
      </c>
      <c r="X8" s="112">
        <f t="shared" si="7"/>
        <v>0</v>
      </c>
      <c r="Y8" s="140" t="str">
        <f t="shared" si="8"/>
        <v/>
      </c>
      <c r="AA8" s="141">
        <v>3.0</v>
      </c>
      <c r="AB8" s="112" t="str">
        <f t="shared" si="9"/>
        <v/>
      </c>
      <c r="AC8" s="142">
        <f t="shared" si="10"/>
        <v>0</v>
      </c>
      <c r="AD8" s="112" t="str">
        <f t="shared" si="11"/>
        <v/>
      </c>
      <c r="AE8" s="112" t="str">
        <f t="shared" si="12"/>
        <v/>
      </c>
      <c r="AF8" s="112">
        <f t="shared" si="24"/>
        <v>0</v>
      </c>
      <c r="AG8" s="112">
        <f t="shared" si="25"/>
        <v>0</v>
      </c>
      <c r="AH8" s="112">
        <f t="shared" si="26"/>
        <v>0</v>
      </c>
      <c r="AI8" s="143">
        <f t="shared" si="27"/>
        <v>0</v>
      </c>
      <c r="AK8" s="141">
        <v>3.0</v>
      </c>
      <c r="AL8" s="112" t="str">
        <f t="shared" si="13"/>
        <v/>
      </c>
      <c r="AM8" s="112" t="str">
        <f t="shared" si="14"/>
        <v/>
      </c>
      <c r="AN8" s="112" t="str">
        <f t="shared" si="15"/>
        <v/>
      </c>
      <c r="AO8" s="112" t="str">
        <f t="shared" si="16"/>
        <v/>
      </c>
      <c r="AP8" s="112" t="str">
        <f t="shared" si="17"/>
        <v/>
      </c>
      <c r="AQ8" s="112" t="str">
        <f t="shared" ref="AQ8:AT8" si="31">IF($AK8&lt;=$F$18,$AL8*AM8,)</f>
        <v/>
      </c>
      <c r="AR8" s="112" t="str">
        <f t="shared" si="31"/>
        <v/>
      </c>
      <c r="AS8" s="112" t="str">
        <f t="shared" si="31"/>
        <v/>
      </c>
      <c r="AT8" s="112" t="str">
        <f t="shared" si="31"/>
        <v/>
      </c>
      <c r="AU8" s="112"/>
      <c r="AV8" s="112"/>
      <c r="AW8" s="112"/>
      <c r="AX8" s="112"/>
      <c r="AY8" s="144" t="str">
        <f t="shared" si="29"/>
        <v/>
      </c>
    </row>
    <row r="9">
      <c r="B9" s="153"/>
      <c r="C9" s="154" t="s">
        <v>124</v>
      </c>
      <c r="D9" s="158" t="str">
        <f>IF(D8=$B$100,"totale","néant")</f>
        <v>néant</v>
      </c>
      <c r="E9" s="156"/>
      <c r="F9" s="157">
        <f>IF(D8=B100,10,VLOOKUP(D8,$B$97:$D$100,3,FALSE))</f>
        <v>0</v>
      </c>
      <c r="G9" s="112"/>
      <c r="H9" s="112"/>
      <c r="I9" s="138">
        <v>4.0</v>
      </c>
      <c r="J9" s="112" t="str">
        <f t="shared" si="30"/>
        <v/>
      </c>
      <c r="K9" s="112">
        <f t="shared" si="19"/>
        <v>0</v>
      </c>
      <c r="L9" s="112" t="str">
        <f t="shared" si="20"/>
        <v/>
      </c>
      <c r="M9" s="112" t="str">
        <f t="shared" si="1"/>
        <v/>
      </c>
      <c r="N9" s="112" t="str">
        <f t="shared" si="2"/>
        <v/>
      </c>
      <c r="O9" s="139">
        <f t="shared" si="3"/>
        <v>0</v>
      </c>
      <c r="P9" s="138">
        <v>4.0</v>
      </c>
      <c r="Q9" s="112" t="str">
        <f t="shared" si="21"/>
        <v/>
      </c>
      <c r="R9" s="112" t="str">
        <f t="shared" si="22"/>
        <v/>
      </c>
      <c r="S9" s="112">
        <f t="shared" si="4"/>
        <v>0</v>
      </c>
      <c r="T9" s="112">
        <f t="shared" si="5"/>
        <v>0</v>
      </c>
      <c r="U9" s="112" t="str">
        <f t="shared" si="23"/>
        <v/>
      </c>
      <c r="V9" s="112" t="str">
        <f t="shared" si="6"/>
        <v/>
      </c>
      <c r="W9" s="112">
        <v>0.0</v>
      </c>
      <c r="X9" s="112">
        <f t="shared" si="7"/>
        <v>0</v>
      </c>
      <c r="Y9" s="140" t="str">
        <f t="shared" si="8"/>
        <v/>
      </c>
      <c r="AA9" s="141">
        <v>4.0</v>
      </c>
      <c r="AB9" s="112" t="str">
        <f t="shared" si="9"/>
        <v/>
      </c>
      <c r="AC9" s="142">
        <f t="shared" si="10"/>
        <v>0</v>
      </c>
      <c r="AD9" s="112" t="str">
        <f t="shared" si="11"/>
        <v/>
      </c>
      <c r="AE9" s="112" t="str">
        <f t="shared" si="12"/>
        <v/>
      </c>
      <c r="AF9" s="112">
        <f t="shared" si="24"/>
        <v>0</v>
      </c>
      <c r="AG9" s="112">
        <f t="shared" si="25"/>
        <v>0</v>
      </c>
      <c r="AH9" s="112">
        <f t="shared" si="26"/>
        <v>0</v>
      </c>
      <c r="AI9" s="143">
        <f t="shared" si="27"/>
        <v>0</v>
      </c>
      <c r="AK9" s="141">
        <v>4.0</v>
      </c>
      <c r="AL9" s="112" t="str">
        <f t="shared" si="13"/>
        <v/>
      </c>
      <c r="AM9" s="112" t="str">
        <f t="shared" si="14"/>
        <v/>
      </c>
      <c r="AN9" s="112" t="str">
        <f t="shared" si="15"/>
        <v/>
      </c>
      <c r="AO9" s="112" t="str">
        <f t="shared" si="16"/>
        <v/>
      </c>
      <c r="AP9" s="112" t="str">
        <f t="shared" si="17"/>
        <v/>
      </c>
      <c r="AQ9" s="112" t="str">
        <f t="shared" ref="AQ9:AT9" si="32">IF($AK9&lt;=$F$18,$AL9*AM9,)</f>
        <v/>
      </c>
      <c r="AR9" s="112" t="str">
        <f t="shared" si="32"/>
        <v/>
      </c>
      <c r="AS9" s="112" t="str">
        <f t="shared" si="32"/>
        <v/>
      </c>
      <c r="AT9" s="112" t="str">
        <f t="shared" si="32"/>
        <v/>
      </c>
      <c r="AU9" s="112"/>
      <c r="AV9" s="112"/>
      <c r="AW9" s="112"/>
      <c r="AX9" s="112"/>
      <c r="AY9" s="144" t="str">
        <f t="shared" si="29"/>
        <v/>
      </c>
    </row>
    <row r="10">
      <c r="B10" s="153"/>
      <c r="C10" s="159" t="s">
        <v>127</v>
      </c>
      <c r="D10" s="160" t="s">
        <v>128</v>
      </c>
      <c r="E10" s="156"/>
      <c r="F10" s="161" t="str">
        <f>F18</f>
        <v/>
      </c>
      <c r="G10" s="112"/>
      <c r="H10" s="112"/>
      <c r="I10" s="138">
        <v>5.0</v>
      </c>
      <c r="J10" s="112" t="str">
        <f t="shared" si="30"/>
        <v/>
      </c>
      <c r="K10" s="112">
        <f t="shared" si="19"/>
        <v>0</v>
      </c>
      <c r="L10" s="112" t="str">
        <f t="shared" si="20"/>
        <v/>
      </c>
      <c r="M10" s="112" t="str">
        <f t="shared" si="1"/>
        <v/>
      </c>
      <c r="N10" s="112" t="str">
        <f t="shared" si="2"/>
        <v/>
      </c>
      <c r="O10" s="139">
        <f t="shared" si="3"/>
        <v>0</v>
      </c>
      <c r="P10" s="138">
        <v>5.0</v>
      </c>
      <c r="Q10" s="112" t="str">
        <f t="shared" si="21"/>
        <v/>
      </c>
      <c r="R10" s="112" t="str">
        <f t="shared" si="22"/>
        <v/>
      </c>
      <c r="S10" s="112">
        <f t="shared" si="4"/>
        <v>0</v>
      </c>
      <c r="T10" s="112">
        <f t="shared" si="5"/>
        <v>0</v>
      </c>
      <c r="U10" s="112" t="str">
        <f t="shared" si="23"/>
        <v/>
      </c>
      <c r="V10" s="112" t="str">
        <f t="shared" si="6"/>
        <v/>
      </c>
      <c r="W10" s="112">
        <v>0.0</v>
      </c>
      <c r="X10" s="112">
        <f t="shared" si="7"/>
        <v>0</v>
      </c>
      <c r="Y10" s="140" t="str">
        <f t="shared" si="8"/>
        <v/>
      </c>
      <c r="AA10" s="141">
        <v>5.0</v>
      </c>
      <c r="AB10" s="112" t="str">
        <f t="shared" si="9"/>
        <v/>
      </c>
      <c r="AC10" s="142">
        <f t="shared" si="10"/>
        <v>0</v>
      </c>
      <c r="AD10" s="112" t="str">
        <f t="shared" si="11"/>
        <v/>
      </c>
      <c r="AE10" s="112" t="str">
        <f t="shared" si="12"/>
        <v/>
      </c>
      <c r="AF10" s="112">
        <f t="shared" si="24"/>
        <v>0</v>
      </c>
      <c r="AG10" s="112">
        <f t="shared" si="25"/>
        <v>0</v>
      </c>
      <c r="AH10" s="112">
        <f t="shared" si="26"/>
        <v>0</v>
      </c>
      <c r="AI10" s="143">
        <f t="shared" si="27"/>
        <v>0</v>
      </c>
      <c r="AK10" s="141">
        <v>5.0</v>
      </c>
      <c r="AL10" s="112" t="str">
        <f t="shared" si="13"/>
        <v/>
      </c>
      <c r="AM10" s="112" t="str">
        <f t="shared" si="14"/>
        <v/>
      </c>
      <c r="AN10" s="112" t="str">
        <f t="shared" si="15"/>
        <v/>
      </c>
      <c r="AO10" s="112" t="str">
        <f t="shared" si="16"/>
        <v/>
      </c>
      <c r="AP10" s="112" t="str">
        <f t="shared" si="17"/>
        <v/>
      </c>
      <c r="AQ10" s="112" t="str">
        <f t="shared" ref="AQ10:AT10" si="33">IF($AK10&lt;=$F$18,$AL10*AM10,)</f>
        <v/>
      </c>
      <c r="AR10" s="112" t="str">
        <f t="shared" si="33"/>
        <v/>
      </c>
      <c r="AS10" s="112" t="str">
        <f t="shared" si="33"/>
        <v/>
      </c>
      <c r="AT10" s="112" t="str">
        <f t="shared" si="33"/>
        <v/>
      </c>
      <c r="AU10" s="112"/>
      <c r="AV10" s="112"/>
      <c r="AW10" s="112"/>
      <c r="AX10" s="112"/>
      <c r="AY10" s="144" t="str">
        <f t="shared" si="29"/>
        <v/>
      </c>
    </row>
    <row r="11">
      <c r="B11" s="153"/>
      <c r="C11" s="162"/>
      <c r="D11" s="158" t="s">
        <v>129</v>
      </c>
      <c r="E11" s="156"/>
      <c r="F11" s="163">
        <f>IF(D8=$B$100,1,0)</f>
        <v>0</v>
      </c>
      <c r="G11" s="112"/>
      <c r="H11" s="112"/>
      <c r="I11" s="138">
        <v>6.0</v>
      </c>
      <c r="J11" s="112" t="str">
        <f t="shared" si="30"/>
        <v/>
      </c>
      <c r="K11" s="112">
        <f t="shared" si="19"/>
        <v>0</v>
      </c>
      <c r="L11" s="112" t="str">
        <f t="shared" si="20"/>
        <v/>
      </c>
      <c r="M11" s="112" t="str">
        <f t="shared" si="1"/>
        <v/>
      </c>
      <c r="N11" s="112" t="str">
        <f t="shared" si="2"/>
        <v/>
      </c>
      <c r="O11" s="139">
        <f t="shared" si="3"/>
        <v>0</v>
      </c>
      <c r="P11" s="138">
        <v>6.0</v>
      </c>
      <c r="Q11" s="112" t="str">
        <f t="shared" si="21"/>
        <v/>
      </c>
      <c r="R11" s="112" t="str">
        <f t="shared" si="22"/>
        <v/>
      </c>
      <c r="S11" s="112">
        <f t="shared" si="4"/>
        <v>0</v>
      </c>
      <c r="T11" s="112">
        <f t="shared" si="5"/>
        <v>0</v>
      </c>
      <c r="U11" s="112" t="str">
        <f t="shared" si="23"/>
        <v/>
      </c>
      <c r="V11" s="112" t="str">
        <f t="shared" si="6"/>
        <v/>
      </c>
      <c r="W11" s="112">
        <v>0.0</v>
      </c>
      <c r="X11" s="112">
        <f t="shared" si="7"/>
        <v>0</v>
      </c>
      <c r="Y11" s="140" t="str">
        <f t="shared" si="8"/>
        <v/>
      </c>
      <c r="AA11" s="141">
        <v>6.0</v>
      </c>
      <c r="AB11" s="112" t="str">
        <f t="shared" si="9"/>
        <v/>
      </c>
      <c r="AC11" s="142">
        <f t="shared" si="10"/>
        <v>0</v>
      </c>
      <c r="AD11" s="112" t="str">
        <f t="shared" si="11"/>
        <v/>
      </c>
      <c r="AE11" s="112" t="str">
        <f t="shared" si="12"/>
        <v/>
      </c>
      <c r="AF11" s="112">
        <f t="shared" si="24"/>
        <v>0</v>
      </c>
      <c r="AG11" s="112">
        <f t="shared" si="25"/>
        <v>0</v>
      </c>
      <c r="AH11" s="112">
        <f t="shared" si="26"/>
        <v>0</v>
      </c>
      <c r="AI11" s="143">
        <f t="shared" si="27"/>
        <v>0</v>
      </c>
      <c r="AK11" s="141">
        <v>6.0</v>
      </c>
      <c r="AL11" s="112" t="str">
        <f t="shared" si="13"/>
        <v/>
      </c>
      <c r="AM11" s="112" t="str">
        <f t="shared" si="14"/>
        <v/>
      </c>
      <c r="AN11" s="112" t="str">
        <f t="shared" si="15"/>
        <v/>
      </c>
      <c r="AO11" s="112" t="str">
        <f t="shared" si="16"/>
        <v/>
      </c>
      <c r="AP11" s="112" t="str">
        <f t="shared" si="17"/>
        <v/>
      </c>
      <c r="AQ11" s="112" t="str">
        <f t="shared" ref="AQ11:AT11" si="34">IF($AK11&lt;=$F$18,$AL11*AM11,)</f>
        <v/>
      </c>
      <c r="AR11" s="112" t="str">
        <f t="shared" si="34"/>
        <v/>
      </c>
      <c r="AS11" s="112" t="str">
        <f t="shared" si="34"/>
        <v/>
      </c>
      <c r="AT11" s="112" t="str">
        <f t="shared" si="34"/>
        <v/>
      </c>
      <c r="AU11" s="112"/>
      <c r="AV11" s="112"/>
      <c r="AW11" s="112"/>
      <c r="AX11" s="112"/>
      <c r="AY11" s="144" t="str">
        <f t="shared" si="29"/>
        <v/>
      </c>
    </row>
    <row r="12">
      <c r="B12" s="153"/>
      <c r="C12" s="162"/>
      <c r="D12" s="160" t="s">
        <v>52</v>
      </c>
      <c r="E12" s="156"/>
      <c r="F12" s="164" t="s">
        <v>130</v>
      </c>
      <c r="G12" s="112"/>
      <c r="H12" s="112"/>
      <c r="I12" s="138">
        <v>7.0</v>
      </c>
      <c r="J12" s="112" t="str">
        <f t="shared" si="30"/>
        <v/>
      </c>
      <c r="K12" s="112">
        <f t="shared" si="19"/>
        <v>0</v>
      </c>
      <c r="L12" s="112" t="str">
        <f t="shared" si="20"/>
        <v/>
      </c>
      <c r="M12" s="112" t="str">
        <f t="shared" si="1"/>
        <v/>
      </c>
      <c r="N12" s="112" t="str">
        <f t="shared" si="2"/>
        <v/>
      </c>
      <c r="O12" s="139">
        <f t="shared" si="3"/>
        <v>0</v>
      </c>
      <c r="P12" s="138">
        <v>7.0</v>
      </c>
      <c r="Q12" s="112" t="str">
        <f t="shared" si="21"/>
        <v/>
      </c>
      <c r="R12" s="112" t="str">
        <f t="shared" si="22"/>
        <v/>
      </c>
      <c r="S12" s="112">
        <f t="shared" si="4"/>
        <v>0</v>
      </c>
      <c r="T12" s="112">
        <f t="shared" si="5"/>
        <v>0</v>
      </c>
      <c r="U12" s="112" t="str">
        <f t="shared" si="23"/>
        <v/>
      </c>
      <c r="V12" s="112" t="str">
        <f t="shared" si="6"/>
        <v/>
      </c>
      <c r="W12" s="112">
        <v>0.0</v>
      </c>
      <c r="X12" s="112">
        <f t="shared" si="7"/>
        <v>0</v>
      </c>
      <c r="Y12" s="140" t="str">
        <f t="shared" si="8"/>
        <v/>
      </c>
      <c r="AA12" s="141">
        <v>7.0</v>
      </c>
      <c r="AB12" s="112" t="str">
        <f t="shared" si="9"/>
        <v/>
      </c>
      <c r="AC12" s="142">
        <f t="shared" si="10"/>
        <v>0</v>
      </c>
      <c r="AD12" s="112" t="str">
        <f t="shared" si="11"/>
        <v/>
      </c>
      <c r="AE12" s="112" t="str">
        <f t="shared" si="12"/>
        <v/>
      </c>
      <c r="AF12" s="112">
        <f t="shared" si="24"/>
        <v>0</v>
      </c>
      <c r="AG12" s="112">
        <f t="shared" si="25"/>
        <v>0</v>
      </c>
      <c r="AH12" s="112">
        <f t="shared" si="26"/>
        <v>0</v>
      </c>
      <c r="AI12" s="143">
        <f t="shared" si="27"/>
        <v>0</v>
      </c>
      <c r="AK12" s="141">
        <v>7.0</v>
      </c>
      <c r="AL12" s="112" t="str">
        <f t="shared" si="13"/>
        <v/>
      </c>
      <c r="AM12" s="112" t="str">
        <f t="shared" si="14"/>
        <v/>
      </c>
      <c r="AN12" s="112" t="str">
        <f t="shared" si="15"/>
        <v/>
      </c>
      <c r="AO12" s="112" t="str">
        <f t="shared" si="16"/>
        <v/>
      </c>
      <c r="AP12" s="112" t="str">
        <f t="shared" si="17"/>
        <v/>
      </c>
      <c r="AQ12" s="112" t="str">
        <f t="shared" ref="AQ12:AT12" si="35">IF($AK12&lt;=$F$18,$AL12*AM12,)</f>
        <v/>
      </c>
      <c r="AR12" s="112" t="str">
        <f t="shared" si="35"/>
        <v/>
      </c>
      <c r="AS12" s="112" t="str">
        <f t="shared" si="35"/>
        <v/>
      </c>
      <c r="AT12" s="112" t="str">
        <f t="shared" si="35"/>
        <v/>
      </c>
      <c r="AU12" s="112"/>
      <c r="AV12" s="112"/>
      <c r="AW12" s="112"/>
      <c r="AX12" s="112"/>
      <c r="AY12" s="144" t="str">
        <f t="shared" si="29"/>
        <v/>
      </c>
    </row>
    <row r="13">
      <c r="B13" s="145"/>
      <c r="C13" s="165"/>
      <c r="D13" s="147" t="s">
        <v>131</v>
      </c>
      <c r="E13" s="148"/>
      <c r="F13" s="166">
        <f>IF(ISBLANK(F$12),,VLOOKUP(F$12,C131:D195,2,FALSE))</f>
        <v>0.57</v>
      </c>
      <c r="G13" s="112"/>
      <c r="H13" s="112"/>
      <c r="I13" s="138">
        <v>8.0</v>
      </c>
      <c r="J13" s="112" t="str">
        <f t="shared" si="30"/>
        <v/>
      </c>
      <c r="K13" s="112">
        <f t="shared" si="19"/>
        <v>0</v>
      </c>
      <c r="L13" s="112" t="str">
        <f t="shared" si="20"/>
        <v/>
      </c>
      <c r="M13" s="112" t="str">
        <f t="shared" si="1"/>
        <v/>
      </c>
      <c r="N13" s="112" t="str">
        <f t="shared" si="2"/>
        <v/>
      </c>
      <c r="O13" s="139">
        <f t="shared" si="3"/>
        <v>0</v>
      </c>
      <c r="P13" s="138">
        <v>8.0</v>
      </c>
      <c r="Q13" s="112" t="str">
        <f t="shared" si="21"/>
        <v/>
      </c>
      <c r="R13" s="112" t="str">
        <f t="shared" si="22"/>
        <v/>
      </c>
      <c r="S13" s="112">
        <f t="shared" si="4"/>
        <v>0</v>
      </c>
      <c r="T13" s="112">
        <f t="shared" si="5"/>
        <v>0</v>
      </c>
      <c r="U13" s="112" t="str">
        <f t="shared" si="23"/>
        <v/>
      </c>
      <c r="V13" s="112" t="str">
        <f t="shared" si="6"/>
        <v/>
      </c>
      <c r="W13" s="112">
        <v>0.0</v>
      </c>
      <c r="X13" s="112">
        <f t="shared" si="7"/>
        <v>0</v>
      </c>
      <c r="Y13" s="140" t="str">
        <f t="shared" si="8"/>
        <v/>
      </c>
      <c r="AA13" s="141">
        <v>8.0</v>
      </c>
      <c r="AB13" s="112" t="str">
        <f t="shared" si="9"/>
        <v/>
      </c>
      <c r="AC13" s="142">
        <f t="shared" si="10"/>
        <v>0</v>
      </c>
      <c r="AD13" s="112" t="str">
        <f t="shared" si="11"/>
        <v/>
      </c>
      <c r="AE13" s="112" t="str">
        <f t="shared" si="12"/>
        <v/>
      </c>
      <c r="AF13" s="112">
        <f t="shared" si="24"/>
        <v>0</v>
      </c>
      <c r="AG13" s="112">
        <f t="shared" si="25"/>
        <v>0</v>
      </c>
      <c r="AH13" s="112">
        <f t="shared" si="26"/>
        <v>0</v>
      </c>
      <c r="AI13" s="143">
        <f t="shared" si="27"/>
        <v>0</v>
      </c>
      <c r="AK13" s="141">
        <v>8.0</v>
      </c>
      <c r="AL13" s="112" t="str">
        <f t="shared" si="13"/>
        <v/>
      </c>
      <c r="AM13" s="112" t="str">
        <f t="shared" si="14"/>
        <v/>
      </c>
      <c r="AN13" s="112" t="str">
        <f t="shared" si="15"/>
        <v/>
      </c>
      <c r="AO13" s="112" t="str">
        <f t="shared" si="16"/>
        <v/>
      </c>
      <c r="AP13" s="112" t="str">
        <f t="shared" si="17"/>
        <v/>
      </c>
      <c r="AQ13" s="112" t="str">
        <f t="shared" ref="AQ13:AT13" si="36">IF($AK13&lt;=$F$18,$AL13*AM13,)</f>
        <v/>
      </c>
      <c r="AR13" s="112" t="str">
        <f t="shared" si="36"/>
        <v/>
      </c>
      <c r="AS13" s="112" t="str">
        <f t="shared" si="36"/>
        <v/>
      </c>
      <c r="AT13" s="112" t="str">
        <f t="shared" si="36"/>
        <v/>
      </c>
      <c r="AU13" s="112"/>
      <c r="AV13" s="112"/>
      <c r="AW13" s="112"/>
      <c r="AX13" s="112"/>
      <c r="AY13" s="144" t="str">
        <f t="shared" si="29"/>
        <v/>
      </c>
    </row>
    <row r="14">
      <c r="B14" s="133" t="s">
        <v>132</v>
      </c>
      <c r="C14" s="167"/>
      <c r="D14" s="168"/>
      <c r="E14" s="168"/>
      <c r="F14" s="169"/>
      <c r="G14" s="112"/>
      <c r="H14" s="112"/>
      <c r="I14" s="138">
        <v>9.0</v>
      </c>
      <c r="J14" s="112" t="str">
        <f t="shared" si="30"/>
        <v/>
      </c>
      <c r="K14" s="112">
        <f t="shared" si="19"/>
        <v>0</v>
      </c>
      <c r="L14" s="112" t="str">
        <f t="shared" si="20"/>
        <v/>
      </c>
      <c r="M14" s="112" t="str">
        <f t="shared" si="1"/>
        <v/>
      </c>
      <c r="N14" s="112" t="str">
        <f t="shared" si="2"/>
        <v/>
      </c>
      <c r="O14" s="139">
        <f t="shared" si="3"/>
        <v>0</v>
      </c>
      <c r="P14" s="138">
        <v>9.0</v>
      </c>
      <c r="Q14" s="112" t="str">
        <f t="shared" si="21"/>
        <v/>
      </c>
      <c r="R14" s="112" t="str">
        <f t="shared" si="22"/>
        <v/>
      </c>
      <c r="S14" s="112">
        <f t="shared" si="4"/>
        <v>0</v>
      </c>
      <c r="T14" s="112">
        <f t="shared" si="5"/>
        <v>0</v>
      </c>
      <c r="U14" s="112" t="str">
        <f t="shared" si="23"/>
        <v/>
      </c>
      <c r="V14" s="112" t="str">
        <f t="shared" si="6"/>
        <v/>
      </c>
      <c r="W14" s="112">
        <v>0.0</v>
      </c>
      <c r="X14" s="112">
        <f t="shared" si="7"/>
        <v>0</v>
      </c>
      <c r="Y14" s="140" t="str">
        <f t="shared" si="8"/>
        <v/>
      </c>
      <c r="AA14" s="141">
        <v>9.0</v>
      </c>
      <c r="AB14" s="112" t="str">
        <f t="shared" si="9"/>
        <v/>
      </c>
      <c r="AC14" s="142">
        <f t="shared" si="10"/>
        <v>0</v>
      </c>
      <c r="AD14" s="112" t="str">
        <f t="shared" si="11"/>
        <v/>
      </c>
      <c r="AE14" s="112" t="str">
        <f t="shared" si="12"/>
        <v/>
      </c>
      <c r="AF14" s="112">
        <f t="shared" si="24"/>
        <v>0</v>
      </c>
      <c r="AG14" s="112">
        <f t="shared" si="25"/>
        <v>0</v>
      </c>
      <c r="AH14" s="112">
        <f t="shared" si="26"/>
        <v>0</v>
      </c>
      <c r="AI14" s="143">
        <f t="shared" si="27"/>
        <v>0</v>
      </c>
      <c r="AK14" s="141">
        <v>9.0</v>
      </c>
      <c r="AL14" s="112" t="str">
        <f t="shared" si="13"/>
        <v/>
      </c>
      <c r="AM14" s="112" t="str">
        <f t="shared" si="14"/>
        <v/>
      </c>
      <c r="AN14" s="112" t="str">
        <f t="shared" si="15"/>
        <v/>
      </c>
      <c r="AO14" s="112" t="str">
        <f t="shared" si="16"/>
        <v/>
      </c>
      <c r="AP14" s="112" t="str">
        <f t="shared" si="17"/>
        <v/>
      </c>
      <c r="AQ14" s="112" t="str">
        <f t="shared" ref="AQ14:AT14" si="37">IF($AK14&lt;=$F$18,$AL14*AM14,)</f>
        <v/>
      </c>
      <c r="AR14" s="112" t="str">
        <f t="shared" si="37"/>
        <v/>
      </c>
      <c r="AS14" s="112" t="str">
        <f t="shared" si="37"/>
        <v/>
      </c>
      <c r="AT14" s="112" t="str">
        <f t="shared" si="37"/>
        <v/>
      </c>
      <c r="AU14" s="112"/>
      <c r="AV14" s="112"/>
      <c r="AW14" s="112"/>
      <c r="AX14" s="112"/>
      <c r="AY14" s="144" t="str">
        <f t="shared" si="29"/>
        <v/>
      </c>
    </row>
    <row r="15">
      <c r="B15" s="153"/>
      <c r="C15" s="154" t="s">
        <v>122</v>
      </c>
      <c r="D15" s="155" t="s">
        <v>123</v>
      </c>
      <c r="E15" s="156"/>
      <c r="F15" s="157">
        <f>IF(D15="","",VLOOKUP(D15,$B$97:$C$100,2,0))</f>
        <v>70</v>
      </c>
      <c r="G15" s="112"/>
      <c r="H15" s="112"/>
      <c r="I15" s="138">
        <v>10.0</v>
      </c>
      <c r="J15" s="112" t="str">
        <f t="shared" si="30"/>
        <v/>
      </c>
      <c r="K15" s="112">
        <f t="shared" si="19"/>
        <v>0</v>
      </c>
      <c r="L15" s="112" t="str">
        <f t="shared" si="20"/>
        <v/>
      </c>
      <c r="M15" s="112" t="str">
        <f t="shared" si="1"/>
        <v/>
      </c>
      <c r="N15" s="112" t="str">
        <f t="shared" si="2"/>
        <v/>
      </c>
      <c r="O15" s="139">
        <f t="shared" si="3"/>
        <v>0</v>
      </c>
      <c r="P15" s="138">
        <v>10.0</v>
      </c>
      <c r="Q15" s="112" t="str">
        <f t="shared" si="21"/>
        <v/>
      </c>
      <c r="R15" s="112" t="str">
        <f t="shared" si="22"/>
        <v/>
      </c>
      <c r="S15" s="112">
        <f t="shared" si="4"/>
        <v>0</v>
      </c>
      <c r="T15" s="112">
        <f t="shared" si="5"/>
        <v>0</v>
      </c>
      <c r="U15" s="112" t="str">
        <f t="shared" si="23"/>
        <v/>
      </c>
      <c r="V15" s="112" t="str">
        <f t="shared" si="6"/>
        <v/>
      </c>
      <c r="W15" s="112">
        <v>0.0</v>
      </c>
      <c r="X15" s="112">
        <f t="shared" si="7"/>
        <v>0</v>
      </c>
      <c r="Y15" s="140" t="str">
        <f t="shared" si="8"/>
        <v/>
      </c>
      <c r="AA15" s="141">
        <v>10.0</v>
      </c>
      <c r="AB15" s="112" t="str">
        <f t="shared" si="9"/>
        <v/>
      </c>
      <c r="AC15" s="142">
        <f t="shared" si="10"/>
        <v>0</v>
      </c>
      <c r="AD15" s="112" t="str">
        <f t="shared" si="11"/>
        <v/>
      </c>
      <c r="AE15" s="112" t="str">
        <f t="shared" si="12"/>
        <v/>
      </c>
      <c r="AF15" s="112">
        <f t="shared" si="24"/>
        <v>0</v>
      </c>
      <c r="AG15" s="112">
        <f t="shared" si="25"/>
        <v>0</v>
      </c>
      <c r="AH15" s="112">
        <f t="shared" si="26"/>
        <v>0</v>
      </c>
      <c r="AI15" s="143">
        <f t="shared" si="27"/>
        <v>0</v>
      </c>
      <c r="AK15" s="141">
        <v>10.0</v>
      </c>
      <c r="AL15" s="112" t="str">
        <f t="shared" si="13"/>
        <v/>
      </c>
      <c r="AM15" s="112" t="str">
        <f t="shared" si="14"/>
        <v/>
      </c>
      <c r="AN15" s="112" t="str">
        <f t="shared" si="15"/>
        <v/>
      </c>
      <c r="AO15" s="112" t="str">
        <f t="shared" si="16"/>
        <v/>
      </c>
      <c r="AP15" s="112" t="str">
        <f t="shared" si="17"/>
        <v/>
      </c>
      <c r="AQ15" s="112" t="str">
        <f t="shared" ref="AQ15:AT15" si="38">IF($AK15&lt;=$F$18,$AL15*AM15,)</f>
        <v/>
      </c>
      <c r="AR15" s="112" t="str">
        <f t="shared" si="38"/>
        <v/>
      </c>
      <c r="AS15" s="112" t="str">
        <f t="shared" si="38"/>
        <v/>
      </c>
      <c r="AT15" s="112" t="str">
        <f t="shared" si="38"/>
        <v/>
      </c>
      <c r="AU15" s="112"/>
      <c r="AV15" s="112"/>
      <c r="AW15" s="112"/>
      <c r="AX15" s="112"/>
      <c r="AY15" s="144" t="str">
        <f t="shared" si="29"/>
        <v/>
      </c>
    </row>
    <row r="16">
      <c r="B16" s="153"/>
      <c r="C16" s="154" t="s">
        <v>124</v>
      </c>
      <c r="D16" s="158" t="s">
        <v>133</v>
      </c>
      <c r="E16" s="156"/>
      <c r="F16" s="157">
        <v>10.0</v>
      </c>
      <c r="G16" s="112"/>
      <c r="H16" s="112"/>
      <c r="I16" s="138">
        <v>11.0</v>
      </c>
      <c r="J16" s="112" t="str">
        <f t="shared" si="30"/>
        <v/>
      </c>
      <c r="K16" s="112">
        <f t="shared" si="19"/>
        <v>0</v>
      </c>
      <c r="L16" s="112" t="str">
        <f t="shared" si="20"/>
        <v/>
      </c>
      <c r="M16" s="112" t="str">
        <f t="shared" si="1"/>
        <v/>
      </c>
      <c r="N16" s="112" t="str">
        <f t="shared" si="2"/>
        <v/>
      </c>
      <c r="O16" s="139">
        <f t="shared" si="3"/>
        <v>0</v>
      </c>
      <c r="P16" s="138">
        <v>11.0</v>
      </c>
      <c r="Q16" s="112" t="str">
        <f t="shared" si="21"/>
        <v/>
      </c>
      <c r="R16" s="112" t="str">
        <f t="shared" si="22"/>
        <v/>
      </c>
      <c r="S16" s="112">
        <f t="shared" si="4"/>
        <v>0</v>
      </c>
      <c r="T16" s="112">
        <f t="shared" si="5"/>
        <v>0</v>
      </c>
      <c r="U16" s="112" t="str">
        <f t="shared" si="23"/>
        <v/>
      </c>
      <c r="V16" s="112" t="str">
        <f t="shared" si="6"/>
        <v/>
      </c>
      <c r="W16" s="112">
        <v>0.0</v>
      </c>
      <c r="X16" s="112">
        <f t="shared" si="7"/>
        <v>0</v>
      </c>
      <c r="Y16" s="140" t="str">
        <f t="shared" si="8"/>
        <v/>
      </c>
      <c r="AA16" s="141">
        <v>11.0</v>
      </c>
      <c r="AB16" s="112" t="str">
        <f t="shared" si="9"/>
        <v/>
      </c>
      <c r="AC16" s="142">
        <f t="shared" si="10"/>
        <v>0</v>
      </c>
      <c r="AD16" s="112" t="str">
        <f t="shared" si="11"/>
        <v/>
      </c>
      <c r="AE16" s="112" t="str">
        <f t="shared" si="12"/>
        <v/>
      </c>
      <c r="AF16" s="112">
        <f t="shared" si="24"/>
        <v>0</v>
      </c>
      <c r="AG16" s="112">
        <f t="shared" si="25"/>
        <v>0</v>
      </c>
      <c r="AH16" s="112">
        <f t="shared" si="26"/>
        <v>0</v>
      </c>
      <c r="AI16" s="143">
        <f t="shared" si="27"/>
        <v>0</v>
      </c>
      <c r="AK16" s="141">
        <v>11.0</v>
      </c>
      <c r="AL16" s="112" t="str">
        <f t="shared" si="13"/>
        <v/>
      </c>
      <c r="AM16" s="112" t="str">
        <f t="shared" si="14"/>
        <v/>
      </c>
      <c r="AN16" s="112" t="str">
        <f t="shared" si="15"/>
        <v/>
      </c>
      <c r="AO16" s="112" t="str">
        <f t="shared" si="16"/>
        <v/>
      </c>
      <c r="AP16" s="112" t="str">
        <f t="shared" si="17"/>
        <v/>
      </c>
      <c r="AQ16" s="112" t="str">
        <f t="shared" ref="AQ16:AT16" si="39">IF($AK16&lt;=$F$18,$AL16*AM16,)</f>
        <v/>
      </c>
      <c r="AR16" s="112" t="str">
        <f t="shared" si="39"/>
        <v/>
      </c>
      <c r="AS16" s="112" t="str">
        <f t="shared" si="39"/>
        <v/>
      </c>
      <c r="AT16" s="112" t="str">
        <f t="shared" si="39"/>
        <v/>
      </c>
      <c r="AU16" s="112"/>
      <c r="AV16" s="112"/>
      <c r="AW16" s="112"/>
      <c r="AX16" s="112"/>
      <c r="AY16" s="144" t="str">
        <f t="shared" si="29"/>
        <v/>
      </c>
    </row>
    <row r="17">
      <c r="B17" s="153"/>
      <c r="C17" s="159" t="s">
        <v>127</v>
      </c>
      <c r="D17" s="160" t="s">
        <v>52</v>
      </c>
      <c r="E17" s="156"/>
      <c r="F17" s="164"/>
      <c r="G17" s="112"/>
      <c r="H17" s="112"/>
      <c r="I17" s="138">
        <v>12.0</v>
      </c>
      <c r="J17" s="112" t="str">
        <f t="shared" si="30"/>
        <v/>
      </c>
      <c r="K17" s="112">
        <f t="shared" si="19"/>
        <v>0</v>
      </c>
      <c r="L17" s="112" t="str">
        <f t="shared" si="20"/>
        <v/>
      </c>
      <c r="M17" s="112" t="str">
        <f t="shared" si="1"/>
        <v/>
      </c>
      <c r="N17" s="112" t="str">
        <f t="shared" si="2"/>
        <v/>
      </c>
      <c r="O17" s="139">
        <f t="shared" si="3"/>
        <v>0</v>
      </c>
      <c r="P17" s="138">
        <v>12.0</v>
      </c>
      <c r="Q17" s="112" t="str">
        <f t="shared" si="21"/>
        <v/>
      </c>
      <c r="R17" s="112" t="str">
        <f t="shared" si="22"/>
        <v/>
      </c>
      <c r="S17" s="112">
        <f t="shared" si="4"/>
        <v>0</v>
      </c>
      <c r="T17" s="112">
        <f t="shared" si="5"/>
        <v>0</v>
      </c>
      <c r="U17" s="112" t="str">
        <f t="shared" si="23"/>
        <v/>
      </c>
      <c r="V17" s="112" t="str">
        <f t="shared" si="6"/>
        <v/>
      </c>
      <c r="W17" s="112">
        <v>0.0</v>
      </c>
      <c r="X17" s="112">
        <f t="shared" si="7"/>
        <v>0</v>
      </c>
      <c r="Y17" s="140" t="str">
        <f t="shared" si="8"/>
        <v/>
      </c>
      <c r="AA17" s="141">
        <v>12.0</v>
      </c>
      <c r="AB17" s="112" t="str">
        <f t="shared" si="9"/>
        <v/>
      </c>
      <c r="AC17" s="142">
        <f t="shared" si="10"/>
        <v>0</v>
      </c>
      <c r="AD17" s="112" t="str">
        <f t="shared" si="11"/>
        <v/>
      </c>
      <c r="AE17" s="112" t="str">
        <f t="shared" si="12"/>
        <v/>
      </c>
      <c r="AF17" s="112">
        <f t="shared" si="24"/>
        <v>0</v>
      </c>
      <c r="AG17" s="112">
        <f t="shared" si="25"/>
        <v>0</v>
      </c>
      <c r="AH17" s="112">
        <f t="shared" si="26"/>
        <v>0</v>
      </c>
      <c r="AI17" s="143">
        <f t="shared" si="27"/>
        <v>0</v>
      </c>
      <c r="AK17" s="141">
        <v>12.0</v>
      </c>
      <c r="AL17" s="112" t="str">
        <f t="shared" si="13"/>
        <v/>
      </c>
      <c r="AM17" s="112" t="str">
        <f t="shared" si="14"/>
        <v/>
      </c>
      <c r="AN17" s="112" t="str">
        <f t="shared" si="15"/>
        <v/>
      </c>
      <c r="AO17" s="112" t="str">
        <f t="shared" si="16"/>
        <v/>
      </c>
      <c r="AP17" s="112" t="str">
        <f t="shared" si="17"/>
        <v/>
      </c>
      <c r="AQ17" s="112" t="str">
        <f t="shared" ref="AQ17:AT17" si="40">IF($AK17&lt;=$F$18,$AL17*AM17,)</f>
        <v/>
      </c>
      <c r="AR17" s="112" t="str">
        <f t="shared" si="40"/>
        <v/>
      </c>
      <c r="AS17" s="112" t="str">
        <f t="shared" si="40"/>
        <v/>
      </c>
      <c r="AT17" s="112" t="str">
        <f t="shared" si="40"/>
        <v/>
      </c>
      <c r="AU17" s="112"/>
      <c r="AV17" s="112"/>
      <c r="AW17" s="112"/>
      <c r="AX17" s="112"/>
      <c r="AY17" s="144" t="str">
        <f t="shared" si="29"/>
        <v/>
      </c>
    </row>
    <row r="18">
      <c r="B18" s="153"/>
      <c r="C18" s="162"/>
      <c r="D18" s="160" t="s">
        <v>128</v>
      </c>
      <c r="E18" s="156"/>
      <c r="F18" s="170"/>
      <c r="G18" s="112"/>
      <c r="H18" s="112"/>
      <c r="I18" s="138">
        <v>13.0</v>
      </c>
      <c r="J18" s="112" t="str">
        <f t="shared" si="30"/>
        <v/>
      </c>
      <c r="K18" s="112">
        <f t="shared" si="19"/>
        <v>0</v>
      </c>
      <c r="L18" s="112" t="str">
        <f t="shared" si="20"/>
        <v/>
      </c>
      <c r="M18" s="112" t="str">
        <f t="shared" si="1"/>
        <v/>
      </c>
      <c r="N18" s="112" t="str">
        <f t="shared" si="2"/>
        <v/>
      </c>
      <c r="O18" s="139">
        <f t="shared" si="3"/>
        <v>0</v>
      </c>
      <c r="P18" s="138">
        <v>13.0</v>
      </c>
      <c r="Q18" s="112" t="str">
        <f t="shared" si="21"/>
        <v/>
      </c>
      <c r="R18" s="112" t="str">
        <f t="shared" si="22"/>
        <v/>
      </c>
      <c r="S18" s="112">
        <f t="shared" si="4"/>
        <v>0</v>
      </c>
      <c r="T18" s="112">
        <f t="shared" si="5"/>
        <v>0</v>
      </c>
      <c r="U18" s="112" t="str">
        <f t="shared" si="23"/>
        <v/>
      </c>
      <c r="V18" s="112" t="str">
        <f t="shared" si="6"/>
        <v/>
      </c>
      <c r="W18" s="112">
        <v>0.0</v>
      </c>
      <c r="X18" s="112">
        <f t="shared" si="7"/>
        <v>0</v>
      </c>
      <c r="Y18" s="140" t="str">
        <f t="shared" si="8"/>
        <v/>
      </c>
      <c r="AA18" s="141">
        <v>13.0</v>
      </c>
      <c r="AB18" s="112" t="str">
        <f t="shared" si="9"/>
        <v/>
      </c>
      <c r="AC18" s="142">
        <f t="shared" si="10"/>
        <v>0</v>
      </c>
      <c r="AD18" s="112" t="str">
        <f t="shared" si="11"/>
        <v/>
      </c>
      <c r="AE18" s="112" t="str">
        <f t="shared" si="12"/>
        <v/>
      </c>
      <c r="AF18" s="112">
        <f t="shared" si="24"/>
        <v>0</v>
      </c>
      <c r="AG18" s="112">
        <f t="shared" si="25"/>
        <v>0</v>
      </c>
      <c r="AH18" s="112">
        <f t="shared" si="26"/>
        <v>0</v>
      </c>
      <c r="AI18" s="143">
        <f t="shared" si="27"/>
        <v>0</v>
      </c>
      <c r="AK18" s="141">
        <v>13.0</v>
      </c>
      <c r="AL18" s="112" t="str">
        <f t="shared" si="13"/>
        <v/>
      </c>
      <c r="AM18" s="112" t="str">
        <f t="shared" si="14"/>
        <v/>
      </c>
      <c r="AN18" s="112" t="str">
        <f t="shared" si="15"/>
        <v/>
      </c>
      <c r="AO18" s="112" t="str">
        <f t="shared" si="16"/>
        <v/>
      </c>
      <c r="AP18" s="112" t="str">
        <f t="shared" si="17"/>
        <v/>
      </c>
      <c r="AQ18" s="112" t="str">
        <f t="shared" ref="AQ18:AT18" si="41">IF($AK18&lt;=$F$18,$AL18*AM18,)</f>
        <v/>
      </c>
      <c r="AR18" s="112" t="str">
        <f t="shared" si="41"/>
        <v/>
      </c>
      <c r="AS18" s="112" t="str">
        <f t="shared" si="41"/>
        <v/>
      </c>
      <c r="AT18" s="112" t="str">
        <f t="shared" si="41"/>
        <v/>
      </c>
      <c r="AU18" s="112"/>
      <c r="AV18" s="112"/>
      <c r="AW18" s="112"/>
      <c r="AX18" s="112"/>
      <c r="AY18" s="144" t="str">
        <f t="shared" si="29"/>
        <v/>
      </c>
    </row>
    <row r="19">
      <c r="B19" s="153"/>
      <c r="C19" s="162"/>
      <c r="D19" s="158" t="s">
        <v>131</v>
      </c>
      <c r="E19" s="156"/>
      <c r="F19" s="163" t="str">
        <f>IF(ISBLANK(F$17),,VLOOKUP(F$17,C131:D195,2,FALSE))</f>
        <v/>
      </c>
      <c r="G19" s="112"/>
      <c r="H19" s="112"/>
      <c r="I19" s="138">
        <v>14.0</v>
      </c>
      <c r="J19" s="112" t="str">
        <f t="shared" si="30"/>
        <v/>
      </c>
      <c r="K19" s="112">
        <f t="shared" si="19"/>
        <v>0</v>
      </c>
      <c r="L19" s="112" t="str">
        <f t="shared" si="20"/>
        <v/>
      </c>
      <c r="M19" s="112" t="str">
        <f t="shared" si="1"/>
        <v/>
      </c>
      <c r="N19" s="112" t="str">
        <f t="shared" si="2"/>
        <v/>
      </c>
      <c r="O19" s="139">
        <f t="shared" si="3"/>
        <v>0</v>
      </c>
      <c r="P19" s="138">
        <v>14.0</v>
      </c>
      <c r="Q19" s="112" t="str">
        <f t="shared" si="21"/>
        <v/>
      </c>
      <c r="R19" s="112" t="str">
        <f t="shared" si="22"/>
        <v/>
      </c>
      <c r="S19" s="112">
        <f t="shared" si="4"/>
        <v>0</v>
      </c>
      <c r="T19" s="112">
        <f t="shared" si="5"/>
        <v>0</v>
      </c>
      <c r="U19" s="112" t="str">
        <f t="shared" si="23"/>
        <v/>
      </c>
      <c r="V19" s="112" t="str">
        <f t="shared" si="6"/>
        <v/>
      </c>
      <c r="W19" s="112">
        <v>0.0</v>
      </c>
      <c r="X19" s="112">
        <f t="shared" si="7"/>
        <v>0</v>
      </c>
      <c r="Y19" s="140" t="str">
        <f t="shared" si="8"/>
        <v/>
      </c>
      <c r="AA19" s="141">
        <v>14.0</v>
      </c>
      <c r="AB19" s="112" t="str">
        <f t="shared" si="9"/>
        <v/>
      </c>
      <c r="AC19" s="142">
        <f t="shared" si="10"/>
        <v>0</v>
      </c>
      <c r="AD19" s="112" t="str">
        <f t="shared" si="11"/>
        <v/>
      </c>
      <c r="AE19" s="112" t="str">
        <f t="shared" si="12"/>
        <v/>
      </c>
      <c r="AF19" s="112">
        <f t="shared" si="24"/>
        <v>0</v>
      </c>
      <c r="AG19" s="112">
        <f t="shared" si="25"/>
        <v>0</v>
      </c>
      <c r="AH19" s="112">
        <f t="shared" si="26"/>
        <v>0</v>
      </c>
      <c r="AI19" s="143">
        <f t="shared" si="27"/>
        <v>0</v>
      </c>
      <c r="AK19" s="141">
        <v>14.0</v>
      </c>
      <c r="AL19" s="112" t="str">
        <f t="shared" si="13"/>
        <v/>
      </c>
      <c r="AM19" s="112" t="str">
        <f t="shared" si="14"/>
        <v/>
      </c>
      <c r="AN19" s="112" t="str">
        <f t="shared" si="15"/>
        <v/>
      </c>
      <c r="AO19" s="112" t="str">
        <f t="shared" si="16"/>
        <v/>
      </c>
      <c r="AP19" s="112" t="str">
        <f t="shared" si="17"/>
        <v/>
      </c>
      <c r="AQ19" s="112" t="str">
        <f t="shared" ref="AQ19:AT19" si="42">IF($AK19&lt;=$F$18,$AL19*AM19,)</f>
        <v/>
      </c>
      <c r="AR19" s="112" t="str">
        <f t="shared" si="42"/>
        <v/>
      </c>
      <c r="AS19" s="112" t="str">
        <f t="shared" si="42"/>
        <v/>
      </c>
      <c r="AT19" s="112" t="str">
        <f t="shared" si="42"/>
        <v/>
      </c>
      <c r="AU19" s="112"/>
      <c r="AV19" s="112"/>
      <c r="AW19" s="112"/>
      <c r="AX19" s="112"/>
      <c r="AY19" s="144" t="str">
        <f t="shared" si="29"/>
        <v/>
      </c>
    </row>
    <row r="20">
      <c r="B20" s="153"/>
      <c r="C20" s="162"/>
      <c r="D20" s="158" t="s">
        <v>135</v>
      </c>
      <c r="E20" s="156"/>
      <c r="F20" s="163" t="str">
        <f>IF(ISBLANK(F$17),,VLOOKUP(F17,F!$C$130:$F$196,4,FALSE))</f>
        <v/>
      </c>
      <c r="G20" s="112"/>
      <c r="H20" s="112"/>
      <c r="I20" s="138">
        <v>15.0</v>
      </c>
      <c r="J20" s="112" t="str">
        <f t="shared" si="30"/>
        <v/>
      </c>
      <c r="K20" s="112">
        <f t="shared" si="19"/>
        <v>0</v>
      </c>
      <c r="L20" s="112" t="str">
        <f t="shared" si="20"/>
        <v/>
      </c>
      <c r="M20" s="112" t="str">
        <f t="shared" si="1"/>
        <v/>
      </c>
      <c r="N20" s="112" t="str">
        <f t="shared" si="2"/>
        <v/>
      </c>
      <c r="O20" s="139">
        <f t="shared" si="3"/>
        <v>0</v>
      </c>
      <c r="P20" s="138">
        <v>15.0</v>
      </c>
      <c r="Q20" s="112" t="str">
        <f t="shared" si="21"/>
        <v/>
      </c>
      <c r="R20" s="112" t="str">
        <f t="shared" si="22"/>
        <v/>
      </c>
      <c r="S20" s="112">
        <f t="shared" si="4"/>
        <v>0</v>
      </c>
      <c r="T20" s="112">
        <f t="shared" si="5"/>
        <v>0</v>
      </c>
      <c r="U20" s="112" t="str">
        <f t="shared" si="23"/>
        <v/>
      </c>
      <c r="V20" s="112" t="str">
        <f t="shared" si="6"/>
        <v/>
      </c>
      <c r="W20" s="112">
        <v>0.0</v>
      </c>
      <c r="X20" s="112">
        <f t="shared" si="7"/>
        <v>0</v>
      </c>
      <c r="Y20" s="140" t="str">
        <f t="shared" si="8"/>
        <v/>
      </c>
      <c r="AA20" s="141">
        <v>15.0</v>
      </c>
      <c r="AB20" s="112" t="str">
        <f t="shared" si="9"/>
        <v/>
      </c>
      <c r="AC20" s="142">
        <f t="shared" si="10"/>
        <v>0</v>
      </c>
      <c r="AD20" s="112" t="str">
        <f t="shared" si="11"/>
        <v/>
      </c>
      <c r="AE20" s="112" t="str">
        <f t="shared" si="12"/>
        <v/>
      </c>
      <c r="AF20" s="112">
        <f t="shared" si="24"/>
        <v>0</v>
      </c>
      <c r="AG20" s="112">
        <f t="shared" si="25"/>
        <v>0</v>
      </c>
      <c r="AH20" s="112">
        <f t="shared" si="26"/>
        <v>0</v>
      </c>
      <c r="AI20" s="143">
        <f t="shared" si="27"/>
        <v>0</v>
      </c>
      <c r="AK20" s="141">
        <v>15.0</v>
      </c>
      <c r="AL20" s="112" t="str">
        <f t="shared" si="13"/>
        <v/>
      </c>
      <c r="AM20" s="112" t="str">
        <f t="shared" si="14"/>
        <v/>
      </c>
      <c r="AN20" s="112" t="str">
        <f t="shared" si="15"/>
        <v/>
      </c>
      <c r="AO20" s="112" t="str">
        <f t="shared" si="16"/>
        <v/>
      </c>
      <c r="AP20" s="112" t="str">
        <f t="shared" si="17"/>
        <v/>
      </c>
      <c r="AQ20" s="112" t="str">
        <f t="shared" ref="AQ20:AT20" si="43">IF($AK20&lt;=$F$18,$AL20*AM20,)</f>
        <v/>
      </c>
      <c r="AR20" s="112" t="str">
        <f t="shared" si="43"/>
        <v/>
      </c>
      <c r="AS20" s="112" t="str">
        <f t="shared" si="43"/>
        <v/>
      </c>
      <c r="AT20" s="112" t="str">
        <f t="shared" si="43"/>
        <v/>
      </c>
      <c r="AU20" s="112"/>
      <c r="AV20" s="112"/>
      <c r="AW20" s="112"/>
      <c r="AX20" s="112"/>
      <c r="AY20" s="144" t="str">
        <f t="shared" si="29"/>
        <v/>
      </c>
    </row>
    <row r="21" ht="15.75" customHeight="1">
      <c r="B21" s="145"/>
      <c r="C21" s="165"/>
      <c r="D21" s="147" t="s">
        <v>136</v>
      </c>
      <c r="E21" s="148"/>
      <c r="F21" s="171"/>
      <c r="G21" s="112"/>
      <c r="H21" s="112"/>
      <c r="I21" s="138">
        <v>16.0</v>
      </c>
      <c r="J21" s="112" t="str">
        <f t="shared" si="30"/>
        <v/>
      </c>
      <c r="K21" s="112">
        <f t="shared" si="19"/>
        <v>0</v>
      </c>
      <c r="L21" s="112" t="str">
        <f t="shared" si="20"/>
        <v/>
      </c>
      <c r="M21" s="112" t="str">
        <f t="shared" si="1"/>
        <v/>
      </c>
      <c r="N21" s="112" t="str">
        <f t="shared" si="2"/>
        <v/>
      </c>
      <c r="O21" s="139">
        <f t="shared" si="3"/>
        <v>0</v>
      </c>
      <c r="P21" s="138">
        <v>16.0</v>
      </c>
      <c r="Q21" s="112" t="str">
        <f t="shared" si="21"/>
        <v/>
      </c>
      <c r="R21" s="112" t="str">
        <f t="shared" si="22"/>
        <v/>
      </c>
      <c r="S21" s="112">
        <f t="shared" si="4"/>
        <v>0</v>
      </c>
      <c r="T21" s="112">
        <f t="shared" si="5"/>
        <v>0</v>
      </c>
      <c r="U21" s="112" t="str">
        <f t="shared" si="23"/>
        <v/>
      </c>
      <c r="V21" s="112" t="str">
        <f t="shared" si="6"/>
        <v/>
      </c>
      <c r="W21" s="112">
        <v>0.0</v>
      </c>
      <c r="X21" s="112">
        <f t="shared" si="7"/>
        <v>0</v>
      </c>
      <c r="Y21" s="140" t="str">
        <f t="shared" si="8"/>
        <v/>
      </c>
      <c r="AA21" s="141">
        <v>16.0</v>
      </c>
      <c r="AB21" s="112" t="str">
        <f t="shared" si="9"/>
        <v/>
      </c>
      <c r="AC21" s="142">
        <f t="shared" si="10"/>
        <v>0</v>
      </c>
      <c r="AD21" s="112" t="str">
        <f t="shared" si="11"/>
        <v/>
      </c>
      <c r="AE21" s="112" t="str">
        <f t="shared" si="12"/>
        <v/>
      </c>
      <c r="AF21" s="112">
        <f t="shared" si="24"/>
        <v>0</v>
      </c>
      <c r="AG21" s="112">
        <f t="shared" si="25"/>
        <v>0</v>
      </c>
      <c r="AH21" s="112">
        <f t="shared" si="26"/>
        <v>0</v>
      </c>
      <c r="AI21" s="143">
        <f t="shared" si="27"/>
        <v>0</v>
      </c>
      <c r="AK21" s="141">
        <v>16.0</v>
      </c>
      <c r="AL21" s="112" t="str">
        <f t="shared" si="13"/>
        <v/>
      </c>
      <c r="AM21" s="112" t="str">
        <f t="shared" si="14"/>
        <v/>
      </c>
      <c r="AN21" s="112" t="str">
        <f t="shared" si="15"/>
        <v/>
      </c>
      <c r="AO21" s="112" t="str">
        <f t="shared" si="16"/>
        <v/>
      </c>
      <c r="AP21" s="112" t="str">
        <f t="shared" si="17"/>
        <v/>
      </c>
      <c r="AQ21" s="112" t="str">
        <f t="shared" ref="AQ21:AT21" si="44">IF($AK21&lt;=$F$18,$AL21*AM21,)</f>
        <v/>
      </c>
      <c r="AR21" s="112" t="str">
        <f t="shared" si="44"/>
        <v/>
      </c>
      <c r="AS21" s="112" t="str">
        <f t="shared" si="44"/>
        <v/>
      </c>
      <c r="AT21" s="112" t="str">
        <f t="shared" si="44"/>
        <v/>
      </c>
      <c r="AU21" s="112"/>
      <c r="AV21" s="112"/>
      <c r="AW21" s="112"/>
      <c r="AX21" s="112"/>
      <c r="AY21" s="144" t="str">
        <f t="shared" si="29"/>
        <v/>
      </c>
    </row>
    <row r="22" ht="15.75" customHeight="1">
      <c r="E22" s="172"/>
      <c r="F22" s="111"/>
      <c r="G22" s="112"/>
      <c r="H22" s="112"/>
      <c r="I22" s="138">
        <v>17.0</v>
      </c>
      <c r="J22" s="112" t="str">
        <f t="shared" si="30"/>
        <v/>
      </c>
      <c r="K22" s="112">
        <f t="shared" si="19"/>
        <v>0</v>
      </c>
      <c r="L22" s="112" t="str">
        <f t="shared" si="20"/>
        <v/>
      </c>
      <c r="M22" s="112" t="str">
        <f t="shared" si="1"/>
        <v/>
      </c>
      <c r="N22" s="112" t="str">
        <f t="shared" si="2"/>
        <v/>
      </c>
      <c r="O22" s="139">
        <f t="shared" si="3"/>
        <v>0</v>
      </c>
      <c r="P22" s="138">
        <v>17.0</v>
      </c>
      <c r="Q22" s="112" t="str">
        <f t="shared" si="21"/>
        <v/>
      </c>
      <c r="R22" s="112" t="str">
        <f t="shared" si="22"/>
        <v/>
      </c>
      <c r="S22" s="112">
        <f t="shared" si="4"/>
        <v>0</v>
      </c>
      <c r="T22" s="112">
        <f t="shared" si="5"/>
        <v>0</v>
      </c>
      <c r="U22" s="112" t="str">
        <f t="shared" si="23"/>
        <v/>
      </c>
      <c r="V22" s="112" t="str">
        <f t="shared" si="6"/>
        <v/>
      </c>
      <c r="W22" s="112">
        <v>0.0</v>
      </c>
      <c r="X22" s="112">
        <f t="shared" si="7"/>
        <v>0</v>
      </c>
      <c r="Y22" s="140" t="str">
        <f t="shared" si="8"/>
        <v/>
      </c>
      <c r="AA22" s="141">
        <v>17.0</v>
      </c>
      <c r="AB22" s="112" t="str">
        <f t="shared" si="9"/>
        <v/>
      </c>
      <c r="AC22" s="142">
        <f t="shared" si="10"/>
        <v>0</v>
      </c>
      <c r="AD22" s="112" t="str">
        <f t="shared" si="11"/>
        <v/>
      </c>
      <c r="AE22" s="112" t="str">
        <f t="shared" si="12"/>
        <v/>
      </c>
      <c r="AF22" s="112">
        <f t="shared" si="24"/>
        <v>0</v>
      </c>
      <c r="AG22" s="112">
        <f t="shared" si="25"/>
        <v>0</v>
      </c>
      <c r="AH22" s="112">
        <f t="shared" si="26"/>
        <v>0</v>
      </c>
      <c r="AI22" s="143">
        <f t="shared" si="27"/>
        <v>0</v>
      </c>
      <c r="AK22" s="141">
        <v>17.0</v>
      </c>
      <c r="AL22" s="112" t="str">
        <f t="shared" si="13"/>
        <v/>
      </c>
      <c r="AM22" s="112" t="str">
        <f t="shared" si="14"/>
        <v/>
      </c>
      <c r="AN22" s="112" t="str">
        <f t="shared" si="15"/>
        <v/>
      </c>
      <c r="AO22" s="112" t="str">
        <f t="shared" si="16"/>
        <v/>
      </c>
      <c r="AP22" s="112" t="str">
        <f t="shared" si="17"/>
        <v/>
      </c>
      <c r="AQ22" s="112" t="str">
        <f t="shared" ref="AQ22:AT22" si="45">IF($AK22&lt;=$F$18,$AL22*AM22,)</f>
        <v/>
      </c>
      <c r="AR22" s="112" t="str">
        <f t="shared" si="45"/>
        <v/>
      </c>
      <c r="AS22" s="112" t="str">
        <f t="shared" si="45"/>
        <v/>
      </c>
      <c r="AT22" s="112" t="str">
        <f t="shared" si="45"/>
        <v/>
      </c>
      <c r="AU22" s="112"/>
      <c r="AV22" s="112"/>
      <c r="AW22" s="112"/>
      <c r="AX22" s="112"/>
      <c r="AY22" s="144" t="str">
        <f t="shared" si="29"/>
        <v/>
      </c>
    </row>
    <row r="23" ht="15.75" customHeight="1">
      <c r="B23" s="252" t="s">
        <v>137</v>
      </c>
      <c r="C23" s="115"/>
      <c r="D23" s="115"/>
      <c r="E23" s="115"/>
      <c r="F23" s="115"/>
      <c r="G23" s="116"/>
      <c r="H23" s="112"/>
      <c r="I23" s="138">
        <v>18.0</v>
      </c>
      <c r="J23" s="112" t="str">
        <f t="shared" si="30"/>
        <v/>
      </c>
      <c r="K23" s="112">
        <f t="shared" si="19"/>
        <v>0</v>
      </c>
      <c r="L23" s="112" t="str">
        <f t="shared" si="20"/>
        <v/>
      </c>
      <c r="M23" s="112" t="str">
        <f t="shared" si="1"/>
        <v/>
      </c>
      <c r="N23" s="112" t="str">
        <f t="shared" si="2"/>
        <v/>
      </c>
      <c r="O23" s="139">
        <f t="shared" si="3"/>
        <v>0</v>
      </c>
      <c r="P23" s="138">
        <v>18.0</v>
      </c>
      <c r="Q23" s="112" t="str">
        <f t="shared" si="21"/>
        <v/>
      </c>
      <c r="R23" s="112" t="str">
        <f t="shared" si="22"/>
        <v/>
      </c>
      <c r="S23" s="112">
        <f t="shared" si="4"/>
        <v>0</v>
      </c>
      <c r="T23" s="112">
        <f t="shared" si="5"/>
        <v>0</v>
      </c>
      <c r="U23" s="112" t="str">
        <f t="shared" si="23"/>
        <v/>
      </c>
      <c r="V23" s="112" t="str">
        <f t="shared" si="6"/>
        <v/>
      </c>
      <c r="W23" s="112">
        <v>0.0</v>
      </c>
      <c r="X23" s="112">
        <f t="shared" si="7"/>
        <v>0</v>
      </c>
      <c r="Y23" s="140" t="str">
        <f t="shared" si="8"/>
        <v/>
      </c>
      <c r="AA23" s="141">
        <v>18.0</v>
      </c>
      <c r="AB23" s="112" t="str">
        <f t="shared" si="9"/>
        <v/>
      </c>
      <c r="AC23" s="142">
        <f t="shared" si="10"/>
        <v>0</v>
      </c>
      <c r="AD23" s="112" t="str">
        <f t="shared" si="11"/>
        <v/>
      </c>
      <c r="AE23" s="112" t="str">
        <f t="shared" si="12"/>
        <v/>
      </c>
      <c r="AF23" s="112">
        <f t="shared" si="24"/>
        <v>0</v>
      </c>
      <c r="AG23" s="112">
        <f t="shared" si="25"/>
        <v>0</v>
      </c>
      <c r="AH23" s="112">
        <f t="shared" si="26"/>
        <v>0</v>
      </c>
      <c r="AI23" s="143">
        <f t="shared" si="27"/>
        <v>0</v>
      </c>
      <c r="AK23" s="141">
        <v>18.0</v>
      </c>
      <c r="AL23" s="112" t="str">
        <f t="shared" si="13"/>
        <v/>
      </c>
      <c r="AM23" s="112" t="str">
        <f t="shared" si="14"/>
        <v/>
      </c>
      <c r="AN23" s="112" t="str">
        <f t="shared" si="15"/>
        <v/>
      </c>
      <c r="AO23" s="112" t="str">
        <f t="shared" si="16"/>
        <v/>
      </c>
      <c r="AP23" s="112" t="str">
        <f t="shared" si="17"/>
        <v/>
      </c>
      <c r="AQ23" s="112" t="str">
        <f t="shared" ref="AQ23:AT23" si="46">IF($AK23&lt;=$F$18,$AL23*AM23,)</f>
        <v/>
      </c>
      <c r="AR23" s="112" t="str">
        <f t="shared" si="46"/>
        <v/>
      </c>
      <c r="AS23" s="112" t="str">
        <f t="shared" si="46"/>
        <v/>
      </c>
      <c r="AT23" s="112" t="str">
        <f t="shared" si="46"/>
        <v/>
      </c>
      <c r="AU23" s="112"/>
      <c r="AV23" s="112"/>
      <c r="AW23" s="112"/>
      <c r="AX23" s="112"/>
      <c r="AY23" s="144" t="str">
        <f t="shared" si="29"/>
        <v/>
      </c>
    </row>
    <row r="24" ht="15.75" customHeight="1">
      <c r="B24" s="173" t="s">
        <v>138</v>
      </c>
      <c r="C24" s="174" t="s">
        <v>139</v>
      </c>
      <c r="D24" s="174" t="s">
        <v>140</v>
      </c>
      <c r="E24" s="174" t="s">
        <v>141</v>
      </c>
      <c r="F24" s="174" t="s">
        <v>142</v>
      </c>
      <c r="G24" s="175" t="s">
        <v>143</v>
      </c>
      <c r="H24" s="112"/>
      <c r="I24" s="138">
        <v>19.0</v>
      </c>
      <c r="J24" s="112" t="str">
        <f t="shared" si="30"/>
        <v/>
      </c>
      <c r="K24" s="112">
        <f t="shared" si="19"/>
        <v>0</v>
      </c>
      <c r="L24" s="112" t="str">
        <f t="shared" si="20"/>
        <v/>
      </c>
      <c r="M24" s="112" t="str">
        <f t="shared" si="1"/>
        <v/>
      </c>
      <c r="N24" s="112" t="str">
        <f t="shared" si="2"/>
        <v/>
      </c>
      <c r="O24" s="139">
        <f t="shared" si="3"/>
        <v>0</v>
      </c>
      <c r="P24" s="138">
        <v>19.0</v>
      </c>
      <c r="Q24" s="112" t="str">
        <f t="shared" si="21"/>
        <v/>
      </c>
      <c r="R24" s="112" t="str">
        <f t="shared" si="22"/>
        <v/>
      </c>
      <c r="S24" s="112">
        <f t="shared" si="4"/>
        <v>0</v>
      </c>
      <c r="T24" s="112">
        <f t="shared" si="5"/>
        <v>0</v>
      </c>
      <c r="U24" s="112" t="str">
        <f t="shared" si="23"/>
        <v/>
      </c>
      <c r="V24" s="112" t="str">
        <f t="shared" si="6"/>
        <v/>
      </c>
      <c r="W24" s="112">
        <v>0.0</v>
      </c>
      <c r="X24" s="112">
        <f t="shared" si="7"/>
        <v>0</v>
      </c>
      <c r="Y24" s="140" t="str">
        <f t="shared" si="8"/>
        <v/>
      </c>
      <c r="AA24" s="141">
        <v>19.0</v>
      </c>
      <c r="AB24" s="112" t="str">
        <f t="shared" si="9"/>
        <v/>
      </c>
      <c r="AC24" s="142">
        <f t="shared" si="10"/>
        <v>0</v>
      </c>
      <c r="AD24" s="112" t="str">
        <f t="shared" si="11"/>
        <v/>
      </c>
      <c r="AE24" s="112" t="str">
        <f t="shared" si="12"/>
        <v/>
      </c>
      <c r="AF24" s="112">
        <f t="shared" si="24"/>
        <v>0</v>
      </c>
      <c r="AG24" s="112">
        <f t="shared" si="25"/>
        <v>0</v>
      </c>
      <c r="AH24" s="112">
        <f t="shared" si="26"/>
        <v>0</v>
      </c>
      <c r="AI24" s="143">
        <f t="shared" si="27"/>
        <v>0</v>
      </c>
      <c r="AK24" s="141">
        <v>19.0</v>
      </c>
      <c r="AL24" s="112" t="str">
        <f t="shared" si="13"/>
        <v/>
      </c>
      <c r="AM24" s="112" t="str">
        <f t="shared" si="14"/>
        <v/>
      </c>
      <c r="AN24" s="112" t="str">
        <f t="shared" si="15"/>
        <v/>
      </c>
      <c r="AO24" s="112" t="str">
        <f t="shared" si="16"/>
        <v/>
      </c>
      <c r="AP24" s="112" t="str">
        <f t="shared" si="17"/>
        <v/>
      </c>
      <c r="AQ24" s="112" t="str">
        <f t="shared" ref="AQ24:AT24" si="47">IF($AK24&lt;=$F$18,$AL24*AM24,)</f>
        <v/>
      </c>
      <c r="AR24" s="112" t="str">
        <f t="shared" si="47"/>
        <v/>
      </c>
      <c r="AS24" s="112" t="str">
        <f t="shared" si="47"/>
        <v/>
      </c>
      <c r="AT24" s="112" t="str">
        <f t="shared" si="47"/>
        <v/>
      </c>
      <c r="AU24" s="112"/>
      <c r="AV24" s="112"/>
      <c r="AW24" s="112"/>
      <c r="AX24" s="112"/>
      <c r="AY24" s="144" t="str">
        <f t="shared" si="29"/>
        <v/>
      </c>
    </row>
    <row r="25" ht="15.75" customHeight="1">
      <c r="B25" s="176">
        <v>0.0</v>
      </c>
      <c r="C25" s="177">
        <v>10.0</v>
      </c>
      <c r="D25" s="267">
        <v>29.0</v>
      </c>
      <c r="E25" s="179" t="str">
        <f t="shared" ref="E25:E68" si="49">$F$20</f>
        <v/>
      </c>
      <c r="F25" s="180">
        <f t="shared" ref="F25:F68" si="50">D25*E25</f>
        <v>0</v>
      </c>
      <c r="G25" s="181">
        <f>F25/(C25-B25)</f>
        <v>0</v>
      </c>
      <c r="H25" s="112"/>
      <c r="I25" s="138">
        <v>20.0</v>
      </c>
      <c r="J25" s="112" t="str">
        <f t="shared" si="30"/>
        <v/>
      </c>
      <c r="K25" s="112">
        <f t="shared" si="19"/>
        <v>0</v>
      </c>
      <c r="L25" s="112" t="str">
        <f t="shared" si="20"/>
        <v/>
      </c>
      <c r="M25" s="112" t="str">
        <f t="shared" si="1"/>
        <v/>
      </c>
      <c r="N25" s="112" t="str">
        <f t="shared" si="2"/>
        <v/>
      </c>
      <c r="O25" s="139">
        <f t="shared" si="3"/>
        <v>0</v>
      </c>
      <c r="P25" s="138">
        <v>20.0</v>
      </c>
      <c r="Q25" s="112" t="str">
        <f t="shared" si="21"/>
        <v/>
      </c>
      <c r="R25" s="112" t="str">
        <f t="shared" si="22"/>
        <v/>
      </c>
      <c r="S25" s="112">
        <f t="shared" si="4"/>
        <v>0</v>
      </c>
      <c r="T25" s="112">
        <f t="shared" si="5"/>
        <v>0</v>
      </c>
      <c r="U25" s="112" t="str">
        <f t="shared" si="23"/>
        <v/>
      </c>
      <c r="V25" s="112" t="str">
        <f t="shared" si="6"/>
        <v/>
      </c>
      <c r="W25" s="112">
        <v>0.0</v>
      </c>
      <c r="X25" s="112">
        <f t="shared" si="7"/>
        <v>0</v>
      </c>
      <c r="Y25" s="140" t="str">
        <f t="shared" si="8"/>
        <v/>
      </c>
      <c r="AA25" s="141">
        <v>20.0</v>
      </c>
      <c r="AB25" s="112" t="str">
        <f t="shared" si="9"/>
        <v/>
      </c>
      <c r="AC25" s="142">
        <f t="shared" si="10"/>
        <v>0</v>
      </c>
      <c r="AD25" s="112" t="str">
        <f t="shared" si="11"/>
        <v/>
      </c>
      <c r="AE25" s="112" t="str">
        <f t="shared" si="12"/>
        <v/>
      </c>
      <c r="AF25" s="112">
        <f t="shared" si="24"/>
        <v>0</v>
      </c>
      <c r="AG25" s="112">
        <f t="shared" si="25"/>
        <v>0</v>
      </c>
      <c r="AH25" s="112">
        <f t="shared" si="26"/>
        <v>0</v>
      </c>
      <c r="AI25" s="143">
        <f t="shared" si="27"/>
        <v>0</v>
      </c>
      <c r="AK25" s="141">
        <v>20.0</v>
      </c>
      <c r="AL25" s="112" t="str">
        <f t="shared" si="13"/>
        <v/>
      </c>
      <c r="AM25" s="112" t="str">
        <f t="shared" si="14"/>
        <v/>
      </c>
      <c r="AN25" s="112" t="str">
        <f t="shared" si="15"/>
        <v/>
      </c>
      <c r="AO25" s="112" t="str">
        <f t="shared" si="16"/>
        <v/>
      </c>
      <c r="AP25" s="112" t="str">
        <f t="shared" si="17"/>
        <v/>
      </c>
      <c r="AQ25" s="112" t="str">
        <f t="shared" ref="AQ25:AT25" si="48">IF($AK25&lt;=$F$18,$AL25*AM25,)</f>
        <v/>
      </c>
      <c r="AR25" s="112" t="str">
        <f t="shared" si="48"/>
        <v/>
      </c>
      <c r="AS25" s="112" t="str">
        <f t="shared" si="48"/>
        <v/>
      </c>
      <c r="AT25" s="112" t="str">
        <f t="shared" si="48"/>
        <v/>
      </c>
      <c r="AU25" s="112"/>
      <c r="AV25" s="112"/>
      <c r="AW25" s="112"/>
      <c r="AX25" s="112"/>
      <c r="AY25" s="144" t="str">
        <f t="shared" si="29"/>
        <v/>
      </c>
    </row>
    <row r="26" ht="15.75" customHeight="1">
      <c r="B26" s="182">
        <f t="shared" ref="B26:B68" si="52">C25</f>
        <v>10</v>
      </c>
      <c r="C26" s="183">
        <f>B26+1</f>
        <v>11</v>
      </c>
      <c r="D26" s="187">
        <v>29.0</v>
      </c>
      <c r="E26" s="184" t="str">
        <f t="shared" si="49"/>
        <v/>
      </c>
      <c r="F26" s="185">
        <f t="shared" si="50"/>
        <v>0</v>
      </c>
      <c r="G26" s="186">
        <f t="shared" ref="G26:G68" si="53">(F26-F25)/(C26-B26)</f>
        <v>0</v>
      </c>
      <c r="H26" s="112"/>
      <c r="I26" s="138">
        <v>21.0</v>
      </c>
      <c r="J26" s="112" t="str">
        <f t="shared" si="30"/>
        <v/>
      </c>
      <c r="K26" s="112">
        <f t="shared" si="19"/>
        <v>0</v>
      </c>
      <c r="L26" s="112" t="str">
        <f t="shared" si="20"/>
        <v/>
      </c>
      <c r="M26" s="112" t="str">
        <f t="shared" si="1"/>
        <v/>
      </c>
      <c r="N26" s="112" t="str">
        <f t="shared" si="2"/>
        <v/>
      </c>
      <c r="O26" s="139">
        <f t="shared" si="3"/>
        <v>0</v>
      </c>
      <c r="P26" s="138">
        <v>21.0</v>
      </c>
      <c r="Q26" s="112" t="str">
        <f t="shared" si="21"/>
        <v/>
      </c>
      <c r="R26" s="112" t="str">
        <f t="shared" si="22"/>
        <v/>
      </c>
      <c r="S26" s="112">
        <f t="shared" si="4"/>
        <v>0</v>
      </c>
      <c r="T26" s="112">
        <f t="shared" si="5"/>
        <v>0</v>
      </c>
      <c r="U26" s="112" t="str">
        <f t="shared" si="23"/>
        <v/>
      </c>
      <c r="V26" s="112" t="str">
        <f t="shared" si="6"/>
        <v/>
      </c>
      <c r="W26" s="112">
        <v>0.0</v>
      </c>
      <c r="X26" s="112">
        <f t="shared" si="7"/>
        <v>0</v>
      </c>
      <c r="Y26" s="140" t="str">
        <f t="shared" si="8"/>
        <v/>
      </c>
      <c r="AA26" s="141">
        <v>21.0</v>
      </c>
      <c r="AB26" s="112" t="str">
        <f t="shared" si="9"/>
        <v/>
      </c>
      <c r="AC26" s="142">
        <f t="shared" si="10"/>
        <v>0</v>
      </c>
      <c r="AD26" s="112" t="str">
        <f t="shared" si="11"/>
        <v/>
      </c>
      <c r="AE26" s="112" t="str">
        <f t="shared" si="12"/>
        <v/>
      </c>
      <c r="AF26" s="112">
        <f t="shared" si="24"/>
        <v>0</v>
      </c>
      <c r="AG26" s="112">
        <f t="shared" si="25"/>
        <v>0</v>
      </c>
      <c r="AH26" s="112">
        <f t="shared" si="26"/>
        <v>0</v>
      </c>
      <c r="AI26" s="143">
        <f t="shared" si="27"/>
        <v>0</v>
      </c>
      <c r="AK26" s="141">
        <v>21.0</v>
      </c>
      <c r="AL26" s="112" t="str">
        <f t="shared" si="13"/>
        <v/>
      </c>
      <c r="AM26" s="112" t="str">
        <f t="shared" si="14"/>
        <v/>
      </c>
      <c r="AN26" s="112" t="str">
        <f t="shared" si="15"/>
        <v/>
      </c>
      <c r="AO26" s="112" t="str">
        <f t="shared" si="16"/>
        <v/>
      </c>
      <c r="AP26" s="112" t="str">
        <f t="shared" si="17"/>
        <v/>
      </c>
      <c r="AQ26" s="112" t="str">
        <f t="shared" ref="AQ26:AT26" si="51">IF($AK26&lt;=$F$18,$AL26*AM26,)</f>
        <v/>
      </c>
      <c r="AR26" s="112" t="str">
        <f t="shared" si="51"/>
        <v/>
      </c>
      <c r="AS26" s="112" t="str">
        <f t="shared" si="51"/>
        <v/>
      </c>
      <c r="AT26" s="112" t="str">
        <f t="shared" si="51"/>
        <v/>
      </c>
      <c r="AU26" s="112"/>
      <c r="AV26" s="112"/>
      <c r="AW26" s="112"/>
      <c r="AX26" s="112"/>
      <c r="AY26" s="144" t="str">
        <f t="shared" si="29"/>
        <v/>
      </c>
    </row>
    <row r="27" ht="15.75" customHeight="1">
      <c r="B27" s="182">
        <f t="shared" si="52"/>
        <v>11</v>
      </c>
      <c r="C27" s="183">
        <f t="shared" ref="C27:C68" si="55">C25+5</f>
        <v>15</v>
      </c>
      <c r="D27" s="187">
        <v>89.0</v>
      </c>
      <c r="E27" s="184" t="str">
        <f t="shared" si="49"/>
        <v/>
      </c>
      <c r="F27" s="185">
        <f t="shared" si="50"/>
        <v>0</v>
      </c>
      <c r="G27" s="188">
        <f t="shared" si="53"/>
        <v>0</v>
      </c>
      <c r="H27" s="112"/>
      <c r="I27" s="138">
        <v>22.0</v>
      </c>
      <c r="J27" s="112" t="str">
        <f t="shared" si="30"/>
        <v/>
      </c>
      <c r="K27" s="112">
        <f t="shared" si="19"/>
        <v>0</v>
      </c>
      <c r="L27" s="112" t="str">
        <f t="shared" si="20"/>
        <v/>
      </c>
      <c r="M27" s="112" t="str">
        <f t="shared" si="1"/>
        <v/>
      </c>
      <c r="N27" s="112" t="str">
        <f t="shared" si="2"/>
        <v/>
      </c>
      <c r="O27" s="139">
        <f t="shared" si="3"/>
        <v>0</v>
      </c>
      <c r="P27" s="138">
        <v>22.0</v>
      </c>
      <c r="Q27" s="112" t="str">
        <f t="shared" si="21"/>
        <v/>
      </c>
      <c r="R27" s="112" t="str">
        <f t="shared" si="22"/>
        <v/>
      </c>
      <c r="S27" s="112">
        <f t="shared" si="4"/>
        <v>0</v>
      </c>
      <c r="T27" s="112">
        <f t="shared" si="5"/>
        <v>0</v>
      </c>
      <c r="U27" s="112" t="str">
        <f t="shared" si="23"/>
        <v/>
      </c>
      <c r="V27" s="112" t="str">
        <f t="shared" si="6"/>
        <v/>
      </c>
      <c r="W27" s="112">
        <v>0.0</v>
      </c>
      <c r="X27" s="112">
        <f t="shared" si="7"/>
        <v>0</v>
      </c>
      <c r="Y27" s="140" t="str">
        <f t="shared" si="8"/>
        <v/>
      </c>
      <c r="AA27" s="141">
        <v>22.0</v>
      </c>
      <c r="AB27" s="112" t="str">
        <f t="shared" si="9"/>
        <v/>
      </c>
      <c r="AC27" s="142">
        <f t="shared" si="10"/>
        <v>0</v>
      </c>
      <c r="AD27" s="112" t="str">
        <f t="shared" si="11"/>
        <v/>
      </c>
      <c r="AE27" s="112" t="str">
        <f t="shared" si="12"/>
        <v/>
      </c>
      <c r="AF27" s="112">
        <f t="shared" si="24"/>
        <v>0</v>
      </c>
      <c r="AG27" s="112">
        <f t="shared" si="25"/>
        <v>0</v>
      </c>
      <c r="AH27" s="112">
        <f t="shared" si="26"/>
        <v>0</v>
      </c>
      <c r="AI27" s="143">
        <f t="shared" si="27"/>
        <v>0</v>
      </c>
      <c r="AK27" s="141">
        <v>22.0</v>
      </c>
      <c r="AL27" s="112" t="str">
        <f t="shared" si="13"/>
        <v/>
      </c>
      <c r="AM27" s="112" t="str">
        <f t="shared" si="14"/>
        <v/>
      </c>
      <c r="AN27" s="112" t="str">
        <f t="shared" si="15"/>
        <v/>
      </c>
      <c r="AO27" s="112" t="str">
        <f t="shared" si="16"/>
        <v/>
      </c>
      <c r="AP27" s="112" t="str">
        <f t="shared" si="17"/>
        <v/>
      </c>
      <c r="AQ27" s="112" t="str">
        <f t="shared" ref="AQ27:AT27" si="54">IF($AK27&lt;=$F$18,$AL27*AM27,)</f>
        <v/>
      </c>
      <c r="AR27" s="112" t="str">
        <f t="shared" si="54"/>
        <v/>
      </c>
      <c r="AS27" s="112" t="str">
        <f t="shared" si="54"/>
        <v/>
      </c>
      <c r="AT27" s="112" t="str">
        <f t="shared" si="54"/>
        <v/>
      </c>
      <c r="AU27" s="112"/>
      <c r="AV27" s="112"/>
      <c r="AW27" s="112"/>
      <c r="AX27" s="112"/>
      <c r="AY27" s="144" t="str">
        <f t="shared" si="29"/>
        <v/>
      </c>
    </row>
    <row r="28" ht="15.75" customHeight="1">
      <c r="B28" s="182">
        <f t="shared" si="52"/>
        <v>15</v>
      </c>
      <c r="C28" s="183">
        <f t="shared" si="55"/>
        <v>16</v>
      </c>
      <c r="D28" s="187">
        <v>89.0</v>
      </c>
      <c r="E28" s="184" t="str">
        <f t="shared" si="49"/>
        <v/>
      </c>
      <c r="F28" s="185">
        <f t="shared" si="50"/>
        <v>0</v>
      </c>
      <c r="G28" s="188">
        <f t="shared" si="53"/>
        <v>0</v>
      </c>
      <c r="H28" s="112"/>
      <c r="I28" s="138">
        <v>23.0</v>
      </c>
      <c r="J28" s="112" t="str">
        <f t="shared" si="30"/>
        <v/>
      </c>
      <c r="K28" s="112">
        <f t="shared" si="19"/>
        <v>0</v>
      </c>
      <c r="L28" s="112" t="str">
        <f t="shared" si="20"/>
        <v/>
      </c>
      <c r="M28" s="112" t="str">
        <f t="shared" si="1"/>
        <v/>
      </c>
      <c r="N28" s="112" t="str">
        <f t="shared" si="2"/>
        <v/>
      </c>
      <c r="O28" s="139">
        <f t="shared" si="3"/>
        <v>0</v>
      </c>
      <c r="P28" s="138">
        <v>23.0</v>
      </c>
      <c r="Q28" s="112" t="str">
        <f t="shared" si="21"/>
        <v/>
      </c>
      <c r="R28" s="112" t="str">
        <f t="shared" si="22"/>
        <v/>
      </c>
      <c r="S28" s="112">
        <f t="shared" si="4"/>
        <v>0</v>
      </c>
      <c r="T28" s="112">
        <f t="shared" si="5"/>
        <v>0</v>
      </c>
      <c r="U28" s="112" t="str">
        <f t="shared" si="23"/>
        <v/>
      </c>
      <c r="V28" s="112" t="str">
        <f t="shared" si="6"/>
        <v/>
      </c>
      <c r="W28" s="112">
        <v>0.0</v>
      </c>
      <c r="X28" s="112">
        <f t="shared" si="7"/>
        <v>0</v>
      </c>
      <c r="Y28" s="140" t="str">
        <f t="shared" si="8"/>
        <v/>
      </c>
      <c r="AA28" s="141">
        <v>23.0</v>
      </c>
      <c r="AB28" s="112" t="str">
        <f t="shared" si="9"/>
        <v/>
      </c>
      <c r="AC28" s="142">
        <f t="shared" si="10"/>
        <v>0</v>
      </c>
      <c r="AD28" s="112" t="str">
        <f t="shared" si="11"/>
        <v/>
      </c>
      <c r="AE28" s="112" t="str">
        <f t="shared" si="12"/>
        <v/>
      </c>
      <c r="AF28" s="112">
        <f t="shared" si="24"/>
        <v>0</v>
      </c>
      <c r="AG28" s="112">
        <f t="shared" si="25"/>
        <v>0</v>
      </c>
      <c r="AH28" s="112">
        <f t="shared" si="26"/>
        <v>0</v>
      </c>
      <c r="AI28" s="143">
        <f t="shared" si="27"/>
        <v>0</v>
      </c>
      <c r="AK28" s="141">
        <v>23.0</v>
      </c>
      <c r="AL28" s="112" t="str">
        <f t="shared" si="13"/>
        <v/>
      </c>
      <c r="AM28" s="112" t="str">
        <f t="shared" si="14"/>
        <v/>
      </c>
      <c r="AN28" s="112" t="str">
        <f t="shared" si="15"/>
        <v/>
      </c>
      <c r="AO28" s="112" t="str">
        <f t="shared" si="16"/>
        <v/>
      </c>
      <c r="AP28" s="112" t="str">
        <f t="shared" si="17"/>
        <v/>
      </c>
      <c r="AQ28" s="112" t="str">
        <f t="shared" ref="AQ28:AT28" si="56">IF($AK28&lt;=$F$18,$AL28*AM28,)</f>
        <v/>
      </c>
      <c r="AR28" s="112" t="str">
        <f t="shared" si="56"/>
        <v/>
      </c>
      <c r="AS28" s="112" t="str">
        <f t="shared" si="56"/>
        <v/>
      </c>
      <c r="AT28" s="112" t="str">
        <f t="shared" si="56"/>
        <v/>
      </c>
      <c r="AU28" s="112"/>
      <c r="AV28" s="112"/>
      <c r="AW28" s="112"/>
      <c r="AX28" s="112"/>
      <c r="AY28" s="144" t="str">
        <f t="shared" si="29"/>
        <v/>
      </c>
    </row>
    <row r="29" ht="15.75" customHeight="1">
      <c r="B29" s="182">
        <f t="shared" si="52"/>
        <v>16</v>
      </c>
      <c r="C29" s="183">
        <f t="shared" si="55"/>
        <v>20</v>
      </c>
      <c r="D29" s="187">
        <f>D30+26</f>
        <v>161</v>
      </c>
      <c r="E29" s="184" t="str">
        <f t="shared" si="49"/>
        <v/>
      </c>
      <c r="F29" s="185">
        <f t="shared" si="50"/>
        <v>0</v>
      </c>
      <c r="G29" s="188">
        <f t="shared" si="53"/>
        <v>0</v>
      </c>
      <c r="H29" s="112"/>
      <c r="I29" s="138">
        <v>24.0</v>
      </c>
      <c r="J29" s="112" t="str">
        <f t="shared" si="30"/>
        <v/>
      </c>
      <c r="K29" s="112">
        <f t="shared" si="19"/>
        <v>0</v>
      </c>
      <c r="L29" s="112" t="str">
        <f t="shared" si="20"/>
        <v/>
      </c>
      <c r="M29" s="112" t="str">
        <f t="shared" si="1"/>
        <v/>
      </c>
      <c r="N29" s="112" t="str">
        <f t="shared" si="2"/>
        <v/>
      </c>
      <c r="O29" s="139">
        <f t="shared" si="3"/>
        <v>0</v>
      </c>
      <c r="P29" s="138">
        <v>24.0</v>
      </c>
      <c r="Q29" s="112" t="str">
        <f t="shared" si="21"/>
        <v/>
      </c>
      <c r="R29" s="112" t="str">
        <f t="shared" si="22"/>
        <v/>
      </c>
      <c r="S29" s="112">
        <f t="shared" si="4"/>
        <v>0</v>
      </c>
      <c r="T29" s="112">
        <f t="shared" si="5"/>
        <v>0</v>
      </c>
      <c r="U29" s="112" t="str">
        <f t="shared" si="23"/>
        <v/>
      </c>
      <c r="V29" s="112" t="str">
        <f t="shared" si="6"/>
        <v/>
      </c>
      <c r="W29" s="112">
        <v>0.0</v>
      </c>
      <c r="X29" s="112">
        <f t="shared" si="7"/>
        <v>0</v>
      </c>
      <c r="Y29" s="140" t="str">
        <f t="shared" si="8"/>
        <v/>
      </c>
      <c r="AA29" s="141">
        <v>24.0</v>
      </c>
      <c r="AB29" s="112" t="str">
        <f t="shared" si="9"/>
        <v/>
      </c>
      <c r="AC29" s="142">
        <f t="shared" si="10"/>
        <v>0</v>
      </c>
      <c r="AD29" s="112" t="str">
        <f t="shared" si="11"/>
        <v/>
      </c>
      <c r="AE29" s="112" t="str">
        <f t="shared" si="12"/>
        <v/>
      </c>
      <c r="AF29" s="112">
        <f t="shared" si="24"/>
        <v>0</v>
      </c>
      <c r="AG29" s="112">
        <f t="shared" si="25"/>
        <v>0</v>
      </c>
      <c r="AH29" s="112">
        <f t="shared" si="26"/>
        <v>0</v>
      </c>
      <c r="AI29" s="143">
        <f t="shared" si="27"/>
        <v>0</v>
      </c>
      <c r="AK29" s="141">
        <v>24.0</v>
      </c>
      <c r="AL29" s="112" t="str">
        <f t="shared" si="13"/>
        <v/>
      </c>
      <c r="AM29" s="112" t="str">
        <f t="shared" si="14"/>
        <v/>
      </c>
      <c r="AN29" s="112" t="str">
        <f t="shared" si="15"/>
        <v/>
      </c>
      <c r="AO29" s="112" t="str">
        <f t="shared" si="16"/>
        <v/>
      </c>
      <c r="AP29" s="112" t="str">
        <f t="shared" si="17"/>
        <v/>
      </c>
      <c r="AQ29" s="112" t="str">
        <f t="shared" ref="AQ29:AT29" si="57">IF($AK29&lt;=$F$18,$AL29*AM29,)</f>
        <v/>
      </c>
      <c r="AR29" s="112" t="str">
        <f t="shared" si="57"/>
        <v/>
      </c>
      <c r="AS29" s="112" t="str">
        <f t="shared" si="57"/>
        <v/>
      </c>
      <c r="AT29" s="112" t="str">
        <f t="shared" si="57"/>
        <v/>
      </c>
      <c r="AU29" s="112"/>
      <c r="AV29" s="112"/>
      <c r="AW29" s="112"/>
      <c r="AX29" s="112"/>
      <c r="AY29" s="144" t="str">
        <f t="shared" si="29"/>
        <v/>
      </c>
    </row>
    <row r="30" ht="15.75" customHeight="1">
      <c r="B30" s="182">
        <f t="shared" si="52"/>
        <v>20</v>
      </c>
      <c r="C30" s="183">
        <f t="shared" si="55"/>
        <v>21</v>
      </c>
      <c r="D30" s="187">
        <v>135.0</v>
      </c>
      <c r="E30" s="184" t="str">
        <f t="shared" si="49"/>
        <v/>
      </c>
      <c r="F30" s="185">
        <f t="shared" si="50"/>
        <v>0</v>
      </c>
      <c r="G30" s="188">
        <f t="shared" si="53"/>
        <v>0</v>
      </c>
      <c r="H30" s="112"/>
      <c r="I30" s="138">
        <v>25.0</v>
      </c>
      <c r="J30" s="112" t="str">
        <f t="shared" si="30"/>
        <v/>
      </c>
      <c r="K30" s="112">
        <f t="shared" si="19"/>
        <v>0</v>
      </c>
      <c r="L30" s="112" t="str">
        <f t="shared" si="20"/>
        <v/>
      </c>
      <c r="M30" s="112" t="str">
        <f t="shared" si="1"/>
        <v/>
      </c>
      <c r="N30" s="112" t="str">
        <f t="shared" si="2"/>
        <v/>
      </c>
      <c r="O30" s="139">
        <f t="shared" si="3"/>
        <v>0</v>
      </c>
      <c r="P30" s="138">
        <v>25.0</v>
      </c>
      <c r="Q30" s="112" t="str">
        <f t="shared" si="21"/>
        <v/>
      </c>
      <c r="R30" s="112" t="str">
        <f t="shared" si="22"/>
        <v/>
      </c>
      <c r="S30" s="112">
        <f t="shared" si="4"/>
        <v>0</v>
      </c>
      <c r="T30" s="112">
        <f t="shared" si="5"/>
        <v>0</v>
      </c>
      <c r="U30" s="112" t="str">
        <f t="shared" si="23"/>
        <v/>
      </c>
      <c r="V30" s="112" t="str">
        <f t="shared" si="6"/>
        <v/>
      </c>
      <c r="W30" s="112">
        <v>0.0</v>
      </c>
      <c r="X30" s="112">
        <f t="shared" si="7"/>
        <v>0</v>
      </c>
      <c r="Y30" s="140" t="str">
        <f t="shared" si="8"/>
        <v/>
      </c>
      <c r="AA30" s="141">
        <v>25.0</v>
      </c>
      <c r="AB30" s="112" t="str">
        <f t="shared" si="9"/>
        <v/>
      </c>
      <c r="AC30" s="142">
        <f t="shared" si="10"/>
        <v>0</v>
      </c>
      <c r="AD30" s="112" t="str">
        <f t="shared" si="11"/>
        <v/>
      </c>
      <c r="AE30" s="112" t="str">
        <f t="shared" si="12"/>
        <v/>
      </c>
      <c r="AF30" s="112">
        <f t="shared" si="24"/>
        <v>0</v>
      </c>
      <c r="AG30" s="112">
        <f t="shared" si="25"/>
        <v>0</v>
      </c>
      <c r="AH30" s="112">
        <f t="shared" si="26"/>
        <v>0</v>
      </c>
      <c r="AI30" s="143">
        <f t="shared" si="27"/>
        <v>0</v>
      </c>
      <c r="AK30" s="141">
        <v>25.0</v>
      </c>
      <c r="AL30" s="112" t="str">
        <f t="shared" si="13"/>
        <v/>
      </c>
      <c r="AM30" s="112" t="str">
        <f t="shared" si="14"/>
        <v/>
      </c>
      <c r="AN30" s="112" t="str">
        <f t="shared" si="15"/>
        <v/>
      </c>
      <c r="AO30" s="112" t="str">
        <f t="shared" si="16"/>
        <v/>
      </c>
      <c r="AP30" s="112" t="str">
        <f t="shared" si="17"/>
        <v/>
      </c>
      <c r="AQ30" s="112" t="str">
        <f t="shared" ref="AQ30:AT30" si="58">IF($AK30&lt;=$F$18,$AL30*AM30,)</f>
        <v/>
      </c>
      <c r="AR30" s="112" t="str">
        <f t="shared" si="58"/>
        <v/>
      </c>
      <c r="AS30" s="112" t="str">
        <f t="shared" si="58"/>
        <v/>
      </c>
      <c r="AT30" s="112" t="str">
        <f t="shared" si="58"/>
        <v/>
      </c>
      <c r="AU30" s="112"/>
      <c r="AV30" s="112"/>
      <c r="AW30" s="112"/>
      <c r="AX30" s="112"/>
      <c r="AY30" s="144" t="str">
        <f t="shared" si="29"/>
        <v/>
      </c>
    </row>
    <row r="31" ht="15.75" customHeight="1">
      <c r="B31" s="182">
        <f t="shared" si="52"/>
        <v>21</v>
      </c>
      <c r="C31" s="183">
        <f t="shared" si="55"/>
        <v>25</v>
      </c>
      <c r="D31" s="187">
        <f>D32+23.4</f>
        <v>197.4</v>
      </c>
      <c r="E31" s="184" t="str">
        <f t="shared" si="49"/>
        <v/>
      </c>
      <c r="F31" s="185">
        <f t="shared" si="50"/>
        <v>0</v>
      </c>
      <c r="G31" s="188">
        <f t="shared" si="53"/>
        <v>0</v>
      </c>
      <c r="H31" s="112"/>
      <c r="I31" s="138">
        <v>26.0</v>
      </c>
      <c r="J31" s="112" t="str">
        <f t="shared" si="30"/>
        <v/>
      </c>
      <c r="K31" s="112">
        <f t="shared" si="19"/>
        <v>0</v>
      </c>
      <c r="L31" s="112" t="str">
        <f t="shared" si="20"/>
        <v/>
      </c>
      <c r="M31" s="112" t="str">
        <f t="shared" si="1"/>
        <v/>
      </c>
      <c r="N31" s="112" t="str">
        <f t="shared" si="2"/>
        <v/>
      </c>
      <c r="O31" s="139">
        <f t="shared" si="3"/>
        <v>0</v>
      </c>
      <c r="P31" s="138">
        <v>26.0</v>
      </c>
      <c r="Q31" s="112" t="str">
        <f t="shared" si="21"/>
        <v/>
      </c>
      <c r="R31" s="112" t="str">
        <f t="shared" si="22"/>
        <v/>
      </c>
      <c r="S31" s="112">
        <f t="shared" si="4"/>
        <v>0</v>
      </c>
      <c r="T31" s="112">
        <f t="shared" si="5"/>
        <v>0</v>
      </c>
      <c r="U31" s="112" t="str">
        <f t="shared" si="23"/>
        <v/>
      </c>
      <c r="V31" s="112" t="str">
        <f t="shared" si="6"/>
        <v/>
      </c>
      <c r="W31" s="112">
        <v>0.0</v>
      </c>
      <c r="X31" s="112">
        <f t="shared" si="7"/>
        <v>0</v>
      </c>
      <c r="Y31" s="140" t="str">
        <f t="shared" si="8"/>
        <v/>
      </c>
      <c r="AA31" s="141">
        <v>26.0</v>
      </c>
      <c r="AB31" s="112" t="str">
        <f t="shared" si="9"/>
        <v/>
      </c>
      <c r="AC31" s="142">
        <f t="shared" si="10"/>
        <v>0</v>
      </c>
      <c r="AD31" s="112" t="str">
        <f t="shared" si="11"/>
        <v/>
      </c>
      <c r="AE31" s="112" t="str">
        <f t="shared" si="12"/>
        <v/>
      </c>
      <c r="AF31" s="112">
        <f t="shared" si="24"/>
        <v>0</v>
      </c>
      <c r="AG31" s="112">
        <f t="shared" si="25"/>
        <v>0</v>
      </c>
      <c r="AH31" s="112">
        <f t="shared" si="26"/>
        <v>0</v>
      </c>
      <c r="AI31" s="143">
        <f t="shared" si="27"/>
        <v>0</v>
      </c>
      <c r="AK31" s="141">
        <v>26.0</v>
      </c>
      <c r="AL31" s="112" t="str">
        <f t="shared" si="13"/>
        <v/>
      </c>
      <c r="AM31" s="112" t="str">
        <f t="shared" si="14"/>
        <v/>
      </c>
      <c r="AN31" s="112" t="str">
        <f t="shared" si="15"/>
        <v/>
      </c>
      <c r="AO31" s="112" t="str">
        <f t="shared" si="16"/>
        <v/>
      </c>
      <c r="AP31" s="112" t="str">
        <f t="shared" si="17"/>
        <v/>
      </c>
      <c r="AQ31" s="112" t="str">
        <f t="shared" ref="AQ31:AT31" si="59">IF($AK31&lt;=$F$18,$AL31*AM31,)</f>
        <v/>
      </c>
      <c r="AR31" s="112" t="str">
        <f t="shared" si="59"/>
        <v/>
      </c>
      <c r="AS31" s="112" t="str">
        <f t="shared" si="59"/>
        <v/>
      </c>
      <c r="AT31" s="112" t="str">
        <f t="shared" si="59"/>
        <v/>
      </c>
      <c r="AU31" s="112"/>
      <c r="AV31" s="112"/>
      <c r="AW31" s="112"/>
      <c r="AX31" s="112"/>
      <c r="AY31" s="144" t="str">
        <f t="shared" si="29"/>
        <v/>
      </c>
    </row>
    <row r="32" ht="15.75" customHeight="1">
      <c r="B32" s="182">
        <f t="shared" si="52"/>
        <v>25</v>
      </c>
      <c r="C32" s="183">
        <f t="shared" si="55"/>
        <v>26</v>
      </c>
      <c r="D32" s="187">
        <v>174.0</v>
      </c>
      <c r="E32" s="184" t="str">
        <f t="shared" si="49"/>
        <v/>
      </c>
      <c r="F32" s="185">
        <f t="shared" si="50"/>
        <v>0</v>
      </c>
      <c r="G32" s="188">
        <f t="shared" si="53"/>
        <v>0</v>
      </c>
      <c r="H32" s="112"/>
      <c r="I32" s="138">
        <v>27.0</v>
      </c>
      <c r="J32" s="112" t="str">
        <f t="shared" si="30"/>
        <v/>
      </c>
      <c r="K32" s="112">
        <f t="shared" si="19"/>
        <v>0</v>
      </c>
      <c r="L32" s="112" t="str">
        <f t="shared" si="20"/>
        <v/>
      </c>
      <c r="M32" s="112" t="str">
        <f t="shared" si="1"/>
        <v/>
      </c>
      <c r="N32" s="112" t="str">
        <f t="shared" si="2"/>
        <v/>
      </c>
      <c r="O32" s="139">
        <f t="shared" si="3"/>
        <v>0</v>
      </c>
      <c r="P32" s="138">
        <v>27.0</v>
      </c>
      <c r="Q32" s="112" t="str">
        <f t="shared" si="21"/>
        <v/>
      </c>
      <c r="R32" s="112" t="str">
        <f t="shared" si="22"/>
        <v/>
      </c>
      <c r="S32" s="112">
        <f t="shared" si="4"/>
        <v>0</v>
      </c>
      <c r="T32" s="112">
        <f t="shared" si="5"/>
        <v>0</v>
      </c>
      <c r="U32" s="112" t="str">
        <f t="shared" si="23"/>
        <v/>
      </c>
      <c r="V32" s="112" t="str">
        <f t="shared" si="6"/>
        <v/>
      </c>
      <c r="W32" s="112">
        <v>0.0</v>
      </c>
      <c r="X32" s="112">
        <f t="shared" si="7"/>
        <v>0</v>
      </c>
      <c r="Y32" s="140" t="str">
        <f t="shared" si="8"/>
        <v/>
      </c>
      <c r="AA32" s="141">
        <v>27.0</v>
      </c>
      <c r="AB32" s="112" t="str">
        <f t="shared" si="9"/>
        <v/>
      </c>
      <c r="AC32" s="142">
        <f t="shared" si="10"/>
        <v>0</v>
      </c>
      <c r="AD32" s="112" t="str">
        <f t="shared" si="11"/>
        <v/>
      </c>
      <c r="AE32" s="112" t="str">
        <f t="shared" si="12"/>
        <v/>
      </c>
      <c r="AF32" s="112">
        <f t="shared" si="24"/>
        <v>0</v>
      </c>
      <c r="AG32" s="112">
        <f t="shared" si="25"/>
        <v>0</v>
      </c>
      <c r="AH32" s="112">
        <f t="shared" si="26"/>
        <v>0</v>
      </c>
      <c r="AI32" s="143">
        <f t="shared" si="27"/>
        <v>0</v>
      </c>
      <c r="AK32" s="141">
        <v>27.0</v>
      </c>
      <c r="AL32" s="112" t="str">
        <f t="shared" si="13"/>
        <v/>
      </c>
      <c r="AM32" s="112" t="str">
        <f t="shared" si="14"/>
        <v/>
      </c>
      <c r="AN32" s="112" t="str">
        <f t="shared" si="15"/>
        <v/>
      </c>
      <c r="AO32" s="112" t="str">
        <f t="shared" si="16"/>
        <v/>
      </c>
      <c r="AP32" s="112" t="str">
        <f t="shared" si="17"/>
        <v/>
      </c>
      <c r="AQ32" s="112" t="str">
        <f t="shared" ref="AQ32:AT32" si="60">IF($AK32&lt;=$F$18,$AL32*AM32,)</f>
        <v/>
      </c>
      <c r="AR32" s="112" t="str">
        <f t="shared" si="60"/>
        <v/>
      </c>
      <c r="AS32" s="112" t="str">
        <f t="shared" si="60"/>
        <v/>
      </c>
      <c r="AT32" s="112" t="str">
        <f t="shared" si="60"/>
        <v/>
      </c>
      <c r="AU32" s="112"/>
      <c r="AV32" s="112"/>
      <c r="AW32" s="112"/>
      <c r="AX32" s="112"/>
      <c r="AY32" s="144" t="str">
        <f t="shared" si="29"/>
        <v/>
      </c>
    </row>
    <row r="33" ht="15.75" customHeight="1">
      <c r="B33" s="182">
        <f t="shared" si="52"/>
        <v>26</v>
      </c>
      <c r="C33" s="183">
        <f t="shared" si="55"/>
        <v>30</v>
      </c>
      <c r="D33" s="187">
        <f>D34+20.4</f>
        <v>226.4</v>
      </c>
      <c r="E33" s="184" t="str">
        <f t="shared" si="49"/>
        <v/>
      </c>
      <c r="F33" s="185">
        <f t="shared" si="50"/>
        <v>0</v>
      </c>
      <c r="G33" s="188">
        <f t="shared" si="53"/>
        <v>0</v>
      </c>
      <c r="H33" s="112"/>
      <c r="I33" s="138">
        <v>28.0</v>
      </c>
      <c r="J33" s="112" t="str">
        <f t="shared" si="30"/>
        <v/>
      </c>
      <c r="K33" s="112">
        <f t="shared" si="19"/>
        <v>0</v>
      </c>
      <c r="L33" s="112" t="str">
        <f t="shared" si="20"/>
        <v/>
      </c>
      <c r="M33" s="112" t="str">
        <f t="shared" si="1"/>
        <v/>
      </c>
      <c r="N33" s="112" t="str">
        <f t="shared" si="2"/>
        <v/>
      </c>
      <c r="O33" s="139">
        <f t="shared" si="3"/>
        <v>0</v>
      </c>
      <c r="P33" s="138">
        <v>28.0</v>
      </c>
      <c r="Q33" s="112" t="str">
        <f t="shared" si="21"/>
        <v/>
      </c>
      <c r="R33" s="112" t="str">
        <f t="shared" si="22"/>
        <v/>
      </c>
      <c r="S33" s="112">
        <f t="shared" si="4"/>
        <v>0</v>
      </c>
      <c r="T33" s="112">
        <f t="shared" si="5"/>
        <v>0</v>
      </c>
      <c r="U33" s="112" t="str">
        <f t="shared" si="23"/>
        <v/>
      </c>
      <c r="V33" s="112" t="str">
        <f t="shared" si="6"/>
        <v/>
      </c>
      <c r="W33" s="112">
        <v>0.0</v>
      </c>
      <c r="X33" s="112">
        <f t="shared" si="7"/>
        <v>0</v>
      </c>
      <c r="Y33" s="140" t="str">
        <f t="shared" si="8"/>
        <v/>
      </c>
      <c r="AA33" s="141">
        <v>28.0</v>
      </c>
      <c r="AB33" s="112" t="str">
        <f t="shared" si="9"/>
        <v/>
      </c>
      <c r="AC33" s="142">
        <f t="shared" si="10"/>
        <v>0</v>
      </c>
      <c r="AD33" s="112" t="str">
        <f t="shared" si="11"/>
        <v/>
      </c>
      <c r="AE33" s="112" t="str">
        <f t="shared" si="12"/>
        <v/>
      </c>
      <c r="AF33" s="112">
        <f t="shared" si="24"/>
        <v>0</v>
      </c>
      <c r="AG33" s="112">
        <f t="shared" si="25"/>
        <v>0</v>
      </c>
      <c r="AH33" s="112">
        <f t="shared" si="26"/>
        <v>0</v>
      </c>
      <c r="AI33" s="143">
        <f t="shared" si="27"/>
        <v>0</v>
      </c>
      <c r="AK33" s="141">
        <v>28.0</v>
      </c>
      <c r="AL33" s="112" t="str">
        <f t="shared" si="13"/>
        <v/>
      </c>
      <c r="AM33" s="112" t="str">
        <f t="shared" si="14"/>
        <v/>
      </c>
      <c r="AN33" s="112" t="str">
        <f t="shared" si="15"/>
        <v/>
      </c>
      <c r="AO33" s="112" t="str">
        <f t="shared" si="16"/>
        <v/>
      </c>
      <c r="AP33" s="112" t="str">
        <f t="shared" si="17"/>
        <v/>
      </c>
      <c r="AQ33" s="112" t="str">
        <f t="shared" ref="AQ33:AT33" si="61">IF($AK33&lt;=$F$18,$AL33*AM33,)</f>
        <v/>
      </c>
      <c r="AR33" s="112" t="str">
        <f t="shared" si="61"/>
        <v/>
      </c>
      <c r="AS33" s="112" t="str">
        <f t="shared" si="61"/>
        <v/>
      </c>
      <c r="AT33" s="112" t="str">
        <f t="shared" si="61"/>
        <v/>
      </c>
      <c r="AU33" s="112"/>
      <c r="AV33" s="112"/>
      <c r="AW33" s="112"/>
      <c r="AX33" s="112"/>
      <c r="AY33" s="144" t="str">
        <f t="shared" si="29"/>
        <v/>
      </c>
    </row>
    <row r="34" ht="15.75" customHeight="1">
      <c r="B34" s="182">
        <f t="shared" si="52"/>
        <v>30</v>
      </c>
      <c r="C34" s="183">
        <f t="shared" si="55"/>
        <v>31</v>
      </c>
      <c r="D34" s="187">
        <v>206.0</v>
      </c>
      <c r="E34" s="184" t="str">
        <f t="shared" si="49"/>
        <v/>
      </c>
      <c r="F34" s="185">
        <f t="shared" si="50"/>
        <v>0</v>
      </c>
      <c r="G34" s="188">
        <f t="shared" si="53"/>
        <v>0</v>
      </c>
      <c r="H34" s="112"/>
      <c r="I34" s="138">
        <v>29.0</v>
      </c>
      <c r="J34" s="112" t="str">
        <f t="shared" si="30"/>
        <v/>
      </c>
      <c r="K34" s="112">
        <f t="shared" si="19"/>
        <v>0</v>
      </c>
      <c r="L34" s="112" t="str">
        <f t="shared" si="20"/>
        <v/>
      </c>
      <c r="M34" s="112" t="str">
        <f t="shared" si="1"/>
        <v/>
      </c>
      <c r="N34" s="112" t="str">
        <f t="shared" si="2"/>
        <v/>
      </c>
      <c r="O34" s="139">
        <f t="shared" si="3"/>
        <v>0</v>
      </c>
      <c r="P34" s="138">
        <v>29.0</v>
      </c>
      <c r="Q34" s="189" t="str">
        <f t="shared" si="21"/>
        <v/>
      </c>
      <c r="R34" s="112" t="str">
        <f t="shared" si="22"/>
        <v/>
      </c>
      <c r="S34" s="112">
        <f t="shared" si="4"/>
        <v>0</v>
      </c>
      <c r="T34" s="112">
        <f t="shared" si="5"/>
        <v>0</v>
      </c>
      <c r="U34" s="112" t="str">
        <f t="shared" si="23"/>
        <v/>
      </c>
      <c r="V34" s="112" t="str">
        <f t="shared" si="6"/>
        <v/>
      </c>
      <c r="W34" s="112">
        <v>0.0</v>
      </c>
      <c r="X34" s="112">
        <f t="shared" si="7"/>
        <v>0</v>
      </c>
      <c r="Y34" s="140" t="str">
        <f t="shared" si="8"/>
        <v/>
      </c>
      <c r="AA34" s="141">
        <v>29.0</v>
      </c>
      <c r="AB34" s="190" t="str">
        <f t="shared" si="9"/>
        <v/>
      </c>
      <c r="AC34" s="142">
        <f t="shared" si="10"/>
        <v>0</v>
      </c>
      <c r="AD34" s="189" t="str">
        <f t="shared" si="11"/>
        <v/>
      </c>
      <c r="AE34" s="189" t="str">
        <f t="shared" si="12"/>
        <v/>
      </c>
      <c r="AF34" s="189">
        <f t="shared" si="24"/>
        <v>0</v>
      </c>
      <c r="AG34" s="189">
        <f t="shared" si="25"/>
        <v>0</v>
      </c>
      <c r="AH34" s="112">
        <f t="shared" si="26"/>
        <v>0</v>
      </c>
      <c r="AI34" s="143">
        <f t="shared" si="27"/>
        <v>0</v>
      </c>
      <c r="AK34" s="141">
        <v>29.0</v>
      </c>
      <c r="AL34" s="190" t="str">
        <f t="shared" si="13"/>
        <v/>
      </c>
      <c r="AM34" s="189" t="str">
        <f t="shared" si="14"/>
        <v/>
      </c>
      <c r="AN34" s="189" t="str">
        <f t="shared" si="15"/>
        <v/>
      </c>
      <c r="AO34" s="189" t="str">
        <f t="shared" si="16"/>
        <v/>
      </c>
      <c r="AP34" s="189" t="str">
        <f t="shared" si="17"/>
        <v/>
      </c>
      <c r="AQ34" s="112" t="str">
        <f t="shared" ref="AQ34:AT34" si="62">IF($AK34&lt;=$F$18,$AL34*AM34,)</f>
        <v/>
      </c>
      <c r="AR34" s="112" t="str">
        <f t="shared" si="62"/>
        <v/>
      </c>
      <c r="AS34" s="112" t="str">
        <f t="shared" si="62"/>
        <v/>
      </c>
      <c r="AT34" s="112" t="str">
        <f t="shared" si="62"/>
        <v/>
      </c>
      <c r="AU34" s="112"/>
      <c r="AV34" s="112"/>
      <c r="AW34" s="112"/>
      <c r="AX34" s="112"/>
      <c r="AY34" s="144" t="str">
        <f t="shared" si="29"/>
        <v/>
      </c>
    </row>
    <row r="35" ht="15.75" customHeight="1">
      <c r="B35" s="182">
        <f t="shared" si="52"/>
        <v>31</v>
      </c>
      <c r="C35" s="183">
        <f t="shared" si="55"/>
        <v>35</v>
      </c>
      <c r="D35" s="187">
        <f>D36+18.2</f>
        <v>252.2</v>
      </c>
      <c r="E35" s="184" t="str">
        <f t="shared" si="49"/>
        <v/>
      </c>
      <c r="F35" s="185">
        <f t="shared" si="50"/>
        <v>0</v>
      </c>
      <c r="G35" s="188">
        <f t="shared" si="53"/>
        <v>0</v>
      </c>
      <c r="H35" s="112"/>
      <c r="I35" s="191">
        <v>30.0</v>
      </c>
      <c r="J35" s="192" t="str">
        <f>IF($I35&lt;=$F$10,IF(AND(D8=B100,F12=C194),($F$11*$F$13+J34*50%),$F$11*$F$13+J34),)</f>
        <v/>
      </c>
      <c r="K35" s="193">
        <f t="shared" si="19"/>
        <v>0</v>
      </c>
      <c r="L35" s="193" t="str">
        <f t="shared" si="20"/>
        <v/>
      </c>
      <c r="M35" s="193" t="str">
        <f t="shared" si="1"/>
        <v/>
      </c>
      <c r="N35" s="193" t="str">
        <f t="shared" si="2"/>
        <v/>
      </c>
      <c r="O35" s="194">
        <f t="shared" si="3"/>
        <v>0</v>
      </c>
      <c r="P35" s="191">
        <v>30.0</v>
      </c>
      <c r="Q35" s="193" t="str">
        <f t="shared" si="21"/>
        <v/>
      </c>
      <c r="R35" s="193" t="str">
        <f t="shared" si="22"/>
        <v/>
      </c>
      <c r="S35" s="193">
        <f t="shared" si="4"/>
        <v>0</v>
      </c>
      <c r="T35" s="193">
        <f t="shared" si="5"/>
        <v>0</v>
      </c>
      <c r="U35" s="193" t="str">
        <f t="shared" si="23"/>
        <v/>
      </c>
      <c r="V35" s="193" t="str">
        <f t="shared" si="6"/>
        <v/>
      </c>
      <c r="W35" s="193">
        <v>0.0</v>
      </c>
      <c r="X35" s="194">
        <f t="shared" si="7"/>
        <v>0</v>
      </c>
      <c r="Y35" s="195" t="str">
        <f t="shared" si="8"/>
        <v/>
      </c>
      <c r="AA35" s="22">
        <v>30.0</v>
      </c>
      <c r="AB35" s="190" t="str">
        <f t="shared" si="9"/>
        <v/>
      </c>
      <c r="AC35" s="142">
        <f t="shared" si="10"/>
        <v>0</v>
      </c>
      <c r="AD35" s="189" t="str">
        <f t="shared" si="11"/>
        <v/>
      </c>
      <c r="AE35" s="189" t="str">
        <f t="shared" si="12"/>
        <v/>
      </c>
      <c r="AF35" s="189">
        <f t="shared" si="24"/>
        <v>0</v>
      </c>
      <c r="AG35" s="193">
        <f t="shared" si="25"/>
        <v>0</v>
      </c>
      <c r="AH35" s="193">
        <f t="shared" si="26"/>
        <v>0</v>
      </c>
      <c r="AI35" s="196">
        <f t="shared" si="27"/>
        <v>0</v>
      </c>
      <c r="AK35" s="22">
        <v>30.0</v>
      </c>
      <c r="AL35" s="190" t="str">
        <f t="shared" si="13"/>
        <v/>
      </c>
      <c r="AM35" s="189" t="str">
        <f t="shared" si="14"/>
        <v/>
      </c>
      <c r="AN35" s="189" t="str">
        <f t="shared" si="15"/>
        <v/>
      </c>
      <c r="AO35" s="189" t="str">
        <f t="shared" si="16"/>
        <v/>
      </c>
      <c r="AP35" s="189" t="str">
        <f t="shared" si="17"/>
        <v/>
      </c>
      <c r="AQ35" s="193" t="str">
        <f t="shared" ref="AQ35:AT35" si="63">IF($AK35&lt;=$F$18,$AL35*AM35,)</f>
        <v/>
      </c>
      <c r="AR35" s="193" t="str">
        <f t="shared" si="63"/>
        <v/>
      </c>
      <c r="AS35" s="193" t="str">
        <f t="shared" si="63"/>
        <v/>
      </c>
      <c r="AT35" s="193" t="str">
        <f t="shared" si="63"/>
        <v/>
      </c>
      <c r="AU35" s="193"/>
      <c r="AV35" s="193"/>
      <c r="AW35" s="193"/>
      <c r="AX35" s="193"/>
      <c r="AY35" s="197" t="str">
        <f t="shared" si="29"/>
        <v/>
      </c>
    </row>
    <row r="36" ht="15.75" customHeight="1">
      <c r="B36" s="182">
        <f t="shared" si="52"/>
        <v>35</v>
      </c>
      <c r="C36" s="183">
        <f t="shared" si="55"/>
        <v>36</v>
      </c>
      <c r="D36" s="187">
        <v>234.0</v>
      </c>
      <c r="E36" s="184" t="str">
        <f t="shared" si="49"/>
        <v/>
      </c>
      <c r="F36" s="185">
        <f t="shared" si="50"/>
        <v>0</v>
      </c>
      <c r="G36" s="188">
        <f t="shared" si="53"/>
        <v>0</v>
      </c>
      <c r="H36" s="112"/>
      <c r="I36" s="138">
        <v>31.0</v>
      </c>
      <c r="J36" s="112" t="str">
        <f t="shared" ref="J36:J205" si="64">IF($I36&lt;=$F$10,$F$11*$F$13+J35,)</f>
        <v/>
      </c>
      <c r="K36" s="112">
        <f t="shared" si="19"/>
        <v>0</v>
      </c>
      <c r="L36" s="112" t="str">
        <f t="shared" si="20"/>
        <v/>
      </c>
      <c r="M36" s="112" t="str">
        <f t="shared" si="1"/>
        <v/>
      </c>
      <c r="N36" s="112" t="str">
        <f t="shared" si="2"/>
        <v/>
      </c>
      <c r="O36" s="139">
        <f t="shared" si="3"/>
        <v>0</v>
      </c>
      <c r="P36" s="138">
        <v>31.0</v>
      </c>
      <c r="Q36" s="112" t="str">
        <f t="shared" si="21"/>
        <v/>
      </c>
      <c r="R36" s="112" t="str">
        <f t="shared" si="22"/>
        <v/>
      </c>
      <c r="S36" s="112">
        <f t="shared" si="4"/>
        <v>0</v>
      </c>
      <c r="T36" s="112">
        <f t="shared" si="5"/>
        <v>0</v>
      </c>
      <c r="U36" s="112" t="str">
        <f t="shared" si="23"/>
        <v/>
      </c>
      <c r="V36" s="112" t="str">
        <f t="shared" si="6"/>
        <v/>
      </c>
      <c r="W36" s="112">
        <v>0.0</v>
      </c>
      <c r="X36" s="112">
        <f t="shared" si="7"/>
        <v>0</v>
      </c>
      <c r="Y36" s="140" t="str">
        <f t="shared" si="8"/>
        <v/>
      </c>
      <c r="AA36" s="141">
        <v>31.0</v>
      </c>
      <c r="AB36" s="112" t="str">
        <f t="shared" si="9"/>
        <v/>
      </c>
      <c r="AC36" s="142">
        <f t="shared" si="10"/>
        <v>0</v>
      </c>
      <c r="AD36" s="112" t="str">
        <f t="shared" si="11"/>
        <v/>
      </c>
      <c r="AE36" s="112" t="str">
        <f t="shared" si="12"/>
        <v/>
      </c>
      <c r="AF36" s="112" t="str">
        <f t="shared" si="24"/>
        <v/>
      </c>
      <c r="AG36" s="112" t="str">
        <f t="shared" si="25"/>
        <v/>
      </c>
      <c r="AH36" s="112" t="str">
        <f t="shared" si="26"/>
        <v/>
      </c>
      <c r="AI36" s="143" t="str">
        <f t="shared" si="27"/>
        <v/>
      </c>
      <c r="AK36" s="141">
        <v>31.0</v>
      </c>
      <c r="AL36" s="112"/>
      <c r="AM36" s="112"/>
      <c r="AN36" s="112"/>
      <c r="AO36" s="112"/>
      <c r="AP36" s="112"/>
      <c r="AQ36" s="112"/>
      <c r="AR36" s="112"/>
      <c r="AS36" s="112"/>
      <c r="AT36" s="112"/>
      <c r="AU36" s="112"/>
      <c r="AV36" s="112"/>
      <c r="AW36" s="112"/>
      <c r="AX36" s="112"/>
      <c r="AY36" s="143"/>
    </row>
    <row r="37" ht="15.75" customHeight="1">
      <c r="B37" s="182">
        <f t="shared" si="52"/>
        <v>36</v>
      </c>
      <c r="C37" s="183">
        <f t="shared" si="55"/>
        <v>40</v>
      </c>
      <c r="D37" s="187">
        <f>D38+16.1</f>
        <v>274.1</v>
      </c>
      <c r="E37" s="184" t="str">
        <f t="shared" si="49"/>
        <v/>
      </c>
      <c r="F37" s="185">
        <f t="shared" si="50"/>
        <v>0</v>
      </c>
      <c r="G37" s="188">
        <f t="shared" si="53"/>
        <v>0</v>
      </c>
      <c r="H37" s="112"/>
      <c r="I37" s="138">
        <v>32.0</v>
      </c>
      <c r="J37" s="112" t="str">
        <f t="shared" si="64"/>
        <v/>
      </c>
      <c r="K37" s="112">
        <f t="shared" si="19"/>
        <v>0</v>
      </c>
      <c r="L37" s="112" t="str">
        <f t="shared" si="20"/>
        <v/>
      </c>
      <c r="M37" s="112" t="str">
        <f t="shared" si="1"/>
        <v/>
      </c>
      <c r="N37" s="112" t="str">
        <f t="shared" si="2"/>
        <v/>
      </c>
      <c r="O37" s="139">
        <f t="shared" si="3"/>
        <v>0</v>
      </c>
      <c r="P37" s="138">
        <v>32.0</v>
      </c>
      <c r="Q37" s="112" t="str">
        <f t="shared" si="21"/>
        <v/>
      </c>
      <c r="R37" s="112" t="str">
        <f t="shared" si="22"/>
        <v/>
      </c>
      <c r="S37" s="112">
        <f t="shared" si="4"/>
        <v>0</v>
      </c>
      <c r="T37" s="112">
        <f t="shared" si="5"/>
        <v>0</v>
      </c>
      <c r="U37" s="112" t="str">
        <f t="shared" si="23"/>
        <v/>
      </c>
      <c r="V37" s="112" t="str">
        <f t="shared" si="6"/>
        <v/>
      </c>
      <c r="W37" s="112">
        <v>0.0</v>
      </c>
      <c r="X37" s="112">
        <f t="shared" si="7"/>
        <v>0</v>
      </c>
      <c r="Y37" s="140" t="str">
        <f t="shared" si="8"/>
        <v/>
      </c>
      <c r="AA37" s="141">
        <v>32.0</v>
      </c>
      <c r="AB37" s="112" t="str">
        <f t="shared" si="9"/>
        <v/>
      </c>
      <c r="AC37" s="142">
        <f t="shared" si="10"/>
        <v>0</v>
      </c>
      <c r="AD37" s="112" t="str">
        <f t="shared" si="11"/>
        <v/>
      </c>
      <c r="AE37" s="112" t="str">
        <f t="shared" si="12"/>
        <v/>
      </c>
      <c r="AF37" s="112" t="str">
        <f t="shared" si="24"/>
        <v/>
      </c>
      <c r="AG37" s="112" t="str">
        <f t="shared" si="25"/>
        <v/>
      </c>
      <c r="AH37" s="112" t="str">
        <f t="shared" si="26"/>
        <v/>
      </c>
      <c r="AI37" s="143" t="str">
        <f t="shared" si="27"/>
        <v/>
      </c>
      <c r="AK37" s="141">
        <v>32.0</v>
      </c>
      <c r="AL37" s="112"/>
      <c r="AM37" s="112"/>
      <c r="AN37" s="112"/>
      <c r="AO37" s="112"/>
      <c r="AP37" s="112"/>
      <c r="AQ37" s="112"/>
      <c r="AR37" s="112"/>
      <c r="AS37" s="112"/>
      <c r="AT37" s="112"/>
      <c r="AU37" s="112"/>
      <c r="AV37" s="112"/>
      <c r="AW37" s="112"/>
      <c r="AX37" s="112"/>
      <c r="AY37" s="143"/>
    </row>
    <row r="38" ht="15.75" customHeight="1">
      <c r="B38" s="182">
        <f t="shared" si="52"/>
        <v>40</v>
      </c>
      <c r="C38" s="183">
        <f t="shared" si="55"/>
        <v>41</v>
      </c>
      <c r="D38" s="187">
        <v>258.0</v>
      </c>
      <c r="E38" s="184" t="str">
        <f t="shared" si="49"/>
        <v/>
      </c>
      <c r="F38" s="185">
        <f t="shared" si="50"/>
        <v>0</v>
      </c>
      <c r="G38" s="188">
        <f t="shared" si="53"/>
        <v>0</v>
      </c>
      <c r="H38" s="112"/>
      <c r="I38" s="138">
        <v>33.0</v>
      </c>
      <c r="J38" s="112" t="str">
        <f t="shared" si="64"/>
        <v/>
      </c>
      <c r="K38" s="112">
        <f t="shared" si="19"/>
        <v>0</v>
      </c>
      <c r="L38" s="112" t="str">
        <f t="shared" si="20"/>
        <v/>
      </c>
      <c r="M38" s="112" t="str">
        <f t="shared" si="1"/>
        <v/>
      </c>
      <c r="N38" s="112" t="str">
        <f t="shared" si="2"/>
        <v/>
      </c>
      <c r="O38" s="139">
        <f t="shared" si="3"/>
        <v>0</v>
      </c>
      <c r="P38" s="138">
        <v>33.0</v>
      </c>
      <c r="Q38" s="112" t="str">
        <f t="shared" si="21"/>
        <v/>
      </c>
      <c r="R38" s="112" t="str">
        <f t="shared" si="22"/>
        <v/>
      </c>
      <c r="S38" s="112">
        <f t="shared" si="4"/>
        <v>0</v>
      </c>
      <c r="T38" s="112">
        <f t="shared" si="5"/>
        <v>0</v>
      </c>
      <c r="U38" s="112" t="str">
        <f t="shared" si="23"/>
        <v/>
      </c>
      <c r="V38" s="112" t="str">
        <f t="shared" si="6"/>
        <v/>
      </c>
      <c r="W38" s="112">
        <v>0.0</v>
      </c>
      <c r="X38" s="112">
        <f t="shared" si="7"/>
        <v>0</v>
      </c>
      <c r="Y38" s="140" t="str">
        <f t="shared" si="8"/>
        <v/>
      </c>
      <c r="AA38" s="141">
        <v>33.0</v>
      </c>
      <c r="AB38" s="112" t="str">
        <f t="shared" si="9"/>
        <v/>
      </c>
      <c r="AC38" s="142">
        <f t="shared" si="10"/>
        <v>0</v>
      </c>
      <c r="AD38" s="112" t="str">
        <f t="shared" si="11"/>
        <v/>
      </c>
      <c r="AE38" s="112" t="str">
        <f t="shared" si="12"/>
        <v/>
      </c>
      <c r="AF38" s="112" t="str">
        <f t="shared" si="24"/>
        <v/>
      </c>
      <c r="AG38" s="112" t="str">
        <f t="shared" si="25"/>
        <v/>
      </c>
      <c r="AH38" s="112" t="str">
        <f t="shared" si="26"/>
        <v/>
      </c>
      <c r="AI38" s="143" t="str">
        <f t="shared" si="27"/>
        <v/>
      </c>
      <c r="AK38" s="141">
        <v>33.0</v>
      </c>
      <c r="AL38" s="112"/>
      <c r="AM38" s="112"/>
      <c r="AN38" s="112"/>
      <c r="AO38" s="112"/>
      <c r="AP38" s="112"/>
      <c r="AQ38" s="112"/>
      <c r="AR38" s="112"/>
      <c r="AS38" s="112"/>
      <c r="AT38" s="112"/>
      <c r="AU38" s="112"/>
      <c r="AV38" s="112"/>
      <c r="AW38" s="112"/>
      <c r="AX38" s="112"/>
      <c r="AY38" s="143"/>
    </row>
    <row r="39" ht="15.75" customHeight="1">
      <c r="B39" s="182">
        <f t="shared" si="52"/>
        <v>41</v>
      </c>
      <c r="C39" s="183">
        <f t="shared" si="55"/>
        <v>45</v>
      </c>
      <c r="D39" s="187">
        <f>D40+14.4</f>
        <v>293.4</v>
      </c>
      <c r="E39" s="184" t="str">
        <f t="shared" si="49"/>
        <v/>
      </c>
      <c r="F39" s="185">
        <f t="shared" si="50"/>
        <v>0</v>
      </c>
      <c r="G39" s="188">
        <f t="shared" si="53"/>
        <v>0</v>
      </c>
      <c r="H39" s="112"/>
      <c r="I39" s="138">
        <v>34.0</v>
      </c>
      <c r="J39" s="112" t="str">
        <f t="shared" si="64"/>
        <v/>
      </c>
      <c r="K39" s="112">
        <f t="shared" si="19"/>
        <v>0</v>
      </c>
      <c r="L39" s="112" t="str">
        <f t="shared" si="20"/>
        <v/>
      </c>
      <c r="M39" s="112" t="str">
        <f t="shared" si="1"/>
        <v/>
      </c>
      <c r="N39" s="112" t="str">
        <f t="shared" si="2"/>
        <v/>
      </c>
      <c r="O39" s="139">
        <f t="shared" si="3"/>
        <v>0</v>
      </c>
      <c r="P39" s="138">
        <v>34.0</v>
      </c>
      <c r="Q39" s="112" t="str">
        <f t="shared" si="21"/>
        <v/>
      </c>
      <c r="R39" s="112" t="str">
        <f t="shared" si="22"/>
        <v/>
      </c>
      <c r="S39" s="112">
        <f t="shared" si="4"/>
        <v>0</v>
      </c>
      <c r="T39" s="112">
        <f t="shared" si="5"/>
        <v>0</v>
      </c>
      <c r="U39" s="112" t="str">
        <f t="shared" si="23"/>
        <v/>
      </c>
      <c r="V39" s="112" t="str">
        <f t="shared" si="6"/>
        <v/>
      </c>
      <c r="W39" s="112">
        <v>0.0</v>
      </c>
      <c r="X39" s="112">
        <f t="shared" si="7"/>
        <v>0</v>
      </c>
      <c r="Y39" s="140" t="str">
        <f t="shared" si="8"/>
        <v/>
      </c>
      <c r="AA39" s="141">
        <v>34.0</v>
      </c>
      <c r="AB39" s="112" t="str">
        <f t="shared" si="9"/>
        <v/>
      </c>
      <c r="AC39" s="142">
        <f t="shared" si="10"/>
        <v>0</v>
      </c>
      <c r="AD39" s="112" t="str">
        <f t="shared" si="11"/>
        <v/>
      </c>
      <c r="AE39" s="112" t="str">
        <f t="shared" si="12"/>
        <v/>
      </c>
      <c r="AF39" s="112" t="str">
        <f t="shared" si="24"/>
        <v/>
      </c>
      <c r="AG39" s="112" t="str">
        <f t="shared" si="25"/>
        <v/>
      </c>
      <c r="AH39" s="112" t="str">
        <f t="shared" si="26"/>
        <v/>
      </c>
      <c r="AI39" s="143" t="str">
        <f t="shared" si="27"/>
        <v/>
      </c>
      <c r="AK39" s="141">
        <v>34.0</v>
      </c>
      <c r="AL39" s="112"/>
      <c r="AM39" s="112"/>
      <c r="AN39" s="112"/>
      <c r="AO39" s="112"/>
      <c r="AP39" s="112"/>
      <c r="AQ39" s="112"/>
      <c r="AR39" s="112"/>
      <c r="AS39" s="112"/>
      <c r="AT39" s="112"/>
      <c r="AU39" s="112"/>
      <c r="AV39" s="112"/>
      <c r="AW39" s="112"/>
      <c r="AX39" s="112"/>
      <c r="AY39" s="143"/>
    </row>
    <row r="40" ht="15.75" customHeight="1">
      <c r="B40" s="182">
        <f t="shared" si="52"/>
        <v>45</v>
      </c>
      <c r="C40" s="183">
        <f t="shared" si="55"/>
        <v>46</v>
      </c>
      <c r="D40" s="187">
        <v>279.0</v>
      </c>
      <c r="E40" s="184" t="str">
        <f t="shared" si="49"/>
        <v/>
      </c>
      <c r="F40" s="185">
        <f t="shared" si="50"/>
        <v>0</v>
      </c>
      <c r="G40" s="188">
        <f t="shared" si="53"/>
        <v>0</v>
      </c>
      <c r="H40" s="112"/>
      <c r="I40" s="138">
        <v>35.0</v>
      </c>
      <c r="J40" s="112" t="str">
        <f t="shared" si="64"/>
        <v/>
      </c>
      <c r="K40" s="112">
        <f t="shared" si="19"/>
        <v>0</v>
      </c>
      <c r="L40" s="112" t="str">
        <f t="shared" si="20"/>
        <v/>
      </c>
      <c r="M40" s="112" t="str">
        <f t="shared" si="1"/>
        <v/>
      </c>
      <c r="N40" s="112" t="str">
        <f t="shared" si="2"/>
        <v/>
      </c>
      <c r="O40" s="139">
        <f t="shared" si="3"/>
        <v>0</v>
      </c>
      <c r="P40" s="138">
        <v>35.0</v>
      </c>
      <c r="Q40" s="112" t="str">
        <f t="shared" si="21"/>
        <v/>
      </c>
      <c r="R40" s="112" t="str">
        <f t="shared" si="22"/>
        <v/>
      </c>
      <c r="S40" s="112">
        <f t="shared" si="4"/>
        <v>0</v>
      </c>
      <c r="T40" s="112">
        <f t="shared" si="5"/>
        <v>0</v>
      </c>
      <c r="U40" s="112" t="str">
        <f t="shared" si="23"/>
        <v/>
      </c>
      <c r="V40" s="112" t="str">
        <f t="shared" si="6"/>
        <v/>
      </c>
      <c r="W40" s="112">
        <v>0.0</v>
      </c>
      <c r="X40" s="112">
        <f t="shared" si="7"/>
        <v>0</v>
      </c>
      <c r="Y40" s="140" t="str">
        <f t="shared" si="8"/>
        <v/>
      </c>
      <c r="AA40" s="141">
        <v>35.0</v>
      </c>
      <c r="AB40" s="112" t="str">
        <f t="shared" si="9"/>
        <v/>
      </c>
      <c r="AC40" s="142">
        <f t="shared" si="10"/>
        <v>0</v>
      </c>
      <c r="AD40" s="112" t="str">
        <f t="shared" si="11"/>
        <v/>
      </c>
      <c r="AE40" s="112" t="str">
        <f t="shared" si="12"/>
        <v/>
      </c>
      <c r="AF40" s="112" t="str">
        <f t="shared" si="24"/>
        <v/>
      </c>
      <c r="AG40" s="112" t="str">
        <f t="shared" si="25"/>
        <v/>
      </c>
      <c r="AH40" s="112" t="str">
        <f t="shared" si="26"/>
        <v/>
      </c>
      <c r="AI40" s="143" t="str">
        <f t="shared" si="27"/>
        <v/>
      </c>
      <c r="AK40" s="141">
        <v>35.0</v>
      </c>
      <c r="AL40" s="112"/>
      <c r="AM40" s="112"/>
      <c r="AN40" s="112"/>
      <c r="AO40" s="112"/>
      <c r="AP40" s="112"/>
      <c r="AQ40" s="112"/>
      <c r="AR40" s="112"/>
      <c r="AS40" s="112"/>
      <c r="AT40" s="112"/>
      <c r="AU40" s="112"/>
      <c r="AV40" s="112"/>
      <c r="AW40" s="112"/>
      <c r="AX40" s="112"/>
      <c r="AY40" s="143"/>
    </row>
    <row r="41" ht="15.75" customHeight="1">
      <c r="B41" s="182">
        <f t="shared" si="52"/>
        <v>46</v>
      </c>
      <c r="C41" s="183">
        <f t="shared" si="55"/>
        <v>50</v>
      </c>
      <c r="D41" s="187">
        <f>D42+12.9</f>
        <v>310.9</v>
      </c>
      <c r="E41" s="184" t="str">
        <f t="shared" si="49"/>
        <v/>
      </c>
      <c r="F41" s="185">
        <f t="shared" si="50"/>
        <v>0</v>
      </c>
      <c r="G41" s="188">
        <f t="shared" si="53"/>
        <v>0</v>
      </c>
      <c r="H41" s="112"/>
      <c r="I41" s="138">
        <v>36.0</v>
      </c>
      <c r="J41" s="112" t="str">
        <f t="shared" si="64"/>
        <v/>
      </c>
      <c r="K41" s="112">
        <f t="shared" si="19"/>
        <v>0</v>
      </c>
      <c r="L41" s="112" t="str">
        <f t="shared" si="20"/>
        <v/>
      </c>
      <c r="M41" s="112" t="str">
        <f t="shared" si="1"/>
        <v/>
      </c>
      <c r="N41" s="112" t="str">
        <f t="shared" si="2"/>
        <v/>
      </c>
      <c r="O41" s="139">
        <f t="shared" si="3"/>
        <v>0</v>
      </c>
      <c r="P41" s="138">
        <v>36.0</v>
      </c>
      <c r="Q41" s="112" t="str">
        <f t="shared" si="21"/>
        <v/>
      </c>
      <c r="R41" s="112" t="str">
        <f t="shared" si="22"/>
        <v/>
      </c>
      <c r="S41" s="112">
        <f t="shared" si="4"/>
        <v>0</v>
      </c>
      <c r="T41" s="112">
        <f t="shared" si="5"/>
        <v>0</v>
      </c>
      <c r="U41" s="112" t="str">
        <f t="shared" si="23"/>
        <v/>
      </c>
      <c r="V41" s="112" t="str">
        <f t="shared" si="6"/>
        <v/>
      </c>
      <c r="W41" s="112">
        <v>0.0</v>
      </c>
      <c r="X41" s="112">
        <f t="shared" si="7"/>
        <v>0</v>
      </c>
      <c r="Y41" s="140" t="str">
        <f t="shared" si="8"/>
        <v/>
      </c>
      <c r="AA41" s="141">
        <v>36.0</v>
      </c>
      <c r="AB41" s="112" t="str">
        <f t="shared" si="9"/>
        <v/>
      </c>
      <c r="AC41" s="142">
        <f t="shared" si="10"/>
        <v>0</v>
      </c>
      <c r="AD41" s="112" t="str">
        <f t="shared" si="11"/>
        <v/>
      </c>
      <c r="AE41" s="112" t="str">
        <f t="shared" si="12"/>
        <v/>
      </c>
      <c r="AF41" s="112" t="str">
        <f t="shared" si="24"/>
        <v/>
      </c>
      <c r="AG41" s="112" t="str">
        <f t="shared" si="25"/>
        <v/>
      </c>
      <c r="AH41" s="112" t="str">
        <f t="shared" si="26"/>
        <v/>
      </c>
      <c r="AI41" s="143" t="str">
        <f t="shared" si="27"/>
        <v/>
      </c>
      <c r="AK41" s="141">
        <v>36.0</v>
      </c>
      <c r="AL41" s="112"/>
      <c r="AM41" s="112"/>
      <c r="AN41" s="112"/>
      <c r="AO41" s="112"/>
      <c r="AP41" s="112"/>
      <c r="AQ41" s="112"/>
      <c r="AR41" s="112"/>
      <c r="AS41" s="112"/>
      <c r="AT41" s="112"/>
      <c r="AU41" s="112"/>
      <c r="AV41" s="112"/>
      <c r="AW41" s="112"/>
      <c r="AX41" s="112"/>
      <c r="AY41" s="143"/>
    </row>
    <row r="42" ht="15.75" customHeight="1">
      <c r="B42" s="182">
        <f t="shared" si="52"/>
        <v>50</v>
      </c>
      <c r="C42" s="183">
        <f t="shared" si="55"/>
        <v>51</v>
      </c>
      <c r="D42" s="187">
        <v>298.0</v>
      </c>
      <c r="E42" s="184" t="str">
        <f t="shared" si="49"/>
        <v/>
      </c>
      <c r="F42" s="185">
        <f t="shared" si="50"/>
        <v>0</v>
      </c>
      <c r="G42" s="188">
        <f t="shared" si="53"/>
        <v>0</v>
      </c>
      <c r="H42" s="112"/>
      <c r="I42" s="138">
        <v>37.0</v>
      </c>
      <c r="J42" s="112" t="str">
        <f t="shared" si="64"/>
        <v/>
      </c>
      <c r="K42" s="112">
        <f t="shared" si="19"/>
        <v>0</v>
      </c>
      <c r="L42" s="112" t="str">
        <f t="shared" si="20"/>
        <v/>
      </c>
      <c r="M42" s="112" t="str">
        <f t="shared" si="1"/>
        <v/>
      </c>
      <c r="N42" s="112" t="str">
        <f t="shared" si="2"/>
        <v/>
      </c>
      <c r="O42" s="139">
        <f t="shared" si="3"/>
        <v>0</v>
      </c>
      <c r="P42" s="138">
        <v>37.0</v>
      </c>
      <c r="Q42" s="112" t="str">
        <f t="shared" si="21"/>
        <v/>
      </c>
      <c r="R42" s="112" t="str">
        <f t="shared" si="22"/>
        <v/>
      </c>
      <c r="S42" s="112">
        <f t="shared" si="4"/>
        <v>0</v>
      </c>
      <c r="T42" s="112">
        <f t="shared" si="5"/>
        <v>0</v>
      </c>
      <c r="U42" s="112" t="str">
        <f t="shared" si="23"/>
        <v/>
      </c>
      <c r="V42" s="112" t="str">
        <f t="shared" si="6"/>
        <v/>
      </c>
      <c r="W42" s="112">
        <v>0.0</v>
      </c>
      <c r="X42" s="112">
        <f t="shared" si="7"/>
        <v>0</v>
      </c>
      <c r="Y42" s="140" t="str">
        <f t="shared" si="8"/>
        <v/>
      </c>
      <c r="AA42" s="141">
        <v>37.0</v>
      </c>
      <c r="AB42" s="112" t="str">
        <f t="shared" si="9"/>
        <v/>
      </c>
      <c r="AC42" s="142">
        <f t="shared" si="10"/>
        <v>0</v>
      </c>
      <c r="AD42" s="112" t="str">
        <f t="shared" si="11"/>
        <v/>
      </c>
      <c r="AE42" s="112" t="str">
        <f t="shared" si="12"/>
        <v/>
      </c>
      <c r="AF42" s="112" t="str">
        <f t="shared" si="24"/>
        <v/>
      </c>
      <c r="AG42" s="112" t="str">
        <f t="shared" si="25"/>
        <v/>
      </c>
      <c r="AH42" s="112" t="str">
        <f t="shared" si="26"/>
        <v/>
      </c>
      <c r="AI42" s="143" t="str">
        <f t="shared" si="27"/>
        <v/>
      </c>
      <c r="AK42" s="141">
        <v>37.0</v>
      </c>
      <c r="AL42" s="112"/>
      <c r="AM42" s="112"/>
      <c r="AN42" s="112"/>
      <c r="AO42" s="112"/>
      <c r="AP42" s="112"/>
      <c r="AQ42" s="112"/>
      <c r="AR42" s="112"/>
      <c r="AS42" s="112"/>
      <c r="AT42" s="112"/>
      <c r="AU42" s="112"/>
      <c r="AV42" s="112"/>
      <c r="AW42" s="112"/>
      <c r="AX42" s="112"/>
      <c r="AY42" s="143"/>
    </row>
    <row r="43" ht="15.75" customHeight="1">
      <c r="B43" s="182">
        <f t="shared" si="52"/>
        <v>51</v>
      </c>
      <c r="C43" s="183">
        <f t="shared" si="55"/>
        <v>55</v>
      </c>
      <c r="D43" s="187">
        <f>D44+11.5</f>
        <v>325.5</v>
      </c>
      <c r="E43" s="184" t="str">
        <f t="shared" si="49"/>
        <v/>
      </c>
      <c r="F43" s="185">
        <f t="shared" si="50"/>
        <v>0</v>
      </c>
      <c r="G43" s="188">
        <f t="shared" si="53"/>
        <v>0</v>
      </c>
      <c r="H43" s="112"/>
      <c r="I43" s="138">
        <v>38.0</v>
      </c>
      <c r="J43" s="112" t="str">
        <f t="shared" si="64"/>
        <v/>
      </c>
      <c r="K43" s="112">
        <f t="shared" si="19"/>
        <v>0</v>
      </c>
      <c r="L43" s="112" t="str">
        <f t="shared" si="20"/>
        <v/>
      </c>
      <c r="M43" s="112" t="str">
        <f t="shared" si="1"/>
        <v/>
      </c>
      <c r="N43" s="112" t="str">
        <f t="shared" si="2"/>
        <v/>
      </c>
      <c r="O43" s="139">
        <f t="shared" si="3"/>
        <v>0</v>
      </c>
      <c r="P43" s="138">
        <v>38.0</v>
      </c>
      <c r="Q43" s="112" t="str">
        <f t="shared" si="21"/>
        <v/>
      </c>
      <c r="R43" s="112" t="str">
        <f t="shared" si="22"/>
        <v/>
      </c>
      <c r="S43" s="112">
        <f t="shared" si="4"/>
        <v>0</v>
      </c>
      <c r="T43" s="112">
        <f t="shared" si="5"/>
        <v>0</v>
      </c>
      <c r="U43" s="112" t="str">
        <f t="shared" si="23"/>
        <v/>
      </c>
      <c r="V43" s="112" t="str">
        <f t="shared" si="6"/>
        <v/>
      </c>
      <c r="W43" s="112">
        <v>0.0</v>
      </c>
      <c r="X43" s="112">
        <f t="shared" si="7"/>
        <v>0</v>
      </c>
      <c r="Y43" s="140" t="str">
        <f t="shared" si="8"/>
        <v/>
      </c>
      <c r="AA43" s="141">
        <v>38.0</v>
      </c>
      <c r="AB43" s="112" t="str">
        <f t="shared" si="9"/>
        <v/>
      </c>
      <c r="AC43" s="142">
        <f t="shared" si="10"/>
        <v>0</v>
      </c>
      <c r="AD43" s="112" t="str">
        <f t="shared" si="11"/>
        <v/>
      </c>
      <c r="AE43" s="112" t="str">
        <f t="shared" si="12"/>
        <v/>
      </c>
      <c r="AF43" s="112" t="str">
        <f t="shared" si="24"/>
        <v/>
      </c>
      <c r="AG43" s="112" t="str">
        <f t="shared" si="25"/>
        <v/>
      </c>
      <c r="AH43" s="112" t="str">
        <f t="shared" si="26"/>
        <v/>
      </c>
      <c r="AI43" s="143" t="str">
        <f t="shared" si="27"/>
        <v/>
      </c>
      <c r="AK43" s="141">
        <v>38.0</v>
      </c>
      <c r="AL43" s="112"/>
      <c r="AM43" s="112"/>
      <c r="AN43" s="112"/>
      <c r="AO43" s="112"/>
      <c r="AP43" s="112"/>
      <c r="AQ43" s="112"/>
      <c r="AR43" s="112"/>
      <c r="AS43" s="112"/>
      <c r="AT43" s="112"/>
      <c r="AU43" s="112"/>
      <c r="AV43" s="112"/>
      <c r="AW43" s="112"/>
      <c r="AX43" s="112"/>
      <c r="AY43" s="143"/>
    </row>
    <row r="44" ht="15.75" customHeight="1">
      <c r="B44" s="182">
        <f t="shared" si="52"/>
        <v>55</v>
      </c>
      <c r="C44" s="183">
        <f t="shared" si="55"/>
        <v>56</v>
      </c>
      <c r="D44" s="187">
        <v>314.0</v>
      </c>
      <c r="E44" s="184" t="str">
        <f t="shared" si="49"/>
        <v/>
      </c>
      <c r="F44" s="185">
        <f t="shared" si="50"/>
        <v>0</v>
      </c>
      <c r="G44" s="188">
        <f t="shared" si="53"/>
        <v>0</v>
      </c>
      <c r="H44" s="112"/>
      <c r="I44" s="138">
        <v>39.0</v>
      </c>
      <c r="J44" s="112" t="str">
        <f t="shared" si="64"/>
        <v/>
      </c>
      <c r="K44" s="112">
        <f t="shared" si="19"/>
        <v>0</v>
      </c>
      <c r="L44" s="112" t="str">
        <f t="shared" si="20"/>
        <v/>
      </c>
      <c r="M44" s="112" t="str">
        <f t="shared" si="1"/>
        <v/>
      </c>
      <c r="N44" s="112" t="str">
        <f t="shared" si="2"/>
        <v/>
      </c>
      <c r="O44" s="139">
        <f t="shared" si="3"/>
        <v>0</v>
      </c>
      <c r="P44" s="138">
        <v>39.0</v>
      </c>
      <c r="Q44" s="112" t="str">
        <f t="shared" si="21"/>
        <v/>
      </c>
      <c r="R44" s="112" t="str">
        <f t="shared" si="22"/>
        <v/>
      </c>
      <c r="S44" s="112">
        <f t="shared" si="4"/>
        <v>0</v>
      </c>
      <c r="T44" s="112">
        <f t="shared" si="5"/>
        <v>0</v>
      </c>
      <c r="U44" s="112" t="str">
        <f t="shared" si="23"/>
        <v/>
      </c>
      <c r="V44" s="112" t="str">
        <f t="shared" si="6"/>
        <v/>
      </c>
      <c r="W44" s="112">
        <v>0.0</v>
      </c>
      <c r="X44" s="112">
        <f t="shared" si="7"/>
        <v>0</v>
      </c>
      <c r="Y44" s="140" t="str">
        <f t="shared" si="8"/>
        <v/>
      </c>
      <c r="AA44" s="141">
        <v>39.0</v>
      </c>
      <c r="AB44" s="112" t="str">
        <f t="shared" si="9"/>
        <v/>
      </c>
      <c r="AC44" s="142">
        <f t="shared" si="10"/>
        <v>0</v>
      </c>
      <c r="AD44" s="112" t="str">
        <f t="shared" si="11"/>
        <v/>
      </c>
      <c r="AE44" s="112" t="str">
        <f t="shared" si="12"/>
        <v/>
      </c>
      <c r="AF44" s="112" t="str">
        <f t="shared" si="24"/>
        <v/>
      </c>
      <c r="AG44" s="112" t="str">
        <f t="shared" si="25"/>
        <v/>
      </c>
      <c r="AH44" s="112" t="str">
        <f t="shared" si="26"/>
        <v/>
      </c>
      <c r="AI44" s="143" t="str">
        <f t="shared" si="27"/>
        <v/>
      </c>
      <c r="AK44" s="141">
        <v>39.0</v>
      </c>
      <c r="AL44" s="112"/>
      <c r="AM44" s="112"/>
      <c r="AN44" s="112"/>
      <c r="AO44" s="112"/>
      <c r="AP44" s="112"/>
      <c r="AQ44" s="112"/>
      <c r="AR44" s="112"/>
      <c r="AS44" s="112"/>
      <c r="AT44" s="112"/>
      <c r="AU44" s="112"/>
      <c r="AV44" s="112"/>
      <c r="AW44" s="112"/>
      <c r="AX44" s="112"/>
      <c r="AY44" s="143"/>
    </row>
    <row r="45" ht="15.75" customHeight="1">
      <c r="B45" s="182">
        <f t="shared" si="52"/>
        <v>56</v>
      </c>
      <c r="C45" s="183">
        <f t="shared" si="55"/>
        <v>60</v>
      </c>
      <c r="D45" s="187">
        <f>D46+10.5</f>
        <v>339.5</v>
      </c>
      <c r="E45" s="184" t="str">
        <f t="shared" si="49"/>
        <v/>
      </c>
      <c r="F45" s="185">
        <f t="shared" si="50"/>
        <v>0</v>
      </c>
      <c r="G45" s="188">
        <f t="shared" si="53"/>
        <v>0</v>
      </c>
      <c r="H45" s="112"/>
      <c r="I45" s="138">
        <v>40.0</v>
      </c>
      <c r="J45" s="112" t="str">
        <f t="shared" si="64"/>
        <v/>
      </c>
      <c r="K45" s="112">
        <f t="shared" si="19"/>
        <v>0</v>
      </c>
      <c r="L45" s="112" t="str">
        <f t="shared" si="20"/>
        <v/>
      </c>
      <c r="M45" s="112" t="str">
        <f t="shared" si="1"/>
        <v/>
      </c>
      <c r="N45" s="112" t="str">
        <f t="shared" si="2"/>
        <v/>
      </c>
      <c r="O45" s="139">
        <f t="shared" si="3"/>
        <v>0</v>
      </c>
      <c r="P45" s="138">
        <v>40.0</v>
      </c>
      <c r="Q45" s="112" t="str">
        <f t="shared" si="21"/>
        <v/>
      </c>
      <c r="R45" s="112" t="str">
        <f t="shared" si="22"/>
        <v/>
      </c>
      <c r="S45" s="112">
        <f t="shared" si="4"/>
        <v>0</v>
      </c>
      <c r="T45" s="112">
        <f t="shared" si="5"/>
        <v>0</v>
      </c>
      <c r="U45" s="112" t="str">
        <f t="shared" si="23"/>
        <v/>
      </c>
      <c r="V45" s="112" t="str">
        <f t="shared" si="6"/>
        <v/>
      </c>
      <c r="W45" s="112">
        <v>0.0</v>
      </c>
      <c r="X45" s="112">
        <f t="shared" si="7"/>
        <v>0</v>
      </c>
      <c r="Y45" s="140" t="str">
        <f t="shared" si="8"/>
        <v/>
      </c>
      <c r="AA45" s="141">
        <v>40.0</v>
      </c>
      <c r="AB45" s="112" t="str">
        <f t="shared" si="9"/>
        <v/>
      </c>
      <c r="AC45" s="142">
        <f t="shared" si="10"/>
        <v>0</v>
      </c>
      <c r="AD45" s="112" t="str">
        <f t="shared" si="11"/>
        <v/>
      </c>
      <c r="AE45" s="112" t="str">
        <f t="shared" si="12"/>
        <v/>
      </c>
      <c r="AF45" s="112" t="str">
        <f t="shared" si="24"/>
        <v/>
      </c>
      <c r="AG45" s="112" t="str">
        <f t="shared" si="25"/>
        <v/>
      </c>
      <c r="AH45" s="112" t="str">
        <f t="shared" si="26"/>
        <v/>
      </c>
      <c r="AI45" s="143" t="str">
        <f t="shared" si="27"/>
        <v/>
      </c>
      <c r="AK45" s="141">
        <v>40.0</v>
      </c>
      <c r="AL45" s="112"/>
      <c r="AM45" s="112"/>
      <c r="AN45" s="112"/>
      <c r="AO45" s="112"/>
      <c r="AP45" s="112"/>
      <c r="AQ45" s="112"/>
      <c r="AR45" s="112"/>
      <c r="AS45" s="112"/>
      <c r="AT45" s="112"/>
      <c r="AU45" s="112"/>
      <c r="AV45" s="112"/>
      <c r="AW45" s="112"/>
      <c r="AX45" s="112"/>
      <c r="AY45" s="143"/>
    </row>
    <row r="46" ht="15.75" customHeight="1">
      <c r="B46" s="182">
        <f t="shared" si="52"/>
        <v>60</v>
      </c>
      <c r="C46" s="183">
        <f t="shared" si="55"/>
        <v>61</v>
      </c>
      <c r="D46" s="187">
        <v>329.0</v>
      </c>
      <c r="E46" s="184" t="str">
        <f t="shared" si="49"/>
        <v/>
      </c>
      <c r="F46" s="185">
        <f t="shared" si="50"/>
        <v>0</v>
      </c>
      <c r="G46" s="188">
        <f t="shared" si="53"/>
        <v>0</v>
      </c>
      <c r="H46" s="112"/>
      <c r="I46" s="138">
        <v>41.0</v>
      </c>
      <c r="J46" s="112" t="str">
        <f t="shared" si="64"/>
        <v/>
      </c>
      <c r="K46" s="112">
        <f t="shared" si="19"/>
        <v>0</v>
      </c>
      <c r="L46" s="112" t="str">
        <f t="shared" si="20"/>
        <v/>
      </c>
      <c r="M46" s="112" t="str">
        <f t="shared" si="1"/>
        <v/>
      </c>
      <c r="N46" s="112" t="str">
        <f t="shared" si="2"/>
        <v/>
      </c>
      <c r="O46" s="139">
        <f t="shared" si="3"/>
        <v>0</v>
      </c>
      <c r="P46" s="138">
        <v>41.0</v>
      </c>
      <c r="Q46" s="112" t="str">
        <f t="shared" si="21"/>
        <v/>
      </c>
      <c r="R46" s="112" t="str">
        <f t="shared" si="22"/>
        <v/>
      </c>
      <c r="S46" s="112">
        <f t="shared" si="4"/>
        <v>0</v>
      </c>
      <c r="T46" s="112">
        <f t="shared" si="5"/>
        <v>0</v>
      </c>
      <c r="U46" s="112" t="str">
        <f t="shared" si="23"/>
        <v/>
      </c>
      <c r="V46" s="112" t="str">
        <f t="shared" si="6"/>
        <v/>
      </c>
      <c r="W46" s="112">
        <v>0.0</v>
      </c>
      <c r="X46" s="112">
        <f t="shared" si="7"/>
        <v>0</v>
      </c>
      <c r="Y46" s="140" t="str">
        <f t="shared" si="8"/>
        <v/>
      </c>
      <c r="AA46" s="141">
        <v>41.0</v>
      </c>
      <c r="AB46" s="112" t="str">
        <f t="shared" si="9"/>
        <v/>
      </c>
      <c r="AC46" s="142">
        <f t="shared" si="10"/>
        <v>0</v>
      </c>
      <c r="AD46" s="112" t="str">
        <f t="shared" si="11"/>
        <v/>
      </c>
      <c r="AE46" s="112" t="str">
        <f t="shared" si="12"/>
        <v/>
      </c>
      <c r="AF46" s="112" t="str">
        <f t="shared" si="24"/>
        <v/>
      </c>
      <c r="AG46" s="112" t="str">
        <f t="shared" si="25"/>
        <v/>
      </c>
      <c r="AH46" s="112" t="str">
        <f t="shared" si="26"/>
        <v/>
      </c>
      <c r="AI46" s="143" t="str">
        <f t="shared" si="27"/>
        <v/>
      </c>
      <c r="AK46" s="141">
        <v>41.0</v>
      </c>
      <c r="AL46" s="112"/>
      <c r="AM46" s="112"/>
      <c r="AN46" s="112"/>
      <c r="AO46" s="112"/>
      <c r="AP46" s="112"/>
      <c r="AQ46" s="112"/>
      <c r="AR46" s="112"/>
      <c r="AS46" s="112"/>
      <c r="AT46" s="112"/>
      <c r="AU46" s="112"/>
      <c r="AV46" s="112"/>
      <c r="AW46" s="112"/>
      <c r="AX46" s="112"/>
      <c r="AY46" s="143"/>
    </row>
    <row r="47" ht="15.75" customHeight="1">
      <c r="B47" s="182">
        <f t="shared" si="52"/>
        <v>61</v>
      </c>
      <c r="C47" s="183">
        <f t="shared" si="55"/>
        <v>65</v>
      </c>
      <c r="D47" s="187">
        <f>D48+9.4</f>
        <v>352.4</v>
      </c>
      <c r="E47" s="184" t="str">
        <f t="shared" si="49"/>
        <v/>
      </c>
      <c r="F47" s="185">
        <f t="shared" si="50"/>
        <v>0</v>
      </c>
      <c r="G47" s="188">
        <f t="shared" si="53"/>
        <v>0</v>
      </c>
      <c r="H47" s="112"/>
      <c r="I47" s="138">
        <v>42.0</v>
      </c>
      <c r="J47" s="112" t="str">
        <f t="shared" si="64"/>
        <v/>
      </c>
      <c r="K47" s="112">
        <f t="shared" si="19"/>
        <v>0</v>
      </c>
      <c r="L47" s="112" t="str">
        <f t="shared" si="20"/>
        <v/>
      </c>
      <c r="M47" s="112" t="str">
        <f t="shared" si="1"/>
        <v/>
      </c>
      <c r="N47" s="112" t="str">
        <f t="shared" si="2"/>
        <v/>
      </c>
      <c r="O47" s="139">
        <f t="shared" si="3"/>
        <v>0</v>
      </c>
      <c r="P47" s="138">
        <v>42.0</v>
      </c>
      <c r="Q47" s="112" t="str">
        <f t="shared" si="21"/>
        <v/>
      </c>
      <c r="R47" s="112" t="str">
        <f t="shared" si="22"/>
        <v/>
      </c>
      <c r="S47" s="112">
        <f t="shared" si="4"/>
        <v>0</v>
      </c>
      <c r="T47" s="112">
        <f t="shared" si="5"/>
        <v>0</v>
      </c>
      <c r="U47" s="112" t="str">
        <f t="shared" si="23"/>
        <v/>
      </c>
      <c r="V47" s="112" t="str">
        <f t="shared" si="6"/>
        <v/>
      </c>
      <c r="W47" s="112">
        <v>0.0</v>
      </c>
      <c r="X47" s="112">
        <f t="shared" si="7"/>
        <v>0</v>
      </c>
      <c r="Y47" s="140" t="str">
        <f t="shared" si="8"/>
        <v/>
      </c>
      <c r="AA47" s="141">
        <v>42.0</v>
      </c>
      <c r="AB47" s="112" t="str">
        <f t="shared" si="9"/>
        <v/>
      </c>
      <c r="AC47" s="142">
        <f t="shared" si="10"/>
        <v>0</v>
      </c>
      <c r="AD47" s="112" t="str">
        <f t="shared" si="11"/>
        <v/>
      </c>
      <c r="AE47" s="112" t="str">
        <f t="shared" si="12"/>
        <v/>
      </c>
      <c r="AF47" s="112" t="str">
        <f t="shared" si="24"/>
        <v/>
      </c>
      <c r="AG47" s="112" t="str">
        <f t="shared" si="25"/>
        <v/>
      </c>
      <c r="AH47" s="112" t="str">
        <f t="shared" si="26"/>
        <v/>
      </c>
      <c r="AI47" s="143" t="str">
        <f t="shared" si="27"/>
        <v/>
      </c>
      <c r="AK47" s="141">
        <v>42.0</v>
      </c>
      <c r="AL47" s="112"/>
      <c r="AM47" s="112"/>
      <c r="AN47" s="112"/>
      <c r="AO47" s="112"/>
      <c r="AP47" s="112"/>
      <c r="AQ47" s="112"/>
      <c r="AR47" s="112"/>
      <c r="AS47" s="112"/>
      <c r="AT47" s="112"/>
      <c r="AU47" s="112"/>
      <c r="AV47" s="112"/>
      <c r="AW47" s="112"/>
      <c r="AX47" s="112"/>
      <c r="AY47" s="143"/>
    </row>
    <row r="48" ht="15.75" customHeight="1">
      <c r="B48" s="182">
        <f t="shared" si="52"/>
        <v>65</v>
      </c>
      <c r="C48" s="183">
        <f t="shared" si="55"/>
        <v>66</v>
      </c>
      <c r="D48" s="187">
        <v>343.0</v>
      </c>
      <c r="E48" s="184" t="str">
        <f t="shared" si="49"/>
        <v/>
      </c>
      <c r="F48" s="185">
        <f t="shared" si="50"/>
        <v>0</v>
      </c>
      <c r="G48" s="188">
        <f t="shared" si="53"/>
        <v>0</v>
      </c>
      <c r="H48" s="112"/>
      <c r="I48" s="138">
        <v>43.0</v>
      </c>
      <c r="J48" s="112" t="str">
        <f t="shared" si="64"/>
        <v/>
      </c>
      <c r="K48" s="112">
        <f t="shared" si="19"/>
        <v>0</v>
      </c>
      <c r="L48" s="112" t="str">
        <f t="shared" si="20"/>
        <v/>
      </c>
      <c r="M48" s="112" t="str">
        <f t="shared" si="1"/>
        <v/>
      </c>
      <c r="N48" s="112" t="str">
        <f t="shared" si="2"/>
        <v/>
      </c>
      <c r="O48" s="139">
        <f t="shared" si="3"/>
        <v>0</v>
      </c>
      <c r="P48" s="138">
        <v>43.0</v>
      </c>
      <c r="Q48" s="112" t="str">
        <f t="shared" si="21"/>
        <v/>
      </c>
      <c r="R48" s="112" t="str">
        <f t="shared" si="22"/>
        <v/>
      </c>
      <c r="S48" s="112">
        <f t="shared" si="4"/>
        <v>0</v>
      </c>
      <c r="T48" s="112">
        <f t="shared" si="5"/>
        <v>0</v>
      </c>
      <c r="U48" s="112" t="str">
        <f t="shared" si="23"/>
        <v/>
      </c>
      <c r="V48" s="112" t="str">
        <f t="shared" si="6"/>
        <v/>
      </c>
      <c r="W48" s="112">
        <v>0.0</v>
      </c>
      <c r="X48" s="112">
        <f t="shared" si="7"/>
        <v>0</v>
      </c>
      <c r="Y48" s="140" t="str">
        <f t="shared" si="8"/>
        <v/>
      </c>
      <c r="AA48" s="141">
        <v>43.0</v>
      </c>
      <c r="AB48" s="112" t="str">
        <f t="shared" si="9"/>
        <v/>
      </c>
      <c r="AC48" s="142">
        <f t="shared" si="10"/>
        <v>0</v>
      </c>
      <c r="AD48" s="112" t="str">
        <f t="shared" si="11"/>
        <v/>
      </c>
      <c r="AE48" s="112" t="str">
        <f t="shared" si="12"/>
        <v/>
      </c>
      <c r="AF48" s="112" t="str">
        <f t="shared" si="24"/>
        <v/>
      </c>
      <c r="AG48" s="112" t="str">
        <f t="shared" si="25"/>
        <v/>
      </c>
      <c r="AH48" s="112" t="str">
        <f t="shared" si="26"/>
        <v/>
      </c>
      <c r="AI48" s="143" t="str">
        <f t="shared" si="27"/>
        <v/>
      </c>
      <c r="AK48" s="141">
        <v>43.0</v>
      </c>
      <c r="AL48" s="112"/>
      <c r="AM48" s="112"/>
      <c r="AN48" s="112"/>
      <c r="AO48" s="112"/>
      <c r="AP48" s="112"/>
      <c r="AQ48" s="112"/>
      <c r="AR48" s="112"/>
      <c r="AS48" s="112"/>
      <c r="AT48" s="112"/>
      <c r="AU48" s="112"/>
      <c r="AV48" s="112"/>
      <c r="AW48" s="112"/>
      <c r="AX48" s="112"/>
      <c r="AY48" s="143"/>
    </row>
    <row r="49" ht="15.75" customHeight="1">
      <c r="B49" s="182">
        <f t="shared" si="52"/>
        <v>66</v>
      </c>
      <c r="C49" s="183">
        <f t="shared" si="55"/>
        <v>70</v>
      </c>
      <c r="D49" s="187">
        <f>D50+8.6</f>
        <v>363.6</v>
      </c>
      <c r="E49" s="184" t="str">
        <f t="shared" si="49"/>
        <v/>
      </c>
      <c r="F49" s="185">
        <f t="shared" si="50"/>
        <v>0</v>
      </c>
      <c r="G49" s="188">
        <f t="shared" si="53"/>
        <v>0</v>
      </c>
      <c r="H49" s="112"/>
      <c r="I49" s="138">
        <v>44.0</v>
      </c>
      <c r="J49" s="112" t="str">
        <f t="shared" si="64"/>
        <v/>
      </c>
      <c r="K49" s="112">
        <f t="shared" si="19"/>
        <v>0</v>
      </c>
      <c r="L49" s="112" t="str">
        <f t="shared" si="20"/>
        <v/>
      </c>
      <c r="M49" s="112" t="str">
        <f t="shared" si="1"/>
        <v/>
      </c>
      <c r="N49" s="112" t="str">
        <f t="shared" si="2"/>
        <v/>
      </c>
      <c r="O49" s="139">
        <f t="shared" si="3"/>
        <v>0</v>
      </c>
      <c r="P49" s="138">
        <v>44.0</v>
      </c>
      <c r="Q49" s="112" t="str">
        <f t="shared" si="21"/>
        <v/>
      </c>
      <c r="R49" s="112" t="str">
        <f t="shared" si="22"/>
        <v/>
      </c>
      <c r="S49" s="112">
        <f t="shared" si="4"/>
        <v>0</v>
      </c>
      <c r="T49" s="112">
        <f t="shared" si="5"/>
        <v>0</v>
      </c>
      <c r="U49" s="112" t="str">
        <f t="shared" si="23"/>
        <v/>
      </c>
      <c r="V49" s="112" t="str">
        <f t="shared" si="6"/>
        <v/>
      </c>
      <c r="W49" s="112">
        <v>0.0</v>
      </c>
      <c r="X49" s="112">
        <f t="shared" si="7"/>
        <v>0</v>
      </c>
      <c r="Y49" s="140" t="str">
        <f t="shared" si="8"/>
        <v/>
      </c>
      <c r="AA49" s="141">
        <v>44.0</v>
      </c>
      <c r="AB49" s="112" t="str">
        <f t="shared" si="9"/>
        <v/>
      </c>
      <c r="AC49" s="142">
        <f t="shared" si="10"/>
        <v>0</v>
      </c>
      <c r="AD49" s="112" t="str">
        <f t="shared" si="11"/>
        <v/>
      </c>
      <c r="AE49" s="112" t="str">
        <f t="shared" si="12"/>
        <v/>
      </c>
      <c r="AF49" s="112" t="str">
        <f t="shared" si="24"/>
        <v/>
      </c>
      <c r="AG49" s="112" t="str">
        <f t="shared" si="25"/>
        <v/>
      </c>
      <c r="AH49" s="112" t="str">
        <f t="shared" si="26"/>
        <v/>
      </c>
      <c r="AI49" s="143" t="str">
        <f t="shared" si="27"/>
        <v/>
      </c>
      <c r="AK49" s="141">
        <v>44.0</v>
      </c>
      <c r="AL49" s="112"/>
      <c r="AM49" s="112"/>
      <c r="AN49" s="112"/>
      <c r="AO49" s="112"/>
      <c r="AP49" s="112"/>
      <c r="AQ49" s="112"/>
      <c r="AR49" s="112"/>
      <c r="AS49" s="112"/>
      <c r="AT49" s="112"/>
      <c r="AU49" s="112"/>
      <c r="AV49" s="112"/>
      <c r="AW49" s="112"/>
      <c r="AX49" s="112"/>
      <c r="AY49" s="143"/>
    </row>
    <row r="50" ht="15.75" customHeight="1">
      <c r="B50" s="182">
        <f t="shared" si="52"/>
        <v>70</v>
      </c>
      <c r="C50" s="183">
        <f t="shared" si="55"/>
        <v>71</v>
      </c>
      <c r="D50" s="187">
        <v>355.0</v>
      </c>
      <c r="E50" s="184" t="str">
        <f t="shared" si="49"/>
        <v/>
      </c>
      <c r="F50" s="185">
        <f t="shared" si="50"/>
        <v>0</v>
      </c>
      <c r="G50" s="188">
        <f t="shared" si="53"/>
        <v>0</v>
      </c>
      <c r="H50" s="112"/>
      <c r="I50" s="138">
        <v>45.0</v>
      </c>
      <c r="J50" s="112" t="str">
        <f t="shared" si="64"/>
        <v/>
      </c>
      <c r="K50" s="112">
        <f t="shared" si="19"/>
        <v>0</v>
      </c>
      <c r="L50" s="112" t="str">
        <f t="shared" si="20"/>
        <v/>
      </c>
      <c r="M50" s="112" t="str">
        <f t="shared" si="1"/>
        <v/>
      </c>
      <c r="N50" s="112" t="str">
        <f t="shared" si="2"/>
        <v/>
      </c>
      <c r="O50" s="139">
        <f t="shared" si="3"/>
        <v>0</v>
      </c>
      <c r="P50" s="138">
        <v>45.0</v>
      </c>
      <c r="Q50" s="112" t="str">
        <f t="shared" si="21"/>
        <v/>
      </c>
      <c r="R50" s="112" t="str">
        <f t="shared" si="22"/>
        <v/>
      </c>
      <c r="S50" s="112">
        <f t="shared" si="4"/>
        <v>0</v>
      </c>
      <c r="T50" s="112">
        <f t="shared" si="5"/>
        <v>0</v>
      </c>
      <c r="U50" s="112" t="str">
        <f t="shared" si="23"/>
        <v/>
      </c>
      <c r="V50" s="112" t="str">
        <f t="shared" si="6"/>
        <v/>
      </c>
      <c r="W50" s="112">
        <v>0.0</v>
      </c>
      <c r="X50" s="112">
        <f t="shared" si="7"/>
        <v>0</v>
      </c>
      <c r="Y50" s="140" t="str">
        <f t="shared" si="8"/>
        <v/>
      </c>
      <c r="AA50" s="141">
        <v>45.0</v>
      </c>
      <c r="AB50" s="112" t="str">
        <f t="shared" si="9"/>
        <v/>
      </c>
      <c r="AC50" s="142">
        <f t="shared" si="10"/>
        <v>0</v>
      </c>
      <c r="AD50" s="112" t="str">
        <f t="shared" si="11"/>
        <v/>
      </c>
      <c r="AE50" s="112" t="str">
        <f t="shared" si="12"/>
        <v/>
      </c>
      <c r="AF50" s="112" t="str">
        <f t="shared" si="24"/>
        <v/>
      </c>
      <c r="AG50" s="112" t="str">
        <f t="shared" si="25"/>
        <v/>
      </c>
      <c r="AH50" s="112" t="str">
        <f t="shared" si="26"/>
        <v/>
      </c>
      <c r="AI50" s="143" t="str">
        <f t="shared" si="27"/>
        <v/>
      </c>
      <c r="AK50" s="141">
        <v>45.0</v>
      </c>
      <c r="AL50" s="112"/>
      <c r="AM50" s="112"/>
      <c r="AN50" s="112"/>
      <c r="AO50" s="112"/>
      <c r="AP50" s="112"/>
      <c r="AQ50" s="112"/>
      <c r="AR50" s="112"/>
      <c r="AS50" s="112"/>
      <c r="AT50" s="112"/>
      <c r="AU50" s="112"/>
      <c r="AV50" s="112"/>
      <c r="AW50" s="112"/>
      <c r="AX50" s="112"/>
      <c r="AY50" s="143"/>
    </row>
    <row r="51" ht="15.75" customHeight="1">
      <c r="B51" s="182">
        <f t="shared" si="52"/>
        <v>71</v>
      </c>
      <c r="C51" s="183">
        <f t="shared" si="55"/>
        <v>75</v>
      </c>
      <c r="D51" s="187">
        <f>D52+7.8</f>
        <v>373.8</v>
      </c>
      <c r="E51" s="184" t="str">
        <f t="shared" si="49"/>
        <v/>
      </c>
      <c r="F51" s="185">
        <f t="shared" si="50"/>
        <v>0</v>
      </c>
      <c r="G51" s="188">
        <f t="shared" si="53"/>
        <v>0</v>
      </c>
      <c r="H51" s="112"/>
      <c r="I51" s="138">
        <v>46.0</v>
      </c>
      <c r="J51" s="112" t="str">
        <f t="shared" si="64"/>
        <v/>
      </c>
      <c r="K51" s="112">
        <f t="shared" si="19"/>
        <v>0</v>
      </c>
      <c r="L51" s="112" t="str">
        <f t="shared" si="20"/>
        <v/>
      </c>
      <c r="M51" s="112" t="str">
        <f t="shared" si="1"/>
        <v/>
      </c>
      <c r="N51" s="112" t="str">
        <f t="shared" si="2"/>
        <v/>
      </c>
      <c r="O51" s="139">
        <f t="shared" si="3"/>
        <v>0</v>
      </c>
      <c r="P51" s="138">
        <v>46.0</v>
      </c>
      <c r="Q51" s="112" t="str">
        <f t="shared" si="21"/>
        <v/>
      </c>
      <c r="R51" s="112" t="str">
        <f t="shared" si="22"/>
        <v/>
      </c>
      <c r="S51" s="112">
        <f t="shared" si="4"/>
        <v>0</v>
      </c>
      <c r="T51" s="112">
        <f t="shared" si="5"/>
        <v>0</v>
      </c>
      <c r="U51" s="112" t="str">
        <f t="shared" si="23"/>
        <v/>
      </c>
      <c r="V51" s="112" t="str">
        <f t="shared" si="6"/>
        <v/>
      </c>
      <c r="W51" s="112">
        <v>0.0</v>
      </c>
      <c r="X51" s="112">
        <f t="shared" si="7"/>
        <v>0</v>
      </c>
      <c r="Y51" s="140" t="str">
        <f t="shared" si="8"/>
        <v/>
      </c>
      <c r="AA51" s="141">
        <v>46.0</v>
      </c>
      <c r="AB51" s="112" t="str">
        <f t="shared" si="9"/>
        <v/>
      </c>
      <c r="AC51" s="142">
        <f t="shared" si="10"/>
        <v>0</v>
      </c>
      <c r="AD51" s="112" t="str">
        <f t="shared" si="11"/>
        <v/>
      </c>
      <c r="AE51" s="112" t="str">
        <f t="shared" si="12"/>
        <v/>
      </c>
      <c r="AF51" s="112" t="str">
        <f t="shared" si="24"/>
        <v/>
      </c>
      <c r="AG51" s="112" t="str">
        <f t="shared" si="25"/>
        <v/>
      </c>
      <c r="AH51" s="112" t="str">
        <f t="shared" si="26"/>
        <v/>
      </c>
      <c r="AI51" s="143" t="str">
        <f t="shared" si="27"/>
        <v/>
      </c>
      <c r="AK51" s="141">
        <v>46.0</v>
      </c>
      <c r="AL51" s="112"/>
      <c r="AM51" s="112"/>
      <c r="AN51" s="112"/>
      <c r="AO51" s="112"/>
      <c r="AP51" s="112"/>
      <c r="AQ51" s="112"/>
      <c r="AR51" s="112"/>
      <c r="AS51" s="112"/>
      <c r="AT51" s="112"/>
      <c r="AU51" s="112"/>
      <c r="AV51" s="112"/>
      <c r="AW51" s="112"/>
      <c r="AX51" s="112"/>
      <c r="AY51" s="143"/>
    </row>
    <row r="52" ht="15.75" customHeight="1">
      <c r="B52" s="182">
        <f t="shared" si="52"/>
        <v>75</v>
      </c>
      <c r="C52" s="183">
        <f t="shared" si="55"/>
        <v>76</v>
      </c>
      <c r="D52" s="187">
        <v>366.0</v>
      </c>
      <c r="E52" s="184" t="str">
        <f t="shared" si="49"/>
        <v/>
      </c>
      <c r="F52" s="185">
        <f t="shared" si="50"/>
        <v>0</v>
      </c>
      <c r="G52" s="188">
        <f t="shared" si="53"/>
        <v>0</v>
      </c>
      <c r="H52" s="112"/>
      <c r="I52" s="138">
        <v>47.0</v>
      </c>
      <c r="J52" s="112" t="str">
        <f t="shared" si="64"/>
        <v/>
      </c>
      <c r="K52" s="112">
        <f t="shared" si="19"/>
        <v>0</v>
      </c>
      <c r="L52" s="112" t="str">
        <f t="shared" si="20"/>
        <v/>
      </c>
      <c r="M52" s="112" t="str">
        <f t="shared" si="1"/>
        <v/>
      </c>
      <c r="N52" s="112" t="str">
        <f t="shared" si="2"/>
        <v/>
      </c>
      <c r="O52" s="139">
        <f t="shared" si="3"/>
        <v>0</v>
      </c>
      <c r="P52" s="138">
        <v>47.0</v>
      </c>
      <c r="Q52" s="112" t="str">
        <f t="shared" si="21"/>
        <v/>
      </c>
      <c r="R52" s="112" t="str">
        <f t="shared" si="22"/>
        <v/>
      </c>
      <c r="S52" s="112">
        <f t="shared" si="4"/>
        <v>0</v>
      </c>
      <c r="T52" s="112">
        <f t="shared" si="5"/>
        <v>0</v>
      </c>
      <c r="U52" s="112" t="str">
        <f t="shared" si="23"/>
        <v/>
      </c>
      <c r="V52" s="112" t="str">
        <f t="shared" si="6"/>
        <v/>
      </c>
      <c r="W52" s="112">
        <v>0.0</v>
      </c>
      <c r="X52" s="112">
        <f t="shared" si="7"/>
        <v>0</v>
      </c>
      <c r="Y52" s="140" t="str">
        <f t="shared" si="8"/>
        <v/>
      </c>
      <c r="AA52" s="141">
        <v>47.0</v>
      </c>
      <c r="AB52" s="112" t="str">
        <f t="shared" si="9"/>
        <v/>
      </c>
      <c r="AC52" s="142">
        <f t="shared" si="10"/>
        <v>0</v>
      </c>
      <c r="AD52" s="112" t="str">
        <f t="shared" si="11"/>
        <v/>
      </c>
      <c r="AE52" s="112" t="str">
        <f t="shared" si="12"/>
        <v/>
      </c>
      <c r="AF52" s="112" t="str">
        <f t="shared" si="24"/>
        <v/>
      </c>
      <c r="AG52" s="112" t="str">
        <f t="shared" si="25"/>
        <v/>
      </c>
      <c r="AH52" s="112" t="str">
        <f t="shared" si="26"/>
        <v/>
      </c>
      <c r="AI52" s="143" t="str">
        <f t="shared" si="27"/>
        <v/>
      </c>
      <c r="AK52" s="141">
        <v>47.0</v>
      </c>
      <c r="AL52" s="112"/>
      <c r="AM52" s="112"/>
      <c r="AN52" s="112"/>
      <c r="AO52" s="112"/>
      <c r="AP52" s="112"/>
      <c r="AQ52" s="112"/>
      <c r="AR52" s="112"/>
      <c r="AS52" s="112"/>
      <c r="AT52" s="112"/>
      <c r="AU52" s="112"/>
      <c r="AV52" s="112"/>
      <c r="AW52" s="112"/>
      <c r="AX52" s="112"/>
      <c r="AY52" s="143"/>
    </row>
    <row r="53" ht="15.75" customHeight="1">
      <c r="B53" s="182">
        <f t="shared" si="52"/>
        <v>76</v>
      </c>
      <c r="C53" s="183">
        <f t="shared" si="55"/>
        <v>80</v>
      </c>
      <c r="D53" s="187">
        <f>D54+7.3</f>
        <v>383.3</v>
      </c>
      <c r="E53" s="184" t="str">
        <f t="shared" si="49"/>
        <v/>
      </c>
      <c r="F53" s="185">
        <f t="shared" si="50"/>
        <v>0</v>
      </c>
      <c r="G53" s="188">
        <f t="shared" si="53"/>
        <v>0</v>
      </c>
      <c r="H53" s="112"/>
      <c r="I53" s="138">
        <v>48.0</v>
      </c>
      <c r="J53" s="112" t="str">
        <f t="shared" si="64"/>
        <v/>
      </c>
      <c r="K53" s="112">
        <f t="shared" si="19"/>
        <v>0</v>
      </c>
      <c r="L53" s="112" t="str">
        <f t="shared" si="20"/>
        <v/>
      </c>
      <c r="M53" s="112" t="str">
        <f t="shared" si="1"/>
        <v/>
      </c>
      <c r="N53" s="112" t="str">
        <f t="shared" si="2"/>
        <v/>
      </c>
      <c r="O53" s="139">
        <f t="shared" si="3"/>
        <v>0</v>
      </c>
      <c r="P53" s="138">
        <v>48.0</v>
      </c>
      <c r="Q53" s="112" t="str">
        <f t="shared" si="21"/>
        <v/>
      </c>
      <c r="R53" s="112" t="str">
        <f t="shared" si="22"/>
        <v/>
      </c>
      <c r="S53" s="112">
        <f t="shared" si="4"/>
        <v>0</v>
      </c>
      <c r="T53" s="112">
        <f t="shared" si="5"/>
        <v>0</v>
      </c>
      <c r="U53" s="112" t="str">
        <f t="shared" si="23"/>
        <v/>
      </c>
      <c r="V53" s="112" t="str">
        <f t="shared" si="6"/>
        <v/>
      </c>
      <c r="W53" s="112">
        <v>0.0</v>
      </c>
      <c r="X53" s="112">
        <f t="shared" si="7"/>
        <v>0</v>
      </c>
      <c r="Y53" s="140" t="str">
        <f t="shared" si="8"/>
        <v/>
      </c>
      <c r="AA53" s="141">
        <v>48.0</v>
      </c>
      <c r="AB53" s="112" t="str">
        <f t="shared" si="9"/>
        <v/>
      </c>
      <c r="AC53" s="142">
        <f t="shared" si="10"/>
        <v>0</v>
      </c>
      <c r="AD53" s="112" t="str">
        <f t="shared" si="11"/>
        <v/>
      </c>
      <c r="AE53" s="112" t="str">
        <f t="shared" si="12"/>
        <v/>
      </c>
      <c r="AF53" s="112" t="str">
        <f t="shared" si="24"/>
        <v/>
      </c>
      <c r="AG53" s="112" t="str">
        <f t="shared" si="25"/>
        <v/>
      </c>
      <c r="AH53" s="112" t="str">
        <f t="shared" si="26"/>
        <v/>
      </c>
      <c r="AI53" s="143" t="str">
        <f t="shared" si="27"/>
        <v/>
      </c>
      <c r="AK53" s="141">
        <v>48.0</v>
      </c>
      <c r="AL53" s="112"/>
      <c r="AM53" s="112"/>
      <c r="AN53" s="112"/>
      <c r="AO53" s="112"/>
      <c r="AP53" s="112"/>
      <c r="AQ53" s="112"/>
      <c r="AR53" s="112"/>
      <c r="AS53" s="112"/>
      <c r="AT53" s="112"/>
      <c r="AU53" s="112"/>
      <c r="AV53" s="112"/>
      <c r="AW53" s="112"/>
      <c r="AX53" s="112"/>
      <c r="AY53" s="143"/>
    </row>
    <row r="54" ht="15.75" customHeight="1">
      <c r="B54" s="182">
        <f t="shared" si="52"/>
        <v>80</v>
      </c>
      <c r="C54" s="183">
        <f t="shared" si="55"/>
        <v>81</v>
      </c>
      <c r="D54" s="187">
        <v>376.0</v>
      </c>
      <c r="E54" s="184" t="str">
        <f t="shared" si="49"/>
        <v/>
      </c>
      <c r="F54" s="185">
        <f t="shared" si="50"/>
        <v>0</v>
      </c>
      <c r="G54" s="188">
        <f t="shared" si="53"/>
        <v>0</v>
      </c>
      <c r="H54" s="112"/>
      <c r="I54" s="138">
        <v>49.0</v>
      </c>
      <c r="J54" s="112" t="str">
        <f t="shared" si="64"/>
        <v/>
      </c>
      <c r="K54" s="112">
        <f t="shared" si="19"/>
        <v>0</v>
      </c>
      <c r="L54" s="112" t="str">
        <f t="shared" si="20"/>
        <v/>
      </c>
      <c r="M54" s="112" t="str">
        <f t="shared" si="1"/>
        <v/>
      </c>
      <c r="N54" s="112" t="str">
        <f t="shared" si="2"/>
        <v/>
      </c>
      <c r="O54" s="139">
        <f t="shared" si="3"/>
        <v>0</v>
      </c>
      <c r="P54" s="138">
        <v>49.0</v>
      </c>
      <c r="Q54" s="112" t="str">
        <f t="shared" si="21"/>
        <v/>
      </c>
      <c r="R54" s="112" t="str">
        <f t="shared" si="22"/>
        <v/>
      </c>
      <c r="S54" s="112">
        <f t="shared" si="4"/>
        <v>0</v>
      </c>
      <c r="T54" s="112">
        <f t="shared" si="5"/>
        <v>0</v>
      </c>
      <c r="U54" s="112" t="str">
        <f t="shared" si="23"/>
        <v/>
      </c>
      <c r="V54" s="112" t="str">
        <f t="shared" si="6"/>
        <v/>
      </c>
      <c r="W54" s="112">
        <v>0.0</v>
      </c>
      <c r="X54" s="112">
        <f t="shared" si="7"/>
        <v>0</v>
      </c>
      <c r="Y54" s="140" t="str">
        <f t="shared" si="8"/>
        <v/>
      </c>
      <c r="AA54" s="141">
        <v>49.0</v>
      </c>
      <c r="AB54" s="112" t="str">
        <f t="shared" si="9"/>
        <v/>
      </c>
      <c r="AC54" s="142">
        <f t="shared" si="10"/>
        <v>0</v>
      </c>
      <c r="AD54" s="112" t="str">
        <f t="shared" si="11"/>
        <v/>
      </c>
      <c r="AE54" s="112" t="str">
        <f t="shared" si="12"/>
        <v/>
      </c>
      <c r="AF54" s="112" t="str">
        <f t="shared" si="24"/>
        <v/>
      </c>
      <c r="AG54" s="112" t="str">
        <f t="shared" si="25"/>
        <v/>
      </c>
      <c r="AH54" s="112" t="str">
        <f t="shared" si="26"/>
        <v/>
      </c>
      <c r="AI54" s="143" t="str">
        <f t="shared" si="27"/>
        <v/>
      </c>
      <c r="AK54" s="141">
        <v>49.0</v>
      </c>
      <c r="AL54" s="112"/>
      <c r="AM54" s="112"/>
      <c r="AN54" s="112"/>
      <c r="AO54" s="112"/>
      <c r="AP54" s="112"/>
      <c r="AQ54" s="112"/>
      <c r="AR54" s="112"/>
      <c r="AS54" s="112"/>
      <c r="AT54" s="112"/>
      <c r="AU54" s="112"/>
      <c r="AV54" s="112"/>
      <c r="AW54" s="112"/>
      <c r="AX54" s="112"/>
      <c r="AY54" s="143"/>
    </row>
    <row r="55" ht="15.75" customHeight="1">
      <c r="B55" s="182">
        <f t="shared" si="52"/>
        <v>81</v>
      </c>
      <c r="C55" s="183">
        <f t="shared" si="55"/>
        <v>85</v>
      </c>
      <c r="D55" s="187">
        <f>D56+6.6</f>
        <v>392.6</v>
      </c>
      <c r="E55" s="184" t="str">
        <f t="shared" si="49"/>
        <v/>
      </c>
      <c r="F55" s="185">
        <f t="shared" si="50"/>
        <v>0</v>
      </c>
      <c r="G55" s="188">
        <f t="shared" si="53"/>
        <v>0</v>
      </c>
      <c r="H55" s="112"/>
      <c r="I55" s="138">
        <v>50.0</v>
      </c>
      <c r="J55" s="112" t="str">
        <f t="shared" si="64"/>
        <v/>
      </c>
      <c r="K55" s="112">
        <f t="shared" si="19"/>
        <v>0</v>
      </c>
      <c r="L55" s="112" t="str">
        <f t="shared" si="20"/>
        <v/>
      </c>
      <c r="M55" s="112" t="str">
        <f t="shared" si="1"/>
        <v/>
      </c>
      <c r="N55" s="112" t="str">
        <f t="shared" si="2"/>
        <v/>
      </c>
      <c r="O55" s="139">
        <f t="shared" si="3"/>
        <v>0</v>
      </c>
      <c r="P55" s="138">
        <v>50.0</v>
      </c>
      <c r="Q55" s="112" t="str">
        <f t="shared" si="21"/>
        <v/>
      </c>
      <c r="R55" s="112" t="str">
        <f t="shared" si="22"/>
        <v/>
      </c>
      <c r="S55" s="112">
        <f t="shared" si="4"/>
        <v>0</v>
      </c>
      <c r="T55" s="112">
        <f t="shared" si="5"/>
        <v>0</v>
      </c>
      <c r="U55" s="112" t="str">
        <f t="shared" si="23"/>
        <v/>
      </c>
      <c r="V55" s="112" t="str">
        <f t="shared" si="6"/>
        <v/>
      </c>
      <c r="W55" s="112">
        <v>0.0</v>
      </c>
      <c r="X55" s="112">
        <f t="shared" si="7"/>
        <v>0</v>
      </c>
      <c r="Y55" s="140" t="str">
        <f t="shared" si="8"/>
        <v/>
      </c>
      <c r="AA55" s="141">
        <v>50.0</v>
      </c>
      <c r="AB55" s="112" t="str">
        <f t="shared" si="9"/>
        <v/>
      </c>
      <c r="AC55" s="142">
        <f t="shared" si="10"/>
        <v>0</v>
      </c>
      <c r="AD55" s="112" t="str">
        <f t="shared" si="11"/>
        <v/>
      </c>
      <c r="AE55" s="112" t="str">
        <f t="shared" si="12"/>
        <v/>
      </c>
      <c r="AF55" s="112" t="str">
        <f t="shared" si="24"/>
        <v/>
      </c>
      <c r="AG55" s="112" t="str">
        <f t="shared" si="25"/>
        <v/>
      </c>
      <c r="AH55" s="112" t="str">
        <f t="shared" si="26"/>
        <v/>
      </c>
      <c r="AI55" s="143" t="str">
        <f t="shared" si="27"/>
        <v/>
      </c>
      <c r="AK55" s="141">
        <v>50.0</v>
      </c>
      <c r="AL55" s="112"/>
      <c r="AM55" s="112"/>
      <c r="AN55" s="112"/>
      <c r="AO55" s="112"/>
      <c r="AP55" s="112"/>
      <c r="AQ55" s="112"/>
      <c r="AR55" s="112"/>
      <c r="AS55" s="112"/>
      <c r="AT55" s="112"/>
      <c r="AU55" s="112"/>
      <c r="AV55" s="112"/>
      <c r="AW55" s="112"/>
      <c r="AX55" s="112"/>
      <c r="AY55" s="143"/>
    </row>
    <row r="56" ht="15.75" customHeight="1">
      <c r="B56" s="182">
        <f t="shared" si="52"/>
        <v>85</v>
      </c>
      <c r="C56" s="183">
        <f t="shared" si="55"/>
        <v>86</v>
      </c>
      <c r="D56" s="187">
        <v>386.0</v>
      </c>
      <c r="E56" s="184" t="str">
        <f t="shared" si="49"/>
        <v/>
      </c>
      <c r="F56" s="185">
        <f t="shared" si="50"/>
        <v>0</v>
      </c>
      <c r="G56" s="188">
        <f t="shared" si="53"/>
        <v>0</v>
      </c>
      <c r="H56" s="112"/>
      <c r="I56" s="138">
        <v>51.0</v>
      </c>
      <c r="J56" s="112" t="str">
        <f t="shared" si="64"/>
        <v/>
      </c>
      <c r="K56" s="112">
        <f t="shared" si="19"/>
        <v>0</v>
      </c>
      <c r="L56" s="112" t="str">
        <f t="shared" si="20"/>
        <v/>
      </c>
      <c r="M56" s="112" t="str">
        <f t="shared" si="1"/>
        <v/>
      </c>
      <c r="N56" s="112" t="str">
        <f t="shared" si="2"/>
        <v/>
      </c>
      <c r="O56" s="139">
        <f t="shared" si="3"/>
        <v>0</v>
      </c>
      <c r="P56" s="138">
        <v>51.0</v>
      </c>
      <c r="Q56" s="112" t="str">
        <f t="shared" si="21"/>
        <v/>
      </c>
      <c r="R56" s="112" t="str">
        <f t="shared" si="22"/>
        <v/>
      </c>
      <c r="S56" s="112">
        <f t="shared" si="4"/>
        <v>0</v>
      </c>
      <c r="T56" s="112">
        <f t="shared" si="5"/>
        <v>0</v>
      </c>
      <c r="U56" s="112" t="str">
        <f t="shared" si="23"/>
        <v/>
      </c>
      <c r="V56" s="112" t="str">
        <f t="shared" si="6"/>
        <v/>
      </c>
      <c r="W56" s="112">
        <v>0.0</v>
      </c>
      <c r="X56" s="112">
        <f t="shared" si="7"/>
        <v>0</v>
      </c>
      <c r="Y56" s="140" t="str">
        <f t="shared" si="8"/>
        <v/>
      </c>
      <c r="AA56" s="141">
        <v>51.0</v>
      </c>
      <c r="AB56" s="112" t="str">
        <f t="shared" si="9"/>
        <v/>
      </c>
      <c r="AC56" s="142">
        <f t="shared" si="10"/>
        <v>0</v>
      </c>
      <c r="AD56" s="112" t="str">
        <f t="shared" si="11"/>
        <v/>
      </c>
      <c r="AE56" s="112" t="str">
        <f t="shared" si="12"/>
        <v/>
      </c>
      <c r="AF56" s="112" t="str">
        <f t="shared" si="24"/>
        <v/>
      </c>
      <c r="AG56" s="112" t="str">
        <f t="shared" si="25"/>
        <v/>
      </c>
      <c r="AH56" s="112" t="str">
        <f t="shared" si="26"/>
        <v/>
      </c>
      <c r="AI56" s="143" t="str">
        <f t="shared" si="27"/>
        <v/>
      </c>
      <c r="AK56" s="141">
        <v>51.0</v>
      </c>
      <c r="AL56" s="112"/>
      <c r="AM56" s="112"/>
      <c r="AN56" s="112"/>
      <c r="AO56" s="112"/>
      <c r="AP56" s="112"/>
      <c r="AQ56" s="112"/>
      <c r="AR56" s="112"/>
      <c r="AS56" s="112"/>
      <c r="AT56" s="112"/>
      <c r="AU56" s="112"/>
      <c r="AV56" s="112"/>
      <c r="AW56" s="112"/>
      <c r="AX56" s="112"/>
      <c r="AY56" s="143"/>
    </row>
    <row r="57" ht="15.75" customHeight="1">
      <c r="B57" s="182">
        <f t="shared" si="52"/>
        <v>86</v>
      </c>
      <c r="C57" s="183">
        <f t="shared" si="55"/>
        <v>90</v>
      </c>
      <c r="D57" s="187">
        <f>D58+6</f>
        <v>400</v>
      </c>
      <c r="E57" s="184" t="str">
        <f t="shared" si="49"/>
        <v/>
      </c>
      <c r="F57" s="185">
        <f t="shared" si="50"/>
        <v>0</v>
      </c>
      <c r="G57" s="188">
        <f t="shared" si="53"/>
        <v>0</v>
      </c>
      <c r="H57" s="112"/>
      <c r="I57" s="138">
        <v>52.0</v>
      </c>
      <c r="J57" s="112" t="str">
        <f t="shared" si="64"/>
        <v/>
      </c>
      <c r="K57" s="112">
        <f t="shared" si="19"/>
        <v>0</v>
      </c>
      <c r="L57" s="112" t="str">
        <f t="shared" si="20"/>
        <v/>
      </c>
      <c r="M57" s="112" t="str">
        <f t="shared" si="1"/>
        <v/>
      </c>
      <c r="N57" s="112" t="str">
        <f t="shared" si="2"/>
        <v/>
      </c>
      <c r="O57" s="139">
        <f t="shared" si="3"/>
        <v>0</v>
      </c>
      <c r="P57" s="138">
        <v>52.0</v>
      </c>
      <c r="Q57" s="112" t="str">
        <f t="shared" si="21"/>
        <v/>
      </c>
      <c r="R57" s="112" t="str">
        <f t="shared" si="22"/>
        <v/>
      </c>
      <c r="S57" s="112">
        <f t="shared" si="4"/>
        <v>0</v>
      </c>
      <c r="T57" s="112">
        <f t="shared" si="5"/>
        <v>0</v>
      </c>
      <c r="U57" s="112" t="str">
        <f t="shared" si="23"/>
        <v/>
      </c>
      <c r="V57" s="112" t="str">
        <f t="shared" si="6"/>
        <v/>
      </c>
      <c r="W57" s="112">
        <v>0.0</v>
      </c>
      <c r="X57" s="112">
        <f t="shared" si="7"/>
        <v>0</v>
      </c>
      <c r="Y57" s="140" t="str">
        <f t="shared" si="8"/>
        <v/>
      </c>
      <c r="AA57" s="141">
        <v>52.0</v>
      </c>
      <c r="AB57" s="112" t="str">
        <f t="shared" si="9"/>
        <v/>
      </c>
      <c r="AC57" s="142">
        <f t="shared" si="10"/>
        <v>0</v>
      </c>
      <c r="AD57" s="112" t="str">
        <f t="shared" si="11"/>
        <v/>
      </c>
      <c r="AE57" s="112" t="str">
        <f t="shared" si="12"/>
        <v/>
      </c>
      <c r="AF57" s="112" t="str">
        <f t="shared" si="24"/>
        <v/>
      </c>
      <c r="AG57" s="112" t="str">
        <f t="shared" si="25"/>
        <v/>
      </c>
      <c r="AH57" s="112" t="str">
        <f t="shared" si="26"/>
        <v/>
      </c>
      <c r="AI57" s="143" t="str">
        <f t="shared" si="27"/>
        <v/>
      </c>
      <c r="AK57" s="141">
        <v>52.0</v>
      </c>
      <c r="AL57" s="112"/>
      <c r="AM57" s="112"/>
      <c r="AN57" s="112"/>
      <c r="AO57" s="112"/>
      <c r="AP57" s="112"/>
      <c r="AQ57" s="112"/>
      <c r="AR57" s="112"/>
      <c r="AS57" s="112"/>
      <c r="AT57" s="112"/>
      <c r="AU57" s="112"/>
      <c r="AV57" s="112"/>
      <c r="AW57" s="112"/>
      <c r="AX57" s="112"/>
      <c r="AY57" s="143"/>
    </row>
    <row r="58" ht="15.75" customHeight="1">
      <c r="B58" s="182">
        <f t="shared" si="52"/>
        <v>90</v>
      </c>
      <c r="C58" s="183">
        <f t="shared" si="55"/>
        <v>91</v>
      </c>
      <c r="D58" s="187">
        <v>394.0</v>
      </c>
      <c r="E58" s="184" t="str">
        <f t="shared" si="49"/>
        <v/>
      </c>
      <c r="F58" s="185">
        <f t="shared" si="50"/>
        <v>0</v>
      </c>
      <c r="G58" s="188">
        <f t="shared" si="53"/>
        <v>0</v>
      </c>
      <c r="H58" s="112"/>
      <c r="I58" s="138">
        <v>53.0</v>
      </c>
      <c r="J58" s="112" t="str">
        <f t="shared" si="64"/>
        <v/>
      </c>
      <c r="K58" s="112">
        <f t="shared" si="19"/>
        <v>0</v>
      </c>
      <c r="L58" s="112" t="str">
        <f t="shared" si="20"/>
        <v/>
      </c>
      <c r="M58" s="112" t="str">
        <f t="shared" si="1"/>
        <v/>
      </c>
      <c r="N58" s="112" t="str">
        <f t="shared" si="2"/>
        <v/>
      </c>
      <c r="O58" s="139">
        <f t="shared" si="3"/>
        <v>0</v>
      </c>
      <c r="P58" s="138">
        <v>53.0</v>
      </c>
      <c r="Q58" s="112" t="str">
        <f t="shared" si="21"/>
        <v/>
      </c>
      <c r="R58" s="112" t="str">
        <f t="shared" si="22"/>
        <v/>
      </c>
      <c r="S58" s="112">
        <f t="shared" si="4"/>
        <v>0</v>
      </c>
      <c r="T58" s="112">
        <f t="shared" si="5"/>
        <v>0</v>
      </c>
      <c r="U58" s="112" t="str">
        <f t="shared" si="23"/>
        <v/>
      </c>
      <c r="V58" s="112" t="str">
        <f t="shared" si="6"/>
        <v/>
      </c>
      <c r="W58" s="112">
        <v>0.0</v>
      </c>
      <c r="X58" s="112">
        <f t="shared" si="7"/>
        <v>0</v>
      </c>
      <c r="Y58" s="140" t="str">
        <f t="shared" si="8"/>
        <v/>
      </c>
      <c r="AA58" s="141">
        <v>53.0</v>
      </c>
      <c r="AB58" s="112" t="str">
        <f t="shared" si="9"/>
        <v/>
      </c>
      <c r="AC58" s="142">
        <f t="shared" si="10"/>
        <v>0</v>
      </c>
      <c r="AD58" s="112" t="str">
        <f t="shared" si="11"/>
        <v/>
      </c>
      <c r="AE58" s="112" t="str">
        <f t="shared" si="12"/>
        <v/>
      </c>
      <c r="AF58" s="112" t="str">
        <f t="shared" si="24"/>
        <v/>
      </c>
      <c r="AG58" s="112" t="str">
        <f t="shared" si="25"/>
        <v/>
      </c>
      <c r="AH58" s="112" t="str">
        <f t="shared" si="26"/>
        <v/>
      </c>
      <c r="AI58" s="143" t="str">
        <f t="shared" si="27"/>
        <v/>
      </c>
      <c r="AK58" s="141">
        <v>53.0</v>
      </c>
      <c r="AL58" s="112"/>
      <c r="AM58" s="112"/>
      <c r="AN58" s="112"/>
      <c r="AO58" s="112"/>
      <c r="AP58" s="112"/>
      <c r="AQ58" s="112"/>
      <c r="AR58" s="112"/>
      <c r="AS58" s="112"/>
      <c r="AT58" s="112"/>
      <c r="AU58" s="112"/>
      <c r="AV58" s="112"/>
      <c r="AW58" s="112"/>
      <c r="AX58" s="112"/>
      <c r="AY58" s="143"/>
    </row>
    <row r="59" ht="15.75" customHeight="1">
      <c r="B59" s="182">
        <f t="shared" si="52"/>
        <v>91</v>
      </c>
      <c r="C59" s="183">
        <f t="shared" si="55"/>
        <v>95</v>
      </c>
      <c r="D59" s="187">
        <f>D60+5.6</f>
        <v>406.6</v>
      </c>
      <c r="E59" s="184" t="str">
        <f t="shared" si="49"/>
        <v/>
      </c>
      <c r="F59" s="185">
        <f t="shared" si="50"/>
        <v>0</v>
      </c>
      <c r="G59" s="188">
        <f t="shared" si="53"/>
        <v>0</v>
      </c>
      <c r="H59" s="112"/>
      <c r="I59" s="138">
        <v>54.0</v>
      </c>
      <c r="J59" s="112" t="str">
        <f t="shared" si="64"/>
        <v/>
      </c>
      <c r="K59" s="112">
        <f t="shared" si="19"/>
        <v>0</v>
      </c>
      <c r="L59" s="112" t="str">
        <f t="shared" si="20"/>
        <v/>
      </c>
      <c r="M59" s="112" t="str">
        <f t="shared" si="1"/>
        <v/>
      </c>
      <c r="N59" s="112" t="str">
        <f t="shared" si="2"/>
        <v/>
      </c>
      <c r="O59" s="139">
        <f t="shared" si="3"/>
        <v>0</v>
      </c>
      <c r="P59" s="138">
        <v>54.0</v>
      </c>
      <c r="Q59" s="112" t="str">
        <f t="shared" si="21"/>
        <v/>
      </c>
      <c r="R59" s="112" t="str">
        <f t="shared" si="22"/>
        <v/>
      </c>
      <c r="S59" s="112">
        <f t="shared" si="4"/>
        <v>0</v>
      </c>
      <c r="T59" s="112">
        <f t="shared" si="5"/>
        <v>0</v>
      </c>
      <c r="U59" s="112" t="str">
        <f t="shared" si="23"/>
        <v/>
      </c>
      <c r="V59" s="112" t="str">
        <f t="shared" si="6"/>
        <v/>
      </c>
      <c r="W59" s="112">
        <v>0.0</v>
      </c>
      <c r="X59" s="112">
        <f t="shared" si="7"/>
        <v>0</v>
      </c>
      <c r="Y59" s="140" t="str">
        <f t="shared" si="8"/>
        <v/>
      </c>
      <c r="AA59" s="141">
        <v>54.0</v>
      </c>
      <c r="AB59" s="112" t="str">
        <f t="shared" si="9"/>
        <v/>
      </c>
      <c r="AC59" s="142">
        <f t="shared" si="10"/>
        <v>0</v>
      </c>
      <c r="AD59" s="112" t="str">
        <f t="shared" si="11"/>
        <v/>
      </c>
      <c r="AE59" s="112" t="str">
        <f t="shared" si="12"/>
        <v/>
      </c>
      <c r="AF59" s="112" t="str">
        <f t="shared" si="24"/>
        <v/>
      </c>
      <c r="AG59" s="112" t="str">
        <f t="shared" si="25"/>
        <v/>
      </c>
      <c r="AH59" s="112" t="str">
        <f t="shared" si="26"/>
        <v/>
      </c>
      <c r="AI59" s="143" t="str">
        <f t="shared" si="27"/>
        <v/>
      </c>
      <c r="AK59" s="141">
        <v>54.0</v>
      </c>
      <c r="AL59" s="112"/>
      <c r="AM59" s="112"/>
      <c r="AN59" s="112"/>
      <c r="AO59" s="112"/>
      <c r="AP59" s="112"/>
      <c r="AQ59" s="112"/>
      <c r="AR59" s="112"/>
      <c r="AS59" s="112"/>
      <c r="AT59" s="112"/>
      <c r="AU59" s="112"/>
      <c r="AV59" s="112"/>
      <c r="AW59" s="112"/>
      <c r="AX59" s="112"/>
      <c r="AY59" s="143"/>
    </row>
    <row r="60" ht="15.75" customHeight="1">
      <c r="B60" s="182">
        <f t="shared" si="52"/>
        <v>95</v>
      </c>
      <c r="C60" s="183">
        <f t="shared" si="55"/>
        <v>96</v>
      </c>
      <c r="D60" s="187">
        <v>401.0</v>
      </c>
      <c r="E60" s="184" t="str">
        <f t="shared" si="49"/>
        <v/>
      </c>
      <c r="F60" s="185">
        <f t="shared" si="50"/>
        <v>0</v>
      </c>
      <c r="G60" s="188">
        <f t="shared" si="53"/>
        <v>0</v>
      </c>
      <c r="H60" s="112"/>
      <c r="I60" s="138">
        <v>55.0</v>
      </c>
      <c r="J60" s="112" t="str">
        <f t="shared" si="64"/>
        <v/>
      </c>
      <c r="K60" s="112">
        <f t="shared" si="19"/>
        <v>0</v>
      </c>
      <c r="L60" s="112" t="str">
        <f t="shared" si="20"/>
        <v/>
      </c>
      <c r="M60" s="112" t="str">
        <f t="shared" si="1"/>
        <v/>
      </c>
      <c r="N60" s="112" t="str">
        <f t="shared" si="2"/>
        <v/>
      </c>
      <c r="O60" s="139">
        <f t="shared" si="3"/>
        <v>0</v>
      </c>
      <c r="P60" s="138">
        <v>55.0</v>
      </c>
      <c r="Q60" s="112" t="str">
        <f t="shared" si="21"/>
        <v/>
      </c>
      <c r="R60" s="112" t="str">
        <f t="shared" si="22"/>
        <v/>
      </c>
      <c r="S60" s="112">
        <f t="shared" si="4"/>
        <v>0</v>
      </c>
      <c r="T60" s="112">
        <f t="shared" si="5"/>
        <v>0</v>
      </c>
      <c r="U60" s="112" t="str">
        <f t="shared" si="23"/>
        <v/>
      </c>
      <c r="V60" s="112" t="str">
        <f t="shared" si="6"/>
        <v/>
      </c>
      <c r="W60" s="112">
        <v>0.0</v>
      </c>
      <c r="X60" s="112">
        <f t="shared" si="7"/>
        <v>0</v>
      </c>
      <c r="Y60" s="140" t="str">
        <f t="shared" si="8"/>
        <v/>
      </c>
      <c r="AA60" s="141">
        <v>55.0</v>
      </c>
      <c r="AB60" s="112" t="str">
        <f t="shared" si="9"/>
        <v/>
      </c>
      <c r="AC60" s="142">
        <f t="shared" si="10"/>
        <v>0</v>
      </c>
      <c r="AD60" s="112" t="str">
        <f t="shared" si="11"/>
        <v/>
      </c>
      <c r="AE60" s="112" t="str">
        <f t="shared" si="12"/>
        <v/>
      </c>
      <c r="AF60" s="112" t="str">
        <f t="shared" si="24"/>
        <v/>
      </c>
      <c r="AG60" s="112" t="str">
        <f t="shared" si="25"/>
        <v/>
      </c>
      <c r="AH60" s="112" t="str">
        <f t="shared" si="26"/>
        <v/>
      </c>
      <c r="AI60" s="143" t="str">
        <f t="shared" si="27"/>
        <v/>
      </c>
      <c r="AK60" s="141">
        <v>55.0</v>
      </c>
      <c r="AL60" s="112"/>
      <c r="AM60" s="112"/>
      <c r="AN60" s="112"/>
      <c r="AO60" s="112"/>
      <c r="AP60" s="112"/>
      <c r="AQ60" s="112"/>
      <c r="AR60" s="112"/>
      <c r="AS60" s="112"/>
      <c r="AT60" s="112"/>
      <c r="AU60" s="112"/>
      <c r="AV60" s="112"/>
      <c r="AW60" s="112"/>
      <c r="AX60" s="112"/>
      <c r="AY60" s="143"/>
    </row>
    <row r="61" ht="15.75" customHeight="1">
      <c r="B61" s="182">
        <f t="shared" si="52"/>
        <v>96</v>
      </c>
      <c r="C61" s="183">
        <f t="shared" si="55"/>
        <v>100</v>
      </c>
      <c r="D61" s="187">
        <f>D62+5.1</f>
        <v>413.1</v>
      </c>
      <c r="E61" s="184" t="str">
        <f t="shared" si="49"/>
        <v/>
      </c>
      <c r="F61" s="185">
        <f t="shared" si="50"/>
        <v>0</v>
      </c>
      <c r="G61" s="188">
        <f t="shared" si="53"/>
        <v>0</v>
      </c>
      <c r="H61" s="112"/>
      <c r="I61" s="138">
        <v>56.0</v>
      </c>
      <c r="J61" s="112" t="str">
        <f t="shared" si="64"/>
        <v/>
      </c>
      <c r="K61" s="112">
        <f t="shared" si="19"/>
        <v>0</v>
      </c>
      <c r="L61" s="112" t="str">
        <f t="shared" si="20"/>
        <v/>
      </c>
      <c r="M61" s="112" t="str">
        <f t="shared" si="1"/>
        <v/>
      </c>
      <c r="N61" s="112" t="str">
        <f t="shared" si="2"/>
        <v/>
      </c>
      <c r="O61" s="139">
        <f t="shared" si="3"/>
        <v>0</v>
      </c>
      <c r="P61" s="138">
        <v>56.0</v>
      </c>
      <c r="Q61" s="112" t="str">
        <f t="shared" si="21"/>
        <v/>
      </c>
      <c r="R61" s="112" t="str">
        <f t="shared" si="22"/>
        <v/>
      </c>
      <c r="S61" s="112">
        <f t="shared" si="4"/>
        <v>0</v>
      </c>
      <c r="T61" s="112">
        <f t="shared" si="5"/>
        <v>0</v>
      </c>
      <c r="U61" s="112" t="str">
        <f t="shared" si="23"/>
        <v/>
      </c>
      <c r="V61" s="112" t="str">
        <f t="shared" si="6"/>
        <v/>
      </c>
      <c r="W61" s="112">
        <v>0.0</v>
      </c>
      <c r="X61" s="112">
        <f t="shared" si="7"/>
        <v>0</v>
      </c>
      <c r="Y61" s="140" t="str">
        <f t="shared" si="8"/>
        <v/>
      </c>
      <c r="AA61" s="141">
        <v>56.0</v>
      </c>
      <c r="AB61" s="112" t="str">
        <f t="shared" si="9"/>
        <v/>
      </c>
      <c r="AC61" s="142">
        <f t="shared" si="10"/>
        <v>0</v>
      </c>
      <c r="AD61" s="112" t="str">
        <f t="shared" si="11"/>
        <v/>
      </c>
      <c r="AE61" s="112" t="str">
        <f t="shared" si="12"/>
        <v/>
      </c>
      <c r="AF61" s="112" t="str">
        <f t="shared" si="24"/>
        <v/>
      </c>
      <c r="AG61" s="112" t="str">
        <f t="shared" si="25"/>
        <v/>
      </c>
      <c r="AH61" s="112" t="str">
        <f t="shared" si="26"/>
        <v/>
      </c>
      <c r="AI61" s="143" t="str">
        <f t="shared" si="27"/>
        <v/>
      </c>
      <c r="AK61" s="141">
        <v>56.0</v>
      </c>
      <c r="AL61" s="112"/>
      <c r="AM61" s="112"/>
      <c r="AN61" s="112"/>
      <c r="AO61" s="112"/>
      <c r="AP61" s="112"/>
      <c r="AQ61" s="112"/>
      <c r="AR61" s="112"/>
      <c r="AS61" s="112"/>
      <c r="AT61" s="112"/>
      <c r="AU61" s="112"/>
      <c r="AV61" s="112"/>
      <c r="AW61" s="112"/>
      <c r="AX61" s="112"/>
      <c r="AY61" s="143"/>
    </row>
    <row r="62" ht="15.75" customHeight="1">
      <c r="B62" s="182">
        <f t="shared" si="52"/>
        <v>100</v>
      </c>
      <c r="C62" s="183">
        <f t="shared" si="55"/>
        <v>101</v>
      </c>
      <c r="D62" s="187">
        <v>408.0</v>
      </c>
      <c r="E62" s="184" t="str">
        <f t="shared" si="49"/>
        <v/>
      </c>
      <c r="F62" s="185">
        <f t="shared" si="50"/>
        <v>0</v>
      </c>
      <c r="G62" s="188">
        <f t="shared" si="53"/>
        <v>0</v>
      </c>
      <c r="H62" s="112"/>
      <c r="I62" s="138">
        <v>57.0</v>
      </c>
      <c r="J62" s="112" t="str">
        <f t="shared" si="64"/>
        <v/>
      </c>
      <c r="K62" s="112">
        <f t="shared" si="19"/>
        <v>0</v>
      </c>
      <c r="L62" s="112" t="str">
        <f t="shared" si="20"/>
        <v/>
      </c>
      <c r="M62" s="112" t="str">
        <f t="shared" si="1"/>
        <v/>
      </c>
      <c r="N62" s="112" t="str">
        <f t="shared" si="2"/>
        <v/>
      </c>
      <c r="O62" s="139">
        <f t="shared" si="3"/>
        <v>0</v>
      </c>
      <c r="P62" s="138">
        <v>57.0</v>
      </c>
      <c r="Q62" s="112" t="str">
        <f t="shared" si="21"/>
        <v/>
      </c>
      <c r="R62" s="112" t="str">
        <f t="shared" si="22"/>
        <v/>
      </c>
      <c r="S62" s="112">
        <f t="shared" si="4"/>
        <v>0</v>
      </c>
      <c r="T62" s="112">
        <f t="shared" si="5"/>
        <v>0</v>
      </c>
      <c r="U62" s="112" t="str">
        <f t="shared" si="23"/>
        <v/>
      </c>
      <c r="V62" s="112" t="str">
        <f t="shared" si="6"/>
        <v/>
      </c>
      <c r="W62" s="112">
        <v>0.0</v>
      </c>
      <c r="X62" s="112">
        <f t="shared" si="7"/>
        <v>0</v>
      </c>
      <c r="Y62" s="140" t="str">
        <f t="shared" si="8"/>
        <v/>
      </c>
      <c r="AA62" s="141">
        <v>57.0</v>
      </c>
      <c r="AB62" s="112" t="str">
        <f t="shared" si="9"/>
        <v/>
      </c>
      <c r="AC62" s="142">
        <f t="shared" si="10"/>
        <v>0</v>
      </c>
      <c r="AD62" s="112" t="str">
        <f t="shared" si="11"/>
        <v/>
      </c>
      <c r="AE62" s="112" t="str">
        <f t="shared" si="12"/>
        <v/>
      </c>
      <c r="AF62" s="112" t="str">
        <f t="shared" si="24"/>
        <v/>
      </c>
      <c r="AG62" s="112" t="str">
        <f t="shared" si="25"/>
        <v/>
      </c>
      <c r="AH62" s="112" t="str">
        <f t="shared" si="26"/>
        <v/>
      </c>
      <c r="AI62" s="143" t="str">
        <f t="shared" si="27"/>
        <v/>
      </c>
      <c r="AK62" s="141">
        <v>57.0</v>
      </c>
      <c r="AL62" s="112"/>
      <c r="AM62" s="112"/>
      <c r="AN62" s="112"/>
      <c r="AO62" s="112"/>
      <c r="AP62" s="112"/>
      <c r="AQ62" s="112"/>
      <c r="AR62" s="112"/>
      <c r="AS62" s="112"/>
      <c r="AT62" s="112"/>
      <c r="AU62" s="112"/>
      <c r="AV62" s="112"/>
      <c r="AW62" s="112"/>
      <c r="AX62" s="112"/>
      <c r="AY62" s="143"/>
    </row>
    <row r="63" ht="15.75" customHeight="1">
      <c r="B63" s="182">
        <f t="shared" si="52"/>
        <v>101</v>
      </c>
      <c r="C63" s="183">
        <f t="shared" si="55"/>
        <v>105</v>
      </c>
      <c r="D63" s="187">
        <f>D64+4.7</f>
        <v>419.7</v>
      </c>
      <c r="E63" s="184" t="str">
        <f t="shared" si="49"/>
        <v/>
      </c>
      <c r="F63" s="185">
        <f t="shared" si="50"/>
        <v>0</v>
      </c>
      <c r="G63" s="188">
        <f t="shared" si="53"/>
        <v>0</v>
      </c>
      <c r="H63" s="112"/>
      <c r="I63" s="138">
        <v>58.0</v>
      </c>
      <c r="J63" s="112" t="str">
        <f t="shared" si="64"/>
        <v/>
      </c>
      <c r="K63" s="112">
        <f t="shared" si="19"/>
        <v>0</v>
      </c>
      <c r="L63" s="112" t="str">
        <f t="shared" si="20"/>
        <v/>
      </c>
      <c r="M63" s="112" t="str">
        <f t="shared" si="1"/>
        <v/>
      </c>
      <c r="N63" s="112" t="str">
        <f t="shared" si="2"/>
        <v/>
      </c>
      <c r="O63" s="139">
        <f t="shared" si="3"/>
        <v>0</v>
      </c>
      <c r="P63" s="138">
        <v>58.0</v>
      </c>
      <c r="Q63" s="112" t="str">
        <f t="shared" si="21"/>
        <v/>
      </c>
      <c r="R63" s="112" t="str">
        <f t="shared" si="22"/>
        <v/>
      </c>
      <c r="S63" s="112">
        <f t="shared" si="4"/>
        <v>0</v>
      </c>
      <c r="T63" s="112">
        <f t="shared" si="5"/>
        <v>0</v>
      </c>
      <c r="U63" s="112" t="str">
        <f t="shared" si="23"/>
        <v/>
      </c>
      <c r="V63" s="112" t="str">
        <f t="shared" si="6"/>
        <v/>
      </c>
      <c r="W63" s="112">
        <v>0.0</v>
      </c>
      <c r="X63" s="112">
        <f t="shared" si="7"/>
        <v>0</v>
      </c>
      <c r="Y63" s="140" t="str">
        <f t="shared" si="8"/>
        <v/>
      </c>
      <c r="AA63" s="141">
        <v>58.0</v>
      </c>
      <c r="AB63" s="112" t="str">
        <f t="shared" si="9"/>
        <v/>
      </c>
      <c r="AC63" s="142">
        <f t="shared" si="10"/>
        <v>0</v>
      </c>
      <c r="AD63" s="112" t="str">
        <f t="shared" si="11"/>
        <v/>
      </c>
      <c r="AE63" s="112" t="str">
        <f t="shared" si="12"/>
        <v/>
      </c>
      <c r="AF63" s="112" t="str">
        <f t="shared" si="24"/>
        <v/>
      </c>
      <c r="AG63" s="112" t="str">
        <f t="shared" si="25"/>
        <v/>
      </c>
      <c r="AH63" s="112" t="str">
        <f t="shared" si="26"/>
        <v/>
      </c>
      <c r="AI63" s="143" t="str">
        <f t="shared" si="27"/>
        <v/>
      </c>
      <c r="AK63" s="141">
        <v>58.0</v>
      </c>
      <c r="AL63" s="112"/>
      <c r="AM63" s="112"/>
      <c r="AN63" s="112"/>
      <c r="AO63" s="112"/>
      <c r="AP63" s="112"/>
      <c r="AQ63" s="112"/>
      <c r="AR63" s="112"/>
      <c r="AS63" s="112"/>
      <c r="AT63" s="112"/>
      <c r="AU63" s="112"/>
      <c r="AV63" s="112"/>
      <c r="AW63" s="112"/>
      <c r="AX63" s="112"/>
      <c r="AY63" s="143"/>
    </row>
    <row r="64" ht="15.75" customHeight="1">
      <c r="B64" s="182">
        <f t="shared" si="52"/>
        <v>105</v>
      </c>
      <c r="C64" s="183">
        <f t="shared" si="55"/>
        <v>106</v>
      </c>
      <c r="D64" s="187">
        <v>415.0</v>
      </c>
      <c r="E64" s="184" t="str">
        <f t="shared" si="49"/>
        <v/>
      </c>
      <c r="F64" s="185">
        <f t="shared" si="50"/>
        <v>0</v>
      </c>
      <c r="G64" s="188">
        <f t="shared" si="53"/>
        <v>0</v>
      </c>
      <c r="H64" s="112"/>
      <c r="I64" s="138">
        <v>59.0</v>
      </c>
      <c r="J64" s="112" t="str">
        <f t="shared" si="64"/>
        <v/>
      </c>
      <c r="K64" s="112">
        <f t="shared" si="19"/>
        <v>0</v>
      </c>
      <c r="L64" s="112" t="str">
        <f t="shared" si="20"/>
        <v/>
      </c>
      <c r="M64" s="112" t="str">
        <f t="shared" si="1"/>
        <v/>
      </c>
      <c r="N64" s="112" t="str">
        <f t="shared" si="2"/>
        <v/>
      </c>
      <c r="O64" s="139">
        <f t="shared" si="3"/>
        <v>0</v>
      </c>
      <c r="P64" s="138">
        <v>59.0</v>
      </c>
      <c r="Q64" s="112" t="str">
        <f t="shared" si="21"/>
        <v/>
      </c>
      <c r="R64" s="112" t="str">
        <f t="shared" si="22"/>
        <v/>
      </c>
      <c r="S64" s="112">
        <f t="shared" si="4"/>
        <v>0</v>
      </c>
      <c r="T64" s="112">
        <f t="shared" si="5"/>
        <v>0</v>
      </c>
      <c r="U64" s="112" t="str">
        <f t="shared" si="23"/>
        <v/>
      </c>
      <c r="V64" s="112" t="str">
        <f t="shared" si="6"/>
        <v/>
      </c>
      <c r="W64" s="112">
        <v>0.0</v>
      </c>
      <c r="X64" s="112">
        <f t="shared" si="7"/>
        <v>0</v>
      </c>
      <c r="Y64" s="140" t="str">
        <f t="shared" si="8"/>
        <v/>
      </c>
      <c r="AA64" s="141">
        <v>59.0</v>
      </c>
      <c r="AB64" s="112" t="str">
        <f t="shared" si="9"/>
        <v/>
      </c>
      <c r="AC64" s="142">
        <f t="shared" si="10"/>
        <v>0</v>
      </c>
      <c r="AD64" s="112" t="str">
        <f t="shared" si="11"/>
        <v/>
      </c>
      <c r="AE64" s="112" t="str">
        <f t="shared" si="12"/>
        <v/>
      </c>
      <c r="AF64" s="112" t="str">
        <f t="shared" si="24"/>
        <v/>
      </c>
      <c r="AG64" s="112" t="str">
        <f t="shared" si="25"/>
        <v/>
      </c>
      <c r="AH64" s="112" t="str">
        <f t="shared" si="26"/>
        <v/>
      </c>
      <c r="AI64" s="143" t="str">
        <f t="shared" si="27"/>
        <v/>
      </c>
      <c r="AK64" s="141">
        <v>59.0</v>
      </c>
      <c r="AL64" s="112"/>
      <c r="AM64" s="112"/>
      <c r="AN64" s="112"/>
      <c r="AO64" s="112"/>
      <c r="AP64" s="112"/>
      <c r="AQ64" s="112"/>
      <c r="AR64" s="112"/>
      <c r="AS64" s="112"/>
      <c r="AT64" s="112"/>
      <c r="AU64" s="112"/>
      <c r="AV64" s="112"/>
      <c r="AW64" s="112"/>
      <c r="AX64" s="112"/>
      <c r="AY64" s="143"/>
    </row>
    <row r="65" ht="15.75" customHeight="1">
      <c r="B65" s="182">
        <f t="shared" si="52"/>
        <v>106</v>
      </c>
      <c r="C65" s="183">
        <f t="shared" si="55"/>
        <v>110</v>
      </c>
      <c r="D65" s="187">
        <f>D66+4.2</f>
        <v>425.2</v>
      </c>
      <c r="E65" s="184" t="str">
        <f t="shared" si="49"/>
        <v/>
      </c>
      <c r="F65" s="185">
        <f t="shared" si="50"/>
        <v>0</v>
      </c>
      <c r="G65" s="188">
        <f t="shared" si="53"/>
        <v>0</v>
      </c>
      <c r="H65" s="112"/>
      <c r="I65" s="138">
        <v>60.0</v>
      </c>
      <c r="J65" s="112" t="str">
        <f t="shared" si="64"/>
        <v/>
      </c>
      <c r="K65" s="112">
        <f t="shared" si="19"/>
        <v>0</v>
      </c>
      <c r="L65" s="112" t="str">
        <f t="shared" si="20"/>
        <v/>
      </c>
      <c r="M65" s="112" t="str">
        <f t="shared" si="1"/>
        <v/>
      </c>
      <c r="N65" s="112" t="str">
        <f t="shared" si="2"/>
        <v/>
      </c>
      <c r="O65" s="139">
        <f t="shared" si="3"/>
        <v>0</v>
      </c>
      <c r="P65" s="138">
        <v>60.0</v>
      </c>
      <c r="Q65" s="112" t="str">
        <f t="shared" si="21"/>
        <v/>
      </c>
      <c r="R65" s="112" t="str">
        <f t="shared" si="22"/>
        <v/>
      </c>
      <c r="S65" s="112">
        <f t="shared" si="4"/>
        <v>0</v>
      </c>
      <c r="T65" s="112">
        <f t="shared" si="5"/>
        <v>0</v>
      </c>
      <c r="U65" s="112" t="str">
        <f t="shared" si="23"/>
        <v/>
      </c>
      <c r="V65" s="112" t="str">
        <f t="shared" si="6"/>
        <v/>
      </c>
      <c r="W65" s="112">
        <v>0.0</v>
      </c>
      <c r="X65" s="112">
        <f t="shared" si="7"/>
        <v>0</v>
      </c>
      <c r="Y65" s="140" t="str">
        <f t="shared" si="8"/>
        <v/>
      </c>
      <c r="AA65" s="141">
        <v>60.0</v>
      </c>
      <c r="AB65" s="112" t="str">
        <f t="shared" si="9"/>
        <v/>
      </c>
      <c r="AC65" s="142">
        <f t="shared" si="10"/>
        <v>0</v>
      </c>
      <c r="AD65" s="112" t="str">
        <f t="shared" si="11"/>
        <v/>
      </c>
      <c r="AE65" s="112" t="str">
        <f t="shared" si="12"/>
        <v/>
      </c>
      <c r="AF65" s="112" t="str">
        <f t="shared" si="24"/>
        <v/>
      </c>
      <c r="AG65" s="112" t="str">
        <f t="shared" si="25"/>
        <v/>
      </c>
      <c r="AH65" s="112" t="str">
        <f t="shared" si="26"/>
        <v/>
      </c>
      <c r="AI65" s="143" t="str">
        <f t="shared" si="27"/>
        <v/>
      </c>
      <c r="AK65" s="141">
        <v>60.0</v>
      </c>
      <c r="AL65" s="112"/>
      <c r="AM65" s="112"/>
      <c r="AN65" s="112"/>
      <c r="AO65" s="112"/>
      <c r="AP65" s="112"/>
      <c r="AQ65" s="112"/>
      <c r="AR65" s="112"/>
      <c r="AS65" s="112"/>
      <c r="AT65" s="112"/>
      <c r="AU65" s="112"/>
      <c r="AV65" s="112"/>
      <c r="AW65" s="112"/>
      <c r="AX65" s="112"/>
      <c r="AY65" s="143"/>
    </row>
    <row r="66" ht="15.75" customHeight="1">
      <c r="B66" s="182">
        <f t="shared" si="52"/>
        <v>110</v>
      </c>
      <c r="C66" s="183">
        <f t="shared" si="55"/>
        <v>111</v>
      </c>
      <c r="D66" s="187">
        <v>421.0</v>
      </c>
      <c r="E66" s="184" t="str">
        <f t="shared" si="49"/>
        <v/>
      </c>
      <c r="F66" s="185">
        <f t="shared" si="50"/>
        <v>0</v>
      </c>
      <c r="G66" s="188">
        <f t="shared" si="53"/>
        <v>0</v>
      </c>
      <c r="H66" s="112"/>
      <c r="I66" s="138">
        <v>61.0</v>
      </c>
      <c r="J66" s="112" t="str">
        <f t="shared" si="64"/>
        <v/>
      </c>
      <c r="K66" s="112">
        <f t="shared" si="19"/>
        <v>0</v>
      </c>
      <c r="L66" s="112" t="str">
        <f t="shared" si="20"/>
        <v/>
      </c>
      <c r="M66" s="112" t="str">
        <f t="shared" si="1"/>
        <v/>
      </c>
      <c r="N66" s="112" t="str">
        <f t="shared" si="2"/>
        <v/>
      </c>
      <c r="O66" s="139">
        <f t="shared" si="3"/>
        <v>0</v>
      </c>
      <c r="P66" s="138">
        <v>61.0</v>
      </c>
      <c r="Q66" s="112" t="str">
        <f t="shared" si="21"/>
        <v/>
      </c>
      <c r="R66" s="112" t="str">
        <f t="shared" si="22"/>
        <v/>
      </c>
      <c r="S66" s="112">
        <f t="shared" si="4"/>
        <v>0</v>
      </c>
      <c r="T66" s="112">
        <f t="shared" si="5"/>
        <v>0</v>
      </c>
      <c r="U66" s="112" t="str">
        <f t="shared" si="23"/>
        <v/>
      </c>
      <c r="V66" s="112" t="str">
        <f t="shared" si="6"/>
        <v/>
      </c>
      <c r="W66" s="112">
        <v>0.0</v>
      </c>
      <c r="X66" s="112">
        <f t="shared" si="7"/>
        <v>0</v>
      </c>
      <c r="Y66" s="140" t="str">
        <f t="shared" si="8"/>
        <v/>
      </c>
      <c r="AA66" s="141">
        <v>61.0</v>
      </c>
      <c r="AB66" s="112" t="str">
        <f t="shared" si="9"/>
        <v/>
      </c>
      <c r="AC66" s="142">
        <f t="shared" si="10"/>
        <v>0</v>
      </c>
      <c r="AD66" s="112" t="str">
        <f t="shared" si="11"/>
        <v/>
      </c>
      <c r="AE66" s="112" t="str">
        <f t="shared" si="12"/>
        <v/>
      </c>
      <c r="AF66" s="112" t="str">
        <f t="shared" si="24"/>
        <v/>
      </c>
      <c r="AG66" s="112" t="str">
        <f t="shared" si="25"/>
        <v/>
      </c>
      <c r="AH66" s="112" t="str">
        <f t="shared" si="26"/>
        <v/>
      </c>
      <c r="AI66" s="143" t="str">
        <f t="shared" si="27"/>
        <v/>
      </c>
      <c r="AK66" s="141">
        <v>61.0</v>
      </c>
      <c r="AL66" s="112"/>
      <c r="AM66" s="112"/>
      <c r="AN66" s="112"/>
      <c r="AO66" s="112"/>
      <c r="AP66" s="112"/>
      <c r="AQ66" s="112"/>
      <c r="AR66" s="112"/>
      <c r="AS66" s="112"/>
      <c r="AT66" s="112"/>
      <c r="AU66" s="112"/>
      <c r="AV66" s="112"/>
      <c r="AW66" s="112"/>
      <c r="AX66" s="112"/>
      <c r="AY66" s="143"/>
    </row>
    <row r="67" ht="15.75" customHeight="1">
      <c r="B67" s="182">
        <f t="shared" si="52"/>
        <v>111</v>
      </c>
      <c r="C67" s="183">
        <f t="shared" si="55"/>
        <v>115</v>
      </c>
      <c r="D67" s="187">
        <f>D68+4.1</f>
        <v>430.1</v>
      </c>
      <c r="E67" s="184" t="str">
        <f t="shared" si="49"/>
        <v/>
      </c>
      <c r="F67" s="185">
        <f t="shared" si="50"/>
        <v>0</v>
      </c>
      <c r="G67" s="188">
        <f t="shared" si="53"/>
        <v>0</v>
      </c>
      <c r="H67" s="112"/>
      <c r="I67" s="138">
        <v>62.0</v>
      </c>
      <c r="J67" s="112" t="str">
        <f t="shared" si="64"/>
        <v/>
      </c>
      <c r="K67" s="112">
        <f t="shared" si="19"/>
        <v>0</v>
      </c>
      <c r="L67" s="112" t="str">
        <f t="shared" si="20"/>
        <v/>
      </c>
      <c r="M67" s="112" t="str">
        <f t="shared" si="1"/>
        <v/>
      </c>
      <c r="N67" s="112" t="str">
        <f t="shared" si="2"/>
        <v/>
      </c>
      <c r="O67" s="139">
        <f t="shared" si="3"/>
        <v>0</v>
      </c>
      <c r="P67" s="138">
        <v>62.0</v>
      </c>
      <c r="Q67" s="112" t="str">
        <f t="shared" si="21"/>
        <v/>
      </c>
      <c r="R67" s="112" t="str">
        <f t="shared" si="22"/>
        <v/>
      </c>
      <c r="S67" s="112">
        <f t="shared" si="4"/>
        <v>0</v>
      </c>
      <c r="T67" s="112">
        <f t="shared" si="5"/>
        <v>0</v>
      </c>
      <c r="U67" s="112" t="str">
        <f t="shared" si="23"/>
        <v/>
      </c>
      <c r="V67" s="112" t="str">
        <f t="shared" si="6"/>
        <v/>
      </c>
      <c r="W67" s="112">
        <v>0.0</v>
      </c>
      <c r="X67" s="112">
        <f t="shared" si="7"/>
        <v>0</v>
      </c>
      <c r="Y67" s="140" t="str">
        <f t="shared" si="8"/>
        <v/>
      </c>
      <c r="AA67" s="141">
        <v>62.0</v>
      </c>
      <c r="AB67" s="112" t="str">
        <f t="shared" si="9"/>
        <v/>
      </c>
      <c r="AC67" s="142">
        <f t="shared" si="10"/>
        <v>0</v>
      </c>
      <c r="AD67" s="112" t="str">
        <f t="shared" si="11"/>
        <v/>
      </c>
      <c r="AE67" s="112" t="str">
        <f t="shared" si="12"/>
        <v/>
      </c>
      <c r="AF67" s="112" t="str">
        <f t="shared" si="24"/>
        <v/>
      </c>
      <c r="AG67" s="112" t="str">
        <f t="shared" si="25"/>
        <v/>
      </c>
      <c r="AH67" s="112" t="str">
        <f t="shared" si="26"/>
        <v/>
      </c>
      <c r="AI67" s="143" t="str">
        <f t="shared" si="27"/>
        <v/>
      </c>
      <c r="AK67" s="141">
        <v>62.0</v>
      </c>
      <c r="AL67" s="112"/>
      <c r="AM67" s="112"/>
      <c r="AN67" s="112"/>
      <c r="AO67" s="112"/>
      <c r="AP67" s="112"/>
      <c r="AQ67" s="112"/>
      <c r="AR67" s="112"/>
      <c r="AS67" s="112"/>
      <c r="AT67" s="112"/>
      <c r="AU67" s="112"/>
      <c r="AV67" s="112"/>
      <c r="AW67" s="112"/>
      <c r="AX67" s="112"/>
      <c r="AY67" s="143"/>
    </row>
    <row r="68" ht="15.75" customHeight="1">
      <c r="B68" s="182">
        <f t="shared" si="52"/>
        <v>115</v>
      </c>
      <c r="C68" s="183">
        <f t="shared" si="55"/>
        <v>116</v>
      </c>
      <c r="D68" s="187">
        <v>426.0</v>
      </c>
      <c r="E68" s="184" t="str">
        <f t="shared" si="49"/>
        <v/>
      </c>
      <c r="F68" s="185">
        <f t="shared" si="50"/>
        <v>0</v>
      </c>
      <c r="G68" s="188">
        <f t="shared" si="53"/>
        <v>0</v>
      </c>
      <c r="H68" s="112"/>
      <c r="I68" s="138">
        <v>63.0</v>
      </c>
      <c r="J68" s="112" t="str">
        <f t="shared" si="64"/>
        <v/>
      </c>
      <c r="K68" s="112">
        <f t="shared" si="19"/>
        <v>0</v>
      </c>
      <c r="L68" s="112" t="str">
        <f t="shared" si="20"/>
        <v/>
      </c>
      <c r="M68" s="112" t="str">
        <f t="shared" si="1"/>
        <v/>
      </c>
      <c r="N68" s="112" t="str">
        <f t="shared" si="2"/>
        <v/>
      </c>
      <c r="O68" s="139">
        <f t="shared" si="3"/>
        <v>0</v>
      </c>
      <c r="P68" s="138">
        <v>63.0</v>
      </c>
      <c r="Q68" s="112" t="str">
        <f t="shared" si="21"/>
        <v/>
      </c>
      <c r="R68" s="112" t="str">
        <f t="shared" si="22"/>
        <v/>
      </c>
      <c r="S68" s="112">
        <f t="shared" si="4"/>
        <v>0</v>
      </c>
      <c r="T68" s="112">
        <f t="shared" si="5"/>
        <v>0</v>
      </c>
      <c r="U68" s="112" t="str">
        <f t="shared" si="23"/>
        <v/>
      </c>
      <c r="V68" s="112" t="str">
        <f t="shared" si="6"/>
        <v/>
      </c>
      <c r="W68" s="112">
        <v>0.0</v>
      </c>
      <c r="X68" s="112">
        <f t="shared" si="7"/>
        <v>0</v>
      </c>
      <c r="Y68" s="140" t="str">
        <f t="shared" si="8"/>
        <v/>
      </c>
      <c r="AA68" s="141">
        <v>63.0</v>
      </c>
      <c r="AB68" s="112" t="str">
        <f t="shared" si="9"/>
        <v/>
      </c>
      <c r="AC68" s="142">
        <f t="shared" si="10"/>
        <v>0</v>
      </c>
      <c r="AD68" s="112" t="str">
        <f t="shared" si="11"/>
        <v/>
      </c>
      <c r="AE68" s="112" t="str">
        <f t="shared" si="12"/>
        <v/>
      </c>
      <c r="AF68" s="112" t="str">
        <f t="shared" si="24"/>
        <v/>
      </c>
      <c r="AG68" s="112" t="str">
        <f t="shared" si="25"/>
        <v/>
      </c>
      <c r="AH68" s="112" t="str">
        <f t="shared" si="26"/>
        <v/>
      </c>
      <c r="AI68" s="143" t="str">
        <f t="shared" si="27"/>
        <v/>
      </c>
      <c r="AK68" s="141">
        <v>63.0</v>
      </c>
      <c r="AL68" s="112"/>
      <c r="AM68" s="112"/>
      <c r="AN68" s="112"/>
      <c r="AO68" s="112"/>
      <c r="AP68" s="112"/>
      <c r="AQ68" s="112"/>
      <c r="AR68" s="112"/>
      <c r="AS68" s="112"/>
      <c r="AT68" s="112"/>
      <c r="AU68" s="112"/>
      <c r="AV68" s="112"/>
      <c r="AW68" s="112"/>
      <c r="AX68" s="112"/>
      <c r="AY68" s="143"/>
    </row>
    <row r="69" ht="15.75" customHeight="1">
      <c r="B69" s="31"/>
      <c r="C69" s="183"/>
      <c r="D69" s="187"/>
      <c r="E69" s="184"/>
      <c r="F69" s="185"/>
      <c r="G69" s="188"/>
      <c r="H69" s="112"/>
      <c r="I69" s="138">
        <v>64.0</v>
      </c>
      <c r="J69" s="112" t="str">
        <f t="shared" si="64"/>
        <v/>
      </c>
      <c r="K69" s="112">
        <f t="shared" si="19"/>
        <v>0</v>
      </c>
      <c r="L69" s="112" t="str">
        <f t="shared" si="20"/>
        <v/>
      </c>
      <c r="M69" s="112" t="str">
        <f t="shared" si="1"/>
        <v/>
      </c>
      <c r="N69" s="112" t="str">
        <f t="shared" si="2"/>
        <v/>
      </c>
      <c r="O69" s="139">
        <f t="shared" si="3"/>
        <v>0</v>
      </c>
      <c r="P69" s="138">
        <v>64.0</v>
      </c>
      <c r="Q69" s="112" t="str">
        <f t="shared" si="21"/>
        <v/>
      </c>
      <c r="R69" s="112" t="str">
        <f t="shared" si="22"/>
        <v/>
      </c>
      <c r="S69" s="112">
        <f t="shared" si="4"/>
        <v>0</v>
      </c>
      <c r="T69" s="112">
        <f t="shared" si="5"/>
        <v>0</v>
      </c>
      <c r="U69" s="112" t="str">
        <f t="shared" si="23"/>
        <v/>
      </c>
      <c r="V69" s="112" t="str">
        <f t="shared" si="6"/>
        <v/>
      </c>
      <c r="W69" s="112">
        <v>0.0</v>
      </c>
      <c r="X69" s="112">
        <f t="shared" si="7"/>
        <v>0</v>
      </c>
      <c r="Y69" s="140" t="str">
        <f t="shared" si="8"/>
        <v/>
      </c>
      <c r="AA69" s="141">
        <v>64.0</v>
      </c>
      <c r="AB69" s="112" t="str">
        <f t="shared" si="9"/>
        <v/>
      </c>
      <c r="AC69" s="142">
        <f t="shared" si="10"/>
        <v>0</v>
      </c>
      <c r="AD69" s="112" t="str">
        <f t="shared" si="11"/>
        <v/>
      </c>
      <c r="AE69" s="112" t="str">
        <f t="shared" si="12"/>
        <v/>
      </c>
      <c r="AF69" s="112" t="str">
        <f t="shared" si="24"/>
        <v/>
      </c>
      <c r="AG69" s="112" t="str">
        <f t="shared" si="25"/>
        <v/>
      </c>
      <c r="AH69" s="112" t="str">
        <f t="shared" si="26"/>
        <v/>
      </c>
      <c r="AI69" s="143" t="str">
        <f t="shared" si="27"/>
        <v/>
      </c>
      <c r="AK69" s="141">
        <v>64.0</v>
      </c>
      <c r="AL69" s="112"/>
      <c r="AM69" s="112"/>
      <c r="AN69" s="112"/>
      <c r="AO69" s="112"/>
      <c r="AP69" s="112"/>
      <c r="AQ69" s="112"/>
      <c r="AR69" s="112"/>
      <c r="AS69" s="112"/>
      <c r="AT69" s="112"/>
      <c r="AU69" s="112"/>
      <c r="AV69" s="112"/>
      <c r="AW69" s="112"/>
      <c r="AX69" s="112"/>
      <c r="AY69" s="143"/>
    </row>
    <row r="70" ht="15.75" customHeight="1">
      <c r="B70" s="31"/>
      <c r="C70" s="183"/>
      <c r="D70" s="187"/>
      <c r="E70" s="184"/>
      <c r="F70" s="185"/>
      <c r="G70" s="188"/>
      <c r="H70" s="112"/>
      <c r="I70" s="138">
        <v>65.0</v>
      </c>
      <c r="J70" s="112" t="str">
        <f t="shared" si="64"/>
        <v/>
      </c>
      <c r="K70" s="112">
        <f t="shared" si="19"/>
        <v>0</v>
      </c>
      <c r="L70" s="112" t="str">
        <f t="shared" si="20"/>
        <v/>
      </c>
      <c r="M70" s="112" t="str">
        <f t="shared" si="1"/>
        <v/>
      </c>
      <c r="N70" s="112" t="str">
        <f t="shared" si="2"/>
        <v/>
      </c>
      <c r="O70" s="139">
        <f t="shared" si="3"/>
        <v>0</v>
      </c>
      <c r="P70" s="138">
        <v>65.0</v>
      </c>
      <c r="Q70" s="112" t="str">
        <f t="shared" si="21"/>
        <v/>
      </c>
      <c r="R70" s="112" t="str">
        <f t="shared" si="22"/>
        <v/>
      </c>
      <c r="S70" s="112">
        <f t="shared" si="4"/>
        <v>0</v>
      </c>
      <c r="T70" s="112">
        <f t="shared" si="5"/>
        <v>0</v>
      </c>
      <c r="U70" s="112" t="str">
        <f t="shared" si="23"/>
        <v/>
      </c>
      <c r="V70" s="112" t="str">
        <f t="shared" si="6"/>
        <v/>
      </c>
      <c r="W70" s="112">
        <v>0.0</v>
      </c>
      <c r="X70" s="112">
        <f t="shared" si="7"/>
        <v>0</v>
      </c>
      <c r="Y70" s="140" t="str">
        <f t="shared" si="8"/>
        <v/>
      </c>
      <c r="AA70" s="141">
        <v>65.0</v>
      </c>
      <c r="AB70" s="112" t="str">
        <f t="shared" si="9"/>
        <v/>
      </c>
      <c r="AC70" s="142">
        <f t="shared" si="10"/>
        <v>0</v>
      </c>
      <c r="AD70" s="112" t="str">
        <f t="shared" si="11"/>
        <v/>
      </c>
      <c r="AE70" s="112" t="str">
        <f t="shared" si="12"/>
        <v/>
      </c>
      <c r="AF70" s="112" t="str">
        <f t="shared" si="24"/>
        <v/>
      </c>
      <c r="AG70" s="112" t="str">
        <f t="shared" si="25"/>
        <v/>
      </c>
      <c r="AH70" s="112" t="str">
        <f t="shared" si="26"/>
        <v/>
      </c>
      <c r="AI70" s="143" t="str">
        <f t="shared" si="27"/>
        <v/>
      </c>
      <c r="AK70" s="141">
        <v>65.0</v>
      </c>
      <c r="AL70" s="112"/>
      <c r="AM70" s="112"/>
      <c r="AN70" s="112"/>
      <c r="AO70" s="112"/>
      <c r="AP70" s="112"/>
      <c r="AQ70" s="112"/>
      <c r="AR70" s="112"/>
      <c r="AS70" s="112"/>
      <c r="AT70" s="112"/>
      <c r="AU70" s="112"/>
      <c r="AV70" s="112"/>
      <c r="AW70" s="112"/>
      <c r="AX70" s="112"/>
      <c r="AY70" s="143"/>
    </row>
    <row r="71" ht="15.75" customHeight="1">
      <c r="B71" s="31"/>
      <c r="C71" s="183"/>
      <c r="D71" s="187"/>
      <c r="E71" s="184"/>
      <c r="F71" s="185"/>
      <c r="G71" s="188"/>
      <c r="H71" s="112"/>
      <c r="I71" s="138">
        <v>66.0</v>
      </c>
      <c r="J71" s="112" t="str">
        <f t="shared" si="64"/>
        <v/>
      </c>
      <c r="K71" s="112">
        <f t="shared" si="19"/>
        <v>0</v>
      </c>
      <c r="L71" s="112" t="str">
        <f t="shared" si="20"/>
        <v/>
      </c>
      <c r="M71" s="112" t="str">
        <f t="shared" si="1"/>
        <v/>
      </c>
      <c r="N71" s="112" t="str">
        <f t="shared" si="2"/>
        <v/>
      </c>
      <c r="O71" s="139">
        <f t="shared" si="3"/>
        <v>0</v>
      </c>
      <c r="P71" s="138">
        <v>66.0</v>
      </c>
      <c r="Q71" s="112" t="str">
        <f t="shared" si="21"/>
        <v/>
      </c>
      <c r="R71" s="112" t="str">
        <f t="shared" si="22"/>
        <v/>
      </c>
      <c r="S71" s="112">
        <f t="shared" si="4"/>
        <v>0</v>
      </c>
      <c r="T71" s="112">
        <f t="shared" si="5"/>
        <v>0</v>
      </c>
      <c r="U71" s="112" t="str">
        <f t="shared" si="23"/>
        <v/>
      </c>
      <c r="V71" s="112" t="str">
        <f t="shared" si="6"/>
        <v/>
      </c>
      <c r="W71" s="112">
        <v>0.0</v>
      </c>
      <c r="X71" s="112">
        <f t="shared" si="7"/>
        <v>0</v>
      </c>
      <c r="Y71" s="140" t="str">
        <f t="shared" si="8"/>
        <v/>
      </c>
      <c r="AA71" s="141">
        <v>66.0</v>
      </c>
      <c r="AB71" s="112" t="str">
        <f t="shared" si="9"/>
        <v/>
      </c>
      <c r="AC71" s="142">
        <f t="shared" si="10"/>
        <v>0</v>
      </c>
      <c r="AD71" s="112" t="str">
        <f t="shared" si="11"/>
        <v/>
      </c>
      <c r="AE71" s="112" t="str">
        <f t="shared" si="12"/>
        <v/>
      </c>
      <c r="AF71" s="112" t="str">
        <f t="shared" si="24"/>
        <v/>
      </c>
      <c r="AG71" s="112" t="str">
        <f t="shared" si="25"/>
        <v/>
      </c>
      <c r="AH71" s="112" t="str">
        <f t="shared" si="26"/>
        <v/>
      </c>
      <c r="AI71" s="143" t="str">
        <f t="shared" si="27"/>
        <v/>
      </c>
      <c r="AK71" s="141">
        <v>66.0</v>
      </c>
      <c r="AL71" s="112"/>
      <c r="AM71" s="112"/>
      <c r="AN71" s="112"/>
      <c r="AO71" s="112"/>
      <c r="AP71" s="112"/>
      <c r="AQ71" s="112"/>
      <c r="AR71" s="112"/>
      <c r="AS71" s="112"/>
      <c r="AT71" s="112"/>
      <c r="AU71" s="112"/>
      <c r="AV71" s="112"/>
      <c r="AW71" s="112"/>
      <c r="AX71" s="112"/>
      <c r="AY71" s="143"/>
    </row>
    <row r="72" ht="15.75" customHeight="1">
      <c r="B72" s="31"/>
      <c r="C72" s="183"/>
      <c r="D72" s="187"/>
      <c r="E72" s="184"/>
      <c r="F72" s="185"/>
      <c r="G72" s="188"/>
      <c r="H72" s="112"/>
      <c r="I72" s="138">
        <v>67.0</v>
      </c>
      <c r="J72" s="112" t="str">
        <f t="shared" si="64"/>
        <v/>
      </c>
      <c r="K72" s="112">
        <f t="shared" si="19"/>
        <v>0</v>
      </c>
      <c r="L72" s="112" t="str">
        <f t="shared" si="20"/>
        <v/>
      </c>
      <c r="M72" s="112" t="str">
        <f t="shared" si="1"/>
        <v/>
      </c>
      <c r="N72" s="112" t="str">
        <f t="shared" si="2"/>
        <v/>
      </c>
      <c r="O72" s="139">
        <f t="shared" si="3"/>
        <v>0</v>
      </c>
      <c r="P72" s="138">
        <v>67.0</v>
      </c>
      <c r="Q72" s="112" t="str">
        <f t="shared" si="21"/>
        <v/>
      </c>
      <c r="R72" s="112" t="str">
        <f t="shared" si="22"/>
        <v/>
      </c>
      <c r="S72" s="112">
        <f t="shared" si="4"/>
        <v>0</v>
      </c>
      <c r="T72" s="112">
        <f t="shared" si="5"/>
        <v>0</v>
      </c>
      <c r="U72" s="112" t="str">
        <f t="shared" si="23"/>
        <v/>
      </c>
      <c r="V72" s="112" t="str">
        <f t="shared" si="6"/>
        <v/>
      </c>
      <c r="W72" s="112">
        <v>0.0</v>
      </c>
      <c r="X72" s="112">
        <f t="shared" si="7"/>
        <v>0</v>
      </c>
      <c r="Y72" s="140" t="str">
        <f t="shared" si="8"/>
        <v/>
      </c>
      <c r="AA72" s="141">
        <v>67.0</v>
      </c>
      <c r="AB72" s="112" t="str">
        <f t="shared" si="9"/>
        <v/>
      </c>
      <c r="AC72" s="142">
        <f t="shared" si="10"/>
        <v>0</v>
      </c>
      <c r="AD72" s="112" t="str">
        <f t="shared" si="11"/>
        <v/>
      </c>
      <c r="AE72" s="112" t="str">
        <f t="shared" si="12"/>
        <v/>
      </c>
      <c r="AF72" s="112" t="str">
        <f t="shared" si="24"/>
        <v/>
      </c>
      <c r="AG72" s="112" t="str">
        <f t="shared" si="25"/>
        <v/>
      </c>
      <c r="AH72" s="112" t="str">
        <f t="shared" si="26"/>
        <v/>
      </c>
      <c r="AI72" s="143" t="str">
        <f t="shared" si="27"/>
        <v/>
      </c>
      <c r="AK72" s="141">
        <v>67.0</v>
      </c>
      <c r="AL72" s="112"/>
      <c r="AM72" s="112"/>
      <c r="AN72" s="112"/>
      <c r="AO72" s="112"/>
      <c r="AP72" s="112"/>
      <c r="AQ72" s="112"/>
      <c r="AR72" s="112"/>
      <c r="AS72" s="112"/>
      <c r="AT72" s="112"/>
      <c r="AU72" s="112"/>
      <c r="AV72" s="112"/>
      <c r="AW72" s="112"/>
      <c r="AX72" s="112"/>
      <c r="AY72" s="143"/>
    </row>
    <row r="73" ht="15.75" customHeight="1">
      <c r="B73" s="31"/>
      <c r="C73" s="183"/>
      <c r="D73" s="187"/>
      <c r="E73" s="184"/>
      <c r="F73" s="185"/>
      <c r="G73" s="188"/>
      <c r="H73" s="112"/>
      <c r="I73" s="138">
        <v>68.0</v>
      </c>
      <c r="J73" s="112" t="str">
        <f t="shared" si="64"/>
        <v/>
      </c>
      <c r="K73" s="112">
        <f t="shared" si="19"/>
        <v>0</v>
      </c>
      <c r="L73" s="112" t="str">
        <f t="shared" si="20"/>
        <v/>
      </c>
      <c r="M73" s="112" t="str">
        <f t="shared" si="1"/>
        <v/>
      </c>
      <c r="N73" s="112" t="str">
        <f t="shared" si="2"/>
        <v/>
      </c>
      <c r="O73" s="139">
        <f t="shared" si="3"/>
        <v>0</v>
      </c>
      <c r="P73" s="138">
        <v>68.0</v>
      </c>
      <c r="Q73" s="112" t="str">
        <f t="shared" si="21"/>
        <v/>
      </c>
      <c r="R73" s="112" t="str">
        <f t="shared" si="22"/>
        <v/>
      </c>
      <c r="S73" s="112">
        <f t="shared" si="4"/>
        <v>0</v>
      </c>
      <c r="T73" s="112">
        <f t="shared" si="5"/>
        <v>0</v>
      </c>
      <c r="U73" s="112" t="str">
        <f t="shared" si="23"/>
        <v/>
      </c>
      <c r="V73" s="112" t="str">
        <f t="shared" si="6"/>
        <v/>
      </c>
      <c r="W73" s="112">
        <v>0.0</v>
      </c>
      <c r="X73" s="112">
        <f t="shared" si="7"/>
        <v>0</v>
      </c>
      <c r="Y73" s="140" t="str">
        <f t="shared" si="8"/>
        <v/>
      </c>
      <c r="AA73" s="141">
        <v>68.0</v>
      </c>
      <c r="AB73" s="112" t="str">
        <f t="shared" si="9"/>
        <v/>
      </c>
      <c r="AC73" s="142">
        <f t="shared" si="10"/>
        <v>0</v>
      </c>
      <c r="AD73" s="112" t="str">
        <f t="shared" si="11"/>
        <v/>
      </c>
      <c r="AE73" s="112" t="str">
        <f t="shared" si="12"/>
        <v/>
      </c>
      <c r="AF73" s="112" t="str">
        <f t="shared" si="24"/>
        <v/>
      </c>
      <c r="AG73" s="112" t="str">
        <f t="shared" si="25"/>
        <v/>
      </c>
      <c r="AH73" s="112" t="str">
        <f t="shared" si="26"/>
        <v/>
      </c>
      <c r="AI73" s="143" t="str">
        <f t="shared" si="27"/>
        <v/>
      </c>
      <c r="AK73" s="141">
        <v>68.0</v>
      </c>
      <c r="AL73" s="112"/>
      <c r="AM73" s="112"/>
      <c r="AN73" s="112"/>
      <c r="AO73" s="112"/>
      <c r="AP73" s="112"/>
      <c r="AQ73" s="112"/>
      <c r="AR73" s="112"/>
      <c r="AS73" s="112"/>
      <c r="AT73" s="112"/>
      <c r="AU73" s="112"/>
      <c r="AV73" s="112"/>
      <c r="AW73" s="112"/>
      <c r="AX73" s="112"/>
      <c r="AY73" s="143"/>
    </row>
    <row r="74" ht="15.75" customHeight="1">
      <c r="B74" s="31"/>
      <c r="C74" s="183"/>
      <c r="D74" s="187"/>
      <c r="E74" s="184"/>
      <c r="F74" s="185"/>
      <c r="G74" s="188"/>
      <c r="H74" s="112"/>
      <c r="I74" s="138">
        <v>69.0</v>
      </c>
      <c r="J74" s="112" t="str">
        <f t="shared" si="64"/>
        <v/>
      </c>
      <c r="K74" s="112">
        <f t="shared" si="19"/>
        <v>0</v>
      </c>
      <c r="L74" s="112" t="str">
        <f t="shared" si="20"/>
        <v/>
      </c>
      <c r="M74" s="112" t="str">
        <f t="shared" si="1"/>
        <v/>
      </c>
      <c r="N74" s="112" t="str">
        <f t="shared" si="2"/>
        <v/>
      </c>
      <c r="O74" s="139">
        <f t="shared" si="3"/>
        <v>0</v>
      </c>
      <c r="P74" s="138">
        <v>69.0</v>
      </c>
      <c r="Q74" s="112" t="str">
        <f t="shared" si="21"/>
        <v/>
      </c>
      <c r="R74" s="112" t="str">
        <f t="shared" si="22"/>
        <v/>
      </c>
      <c r="S74" s="112">
        <f t="shared" si="4"/>
        <v>0</v>
      </c>
      <c r="T74" s="112">
        <f t="shared" si="5"/>
        <v>0</v>
      </c>
      <c r="U74" s="112" t="str">
        <f t="shared" si="23"/>
        <v/>
      </c>
      <c r="V74" s="112" t="str">
        <f t="shared" si="6"/>
        <v/>
      </c>
      <c r="W74" s="112">
        <v>0.0</v>
      </c>
      <c r="X74" s="112">
        <f t="shared" si="7"/>
        <v>0</v>
      </c>
      <c r="Y74" s="140" t="str">
        <f t="shared" si="8"/>
        <v/>
      </c>
      <c r="AA74" s="141">
        <v>69.0</v>
      </c>
      <c r="AB74" s="112" t="str">
        <f t="shared" si="9"/>
        <v/>
      </c>
      <c r="AC74" s="142">
        <f t="shared" si="10"/>
        <v>0</v>
      </c>
      <c r="AD74" s="112" t="str">
        <f t="shared" si="11"/>
        <v/>
      </c>
      <c r="AE74" s="112" t="str">
        <f t="shared" si="12"/>
        <v/>
      </c>
      <c r="AF74" s="112" t="str">
        <f t="shared" si="24"/>
        <v/>
      </c>
      <c r="AG74" s="112" t="str">
        <f t="shared" si="25"/>
        <v/>
      </c>
      <c r="AH74" s="112" t="str">
        <f t="shared" si="26"/>
        <v/>
      </c>
      <c r="AI74" s="143" t="str">
        <f t="shared" si="27"/>
        <v/>
      </c>
      <c r="AK74" s="141">
        <v>69.0</v>
      </c>
      <c r="AL74" s="112"/>
      <c r="AM74" s="112"/>
      <c r="AN74" s="112"/>
      <c r="AO74" s="112"/>
      <c r="AP74" s="112"/>
      <c r="AQ74" s="112"/>
      <c r="AR74" s="112"/>
      <c r="AS74" s="112"/>
      <c r="AT74" s="112"/>
      <c r="AU74" s="112"/>
      <c r="AV74" s="112"/>
      <c r="AW74" s="112"/>
      <c r="AX74" s="112"/>
      <c r="AY74" s="143"/>
    </row>
    <row r="75" ht="15.75" customHeight="1">
      <c r="B75" s="31"/>
      <c r="C75" s="183"/>
      <c r="D75" s="187"/>
      <c r="E75" s="184"/>
      <c r="F75" s="185"/>
      <c r="G75" s="188"/>
      <c r="H75" s="112"/>
      <c r="I75" s="138">
        <v>70.0</v>
      </c>
      <c r="J75" s="112" t="str">
        <f t="shared" si="64"/>
        <v/>
      </c>
      <c r="K75" s="112">
        <f t="shared" si="19"/>
        <v>0</v>
      </c>
      <c r="L75" s="112" t="str">
        <f t="shared" si="20"/>
        <v/>
      </c>
      <c r="M75" s="112" t="str">
        <f t="shared" si="1"/>
        <v/>
      </c>
      <c r="N75" s="112" t="str">
        <f t="shared" si="2"/>
        <v/>
      </c>
      <c r="O75" s="139">
        <f t="shared" si="3"/>
        <v>0</v>
      </c>
      <c r="P75" s="138">
        <v>70.0</v>
      </c>
      <c r="Q75" s="112" t="str">
        <f t="shared" si="21"/>
        <v/>
      </c>
      <c r="R75" s="112" t="str">
        <f t="shared" si="22"/>
        <v/>
      </c>
      <c r="S75" s="112">
        <f t="shared" si="4"/>
        <v>0</v>
      </c>
      <c r="T75" s="112">
        <f t="shared" si="5"/>
        <v>0</v>
      </c>
      <c r="U75" s="112" t="str">
        <f t="shared" si="23"/>
        <v/>
      </c>
      <c r="V75" s="112" t="str">
        <f t="shared" si="6"/>
        <v/>
      </c>
      <c r="W75" s="112">
        <v>0.0</v>
      </c>
      <c r="X75" s="112">
        <f t="shared" si="7"/>
        <v>0</v>
      </c>
      <c r="Y75" s="140" t="str">
        <f t="shared" si="8"/>
        <v/>
      </c>
      <c r="AA75" s="141">
        <v>70.0</v>
      </c>
      <c r="AB75" s="112" t="str">
        <f t="shared" si="9"/>
        <v/>
      </c>
      <c r="AC75" s="142">
        <f t="shared" si="10"/>
        <v>0</v>
      </c>
      <c r="AD75" s="112" t="str">
        <f t="shared" si="11"/>
        <v/>
      </c>
      <c r="AE75" s="112" t="str">
        <f t="shared" si="12"/>
        <v/>
      </c>
      <c r="AF75" s="112" t="str">
        <f t="shared" si="24"/>
        <v/>
      </c>
      <c r="AG75" s="112" t="str">
        <f t="shared" si="25"/>
        <v/>
      </c>
      <c r="AH75" s="112" t="str">
        <f t="shared" si="26"/>
        <v/>
      </c>
      <c r="AI75" s="143" t="str">
        <f t="shared" si="27"/>
        <v/>
      </c>
      <c r="AK75" s="141">
        <v>70.0</v>
      </c>
      <c r="AL75" s="112"/>
      <c r="AM75" s="112"/>
      <c r="AN75" s="112"/>
      <c r="AO75" s="112"/>
      <c r="AP75" s="112"/>
      <c r="AQ75" s="112"/>
      <c r="AR75" s="112"/>
      <c r="AS75" s="112"/>
      <c r="AT75" s="112"/>
      <c r="AU75" s="112"/>
      <c r="AV75" s="112"/>
      <c r="AW75" s="112"/>
      <c r="AX75" s="112"/>
      <c r="AY75" s="143"/>
    </row>
    <row r="76" ht="15.75" customHeight="1">
      <c r="B76" s="31"/>
      <c r="C76" s="183"/>
      <c r="D76" s="187"/>
      <c r="E76" s="184"/>
      <c r="F76" s="185"/>
      <c r="G76" s="188"/>
      <c r="H76" s="112"/>
      <c r="I76" s="138">
        <v>71.0</v>
      </c>
      <c r="J76" s="112" t="str">
        <f t="shared" si="64"/>
        <v/>
      </c>
      <c r="K76" s="112">
        <f t="shared" si="19"/>
        <v>0</v>
      </c>
      <c r="L76" s="112" t="str">
        <f t="shared" si="20"/>
        <v/>
      </c>
      <c r="M76" s="112" t="str">
        <f t="shared" si="1"/>
        <v/>
      </c>
      <c r="N76" s="112" t="str">
        <f t="shared" si="2"/>
        <v/>
      </c>
      <c r="O76" s="139">
        <f t="shared" si="3"/>
        <v>0</v>
      </c>
      <c r="P76" s="138">
        <v>71.0</v>
      </c>
      <c r="Q76" s="112" t="str">
        <f t="shared" si="21"/>
        <v/>
      </c>
      <c r="R76" s="112" t="str">
        <f t="shared" si="22"/>
        <v/>
      </c>
      <c r="S76" s="112">
        <f t="shared" si="4"/>
        <v>0</v>
      </c>
      <c r="T76" s="112">
        <f t="shared" si="5"/>
        <v>0</v>
      </c>
      <c r="U76" s="112" t="str">
        <f t="shared" si="23"/>
        <v/>
      </c>
      <c r="V76" s="112" t="str">
        <f t="shared" si="6"/>
        <v/>
      </c>
      <c r="W76" s="112">
        <v>0.0</v>
      </c>
      <c r="X76" s="112">
        <f t="shared" si="7"/>
        <v>0</v>
      </c>
      <c r="Y76" s="140" t="str">
        <f t="shared" si="8"/>
        <v/>
      </c>
      <c r="AA76" s="141">
        <v>71.0</v>
      </c>
      <c r="AB76" s="112" t="str">
        <f t="shared" si="9"/>
        <v/>
      </c>
      <c r="AC76" s="142">
        <f t="shared" si="10"/>
        <v>0</v>
      </c>
      <c r="AD76" s="112" t="str">
        <f t="shared" si="11"/>
        <v/>
      </c>
      <c r="AE76" s="112" t="str">
        <f t="shared" si="12"/>
        <v/>
      </c>
      <c r="AF76" s="112" t="str">
        <f t="shared" si="24"/>
        <v/>
      </c>
      <c r="AG76" s="112" t="str">
        <f t="shared" si="25"/>
        <v/>
      </c>
      <c r="AH76" s="112" t="str">
        <f t="shared" si="26"/>
        <v/>
      </c>
      <c r="AI76" s="143" t="str">
        <f t="shared" si="27"/>
        <v/>
      </c>
      <c r="AK76" s="141">
        <v>71.0</v>
      </c>
      <c r="AL76" s="112"/>
      <c r="AM76" s="112"/>
      <c r="AN76" s="112"/>
      <c r="AO76" s="112"/>
      <c r="AP76" s="112"/>
      <c r="AQ76" s="112"/>
      <c r="AR76" s="112"/>
      <c r="AS76" s="112"/>
      <c r="AT76" s="112"/>
      <c r="AU76" s="112"/>
      <c r="AV76" s="112"/>
      <c r="AW76" s="112"/>
      <c r="AX76" s="112"/>
      <c r="AY76" s="143"/>
    </row>
    <row r="77" ht="15.75" customHeight="1">
      <c r="B77" s="31"/>
      <c r="C77" s="183"/>
      <c r="D77" s="187"/>
      <c r="E77" s="184"/>
      <c r="F77" s="185"/>
      <c r="G77" s="188"/>
      <c r="H77" s="112"/>
      <c r="I77" s="138">
        <v>72.0</v>
      </c>
      <c r="J77" s="112" t="str">
        <f t="shared" si="64"/>
        <v/>
      </c>
      <c r="K77" s="112">
        <f t="shared" si="19"/>
        <v>0</v>
      </c>
      <c r="L77" s="112" t="str">
        <f t="shared" si="20"/>
        <v/>
      </c>
      <c r="M77" s="112" t="str">
        <f t="shared" si="1"/>
        <v/>
      </c>
      <c r="N77" s="112" t="str">
        <f t="shared" si="2"/>
        <v/>
      </c>
      <c r="O77" s="139">
        <f t="shared" si="3"/>
        <v>0</v>
      </c>
      <c r="P77" s="138">
        <v>72.0</v>
      </c>
      <c r="Q77" s="112" t="str">
        <f t="shared" si="21"/>
        <v/>
      </c>
      <c r="R77" s="112" t="str">
        <f t="shared" si="22"/>
        <v/>
      </c>
      <c r="S77" s="112">
        <f t="shared" si="4"/>
        <v>0</v>
      </c>
      <c r="T77" s="112">
        <f t="shared" si="5"/>
        <v>0</v>
      </c>
      <c r="U77" s="112" t="str">
        <f t="shared" si="23"/>
        <v/>
      </c>
      <c r="V77" s="112" t="str">
        <f t="shared" si="6"/>
        <v/>
      </c>
      <c r="W77" s="112">
        <v>0.0</v>
      </c>
      <c r="X77" s="112">
        <f t="shared" si="7"/>
        <v>0</v>
      </c>
      <c r="Y77" s="140" t="str">
        <f t="shared" si="8"/>
        <v/>
      </c>
      <c r="AA77" s="141">
        <v>72.0</v>
      </c>
      <c r="AB77" s="112" t="str">
        <f t="shared" si="9"/>
        <v/>
      </c>
      <c r="AC77" s="142">
        <f t="shared" si="10"/>
        <v>0</v>
      </c>
      <c r="AD77" s="112" t="str">
        <f t="shared" si="11"/>
        <v/>
      </c>
      <c r="AE77" s="112" t="str">
        <f t="shared" si="12"/>
        <v/>
      </c>
      <c r="AF77" s="112" t="str">
        <f t="shared" si="24"/>
        <v/>
      </c>
      <c r="AG77" s="112" t="str">
        <f t="shared" si="25"/>
        <v/>
      </c>
      <c r="AH77" s="112" t="str">
        <f t="shared" si="26"/>
        <v/>
      </c>
      <c r="AI77" s="143" t="str">
        <f t="shared" si="27"/>
        <v/>
      </c>
      <c r="AK77" s="141">
        <v>72.0</v>
      </c>
      <c r="AL77" s="112"/>
      <c r="AM77" s="112"/>
      <c r="AN77" s="112"/>
      <c r="AO77" s="112"/>
      <c r="AP77" s="112"/>
      <c r="AQ77" s="112"/>
      <c r="AR77" s="112"/>
      <c r="AS77" s="112"/>
      <c r="AT77" s="112"/>
      <c r="AU77" s="112"/>
      <c r="AV77" s="112"/>
      <c r="AW77" s="112"/>
      <c r="AX77" s="112"/>
      <c r="AY77" s="143"/>
    </row>
    <row r="78" ht="15.75" customHeight="1">
      <c r="B78" s="43"/>
      <c r="C78" s="199"/>
      <c r="D78" s="200"/>
      <c r="E78" s="253"/>
      <c r="F78" s="254"/>
      <c r="G78" s="255"/>
      <c r="H78" s="112"/>
      <c r="I78" s="138">
        <v>73.0</v>
      </c>
      <c r="J78" s="112" t="str">
        <f t="shared" si="64"/>
        <v/>
      </c>
      <c r="K78" s="112">
        <f t="shared" si="19"/>
        <v>0</v>
      </c>
      <c r="L78" s="112" t="str">
        <f t="shared" si="20"/>
        <v/>
      </c>
      <c r="M78" s="112" t="str">
        <f t="shared" si="1"/>
        <v/>
      </c>
      <c r="N78" s="112" t="str">
        <f t="shared" si="2"/>
        <v/>
      </c>
      <c r="O78" s="139">
        <f t="shared" si="3"/>
        <v>0</v>
      </c>
      <c r="P78" s="138">
        <v>73.0</v>
      </c>
      <c r="Q78" s="112" t="str">
        <f t="shared" si="21"/>
        <v/>
      </c>
      <c r="R78" s="112" t="str">
        <f t="shared" si="22"/>
        <v/>
      </c>
      <c r="S78" s="112">
        <f t="shared" si="4"/>
        <v>0</v>
      </c>
      <c r="T78" s="112">
        <f t="shared" si="5"/>
        <v>0</v>
      </c>
      <c r="U78" s="112" t="str">
        <f t="shared" si="23"/>
        <v/>
      </c>
      <c r="V78" s="112" t="str">
        <f t="shared" si="6"/>
        <v/>
      </c>
      <c r="W78" s="112">
        <v>0.0</v>
      </c>
      <c r="X78" s="112">
        <f t="shared" si="7"/>
        <v>0</v>
      </c>
      <c r="Y78" s="140" t="str">
        <f t="shared" si="8"/>
        <v/>
      </c>
      <c r="AA78" s="141">
        <v>73.0</v>
      </c>
      <c r="AB78" s="112" t="str">
        <f t="shared" si="9"/>
        <v/>
      </c>
      <c r="AC78" s="142">
        <f t="shared" si="10"/>
        <v>0</v>
      </c>
      <c r="AD78" s="112" t="str">
        <f t="shared" si="11"/>
        <v/>
      </c>
      <c r="AE78" s="112" t="str">
        <f t="shared" si="12"/>
        <v/>
      </c>
      <c r="AF78" s="112" t="str">
        <f t="shared" si="24"/>
        <v/>
      </c>
      <c r="AG78" s="112" t="str">
        <f t="shared" si="25"/>
        <v/>
      </c>
      <c r="AH78" s="112" t="str">
        <f t="shared" si="26"/>
        <v/>
      </c>
      <c r="AI78" s="143" t="str">
        <f t="shared" si="27"/>
        <v/>
      </c>
      <c r="AK78" s="141">
        <v>73.0</v>
      </c>
      <c r="AL78" s="112"/>
      <c r="AM78" s="112"/>
      <c r="AN78" s="112"/>
      <c r="AO78" s="112"/>
      <c r="AP78" s="112"/>
      <c r="AQ78" s="112"/>
      <c r="AR78" s="112"/>
      <c r="AS78" s="112"/>
      <c r="AT78" s="112"/>
      <c r="AU78" s="112"/>
      <c r="AV78" s="112"/>
      <c r="AW78" s="112"/>
      <c r="AX78" s="112"/>
      <c r="AY78" s="143"/>
    </row>
    <row r="79" ht="15.75" customHeight="1">
      <c r="F79" s="111"/>
      <c r="G79" s="112"/>
      <c r="H79" s="112"/>
      <c r="I79" s="138">
        <v>74.0</v>
      </c>
      <c r="J79" s="112" t="str">
        <f t="shared" si="64"/>
        <v/>
      </c>
      <c r="K79" s="112">
        <f t="shared" si="19"/>
        <v>0</v>
      </c>
      <c r="L79" s="112" t="str">
        <f t="shared" si="20"/>
        <v/>
      </c>
      <c r="M79" s="112" t="str">
        <f t="shared" si="1"/>
        <v/>
      </c>
      <c r="N79" s="112" t="str">
        <f t="shared" si="2"/>
        <v/>
      </c>
      <c r="O79" s="139">
        <f t="shared" si="3"/>
        <v>0</v>
      </c>
      <c r="P79" s="138">
        <v>74.0</v>
      </c>
      <c r="Q79" s="112" t="str">
        <f t="shared" si="21"/>
        <v/>
      </c>
      <c r="R79" s="112" t="str">
        <f t="shared" si="22"/>
        <v/>
      </c>
      <c r="S79" s="112">
        <f t="shared" si="4"/>
        <v>0</v>
      </c>
      <c r="T79" s="112">
        <f t="shared" si="5"/>
        <v>0</v>
      </c>
      <c r="U79" s="112" t="str">
        <f t="shared" si="23"/>
        <v/>
      </c>
      <c r="V79" s="112" t="str">
        <f t="shared" si="6"/>
        <v/>
      </c>
      <c r="W79" s="112">
        <v>0.0</v>
      </c>
      <c r="X79" s="112">
        <f t="shared" si="7"/>
        <v>0</v>
      </c>
      <c r="Y79" s="140" t="str">
        <f t="shared" si="8"/>
        <v/>
      </c>
      <c r="AA79" s="141">
        <v>74.0</v>
      </c>
      <c r="AB79" s="112" t="str">
        <f t="shared" si="9"/>
        <v/>
      </c>
      <c r="AC79" s="142">
        <f t="shared" si="10"/>
        <v>0</v>
      </c>
      <c r="AD79" s="112" t="str">
        <f t="shared" si="11"/>
        <v/>
      </c>
      <c r="AE79" s="112" t="str">
        <f t="shared" si="12"/>
        <v/>
      </c>
      <c r="AF79" s="112" t="str">
        <f t="shared" si="24"/>
        <v/>
      </c>
      <c r="AG79" s="112" t="str">
        <f t="shared" si="25"/>
        <v/>
      </c>
      <c r="AH79" s="112" t="str">
        <f t="shared" si="26"/>
        <v/>
      </c>
      <c r="AI79" s="143" t="str">
        <f t="shared" si="27"/>
        <v/>
      </c>
      <c r="AK79" s="141">
        <v>74.0</v>
      </c>
      <c r="AL79" s="112"/>
      <c r="AM79" s="112"/>
      <c r="AN79" s="112"/>
      <c r="AO79" s="112"/>
      <c r="AP79" s="112"/>
      <c r="AQ79" s="112"/>
      <c r="AR79" s="112"/>
      <c r="AS79" s="112"/>
      <c r="AT79" s="112"/>
      <c r="AU79" s="112"/>
      <c r="AV79" s="112"/>
      <c r="AW79" s="112"/>
      <c r="AX79" s="112"/>
      <c r="AY79" s="143"/>
    </row>
    <row r="80" ht="15.75" customHeight="1">
      <c r="B80" s="20" t="s">
        <v>144</v>
      </c>
      <c r="C80" s="18"/>
      <c r="D80" s="18"/>
      <c r="E80" s="18"/>
      <c r="F80" s="18"/>
      <c r="G80" s="19"/>
      <c r="H80" s="57"/>
      <c r="I80" s="138">
        <v>75.0</v>
      </c>
      <c r="J80" s="112" t="str">
        <f t="shared" si="64"/>
        <v/>
      </c>
      <c r="K80" s="112">
        <f t="shared" si="19"/>
        <v>0</v>
      </c>
      <c r="L80" s="112" t="str">
        <f t="shared" si="20"/>
        <v/>
      </c>
      <c r="M80" s="112" t="str">
        <f t="shared" si="1"/>
        <v/>
      </c>
      <c r="N80" s="112" t="str">
        <f t="shared" si="2"/>
        <v/>
      </c>
      <c r="O80" s="139">
        <f t="shared" si="3"/>
        <v>0</v>
      </c>
      <c r="P80" s="138">
        <v>75.0</v>
      </c>
      <c r="Q80" s="112" t="str">
        <f t="shared" si="21"/>
        <v/>
      </c>
      <c r="R80" s="112" t="str">
        <f t="shared" si="22"/>
        <v/>
      </c>
      <c r="S80" s="112">
        <f t="shared" si="4"/>
        <v>0</v>
      </c>
      <c r="T80" s="112">
        <f t="shared" si="5"/>
        <v>0</v>
      </c>
      <c r="U80" s="112" t="str">
        <f t="shared" si="23"/>
        <v/>
      </c>
      <c r="V80" s="112" t="str">
        <f t="shared" si="6"/>
        <v/>
      </c>
      <c r="W80" s="112">
        <v>0.0</v>
      </c>
      <c r="X80" s="112">
        <f t="shared" si="7"/>
        <v>0</v>
      </c>
      <c r="Y80" s="140" t="str">
        <f t="shared" si="8"/>
        <v/>
      </c>
      <c r="AA80" s="141">
        <v>75.0</v>
      </c>
      <c r="AB80" s="112" t="str">
        <f t="shared" si="9"/>
        <v/>
      </c>
      <c r="AC80" s="142">
        <f t="shared" si="10"/>
        <v>0</v>
      </c>
      <c r="AD80" s="112" t="str">
        <f t="shared" si="11"/>
        <v/>
      </c>
      <c r="AE80" s="112" t="str">
        <f t="shared" si="12"/>
        <v/>
      </c>
      <c r="AF80" s="112" t="str">
        <f t="shared" si="24"/>
        <v/>
      </c>
      <c r="AG80" s="112" t="str">
        <f t="shared" si="25"/>
        <v/>
      </c>
      <c r="AH80" s="112" t="str">
        <f t="shared" si="26"/>
        <v/>
      </c>
      <c r="AI80" s="143" t="str">
        <f t="shared" si="27"/>
        <v/>
      </c>
      <c r="AK80" s="141">
        <v>75.0</v>
      </c>
      <c r="AL80" s="112"/>
      <c r="AM80" s="112"/>
      <c r="AN80" s="112"/>
      <c r="AO80" s="112"/>
      <c r="AP80" s="112"/>
      <c r="AQ80" s="112"/>
      <c r="AR80" s="112"/>
      <c r="AS80" s="112"/>
      <c r="AT80" s="112"/>
      <c r="AU80" s="112"/>
      <c r="AV80" s="112"/>
      <c r="AW80" s="112"/>
      <c r="AX80" s="112"/>
      <c r="AY80" s="143"/>
    </row>
    <row r="81" ht="15.75" customHeight="1">
      <c r="B81" s="22" t="s">
        <v>88</v>
      </c>
      <c r="C81" s="201" t="s">
        <v>145</v>
      </c>
      <c r="D81" s="26" t="s">
        <v>146</v>
      </c>
      <c r="E81" s="26" t="s">
        <v>147</v>
      </c>
      <c r="F81" s="26" t="s">
        <v>148</v>
      </c>
      <c r="G81" s="24" t="s">
        <v>149</v>
      </c>
      <c r="H81" s="112"/>
      <c r="I81" s="138">
        <v>76.0</v>
      </c>
      <c r="J81" s="112" t="str">
        <f t="shared" si="64"/>
        <v/>
      </c>
      <c r="K81" s="112">
        <f t="shared" si="19"/>
        <v>0</v>
      </c>
      <c r="L81" s="112" t="str">
        <f t="shared" si="20"/>
        <v/>
      </c>
      <c r="M81" s="112" t="str">
        <f t="shared" si="1"/>
        <v/>
      </c>
      <c r="N81" s="112" t="str">
        <f t="shared" si="2"/>
        <v/>
      </c>
      <c r="O81" s="139">
        <f t="shared" si="3"/>
        <v>0</v>
      </c>
      <c r="P81" s="138">
        <v>76.0</v>
      </c>
      <c r="Q81" s="112" t="str">
        <f t="shared" si="21"/>
        <v/>
      </c>
      <c r="R81" s="112" t="str">
        <f t="shared" si="22"/>
        <v/>
      </c>
      <c r="S81" s="112">
        <f t="shared" si="4"/>
        <v>0</v>
      </c>
      <c r="T81" s="112">
        <f t="shared" si="5"/>
        <v>0</v>
      </c>
      <c r="U81" s="112" t="str">
        <f t="shared" si="23"/>
        <v/>
      </c>
      <c r="V81" s="112" t="str">
        <f t="shared" si="6"/>
        <v/>
      </c>
      <c r="W81" s="112">
        <v>0.0</v>
      </c>
      <c r="X81" s="112">
        <f t="shared" si="7"/>
        <v>0</v>
      </c>
      <c r="Y81" s="140" t="str">
        <f t="shared" si="8"/>
        <v/>
      </c>
      <c r="AA81" s="141">
        <v>76.0</v>
      </c>
      <c r="AB81" s="112" t="str">
        <f t="shared" si="9"/>
        <v/>
      </c>
      <c r="AC81" s="142">
        <f t="shared" si="10"/>
        <v>0</v>
      </c>
      <c r="AD81" s="112" t="str">
        <f t="shared" si="11"/>
        <v/>
      </c>
      <c r="AE81" s="112" t="str">
        <f t="shared" si="12"/>
        <v/>
      </c>
      <c r="AF81" s="112" t="str">
        <f t="shared" si="24"/>
        <v/>
      </c>
      <c r="AG81" s="112" t="str">
        <f t="shared" si="25"/>
        <v/>
      </c>
      <c r="AH81" s="112" t="str">
        <f t="shared" si="26"/>
        <v/>
      </c>
      <c r="AI81" s="143" t="str">
        <f t="shared" si="27"/>
        <v/>
      </c>
      <c r="AK81" s="141">
        <v>76.0</v>
      </c>
      <c r="AL81" s="112"/>
      <c r="AM81" s="112"/>
      <c r="AN81" s="112"/>
      <c r="AO81" s="112"/>
      <c r="AP81" s="112"/>
      <c r="AQ81" s="112"/>
      <c r="AR81" s="112"/>
      <c r="AS81" s="112"/>
      <c r="AT81" s="112"/>
      <c r="AU81" s="112"/>
      <c r="AV81" s="112"/>
      <c r="AW81" s="112"/>
      <c r="AX81" s="112"/>
      <c r="AY81" s="143"/>
    </row>
    <row r="82" ht="15.75" customHeight="1">
      <c r="B82" s="202" t="str">
        <f>IF(C25&lt;=$F$18,C25+1,"-")</f>
        <v>-</v>
      </c>
      <c r="C82" s="203">
        <f>D25-D26</f>
        <v>0</v>
      </c>
      <c r="D82" s="204"/>
      <c r="E82" s="205">
        <f t="shared" ref="E82:E94" si="65">IF(G82+D82&lt;&gt;1,(1-(G82+D82))*56%,0)</f>
        <v>0</v>
      </c>
      <c r="F82" s="205">
        <f t="shared" ref="F82:F94" si="66">IF(G82+D82&lt;&gt;1,(1-(G82+D82))*44%,0)</f>
        <v>0</v>
      </c>
      <c r="G82" s="256">
        <f t="shared" ref="G82:G94" si="67">1-D82</f>
        <v>1</v>
      </c>
      <c r="H82" s="207">
        <f t="shared" ref="H82:H94" si="68">IF(C82=0,0,IF(SUM(D82:G82)&lt;&gt;1,"erreur",))</f>
        <v>0</v>
      </c>
      <c r="I82" s="138">
        <v>77.0</v>
      </c>
      <c r="J82" s="112" t="str">
        <f t="shared" si="64"/>
        <v/>
      </c>
      <c r="K82" s="112">
        <f t="shared" si="19"/>
        <v>0</v>
      </c>
      <c r="L82" s="112" t="str">
        <f t="shared" si="20"/>
        <v/>
      </c>
      <c r="M82" s="112" t="str">
        <f t="shared" si="1"/>
        <v/>
      </c>
      <c r="N82" s="112" t="str">
        <f t="shared" si="2"/>
        <v/>
      </c>
      <c r="O82" s="139">
        <f t="shared" si="3"/>
        <v>0</v>
      </c>
      <c r="P82" s="138">
        <v>77.0</v>
      </c>
      <c r="Q82" s="112" t="str">
        <f t="shared" si="21"/>
        <v/>
      </c>
      <c r="R82" s="112" t="str">
        <f t="shared" si="22"/>
        <v/>
      </c>
      <c r="S82" s="112">
        <f t="shared" si="4"/>
        <v>0</v>
      </c>
      <c r="T82" s="112">
        <f t="shared" si="5"/>
        <v>0</v>
      </c>
      <c r="U82" s="112" t="str">
        <f t="shared" si="23"/>
        <v/>
      </c>
      <c r="V82" s="112" t="str">
        <f t="shared" si="6"/>
        <v/>
      </c>
      <c r="W82" s="112">
        <v>0.0</v>
      </c>
      <c r="X82" s="112">
        <f t="shared" si="7"/>
        <v>0</v>
      </c>
      <c r="Y82" s="140" t="str">
        <f t="shared" si="8"/>
        <v/>
      </c>
      <c r="AA82" s="141">
        <v>77.0</v>
      </c>
      <c r="AB82" s="112" t="str">
        <f t="shared" si="9"/>
        <v/>
      </c>
      <c r="AC82" s="142">
        <f t="shared" si="10"/>
        <v>0</v>
      </c>
      <c r="AD82" s="112" t="str">
        <f t="shared" si="11"/>
        <v/>
      </c>
      <c r="AE82" s="112" t="str">
        <f t="shared" si="12"/>
        <v/>
      </c>
      <c r="AF82" s="112" t="str">
        <f t="shared" si="24"/>
        <v/>
      </c>
      <c r="AG82" s="112" t="str">
        <f t="shared" si="25"/>
        <v/>
      </c>
      <c r="AH82" s="112" t="str">
        <f t="shared" si="26"/>
        <v/>
      </c>
      <c r="AI82" s="143" t="str">
        <f t="shared" si="27"/>
        <v/>
      </c>
      <c r="AK82" s="141">
        <v>77.0</v>
      </c>
      <c r="AL82" s="112"/>
      <c r="AM82" s="112"/>
      <c r="AN82" s="112"/>
      <c r="AO82" s="112"/>
      <c r="AP82" s="112"/>
      <c r="AQ82" s="112"/>
      <c r="AR82" s="112"/>
      <c r="AS82" s="112"/>
      <c r="AT82" s="112"/>
      <c r="AU82" s="112"/>
      <c r="AV82" s="112"/>
      <c r="AW82" s="112"/>
      <c r="AX82" s="112"/>
      <c r="AY82" s="143"/>
    </row>
    <row r="83" ht="15.75" customHeight="1">
      <c r="B83" s="208" t="str">
        <f>IF(C27&lt;=$F$18,C27+1,"-")</f>
        <v>-</v>
      </c>
      <c r="C83" s="209">
        <f>D27-D28</f>
        <v>0</v>
      </c>
      <c r="D83" s="210"/>
      <c r="E83" s="211">
        <f t="shared" si="65"/>
        <v>0</v>
      </c>
      <c r="F83" s="211">
        <f t="shared" si="66"/>
        <v>0</v>
      </c>
      <c r="G83" s="206">
        <f t="shared" si="67"/>
        <v>1</v>
      </c>
      <c r="H83" s="207">
        <f t="shared" si="68"/>
        <v>0</v>
      </c>
      <c r="I83" s="138">
        <v>78.0</v>
      </c>
      <c r="J83" s="112" t="str">
        <f t="shared" si="64"/>
        <v/>
      </c>
      <c r="K83" s="112">
        <f t="shared" si="19"/>
        <v>0</v>
      </c>
      <c r="L83" s="112" t="str">
        <f t="shared" si="20"/>
        <v/>
      </c>
      <c r="M83" s="112" t="str">
        <f t="shared" si="1"/>
        <v/>
      </c>
      <c r="N83" s="112" t="str">
        <f t="shared" si="2"/>
        <v/>
      </c>
      <c r="O83" s="139">
        <f t="shared" si="3"/>
        <v>0</v>
      </c>
      <c r="P83" s="138">
        <v>78.0</v>
      </c>
      <c r="Q83" s="112" t="str">
        <f t="shared" si="21"/>
        <v/>
      </c>
      <c r="R83" s="112" t="str">
        <f t="shared" si="22"/>
        <v/>
      </c>
      <c r="S83" s="112">
        <f t="shared" si="4"/>
        <v>0</v>
      </c>
      <c r="T83" s="112">
        <f t="shared" si="5"/>
        <v>0</v>
      </c>
      <c r="U83" s="112" t="str">
        <f t="shared" si="23"/>
        <v/>
      </c>
      <c r="V83" s="112" t="str">
        <f t="shared" si="6"/>
        <v/>
      </c>
      <c r="W83" s="112">
        <v>0.0</v>
      </c>
      <c r="X83" s="112">
        <f t="shared" si="7"/>
        <v>0</v>
      </c>
      <c r="Y83" s="140" t="str">
        <f t="shared" si="8"/>
        <v/>
      </c>
      <c r="AA83" s="141">
        <v>78.0</v>
      </c>
      <c r="AB83" s="112" t="str">
        <f t="shared" si="9"/>
        <v/>
      </c>
      <c r="AC83" s="142">
        <f t="shared" si="10"/>
        <v>0</v>
      </c>
      <c r="AD83" s="112" t="str">
        <f t="shared" si="11"/>
        <v/>
      </c>
      <c r="AE83" s="112" t="str">
        <f t="shared" si="12"/>
        <v/>
      </c>
      <c r="AF83" s="112" t="str">
        <f t="shared" si="24"/>
        <v/>
      </c>
      <c r="AG83" s="112" t="str">
        <f t="shared" si="25"/>
        <v/>
      </c>
      <c r="AH83" s="112" t="str">
        <f t="shared" si="26"/>
        <v/>
      </c>
      <c r="AI83" s="143" t="str">
        <f t="shared" si="27"/>
        <v/>
      </c>
      <c r="AK83" s="141">
        <v>78.0</v>
      </c>
      <c r="AL83" s="112"/>
      <c r="AM83" s="112"/>
      <c r="AN83" s="112"/>
      <c r="AO83" s="112"/>
      <c r="AP83" s="112"/>
      <c r="AQ83" s="112"/>
      <c r="AR83" s="112"/>
      <c r="AS83" s="112"/>
      <c r="AT83" s="112"/>
      <c r="AU83" s="112"/>
      <c r="AV83" s="112"/>
      <c r="AW83" s="112"/>
      <c r="AX83" s="112"/>
      <c r="AY83" s="143"/>
    </row>
    <row r="84" ht="15.75" customHeight="1">
      <c r="B84" s="212" t="str">
        <f>IF(C29&lt;=$F$18,C29+1,"-")</f>
        <v>-</v>
      </c>
      <c r="C84" s="209">
        <f>D29-D30</f>
        <v>26</v>
      </c>
      <c r="D84" s="210"/>
      <c r="E84" s="211">
        <f t="shared" si="65"/>
        <v>0</v>
      </c>
      <c r="F84" s="211">
        <f t="shared" si="66"/>
        <v>0</v>
      </c>
      <c r="G84" s="206">
        <f t="shared" si="67"/>
        <v>1</v>
      </c>
      <c r="H84" s="207" t="str">
        <f t="shared" si="68"/>
        <v/>
      </c>
      <c r="I84" s="138">
        <v>79.0</v>
      </c>
      <c r="J84" s="112" t="str">
        <f t="shared" si="64"/>
        <v/>
      </c>
      <c r="K84" s="112">
        <f t="shared" si="19"/>
        <v>0</v>
      </c>
      <c r="L84" s="112" t="str">
        <f t="shared" si="20"/>
        <v/>
      </c>
      <c r="M84" s="112" t="str">
        <f t="shared" si="1"/>
        <v/>
      </c>
      <c r="N84" s="112" t="str">
        <f t="shared" si="2"/>
        <v/>
      </c>
      <c r="O84" s="139">
        <f t="shared" si="3"/>
        <v>0</v>
      </c>
      <c r="P84" s="138">
        <v>79.0</v>
      </c>
      <c r="Q84" s="112" t="str">
        <f t="shared" si="21"/>
        <v/>
      </c>
      <c r="R84" s="112" t="str">
        <f t="shared" si="22"/>
        <v/>
      </c>
      <c r="S84" s="112">
        <f t="shared" si="4"/>
        <v>0</v>
      </c>
      <c r="T84" s="112">
        <f t="shared" si="5"/>
        <v>0</v>
      </c>
      <c r="U84" s="112" t="str">
        <f t="shared" si="23"/>
        <v/>
      </c>
      <c r="V84" s="112" t="str">
        <f t="shared" si="6"/>
        <v/>
      </c>
      <c r="W84" s="112">
        <v>0.0</v>
      </c>
      <c r="X84" s="112">
        <f t="shared" si="7"/>
        <v>0</v>
      </c>
      <c r="Y84" s="140" t="str">
        <f t="shared" si="8"/>
        <v/>
      </c>
      <c r="AA84" s="141">
        <v>79.0</v>
      </c>
      <c r="AB84" s="112" t="str">
        <f t="shared" si="9"/>
        <v/>
      </c>
      <c r="AC84" s="142">
        <f t="shared" si="10"/>
        <v>0</v>
      </c>
      <c r="AD84" s="112" t="str">
        <f t="shared" si="11"/>
        <v/>
      </c>
      <c r="AE84" s="112" t="str">
        <f t="shared" si="12"/>
        <v/>
      </c>
      <c r="AF84" s="112" t="str">
        <f t="shared" si="24"/>
        <v/>
      </c>
      <c r="AG84" s="112" t="str">
        <f t="shared" si="25"/>
        <v/>
      </c>
      <c r="AH84" s="112" t="str">
        <f t="shared" si="26"/>
        <v/>
      </c>
      <c r="AI84" s="143" t="str">
        <f t="shared" si="27"/>
        <v/>
      </c>
      <c r="AK84" s="141">
        <v>79.0</v>
      </c>
      <c r="AL84" s="112"/>
      <c r="AM84" s="112"/>
      <c r="AN84" s="112"/>
      <c r="AO84" s="112"/>
      <c r="AP84" s="112"/>
      <c r="AQ84" s="112"/>
      <c r="AR84" s="112"/>
      <c r="AS84" s="112"/>
      <c r="AT84" s="112"/>
      <c r="AU84" s="112"/>
      <c r="AV84" s="112"/>
      <c r="AW84" s="112"/>
      <c r="AX84" s="112"/>
      <c r="AY84" s="143"/>
    </row>
    <row r="85" ht="15.75" customHeight="1">
      <c r="B85" s="208" t="str">
        <f>IF(C31&lt;=$F$18,C31+1,"-")</f>
        <v>-</v>
      </c>
      <c r="C85" s="209">
        <f>D31-D32</f>
        <v>23.4</v>
      </c>
      <c r="D85" s="210"/>
      <c r="E85" s="211">
        <f t="shared" si="65"/>
        <v>0</v>
      </c>
      <c r="F85" s="211">
        <f t="shared" si="66"/>
        <v>0</v>
      </c>
      <c r="G85" s="206">
        <f t="shared" si="67"/>
        <v>1</v>
      </c>
      <c r="H85" s="207" t="str">
        <f t="shared" si="68"/>
        <v/>
      </c>
      <c r="I85" s="138">
        <v>80.0</v>
      </c>
      <c r="J85" s="112" t="str">
        <f t="shared" si="64"/>
        <v/>
      </c>
      <c r="K85" s="112">
        <f t="shared" si="19"/>
        <v>0</v>
      </c>
      <c r="L85" s="112" t="str">
        <f t="shared" si="20"/>
        <v/>
      </c>
      <c r="M85" s="112" t="str">
        <f t="shared" si="1"/>
        <v/>
      </c>
      <c r="N85" s="112" t="str">
        <f t="shared" si="2"/>
        <v/>
      </c>
      <c r="O85" s="139">
        <f t="shared" si="3"/>
        <v>0</v>
      </c>
      <c r="P85" s="138">
        <v>80.0</v>
      </c>
      <c r="Q85" s="112" t="str">
        <f t="shared" si="21"/>
        <v/>
      </c>
      <c r="R85" s="112" t="str">
        <f t="shared" si="22"/>
        <v/>
      </c>
      <c r="S85" s="112">
        <f t="shared" si="4"/>
        <v>0</v>
      </c>
      <c r="T85" s="112">
        <f t="shared" si="5"/>
        <v>0</v>
      </c>
      <c r="U85" s="112" t="str">
        <f t="shared" si="23"/>
        <v/>
      </c>
      <c r="V85" s="112" t="str">
        <f t="shared" si="6"/>
        <v/>
      </c>
      <c r="W85" s="112">
        <v>0.0</v>
      </c>
      <c r="X85" s="112">
        <f t="shared" si="7"/>
        <v>0</v>
      </c>
      <c r="Y85" s="140" t="str">
        <f t="shared" si="8"/>
        <v/>
      </c>
      <c r="AA85" s="141">
        <v>80.0</v>
      </c>
      <c r="AB85" s="112" t="str">
        <f t="shared" si="9"/>
        <v/>
      </c>
      <c r="AC85" s="142">
        <f t="shared" si="10"/>
        <v>0</v>
      </c>
      <c r="AD85" s="112" t="str">
        <f t="shared" si="11"/>
        <v/>
      </c>
      <c r="AE85" s="112" t="str">
        <f t="shared" si="12"/>
        <v/>
      </c>
      <c r="AF85" s="112" t="str">
        <f t="shared" si="24"/>
        <v/>
      </c>
      <c r="AG85" s="112" t="str">
        <f t="shared" si="25"/>
        <v/>
      </c>
      <c r="AH85" s="112" t="str">
        <f t="shared" si="26"/>
        <v/>
      </c>
      <c r="AI85" s="143" t="str">
        <f t="shared" si="27"/>
        <v/>
      </c>
      <c r="AK85" s="141">
        <v>80.0</v>
      </c>
      <c r="AL85" s="112"/>
      <c r="AM85" s="112"/>
      <c r="AN85" s="112"/>
      <c r="AO85" s="112"/>
      <c r="AP85" s="112"/>
      <c r="AQ85" s="112"/>
      <c r="AR85" s="112"/>
      <c r="AS85" s="112"/>
      <c r="AT85" s="112"/>
      <c r="AU85" s="112"/>
      <c r="AV85" s="112"/>
      <c r="AW85" s="112"/>
      <c r="AX85" s="112"/>
      <c r="AY85" s="143"/>
    </row>
    <row r="86" ht="15.75" customHeight="1">
      <c r="B86" s="208" t="str">
        <f>IF(C33&lt;=$F$18,C33+1,"-")</f>
        <v>-</v>
      </c>
      <c r="C86" s="209">
        <f>D33-D34</f>
        <v>20.4</v>
      </c>
      <c r="D86" s="210">
        <v>0.0</v>
      </c>
      <c r="E86" s="211">
        <f t="shared" si="65"/>
        <v>0</v>
      </c>
      <c r="F86" s="211">
        <f t="shared" si="66"/>
        <v>0</v>
      </c>
      <c r="G86" s="206">
        <f t="shared" si="67"/>
        <v>1</v>
      </c>
      <c r="H86" s="207" t="str">
        <f t="shared" si="68"/>
        <v/>
      </c>
      <c r="I86" s="138">
        <v>81.0</v>
      </c>
      <c r="J86" s="112" t="str">
        <f t="shared" si="64"/>
        <v/>
      </c>
      <c r="K86" s="112">
        <f t="shared" si="19"/>
        <v>0</v>
      </c>
      <c r="L86" s="112" t="str">
        <f t="shared" si="20"/>
        <v/>
      </c>
      <c r="M86" s="112" t="str">
        <f t="shared" si="1"/>
        <v/>
      </c>
      <c r="N86" s="112" t="str">
        <f t="shared" si="2"/>
        <v/>
      </c>
      <c r="O86" s="139">
        <f t="shared" si="3"/>
        <v>0</v>
      </c>
      <c r="P86" s="138">
        <v>81.0</v>
      </c>
      <c r="Q86" s="112" t="str">
        <f t="shared" si="21"/>
        <v/>
      </c>
      <c r="R86" s="112" t="str">
        <f t="shared" si="22"/>
        <v/>
      </c>
      <c r="S86" s="112">
        <f t="shared" si="4"/>
        <v>0</v>
      </c>
      <c r="T86" s="112">
        <f t="shared" si="5"/>
        <v>0</v>
      </c>
      <c r="U86" s="112" t="str">
        <f t="shared" si="23"/>
        <v/>
      </c>
      <c r="V86" s="112" t="str">
        <f t="shared" si="6"/>
        <v/>
      </c>
      <c r="W86" s="112">
        <v>0.0</v>
      </c>
      <c r="X86" s="112">
        <f t="shared" si="7"/>
        <v>0</v>
      </c>
      <c r="Y86" s="140" t="str">
        <f t="shared" si="8"/>
        <v/>
      </c>
      <c r="AA86" s="141">
        <v>81.0</v>
      </c>
      <c r="AB86" s="112" t="str">
        <f t="shared" si="9"/>
        <v/>
      </c>
      <c r="AC86" s="142">
        <f t="shared" si="10"/>
        <v>0</v>
      </c>
      <c r="AD86" s="112" t="str">
        <f t="shared" si="11"/>
        <v/>
      </c>
      <c r="AE86" s="112" t="str">
        <f t="shared" si="12"/>
        <v/>
      </c>
      <c r="AF86" s="112" t="str">
        <f t="shared" si="24"/>
        <v/>
      </c>
      <c r="AG86" s="112" t="str">
        <f t="shared" si="25"/>
        <v/>
      </c>
      <c r="AH86" s="112" t="str">
        <f t="shared" si="26"/>
        <v/>
      </c>
      <c r="AI86" s="143" t="str">
        <f t="shared" si="27"/>
        <v/>
      </c>
      <c r="AK86" s="141">
        <v>81.0</v>
      </c>
      <c r="AL86" s="112"/>
      <c r="AM86" s="112"/>
      <c r="AN86" s="112"/>
      <c r="AO86" s="112"/>
      <c r="AP86" s="112"/>
      <c r="AQ86" s="112"/>
      <c r="AR86" s="112"/>
      <c r="AS86" s="112"/>
      <c r="AT86" s="112"/>
      <c r="AU86" s="112"/>
      <c r="AV86" s="112"/>
      <c r="AW86" s="112"/>
      <c r="AX86" s="112"/>
      <c r="AY86" s="143"/>
    </row>
    <row r="87" ht="15.75" customHeight="1">
      <c r="B87" s="208" t="str">
        <f>IF(C35&lt;=$F$18,C35+1,"-")</f>
        <v>-</v>
      </c>
      <c r="C87" s="209">
        <f>D35-D36</f>
        <v>18.2</v>
      </c>
      <c r="D87" s="210">
        <v>0.2</v>
      </c>
      <c r="E87" s="211">
        <f t="shared" si="65"/>
        <v>0</v>
      </c>
      <c r="F87" s="211">
        <f t="shared" si="66"/>
        <v>0</v>
      </c>
      <c r="G87" s="206">
        <f t="shared" si="67"/>
        <v>0.8</v>
      </c>
      <c r="H87" s="207" t="str">
        <f t="shared" si="68"/>
        <v/>
      </c>
      <c r="I87" s="138">
        <v>82.0</v>
      </c>
      <c r="J87" s="112" t="str">
        <f t="shared" si="64"/>
        <v/>
      </c>
      <c r="K87" s="112">
        <f t="shared" si="19"/>
        <v>0</v>
      </c>
      <c r="L87" s="112" t="str">
        <f t="shared" si="20"/>
        <v/>
      </c>
      <c r="M87" s="112" t="str">
        <f t="shared" si="1"/>
        <v/>
      </c>
      <c r="N87" s="112" t="str">
        <f t="shared" si="2"/>
        <v/>
      </c>
      <c r="O87" s="139">
        <f t="shared" si="3"/>
        <v>0</v>
      </c>
      <c r="P87" s="138">
        <v>82.0</v>
      </c>
      <c r="Q87" s="112" t="str">
        <f t="shared" si="21"/>
        <v/>
      </c>
      <c r="R87" s="112" t="str">
        <f t="shared" si="22"/>
        <v/>
      </c>
      <c r="S87" s="112">
        <f t="shared" si="4"/>
        <v>0</v>
      </c>
      <c r="T87" s="112">
        <f t="shared" si="5"/>
        <v>0</v>
      </c>
      <c r="U87" s="112" t="str">
        <f t="shared" si="23"/>
        <v/>
      </c>
      <c r="V87" s="112" t="str">
        <f t="shared" si="6"/>
        <v/>
      </c>
      <c r="W87" s="112">
        <v>0.0</v>
      </c>
      <c r="X87" s="112">
        <f t="shared" si="7"/>
        <v>0</v>
      </c>
      <c r="Y87" s="140" t="str">
        <f t="shared" si="8"/>
        <v/>
      </c>
      <c r="AA87" s="141">
        <v>82.0</v>
      </c>
      <c r="AB87" s="112" t="str">
        <f t="shared" si="9"/>
        <v/>
      </c>
      <c r="AC87" s="142">
        <f t="shared" si="10"/>
        <v>0</v>
      </c>
      <c r="AD87" s="112" t="str">
        <f t="shared" si="11"/>
        <v/>
      </c>
      <c r="AE87" s="112" t="str">
        <f t="shared" si="12"/>
        <v/>
      </c>
      <c r="AF87" s="112" t="str">
        <f t="shared" si="24"/>
        <v/>
      </c>
      <c r="AG87" s="112" t="str">
        <f t="shared" si="25"/>
        <v/>
      </c>
      <c r="AH87" s="112" t="str">
        <f t="shared" si="26"/>
        <v/>
      </c>
      <c r="AI87" s="143" t="str">
        <f t="shared" si="27"/>
        <v/>
      </c>
      <c r="AK87" s="141">
        <v>82.0</v>
      </c>
      <c r="AL87" s="112"/>
      <c r="AM87" s="112"/>
      <c r="AN87" s="112"/>
      <c r="AO87" s="112"/>
      <c r="AP87" s="112"/>
      <c r="AQ87" s="112"/>
      <c r="AR87" s="112"/>
      <c r="AS87" s="112"/>
      <c r="AT87" s="112"/>
      <c r="AU87" s="112"/>
      <c r="AV87" s="112"/>
      <c r="AW87" s="112"/>
      <c r="AX87" s="112"/>
      <c r="AY87" s="143"/>
    </row>
    <row r="88" ht="15.75" customHeight="1">
      <c r="B88" s="208" t="str">
        <f>IF(C37&lt;=$F$18,C37+1,"-")</f>
        <v>-</v>
      </c>
      <c r="C88" s="209">
        <f>D37-D38</f>
        <v>16.1</v>
      </c>
      <c r="D88" s="210">
        <v>0.3</v>
      </c>
      <c r="E88" s="211">
        <f t="shared" si="65"/>
        <v>0</v>
      </c>
      <c r="F88" s="211">
        <f t="shared" si="66"/>
        <v>0</v>
      </c>
      <c r="G88" s="206">
        <f t="shared" si="67"/>
        <v>0.7</v>
      </c>
      <c r="H88" s="207" t="str">
        <f t="shared" si="68"/>
        <v/>
      </c>
      <c r="I88" s="138">
        <v>83.0</v>
      </c>
      <c r="J88" s="112" t="str">
        <f t="shared" si="64"/>
        <v/>
      </c>
      <c r="K88" s="112">
        <f t="shared" si="19"/>
        <v>0</v>
      </c>
      <c r="L88" s="112" t="str">
        <f t="shared" si="20"/>
        <v/>
      </c>
      <c r="M88" s="112" t="str">
        <f t="shared" si="1"/>
        <v/>
      </c>
      <c r="N88" s="112" t="str">
        <f t="shared" si="2"/>
        <v/>
      </c>
      <c r="O88" s="139">
        <f t="shared" si="3"/>
        <v>0</v>
      </c>
      <c r="P88" s="138">
        <v>83.0</v>
      </c>
      <c r="Q88" s="112" t="str">
        <f t="shared" si="21"/>
        <v/>
      </c>
      <c r="R88" s="112" t="str">
        <f t="shared" si="22"/>
        <v/>
      </c>
      <c r="S88" s="112">
        <f t="shared" si="4"/>
        <v>0</v>
      </c>
      <c r="T88" s="112">
        <f t="shared" si="5"/>
        <v>0</v>
      </c>
      <c r="U88" s="112" t="str">
        <f t="shared" si="23"/>
        <v/>
      </c>
      <c r="V88" s="112" t="str">
        <f t="shared" si="6"/>
        <v/>
      </c>
      <c r="W88" s="112">
        <v>0.0</v>
      </c>
      <c r="X88" s="112">
        <f t="shared" si="7"/>
        <v>0</v>
      </c>
      <c r="Y88" s="140" t="str">
        <f t="shared" si="8"/>
        <v/>
      </c>
      <c r="AA88" s="141">
        <v>83.0</v>
      </c>
      <c r="AB88" s="112" t="str">
        <f t="shared" si="9"/>
        <v/>
      </c>
      <c r="AC88" s="142">
        <f t="shared" si="10"/>
        <v>0</v>
      </c>
      <c r="AD88" s="112" t="str">
        <f t="shared" si="11"/>
        <v/>
      </c>
      <c r="AE88" s="112" t="str">
        <f t="shared" si="12"/>
        <v/>
      </c>
      <c r="AF88" s="112" t="str">
        <f t="shared" si="24"/>
        <v/>
      </c>
      <c r="AG88" s="112" t="str">
        <f t="shared" si="25"/>
        <v/>
      </c>
      <c r="AH88" s="112" t="str">
        <f t="shared" si="26"/>
        <v/>
      </c>
      <c r="AI88" s="143" t="str">
        <f t="shared" si="27"/>
        <v/>
      </c>
      <c r="AK88" s="141">
        <v>83.0</v>
      </c>
      <c r="AL88" s="112"/>
      <c r="AM88" s="112"/>
      <c r="AN88" s="112"/>
      <c r="AO88" s="112"/>
      <c r="AP88" s="112"/>
      <c r="AQ88" s="112"/>
      <c r="AR88" s="112"/>
      <c r="AS88" s="112"/>
      <c r="AT88" s="112"/>
      <c r="AU88" s="112"/>
      <c r="AV88" s="112"/>
      <c r="AW88" s="112"/>
      <c r="AX88" s="112"/>
      <c r="AY88" s="143"/>
    </row>
    <row r="89" ht="15.75" customHeight="1">
      <c r="B89" s="208" t="str">
        <f>IF(C39&lt;=$F$18,C39+1,"-")</f>
        <v>-</v>
      </c>
      <c r="C89" s="209">
        <f>D39-D40</f>
        <v>14.4</v>
      </c>
      <c r="D89" s="210">
        <v>0.4</v>
      </c>
      <c r="E89" s="211">
        <f t="shared" si="65"/>
        <v>0</v>
      </c>
      <c r="F89" s="211">
        <f t="shared" si="66"/>
        <v>0</v>
      </c>
      <c r="G89" s="206">
        <f t="shared" si="67"/>
        <v>0.6</v>
      </c>
      <c r="H89" s="207" t="str">
        <f t="shared" si="68"/>
        <v/>
      </c>
      <c r="I89" s="138">
        <v>84.0</v>
      </c>
      <c r="J89" s="112" t="str">
        <f t="shared" si="64"/>
        <v/>
      </c>
      <c r="K89" s="112">
        <f t="shared" si="19"/>
        <v>0</v>
      </c>
      <c r="L89" s="112" t="str">
        <f t="shared" si="20"/>
        <v/>
      </c>
      <c r="M89" s="112" t="str">
        <f t="shared" si="1"/>
        <v/>
      </c>
      <c r="N89" s="112" t="str">
        <f t="shared" si="2"/>
        <v/>
      </c>
      <c r="O89" s="139">
        <f t="shared" si="3"/>
        <v>0</v>
      </c>
      <c r="P89" s="138">
        <v>84.0</v>
      </c>
      <c r="Q89" s="112" t="str">
        <f t="shared" si="21"/>
        <v/>
      </c>
      <c r="R89" s="112" t="str">
        <f t="shared" si="22"/>
        <v/>
      </c>
      <c r="S89" s="112">
        <f t="shared" si="4"/>
        <v>0</v>
      </c>
      <c r="T89" s="112">
        <f t="shared" si="5"/>
        <v>0</v>
      </c>
      <c r="U89" s="112" t="str">
        <f t="shared" si="23"/>
        <v/>
      </c>
      <c r="V89" s="112" t="str">
        <f t="shared" si="6"/>
        <v/>
      </c>
      <c r="W89" s="112">
        <v>0.0</v>
      </c>
      <c r="X89" s="112">
        <f t="shared" si="7"/>
        <v>0</v>
      </c>
      <c r="Y89" s="140" t="str">
        <f t="shared" si="8"/>
        <v/>
      </c>
      <c r="AA89" s="141">
        <v>84.0</v>
      </c>
      <c r="AB89" s="112" t="str">
        <f t="shared" si="9"/>
        <v/>
      </c>
      <c r="AC89" s="142">
        <f t="shared" si="10"/>
        <v>0</v>
      </c>
      <c r="AD89" s="112" t="str">
        <f t="shared" si="11"/>
        <v/>
      </c>
      <c r="AE89" s="112" t="str">
        <f t="shared" si="12"/>
        <v/>
      </c>
      <c r="AF89" s="112" t="str">
        <f t="shared" si="24"/>
        <v/>
      </c>
      <c r="AG89" s="112" t="str">
        <f t="shared" si="25"/>
        <v/>
      </c>
      <c r="AH89" s="112" t="str">
        <f t="shared" si="26"/>
        <v/>
      </c>
      <c r="AI89" s="143" t="str">
        <f t="shared" si="27"/>
        <v/>
      </c>
      <c r="AK89" s="141">
        <v>84.0</v>
      </c>
      <c r="AL89" s="112"/>
      <c r="AM89" s="112"/>
      <c r="AN89" s="112"/>
      <c r="AO89" s="112"/>
      <c r="AP89" s="112"/>
      <c r="AQ89" s="112"/>
      <c r="AR89" s="112"/>
      <c r="AS89" s="112"/>
      <c r="AT89" s="112"/>
      <c r="AU89" s="112"/>
      <c r="AV89" s="112"/>
      <c r="AW89" s="112"/>
      <c r="AX89" s="112"/>
      <c r="AY89" s="143"/>
    </row>
    <row r="90" ht="15.75" customHeight="1">
      <c r="B90" s="208" t="str">
        <f>IF(C41&lt;=$F$18,C41+1,"-")</f>
        <v>-</v>
      </c>
      <c r="C90" s="209">
        <f>D41-D42</f>
        <v>12.9</v>
      </c>
      <c r="D90" s="210">
        <v>0.5</v>
      </c>
      <c r="E90" s="211">
        <f t="shared" si="65"/>
        <v>0</v>
      </c>
      <c r="F90" s="211">
        <f t="shared" si="66"/>
        <v>0</v>
      </c>
      <c r="G90" s="206">
        <f t="shared" si="67"/>
        <v>0.5</v>
      </c>
      <c r="H90" s="207" t="str">
        <f t="shared" si="68"/>
        <v/>
      </c>
      <c r="I90" s="138">
        <v>85.0</v>
      </c>
      <c r="J90" s="112" t="str">
        <f t="shared" si="64"/>
        <v/>
      </c>
      <c r="K90" s="112">
        <f t="shared" si="19"/>
        <v>0</v>
      </c>
      <c r="L90" s="112" t="str">
        <f t="shared" si="20"/>
        <v/>
      </c>
      <c r="M90" s="112" t="str">
        <f t="shared" si="1"/>
        <v/>
      </c>
      <c r="N90" s="112" t="str">
        <f t="shared" si="2"/>
        <v/>
      </c>
      <c r="O90" s="139">
        <f t="shared" si="3"/>
        <v>0</v>
      </c>
      <c r="P90" s="138">
        <v>85.0</v>
      </c>
      <c r="Q90" s="112" t="str">
        <f t="shared" si="21"/>
        <v/>
      </c>
      <c r="R90" s="112" t="str">
        <f t="shared" si="22"/>
        <v/>
      </c>
      <c r="S90" s="112">
        <f t="shared" si="4"/>
        <v>0</v>
      </c>
      <c r="T90" s="112">
        <f t="shared" si="5"/>
        <v>0</v>
      </c>
      <c r="U90" s="112" t="str">
        <f t="shared" si="23"/>
        <v/>
      </c>
      <c r="V90" s="112" t="str">
        <f t="shared" si="6"/>
        <v/>
      </c>
      <c r="W90" s="112">
        <v>0.0</v>
      </c>
      <c r="X90" s="112">
        <f t="shared" si="7"/>
        <v>0</v>
      </c>
      <c r="Y90" s="140" t="str">
        <f t="shared" si="8"/>
        <v/>
      </c>
      <c r="AA90" s="141">
        <v>85.0</v>
      </c>
      <c r="AB90" s="112" t="str">
        <f t="shared" si="9"/>
        <v/>
      </c>
      <c r="AC90" s="142">
        <f t="shared" si="10"/>
        <v>0</v>
      </c>
      <c r="AD90" s="112" t="str">
        <f t="shared" si="11"/>
        <v/>
      </c>
      <c r="AE90" s="112" t="str">
        <f t="shared" si="12"/>
        <v/>
      </c>
      <c r="AF90" s="112" t="str">
        <f t="shared" si="24"/>
        <v/>
      </c>
      <c r="AG90" s="112" t="str">
        <f t="shared" si="25"/>
        <v/>
      </c>
      <c r="AH90" s="112" t="str">
        <f t="shared" si="26"/>
        <v/>
      </c>
      <c r="AI90" s="143" t="str">
        <f t="shared" si="27"/>
        <v/>
      </c>
      <c r="AK90" s="141">
        <v>85.0</v>
      </c>
      <c r="AL90" s="112"/>
      <c r="AM90" s="112"/>
      <c r="AN90" s="112"/>
      <c r="AO90" s="112"/>
      <c r="AP90" s="112"/>
      <c r="AQ90" s="112"/>
      <c r="AR90" s="112"/>
      <c r="AS90" s="112"/>
      <c r="AT90" s="112"/>
      <c r="AU90" s="112"/>
      <c r="AV90" s="112"/>
      <c r="AW90" s="112"/>
      <c r="AX90" s="112"/>
      <c r="AY90" s="143"/>
    </row>
    <row r="91" ht="15.75" customHeight="1">
      <c r="B91" s="208" t="str">
        <f>IF(C43&lt;=$F$18,C43+1,"-")</f>
        <v>-</v>
      </c>
      <c r="C91" s="209">
        <f>D43-D44</f>
        <v>11.5</v>
      </c>
      <c r="D91" s="210">
        <v>0.6</v>
      </c>
      <c r="E91" s="211">
        <f t="shared" si="65"/>
        <v>0</v>
      </c>
      <c r="F91" s="211">
        <f t="shared" si="66"/>
        <v>0</v>
      </c>
      <c r="G91" s="206">
        <f t="shared" si="67"/>
        <v>0.4</v>
      </c>
      <c r="H91" s="207" t="str">
        <f t="shared" si="68"/>
        <v/>
      </c>
      <c r="I91" s="138">
        <v>86.0</v>
      </c>
      <c r="J91" s="112" t="str">
        <f t="shared" si="64"/>
        <v/>
      </c>
      <c r="K91" s="112">
        <f t="shared" si="19"/>
        <v>0</v>
      </c>
      <c r="L91" s="112" t="str">
        <f t="shared" si="20"/>
        <v/>
      </c>
      <c r="M91" s="112" t="str">
        <f t="shared" si="1"/>
        <v/>
      </c>
      <c r="N91" s="112" t="str">
        <f t="shared" si="2"/>
        <v/>
      </c>
      <c r="O91" s="139">
        <f t="shared" si="3"/>
        <v>0</v>
      </c>
      <c r="P91" s="138">
        <v>86.0</v>
      </c>
      <c r="Q91" s="112" t="str">
        <f t="shared" si="21"/>
        <v/>
      </c>
      <c r="R91" s="112" t="str">
        <f t="shared" si="22"/>
        <v/>
      </c>
      <c r="S91" s="112">
        <f t="shared" si="4"/>
        <v>0</v>
      </c>
      <c r="T91" s="112">
        <f t="shared" si="5"/>
        <v>0</v>
      </c>
      <c r="U91" s="112" t="str">
        <f t="shared" si="23"/>
        <v/>
      </c>
      <c r="V91" s="112" t="str">
        <f t="shared" si="6"/>
        <v/>
      </c>
      <c r="W91" s="112">
        <v>0.0</v>
      </c>
      <c r="X91" s="112">
        <f t="shared" si="7"/>
        <v>0</v>
      </c>
      <c r="Y91" s="140" t="str">
        <f t="shared" si="8"/>
        <v/>
      </c>
      <c r="AA91" s="141">
        <v>86.0</v>
      </c>
      <c r="AB91" s="112" t="str">
        <f t="shared" si="9"/>
        <v/>
      </c>
      <c r="AC91" s="142">
        <f t="shared" si="10"/>
        <v>0</v>
      </c>
      <c r="AD91" s="112" t="str">
        <f t="shared" si="11"/>
        <v/>
      </c>
      <c r="AE91" s="112" t="str">
        <f t="shared" si="12"/>
        <v/>
      </c>
      <c r="AF91" s="112" t="str">
        <f t="shared" si="24"/>
        <v/>
      </c>
      <c r="AG91" s="112" t="str">
        <f t="shared" si="25"/>
        <v/>
      </c>
      <c r="AH91" s="112" t="str">
        <f t="shared" si="26"/>
        <v/>
      </c>
      <c r="AI91" s="143" t="str">
        <f t="shared" si="27"/>
        <v/>
      </c>
      <c r="AK91" s="141">
        <v>86.0</v>
      </c>
      <c r="AL91" s="112"/>
      <c r="AM91" s="112"/>
      <c r="AN91" s="112"/>
      <c r="AO91" s="112"/>
      <c r="AP91" s="112"/>
      <c r="AQ91" s="112"/>
      <c r="AR91" s="112"/>
      <c r="AS91" s="112"/>
      <c r="AT91" s="112"/>
      <c r="AU91" s="112"/>
      <c r="AV91" s="112"/>
      <c r="AW91" s="112"/>
      <c r="AX91" s="112"/>
      <c r="AY91" s="143"/>
    </row>
    <row r="92" ht="15.75" customHeight="1">
      <c r="B92" s="208" t="str">
        <f>IF(C45&lt;=$F$18,C45+1,"-")</f>
        <v>-</v>
      </c>
      <c r="C92" s="209">
        <f>D45-D46</f>
        <v>10.5</v>
      </c>
      <c r="D92" s="210">
        <v>0.7</v>
      </c>
      <c r="E92" s="211">
        <f t="shared" si="65"/>
        <v>0</v>
      </c>
      <c r="F92" s="211">
        <f t="shared" si="66"/>
        <v>0</v>
      </c>
      <c r="G92" s="206">
        <f t="shared" si="67"/>
        <v>0.3</v>
      </c>
      <c r="H92" s="207" t="str">
        <f t="shared" si="68"/>
        <v/>
      </c>
      <c r="I92" s="138">
        <v>87.0</v>
      </c>
      <c r="J92" s="112" t="str">
        <f t="shared" si="64"/>
        <v/>
      </c>
      <c r="K92" s="112">
        <f t="shared" si="19"/>
        <v>0</v>
      </c>
      <c r="L92" s="112" t="str">
        <f t="shared" si="20"/>
        <v/>
      </c>
      <c r="M92" s="112" t="str">
        <f t="shared" si="1"/>
        <v/>
      </c>
      <c r="N92" s="112" t="str">
        <f t="shared" si="2"/>
        <v/>
      </c>
      <c r="O92" s="139">
        <f t="shared" si="3"/>
        <v>0</v>
      </c>
      <c r="P92" s="138">
        <v>87.0</v>
      </c>
      <c r="Q92" s="112" t="str">
        <f t="shared" si="21"/>
        <v/>
      </c>
      <c r="R92" s="112" t="str">
        <f t="shared" si="22"/>
        <v/>
      </c>
      <c r="S92" s="112">
        <f t="shared" si="4"/>
        <v>0</v>
      </c>
      <c r="T92" s="112">
        <f t="shared" si="5"/>
        <v>0</v>
      </c>
      <c r="U92" s="112" t="str">
        <f t="shared" si="23"/>
        <v/>
      </c>
      <c r="V92" s="112" t="str">
        <f t="shared" si="6"/>
        <v/>
      </c>
      <c r="W92" s="112">
        <v>0.0</v>
      </c>
      <c r="X92" s="112">
        <f t="shared" si="7"/>
        <v>0</v>
      </c>
      <c r="Y92" s="140" t="str">
        <f t="shared" si="8"/>
        <v/>
      </c>
      <c r="AA92" s="141">
        <v>87.0</v>
      </c>
      <c r="AB92" s="112" t="str">
        <f t="shared" si="9"/>
        <v/>
      </c>
      <c r="AC92" s="142">
        <f t="shared" si="10"/>
        <v>0</v>
      </c>
      <c r="AD92" s="112" t="str">
        <f t="shared" si="11"/>
        <v/>
      </c>
      <c r="AE92" s="112" t="str">
        <f t="shared" si="12"/>
        <v/>
      </c>
      <c r="AF92" s="112" t="str">
        <f t="shared" si="24"/>
        <v/>
      </c>
      <c r="AG92" s="112" t="str">
        <f t="shared" si="25"/>
        <v/>
      </c>
      <c r="AH92" s="112" t="str">
        <f t="shared" si="26"/>
        <v/>
      </c>
      <c r="AI92" s="143" t="str">
        <f t="shared" si="27"/>
        <v/>
      </c>
      <c r="AK92" s="141">
        <v>87.0</v>
      </c>
      <c r="AL92" s="112"/>
      <c r="AM92" s="112"/>
      <c r="AN92" s="112"/>
      <c r="AO92" s="112"/>
      <c r="AP92" s="112"/>
      <c r="AQ92" s="112"/>
      <c r="AR92" s="112"/>
      <c r="AS92" s="112"/>
      <c r="AT92" s="112"/>
      <c r="AU92" s="112"/>
      <c r="AV92" s="112"/>
      <c r="AW92" s="112"/>
      <c r="AX92" s="112"/>
      <c r="AY92" s="143"/>
    </row>
    <row r="93" ht="15.75" customHeight="1">
      <c r="B93" s="208" t="str">
        <f>IF(C47&lt;=$F$18,C47+1,"-")</f>
        <v>-</v>
      </c>
      <c r="C93" s="209">
        <f>D47-D48</f>
        <v>9.4</v>
      </c>
      <c r="D93" s="210">
        <v>0.8</v>
      </c>
      <c r="E93" s="211">
        <f t="shared" si="65"/>
        <v>0</v>
      </c>
      <c r="F93" s="211">
        <f t="shared" si="66"/>
        <v>0</v>
      </c>
      <c r="G93" s="206">
        <f t="shared" si="67"/>
        <v>0.2</v>
      </c>
      <c r="H93" s="207" t="str">
        <f t="shared" si="68"/>
        <v/>
      </c>
      <c r="I93" s="138">
        <v>88.0</v>
      </c>
      <c r="J93" s="112" t="str">
        <f t="shared" si="64"/>
        <v/>
      </c>
      <c r="K93" s="112">
        <f t="shared" si="19"/>
        <v>0</v>
      </c>
      <c r="L93" s="112" t="str">
        <f t="shared" si="20"/>
        <v/>
      </c>
      <c r="M93" s="112" t="str">
        <f t="shared" si="1"/>
        <v/>
      </c>
      <c r="N93" s="112" t="str">
        <f t="shared" si="2"/>
        <v/>
      </c>
      <c r="O93" s="139">
        <f t="shared" si="3"/>
        <v>0</v>
      </c>
      <c r="P93" s="138">
        <v>88.0</v>
      </c>
      <c r="Q93" s="112" t="str">
        <f t="shared" si="21"/>
        <v/>
      </c>
      <c r="R93" s="112" t="str">
        <f t="shared" si="22"/>
        <v/>
      </c>
      <c r="S93" s="112">
        <f t="shared" si="4"/>
        <v>0</v>
      </c>
      <c r="T93" s="112">
        <f t="shared" si="5"/>
        <v>0</v>
      </c>
      <c r="U93" s="112" t="str">
        <f t="shared" si="23"/>
        <v/>
      </c>
      <c r="V93" s="112" t="str">
        <f t="shared" si="6"/>
        <v/>
      </c>
      <c r="W93" s="112">
        <v>0.0</v>
      </c>
      <c r="X93" s="112">
        <f t="shared" si="7"/>
        <v>0</v>
      </c>
      <c r="Y93" s="140" t="str">
        <f t="shared" si="8"/>
        <v/>
      </c>
      <c r="AA93" s="141">
        <v>88.0</v>
      </c>
      <c r="AB93" s="112" t="str">
        <f t="shared" si="9"/>
        <v/>
      </c>
      <c r="AC93" s="142">
        <f t="shared" si="10"/>
        <v>0</v>
      </c>
      <c r="AD93" s="112" t="str">
        <f t="shared" si="11"/>
        <v/>
      </c>
      <c r="AE93" s="112" t="str">
        <f t="shared" si="12"/>
        <v/>
      </c>
      <c r="AF93" s="112" t="str">
        <f t="shared" si="24"/>
        <v/>
      </c>
      <c r="AG93" s="112" t="str">
        <f t="shared" si="25"/>
        <v/>
      </c>
      <c r="AH93" s="112" t="str">
        <f t="shared" si="26"/>
        <v/>
      </c>
      <c r="AI93" s="143" t="str">
        <f t="shared" si="27"/>
        <v/>
      </c>
      <c r="AK93" s="141">
        <v>88.0</v>
      </c>
      <c r="AL93" s="112"/>
      <c r="AM93" s="112"/>
      <c r="AN93" s="112"/>
      <c r="AO93" s="112"/>
      <c r="AP93" s="112"/>
      <c r="AQ93" s="112"/>
      <c r="AR93" s="112"/>
      <c r="AS93" s="112"/>
      <c r="AT93" s="112"/>
      <c r="AU93" s="112"/>
      <c r="AV93" s="112"/>
      <c r="AW93" s="112"/>
      <c r="AX93" s="112"/>
      <c r="AY93" s="143"/>
    </row>
    <row r="94" ht="15.75" customHeight="1">
      <c r="B94" s="214" t="str">
        <f>F18</f>
        <v/>
      </c>
      <c r="C94" s="215" t="str">
        <f>IFERROR(VLOOKUP(B94,C25:D78,2),)</f>
        <v/>
      </c>
      <c r="D94" s="257">
        <v>0.95</v>
      </c>
      <c r="E94" s="258">
        <f t="shared" si="65"/>
        <v>0</v>
      </c>
      <c r="F94" s="258">
        <f t="shared" si="66"/>
        <v>0</v>
      </c>
      <c r="G94" s="218">
        <f t="shared" si="67"/>
        <v>0.05</v>
      </c>
      <c r="H94" s="207">
        <f t="shared" si="68"/>
        <v>0</v>
      </c>
      <c r="I94" s="138">
        <v>89.0</v>
      </c>
      <c r="J94" s="112" t="str">
        <f t="shared" si="64"/>
        <v/>
      </c>
      <c r="K94" s="112">
        <f t="shared" si="19"/>
        <v>0</v>
      </c>
      <c r="L94" s="112" t="str">
        <f t="shared" si="20"/>
        <v/>
      </c>
      <c r="M94" s="112" t="str">
        <f t="shared" si="1"/>
        <v/>
      </c>
      <c r="N94" s="112" t="str">
        <f t="shared" si="2"/>
        <v/>
      </c>
      <c r="O94" s="139">
        <f t="shared" si="3"/>
        <v>0</v>
      </c>
      <c r="P94" s="138">
        <v>89.0</v>
      </c>
      <c r="Q94" s="112" t="str">
        <f t="shared" si="21"/>
        <v/>
      </c>
      <c r="R94" s="112" t="str">
        <f t="shared" si="22"/>
        <v/>
      </c>
      <c r="S94" s="112">
        <f t="shared" si="4"/>
        <v>0</v>
      </c>
      <c r="T94" s="112">
        <f t="shared" si="5"/>
        <v>0</v>
      </c>
      <c r="U94" s="112" t="str">
        <f t="shared" si="23"/>
        <v/>
      </c>
      <c r="V94" s="112" t="str">
        <f t="shared" si="6"/>
        <v/>
      </c>
      <c r="W94" s="112">
        <v>0.0</v>
      </c>
      <c r="X94" s="112">
        <f t="shared" si="7"/>
        <v>0</v>
      </c>
      <c r="Y94" s="140" t="str">
        <f t="shared" si="8"/>
        <v/>
      </c>
      <c r="AA94" s="141">
        <v>89.0</v>
      </c>
      <c r="AB94" s="112" t="str">
        <f t="shared" si="9"/>
        <v/>
      </c>
      <c r="AC94" s="142">
        <f t="shared" si="10"/>
        <v>0</v>
      </c>
      <c r="AD94" s="112" t="str">
        <f t="shared" si="11"/>
        <v/>
      </c>
      <c r="AE94" s="112" t="str">
        <f t="shared" si="12"/>
        <v/>
      </c>
      <c r="AF94" s="112" t="str">
        <f t="shared" si="24"/>
        <v/>
      </c>
      <c r="AG94" s="112" t="str">
        <f t="shared" si="25"/>
        <v/>
      </c>
      <c r="AH94" s="112" t="str">
        <f t="shared" si="26"/>
        <v/>
      </c>
      <c r="AI94" s="143" t="str">
        <f t="shared" si="27"/>
        <v/>
      </c>
      <c r="AK94" s="141">
        <v>89.0</v>
      </c>
      <c r="AL94" s="112"/>
      <c r="AM94" s="112"/>
      <c r="AN94" s="112"/>
      <c r="AO94" s="112"/>
      <c r="AP94" s="112"/>
      <c r="AQ94" s="112"/>
      <c r="AR94" s="112"/>
      <c r="AS94" s="112"/>
      <c r="AT94" s="112"/>
      <c r="AU94" s="112"/>
      <c r="AV94" s="112"/>
      <c r="AW94" s="112"/>
      <c r="AX94" s="112"/>
      <c r="AY94" s="143"/>
    </row>
    <row r="95" ht="15.75" customHeight="1">
      <c r="F95" s="111"/>
      <c r="G95" s="112"/>
      <c r="H95" s="112"/>
      <c r="I95" s="138">
        <v>90.0</v>
      </c>
      <c r="J95" s="112" t="str">
        <f t="shared" si="64"/>
        <v/>
      </c>
      <c r="K95" s="112">
        <f t="shared" si="19"/>
        <v>0</v>
      </c>
      <c r="L95" s="112" t="str">
        <f t="shared" si="20"/>
        <v/>
      </c>
      <c r="M95" s="112" t="str">
        <f t="shared" si="1"/>
        <v/>
      </c>
      <c r="N95" s="112" t="str">
        <f t="shared" si="2"/>
        <v/>
      </c>
      <c r="O95" s="139">
        <f t="shared" si="3"/>
        <v>0</v>
      </c>
      <c r="P95" s="138">
        <v>90.0</v>
      </c>
      <c r="Q95" s="112" t="str">
        <f t="shared" si="21"/>
        <v/>
      </c>
      <c r="R95" s="112" t="str">
        <f t="shared" si="22"/>
        <v/>
      </c>
      <c r="S95" s="112">
        <f t="shared" si="4"/>
        <v>0</v>
      </c>
      <c r="T95" s="112">
        <f t="shared" si="5"/>
        <v>0</v>
      </c>
      <c r="U95" s="112" t="str">
        <f t="shared" si="23"/>
        <v/>
      </c>
      <c r="V95" s="112" t="str">
        <f t="shared" si="6"/>
        <v/>
      </c>
      <c r="W95" s="112">
        <v>0.0</v>
      </c>
      <c r="X95" s="112">
        <f t="shared" si="7"/>
        <v>0</v>
      </c>
      <c r="Y95" s="140" t="str">
        <f t="shared" si="8"/>
        <v/>
      </c>
      <c r="AA95" s="141">
        <v>90.0</v>
      </c>
      <c r="AB95" s="112" t="str">
        <f t="shared" si="9"/>
        <v/>
      </c>
      <c r="AC95" s="142">
        <f t="shared" si="10"/>
        <v>0</v>
      </c>
      <c r="AD95" s="112" t="str">
        <f t="shared" si="11"/>
        <v/>
      </c>
      <c r="AE95" s="112" t="str">
        <f t="shared" si="12"/>
        <v/>
      </c>
      <c r="AF95" s="112" t="str">
        <f t="shared" si="24"/>
        <v/>
      </c>
      <c r="AG95" s="112" t="str">
        <f t="shared" si="25"/>
        <v/>
      </c>
      <c r="AH95" s="112" t="str">
        <f t="shared" si="26"/>
        <v/>
      </c>
      <c r="AI95" s="143" t="str">
        <f t="shared" si="27"/>
        <v/>
      </c>
      <c r="AK95" s="141">
        <v>90.0</v>
      </c>
      <c r="AL95" s="112"/>
      <c r="AM95" s="112"/>
      <c r="AN95" s="112"/>
      <c r="AO95" s="112"/>
      <c r="AP95" s="112"/>
      <c r="AQ95" s="112"/>
      <c r="AR95" s="112"/>
      <c r="AS95" s="112"/>
      <c r="AT95" s="112"/>
      <c r="AU95" s="112"/>
      <c r="AV95" s="112"/>
      <c r="AW95" s="112"/>
      <c r="AX95" s="112"/>
      <c r="AY95" s="143"/>
    </row>
    <row r="96" ht="15.75" customHeight="1">
      <c r="C96" s="219" t="s">
        <v>150</v>
      </c>
      <c r="D96" s="220" t="s">
        <v>151</v>
      </c>
      <c r="E96" s="172"/>
      <c r="F96" s="111"/>
      <c r="G96" s="112"/>
      <c r="H96" s="112"/>
      <c r="I96" s="138">
        <v>91.0</v>
      </c>
      <c r="J96" s="112" t="str">
        <f t="shared" si="64"/>
        <v/>
      </c>
      <c r="K96" s="112">
        <f t="shared" si="19"/>
        <v>0</v>
      </c>
      <c r="L96" s="112" t="str">
        <f t="shared" si="20"/>
        <v/>
      </c>
      <c r="M96" s="112" t="str">
        <f t="shared" si="1"/>
        <v/>
      </c>
      <c r="N96" s="112" t="str">
        <f t="shared" si="2"/>
        <v/>
      </c>
      <c r="O96" s="139">
        <f t="shared" si="3"/>
        <v>0</v>
      </c>
      <c r="P96" s="138">
        <v>91.0</v>
      </c>
      <c r="Q96" s="112" t="str">
        <f t="shared" si="21"/>
        <v/>
      </c>
      <c r="R96" s="112" t="str">
        <f t="shared" si="22"/>
        <v/>
      </c>
      <c r="S96" s="112">
        <f t="shared" si="4"/>
        <v>0</v>
      </c>
      <c r="T96" s="112">
        <f t="shared" si="5"/>
        <v>0</v>
      </c>
      <c r="U96" s="112" t="str">
        <f t="shared" si="23"/>
        <v/>
      </c>
      <c r="V96" s="112" t="str">
        <f t="shared" si="6"/>
        <v/>
      </c>
      <c r="W96" s="112">
        <v>0.0</v>
      </c>
      <c r="X96" s="112">
        <f t="shared" si="7"/>
        <v>0</v>
      </c>
      <c r="Y96" s="140" t="str">
        <f t="shared" si="8"/>
        <v/>
      </c>
      <c r="AA96" s="141">
        <v>91.0</v>
      </c>
      <c r="AB96" s="112" t="str">
        <f t="shared" si="9"/>
        <v/>
      </c>
      <c r="AC96" s="142">
        <f t="shared" si="10"/>
        <v>0</v>
      </c>
      <c r="AD96" s="112" t="str">
        <f t="shared" si="11"/>
        <v/>
      </c>
      <c r="AE96" s="112" t="str">
        <f t="shared" si="12"/>
        <v/>
      </c>
      <c r="AF96" s="112" t="str">
        <f t="shared" si="24"/>
        <v/>
      </c>
      <c r="AG96" s="112" t="str">
        <f t="shared" si="25"/>
        <v/>
      </c>
      <c r="AH96" s="112" t="str">
        <f t="shared" si="26"/>
        <v/>
      </c>
      <c r="AI96" s="143" t="str">
        <f t="shared" si="27"/>
        <v/>
      </c>
      <c r="AK96" s="141">
        <v>91.0</v>
      </c>
      <c r="AL96" s="112"/>
      <c r="AM96" s="112"/>
      <c r="AN96" s="112"/>
      <c r="AO96" s="112"/>
      <c r="AP96" s="112"/>
      <c r="AQ96" s="112"/>
      <c r="AR96" s="112"/>
      <c r="AS96" s="112"/>
      <c r="AT96" s="112"/>
      <c r="AU96" s="112"/>
      <c r="AV96" s="112"/>
      <c r="AW96" s="112"/>
      <c r="AX96" s="112"/>
      <c r="AY96" s="143"/>
    </row>
    <row r="97" ht="15.75" customHeight="1">
      <c r="B97" s="221" t="s">
        <v>152</v>
      </c>
      <c r="C97" s="220">
        <v>32.0</v>
      </c>
      <c r="D97" s="220">
        <v>0.0</v>
      </c>
      <c r="E97" s="172"/>
      <c r="F97" s="111"/>
      <c r="G97" s="112"/>
      <c r="H97" s="112"/>
      <c r="I97" s="138">
        <v>92.0</v>
      </c>
      <c r="J97" s="112" t="str">
        <f t="shared" si="64"/>
        <v/>
      </c>
      <c r="K97" s="112">
        <f t="shared" si="19"/>
        <v>0</v>
      </c>
      <c r="L97" s="112" t="str">
        <f t="shared" si="20"/>
        <v/>
      </c>
      <c r="M97" s="112" t="str">
        <f t="shared" si="1"/>
        <v/>
      </c>
      <c r="N97" s="112" t="str">
        <f t="shared" si="2"/>
        <v/>
      </c>
      <c r="O97" s="139">
        <f t="shared" si="3"/>
        <v>0</v>
      </c>
      <c r="P97" s="138">
        <v>92.0</v>
      </c>
      <c r="Q97" s="112" t="str">
        <f t="shared" si="21"/>
        <v/>
      </c>
      <c r="R97" s="112" t="str">
        <f t="shared" si="22"/>
        <v/>
      </c>
      <c r="S97" s="112">
        <f t="shared" si="4"/>
        <v>0</v>
      </c>
      <c r="T97" s="112">
        <f t="shared" si="5"/>
        <v>0</v>
      </c>
      <c r="U97" s="112" t="str">
        <f t="shared" si="23"/>
        <v/>
      </c>
      <c r="V97" s="112" t="str">
        <f t="shared" si="6"/>
        <v/>
      </c>
      <c r="W97" s="112">
        <v>0.0</v>
      </c>
      <c r="X97" s="112">
        <f t="shared" si="7"/>
        <v>0</v>
      </c>
      <c r="Y97" s="140" t="str">
        <f t="shared" si="8"/>
        <v/>
      </c>
      <c r="AA97" s="141">
        <v>92.0</v>
      </c>
      <c r="AB97" s="112" t="str">
        <f t="shared" si="9"/>
        <v/>
      </c>
      <c r="AC97" s="142">
        <f t="shared" si="10"/>
        <v>0</v>
      </c>
      <c r="AD97" s="112" t="str">
        <f t="shared" si="11"/>
        <v/>
      </c>
      <c r="AE97" s="112" t="str">
        <f t="shared" si="12"/>
        <v/>
      </c>
      <c r="AF97" s="112" t="str">
        <f t="shared" si="24"/>
        <v/>
      </c>
      <c r="AG97" s="112" t="str">
        <f t="shared" si="25"/>
        <v/>
      </c>
      <c r="AH97" s="112" t="str">
        <f t="shared" si="26"/>
        <v/>
      </c>
      <c r="AI97" s="143" t="str">
        <f t="shared" si="27"/>
        <v/>
      </c>
      <c r="AK97" s="141">
        <v>92.0</v>
      </c>
      <c r="AL97" s="112"/>
      <c r="AM97" s="112"/>
      <c r="AN97" s="112"/>
      <c r="AO97" s="112"/>
      <c r="AP97" s="112"/>
      <c r="AQ97" s="112"/>
      <c r="AR97" s="112"/>
      <c r="AS97" s="112"/>
      <c r="AT97" s="112"/>
      <c r="AU97" s="112"/>
      <c r="AV97" s="112"/>
      <c r="AW97" s="112"/>
      <c r="AX97" s="112"/>
      <c r="AY97" s="143"/>
    </row>
    <row r="98" ht="15.75" customHeight="1">
      <c r="B98" s="221" t="s">
        <v>153</v>
      </c>
      <c r="C98" s="220">
        <v>45.0</v>
      </c>
      <c r="D98" s="220">
        <v>0.0</v>
      </c>
      <c r="E98" s="172"/>
      <c r="F98" s="111"/>
      <c r="G98" s="112"/>
      <c r="H98" s="112"/>
      <c r="I98" s="138">
        <v>93.0</v>
      </c>
      <c r="J98" s="112" t="str">
        <f t="shared" si="64"/>
        <v/>
      </c>
      <c r="K98" s="112">
        <f t="shared" si="19"/>
        <v>0</v>
      </c>
      <c r="L98" s="112" t="str">
        <f t="shared" si="20"/>
        <v/>
      </c>
      <c r="M98" s="112" t="str">
        <f t="shared" si="1"/>
        <v/>
      </c>
      <c r="N98" s="112" t="str">
        <f t="shared" si="2"/>
        <v/>
      </c>
      <c r="O98" s="139">
        <f t="shared" si="3"/>
        <v>0</v>
      </c>
      <c r="P98" s="138">
        <v>93.0</v>
      </c>
      <c r="Q98" s="112" t="str">
        <f t="shared" si="21"/>
        <v/>
      </c>
      <c r="R98" s="112" t="str">
        <f t="shared" si="22"/>
        <v/>
      </c>
      <c r="S98" s="112">
        <f t="shared" si="4"/>
        <v>0</v>
      </c>
      <c r="T98" s="112">
        <f t="shared" si="5"/>
        <v>0</v>
      </c>
      <c r="U98" s="112" t="str">
        <f t="shared" si="23"/>
        <v/>
      </c>
      <c r="V98" s="112" t="str">
        <f t="shared" si="6"/>
        <v/>
      </c>
      <c r="W98" s="112">
        <v>0.0</v>
      </c>
      <c r="X98" s="112">
        <f t="shared" si="7"/>
        <v>0</v>
      </c>
      <c r="Y98" s="140" t="str">
        <f t="shared" si="8"/>
        <v/>
      </c>
      <c r="AA98" s="141">
        <v>93.0</v>
      </c>
      <c r="AB98" s="112" t="str">
        <f t="shared" si="9"/>
        <v/>
      </c>
      <c r="AC98" s="142">
        <f t="shared" si="10"/>
        <v>0</v>
      </c>
      <c r="AD98" s="112" t="str">
        <f t="shared" si="11"/>
        <v/>
      </c>
      <c r="AE98" s="112" t="str">
        <f t="shared" si="12"/>
        <v/>
      </c>
      <c r="AF98" s="112" t="str">
        <f t="shared" si="24"/>
        <v/>
      </c>
      <c r="AG98" s="112" t="str">
        <f t="shared" si="25"/>
        <v/>
      </c>
      <c r="AH98" s="112" t="str">
        <f t="shared" si="26"/>
        <v/>
      </c>
      <c r="AI98" s="143" t="str">
        <f t="shared" si="27"/>
        <v/>
      </c>
      <c r="AK98" s="141">
        <v>93.0</v>
      </c>
      <c r="AL98" s="112"/>
      <c r="AM98" s="112"/>
      <c r="AN98" s="112"/>
      <c r="AO98" s="112"/>
      <c r="AP98" s="112"/>
      <c r="AQ98" s="112"/>
      <c r="AR98" s="112"/>
      <c r="AS98" s="112"/>
      <c r="AT98" s="112"/>
      <c r="AU98" s="112"/>
      <c r="AV98" s="112"/>
      <c r="AW98" s="112"/>
      <c r="AX98" s="112"/>
      <c r="AY98" s="143"/>
    </row>
    <row r="99" ht="15.75" customHeight="1">
      <c r="B99" s="221" t="s">
        <v>154</v>
      </c>
      <c r="C99" s="220">
        <v>70.0</v>
      </c>
      <c r="D99" s="220">
        <v>0.0</v>
      </c>
      <c r="E99" s="172"/>
      <c r="F99" s="111"/>
      <c r="G99" s="112"/>
      <c r="H99" s="112"/>
      <c r="I99" s="138">
        <v>94.0</v>
      </c>
      <c r="J99" s="112" t="str">
        <f t="shared" si="64"/>
        <v/>
      </c>
      <c r="K99" s="112">
        <f t="shared" si="19"/>
        <v>0</v>
      </c>
      <c r="L99" s="112" t="str">
        <f t="shared" si="20"/>
        <v/>
      </c>
      <c r="M99" s="112" t="str">
        <f t="shared" si="1"/>
        <v/>
      </c>
      <c r="N99" s="112" t="str">
        <f t="shared" si="2"/>
        <v/>
      </c>
      <c r="O99" s="139">
        <f t="shared" si="3"/>
        <v>0</v>
      </c>
      <c r="P99" s="138">
        <v>94.0</v>
      </c>
      <c r="Q99" s="112" t="str">
        <f t="shared" si="21"/>
        <v/>
      </c>
      <c r="R99" s="112" t="str">
        <f t="shared" si="22"/>
        <v/>
      </c>
      <c r="S99" s="112">
        <f t="shared" si="4"/>
        <v>0</v>
      </c>
      <c r="T99" s="112">
        <f t="shared" si="5"/>
        <v>0</v>
      </c>
      <c r="U99" s="112" t="str">
        <f t="shared" si="23"/>
        <v/>
      </c>
      <c r="V99" s="112" t="str">
        <f t="shared" si="6"/>
        <v/>
      </c>
      <c r="W99" s="112">
        <v>0.0</v>
      </c>
      <c r="X99" s="112">
        <f t="shared" si="7"/>
        <v>0</v>
      </c>
      <c r="Y99" s="140" t="str">
        <f t="shared" si="8"/>
        <v/>
      </c>
      <c r="AA99" s="141">
        <v>94.0</v>
      </c>
      <c r="AB99" s="112" t="str">
        <f t="shared" si="9"/>
        <v/>
      </c>
      <c r="AC99" s="142">
        <f t="shared" si="10"/>
        <v>0</v>
      </c>
      <c r="AD99" s="112" t="str">
        <f t="shared" si="11"/>
        <v/>
      </c>
      <c r="AE99" s="112" t="str">
        <f t="shared" si="12"/>
        <v/>
      </c>
      <c r="AF99" s="112" t="str">
        <f t="shared" si="24"/>
        <v/>
      </c>
      <c r="AG99" s="112" t="str">
        <f t="shared" si="25"/>
        <v/>
      </c>
      <c r="AH99" s="112" t="str">
        <f t="shared" si="26"/>
        <v/>
      </c>
      <c r="AI99" s="143" t="str">
        <f t="shared" si="27"/>
        <v/>
      </c>
      <c r="AK99" s="141">
        <v>94.0</v>
      </c>
      <c r="AL99" s="112"/>
      <c r="AM99" s="112"/>
      <c r="AN99" s="112"/>
      <c r="AO99" s="112"/>
      <c r="AP99" s="112"/>
      <c r="AQ99" s="112"/>
      <c r="AR99" s="112"/>
      <c r="AS99" s="112"/>
      <c r="AT99" s="112"/>
      <c r="AU99" s="112"/>
      <c r="AV99" s="112"/>
      <c r="AW99" s="112"/>
      <c r="AX99" s="112"/>
      <c r="AY99" s="143"/>
    </row>
    <row r="100" ht="15.75" customHeight="1">
      <c r="B100" s="221" t="s">
        <v>123</v>
      </c>
      <c r="C100" s="220">
        <v>70.0</v>
      </c>
      <c r="D100" s="220">
        <v>0.0</v>
      </c>
      <c r="E100" s="172"/>
      <c r="F100" s="111"/>
      <c r="G100" s="112"/>
      <c r="H100" s="112"/>
      <c r="I100" s="138">
        <v>95.0</v>
      </c>
      <c r="J100" s="112" t="str">
        <f t="shared" si="64"/>
        <v/>
      </c>
      <c r="K100" s="112">
        <f t="shared" si="19"/>
        <v>0</v>
      </c>
      <c r="L100" s="112" t="str">
        <f t="shared" si="20"/>
        <v/>
      </c>
      <c r="M100" s="112" t="str">
        <f t="shared" si="1"/>
        <v/>
      </c>
      <c r="N100" s="112" t="str">
        <f t="shared" si="2"/>
        <v/>
      </c>
      <c r="O100" s="139">
        <f t="shared" si="3"/>
        <v>0</v>
      </c>
      <c r="P100" s="138">
        <v>95.0</v>
      </c>
      <c r="Q100" s="112" t="str">
        <f t="shared" si="21"/>
        <v/>
      </c>
      <c r="R100" s="112" t="str">
        <f t="shared" si="22"/>
        <v/>
      </c>
      <c r="S100" s="112">
        <f t="shared" si="4"/>
        <v>0</v>
      </c>
      <c r="T100" s="112">
        <f t="shared" si="5"/>
        <v>0</v>
      </c>
      <c r="U100" s="112" t="str">
        <f t="shared" si="23"/>
        <v/>
      </c>
      <c r="V100" s="112" t="str">
        <f t="shared" si="6"/>
        <v/>
      </c>
      <c r="W100" s="112">
        <v>0.0</v>
      </c>
      <c r="X100" s="112">
        <f t="shared" si="7"/>
        <v>0</v>
      </c>
      <c r="Y100" s="140" t="str">
        <f t="shared" si="8"/>
        <v/>
      </c>
      <c r="AA100" s="141">
        <v>95.0</v>
      </c>
      <c r="AB100" s="112" t="str">
        <f t="shared" si="9"/>
        <v/>
      </c>
      <c r="AC100" s="142">
        <f t="shared" si="10"/>
        <v>0</v>
      </c>
      <c r="AD100" s="112" t="str">
        <f t="shared" si="11"/>
        <v/>
      </c>
      <c r="AE100" s="112" t="str">
        <f t="shared" si="12"/>
        <v/>
      </c>
      <c r="AF100" s="112" t="str">
        <f t="shared" si="24"/>
        <v/>
      </c>
      <c r="AG100" s="112" t="str">
        <f t="shared" si="25"/>
        <v/>
      </c>
      <c r="AH100" s="112" t="str">
        <f t="shared" si="26"/>
        <v/>
      </c>
      <c r="AI100" s="143" t="str">
        <f t="shared" si="27"/>
        <v/>
      </c>
      <c r="AK100" s="141">
        <v>95.0</v>
      </c>
      <c r="AL100" s="112"/>
      <c r="AM100" s="112"/>
      <c r="AN100" s="112"/>
      <c r="AO100" s="112"/>
      <c r="AP100" s="112"/>
      <c r="AQ100" s="112"/>
      <c r="AR100" s="112"/>
      <c r="AS100" s="112"/>
      <c r="AT100" s="112"/>
      <c r="AU100" s="112"/>
      <c r="AV100" s="112"/>
      <c r="AW100" s="112"/>
      <c r="AX100" s="112"/>
      <c r="AY100" s="143"/>
    </row>
    <row r="101" ht="15.75" customHeight="1">
      <c r="C101" s="222"/>
      <c r="E101" s="172"/>
      <c r="F101" s="111"/>
      <c r="G101" s="112"/>
      <c r="H101" s="112"/>
      <c r="I101" s="138">
        <v>96.0</v>
      </c>
      <c r="J101" s="112" t="str">
        <f t="shared" si="64"/>
        <v/>
      </c>
      <c r="K101" s="112">
        <f t="shared" si="19"/>
        <v>0</v>
      </c>
      <c r="L101" s="112" t="str">
        <f t="shared" si="20"/>
        <v/>
      </c>
      <c r="M101" s="112" t="str">
        <f t="shared" si="1"/>
        <v/>
      </c>
      <c r="N101" s="112" t="str">
        <f t="shared" si="2"/>
        <v/>
      </c>
      <c r="O101" s="139">
        <f t="shared" si="3"/>
        <v>0</v>
      </c>
      <c r="P101" s="138">
        <v>96.0</v>
      </c>
      <c r="Q101" s="112" t="str">
        <f t="shared" si="21"/>
        <v/>
      </c>
      <c r="R101" s="112" t="str">
        <f t="shared" si="22"/>
        <v/>
      </c>
      <c r="S101" s="112">
        <f t="shared" si="4"/>
        <v>0</v>
      </c>
      <c r="T101" s="112">
        <f t="shared" si="5"/>
        <v>0</v>
      </c>
      <c r="U101" s="112" t="str">
        <f t="shared" si="23"/>
        <v/>
      </c>
      <c r="V101" s="112" t="str">
        <f t="shared" si="6"/>
        <v/>
      </c>
      <c r="W101" s="112">
        <v>0.0</v>
      </c>
      <c r="X101" s="112">
        <f t="shared" si="7"/>
        <v>0</v>
      </c>
      <c r="Y101" s="140" t="str">
        <f t="shared" si="8"/>
        <v/>
      </c>
      <c r="AA101" s="141">
        <v>96.0</v>
      </c>
      <c r="AB101" s="112" t="str">
        <f t="shared" si="9"/>
        <v/>
      </c>
      <c r="AC101" s="142">
        <f t="shared" si="10"/>
        <v>0</v>
      </c>
      <c r="AD101" s="112" t="str">
        <f t="shared" si="11"/>
        <v/>
      </c>
      <c r="AE101" s="112" t="str">
        <f t="shared" si="12"/>
        <v/>
      </c>
      <c r="AF101" s="112" t="str">
        <f t="shared" si="24"/>
        <v/>
      </c>
      <c r="AG101" s="112" t="str">
        <f t="shared" si="25"/>
        <v/>
      </c>
      <c r="AH101" s="112" t="str">
        <f t="shared" si="26"/>
        <v/>
      </c>
      <c r="AI101" s="143" t="str">
        <f t="shared" si="27"/>
        <v/>
      </c>
      <c r="AK101" s="141">
        <v>96.0</v>
      </c>
      <c r="AL101" s="112"/>
      <c r="AM101" s="112"/>
      <c r="AN101" s="112"/>
      <c r="AO101" s="112"/>
      <c r="AP101" s="112"/>
      <c r="AQ101" s="112"/>
      <c r="AR101" s="112"/>
      <c r="AS101" s="112"/>
      <c r="AT101" s="112"/>
      <c r="AU101" s="112"/>
      <c r="AV101" s="112"/>
      <c r="AW101" s="112"/>
      <c r="AX101" s="112"/>
      <c r="AY101" s="143"/>
    </row>
    <row r="102" ht="15.75" customHeight="1">
      <c r="C102" s="222"/>
      <c r="E102" s="172"/>
      <c r="F102" s="111"/>
      <c r="G102" s="112"/>
      <c r="H102" s="112"/>
      <c r="I102" s="138">
        <v>97.0</v>
      </c>
      <c r="J102" s="112" t="str">
        <f t="shared" si="64"/>
        <v/>
      </c>
      <c r="K102" s="112">
        <f t="shared" si="19"/>
        <v>0</v>
      </c>
      <c r="L102" s="112" t="str">
        <f t="shared" si="20"/>
        <v/>
      </c>
      <c r="M102" s="112" t="str">
        <f t="shared" si="1"/>
        <v/>
      </c>
      <c r="N102" s="112" t="str">
        <f t="shared" si="2"/>
        <v/>
      </c>
      <c r="O102" s="139">
        <f t="shared" si="3"/>
        <v>0</v>
      </c>
      <c r="P102" s="138">
        <v>97.0</v>
      </c>
      <c r="Q102" s="112" t="str">
        <f t="shared" si="21"/>
        <v/>
      </c>
      <c r="R102" s="112" t="str">
        <f t="shared" si="22"/>
        <v/>
      </c>
      <c r="S102" s="112">
        <f t="shared" si="4"/>
        <v>0</v>
      </c>
      <c r="T102" s="112">
        <f t="shared" si="5"/>
        <v>0</v>
      </c>
      <c r="U102" s="112" t="str">
        <f t="shared" si="23"/>
        <v/>
      </c>
      <c r="V102" s="112" t="str">
        <f t="shared" si="6"/>
        <v/>
      </c>
      <c r="W102" s="112">
        <v>0.0</v>
      </c>
      <c r="X102" s="112">
        <f t="shared" si="7"/>
        <v>0</v>
      </c>
      <c r="Y102" s="140" t="str">
        <f t="shared" si="8"/>
        <v/>
      </c>
      <c r="AA102" s="141">
        <v>97.0</v>
      </c>
      <c r="AB102" s="112" t="str">
        <f t="shared" si="9"/>
        <v/>
      </c>
      <c r="AC102" s="142">
        <f t="shared" si="10"/>
        <v>0</v>
      </c>
      <c r="AD102" s="112" t="str">
        <f t="shared" si="11"/>
        <v/>
      </c>
      <c r="AE102" s="112" t="str">
        <f t="shared" si="12"/>
        <v/>
      </c>
      <c r="AF102" s="112" t="str">
        <f t="shared" si="24"/>
        <v/>
      </c>
      <c r="AG102" s="112" t="str">
        <f t="shared" si="25"/>
        <v/>
      </c>
      <c r="AH102" s="112" t="str">
        <f t="shared" si="26"/>
        <v/>
      </c>
      <c r="AI102" s="143" t="str">
        <f t="shared" si="27"/>
        <v/>
      </c>
      <c r="AK102" s="141">
        <v>97.0</v>
      </c>
      <c r="AL102" s="112"/>
      <c r="AM102" s="112"/>
      <c r="AN102" s="112"/>
      <c r="AO102" s="112"/>
      <c r="AP102" s="112"/>
      <c r="AQ102" s="112"/>
      <c r="AR102" s="112"/>
      <c r="AS102" s="112"/>
      <c r="AT102" s="112"/>
      <c r="AU102" s="112"/>
      <c r="AV102" s="112"/>
      <c r="AW102" s="112"/>
      <c r="AX102" s="112"/>
      <c r="AY102" s="143"/>
    </row>
    <row r="103" ht="15.75" customHeight="1">
      <c r="C103" s="223" t="s">
        <v>155</v>
      </c>
      <c r="D103" s="65" t="s">
        <v>156</v>
      </c>
      <c r="F103" s="224" t="s">
        <v>157</v>
      </c>
      <c r="G103" s="112"/>
      <c r="H103" s="112"/>
      <c r="I103" s="138">
        <v>98.0</v>
      </c>
      <c r="J103" s="112" t="str">
        <f t="shared" si="64"/>
        <v/>
      </c>
      <c r="K103" s="112">
        <f t="shared" si="19"/>
        <v>0</v>
      </c>
      <c r="L103" s="112" t="str">
        <f t="shared" si="20"/>
        <v/>
      </c>
      <c r="M103" s="112" t="str">
        <f t="shared" si="1"/>
        <v/>
      </c>
      <c r="N103" s="112" t="str">
        <f t="shared" si="2"/>
        <v/>
      </c>
      <c r="O103" s="139">
        <f t="shared" si="3"/>
        <v>0</v>
      </c>
      <c r="P103" s="138">
        <v>98.0</v>
      </c>
      <c r="Q103" s="112" t="str">
        <f t="shared" si="21"/>
        <v/>
      </c>
      <c r="R103" s="112" t="str">
        <f t="shared" si="22"/>
        <v/>
      </c>
      <c r="S103" s="112">
        <f t="shared" si="4"/>
        <v>0</v>
      </c>
      <c r="T103" s="112">
        <f t="shared" si="5"/>
        <v>0</v>
      </c>
      <c r="U103" s="112" t="str">
        <f t="shared" si="23"/>
        <v/>
      </c>
      <c r="V103" s="112" t="str">
        <f t="shared" si="6"/>
        <v/>
      </c>
      <c r="W103" s="112">
        <v>0.0</v>
      </c>
      <c r="X103" s="112">
        <f t="shared" si="7"/>
        <v>0</v>
      </c>
      <c r="Y103" s="140" t="str">
        <f t="shared" si="8"/>
        <v/>
      </c>
      <c r="AA103" s="141">
        <v>98.0</v>
      </c>
      <c r="AB103" s="112" t="str">
        <f t="shared" si="9"/>
        <v/>
      </c>
      <c r="AC103" s="142">
        <f t="shared" si="10"/>
        <v>0</v>
      </c>
      <c r="AD103" s="112" t="str">
        <f t="shared" si="11"/>
        <v/>
      </c>
      <c r="AE103" s="112" t="str">
        <f t="shared" si="12"/>
        <v/>
      </c>
      <c r="AF103" s="112" t="str">
        <f t="shared" si="24"/>
        <v/>
      </c>
      <c r="AG103" s="112" t="str">
        <f t="shared" si="25"/>
        <v/>
      </c>
      <c r="AH103" s="112" t="str">
        <f t="shared" si="26"/>
        <v/>
      </c>
      <c r="AI103" s="143" t="str">
        <f t="shared" si="27"/>
        <v/>
      </c>
      <c r="AK103" s="141">
        <v>98.0</v>
      </c>
      <c r="AL103" s="112"/>
      <c r="AM103" s="112"/>
      <c r="AN103" s="112"/>
      <c r="AO103" s="112"/>
      <c r="AP103" s="112"/>
      <c r="AQ103" s="112"/>
      <c r="AR103" s="112"/>
      <c r="AS103" s="112"/>
      <c r="AT103" s="112"/>
      <c r="AU103" s="112"/>
      <c r="AV103" s="112"/>
      <c r="AW103" s="112"/>
      <c r="AX103" s="112"/>
      <c r="AY103" s="143"/>
    </row>
    <row r="104" ht="15.75" customHeight="1">
      <c r="B104" s="220" t="s">
        <v>146</v>
      </c>
      <c r="C104" s="220">
        <v>1.52</v>
      </c>
      <c r="D104" s="220">
        <v>35.0</v>
      </c>
      <c r="F104" s="259" t="s">
        <v>158</v>
      </c>
      <c r="G104" s="112">
        <v>0.25</v>
      </c>
      <c r="H104" s="112"/>
      <c r="I104" s="138">
        <v>99.0</v>
      </c>
      <c r="J104" s="112" t="str">
        <f t="shared" si="64"/>
        <v/>
      </c>
      <c r="K104" s="112">
        <f t="shared" si="19"/>
        <v>0</v>
      </c>
      <c r="L104" s="112" t="str">
        <f t="shared" si="20"/>
        <v/>
      </c>
      <c r="M104" s="112" t="str">
        <f t="shared" si="1"/>
        <v/>
      </c>
      <c r="N104" s="112" t="str">
        <f t="shared" si="2"/>
        <v/>
      </c>
      <c r="O104" s="139">
        <f t="shared" si="3"/>
        <v>0</v>
      </c>
      <c r="P104" s="138">
        <v>99.0</v>
      </c>
      <c r="Q104" s="112" t="str">
        <f t="shared" si="21"/>
        <v/>
      </c>
      <c r="R104" s="112" t="str">
        <f t="shared" si="22"/>
        <v/>
      </c>
      <c r="S104" s="112">
        <f t="shared" si="4"/>
        <v>0</v>
      </c>
      <c r="T104" s="112">
        <f t="shared" si="5"/>
        <v>0</v>
      </c>
      <c r="U104" s="112" t="str">
        <f t="shared" si="23"/>
        <v/>
      </c>
      <c r="V104" s="112" t="str">
        <f t="shared" si="6"/>
        <v/>
      </c>
      <c r="W104" s="112">
        <v>0.0</v>
      </c>
      <c r="X104" s="112">
        <f t="shared" si="7"/>
        <v>0</v>
      </c>
      <c r="Y104" s="140" t="str">
        <f t="shared" si="8"/>
        <v/>
      </c>
      <c r="AA104" s="141">
        <v>99.0</v>
      </c>
      <c r="AB104" s="112" t="str">
        <f t="shared" si="9"/>
        <v/>
      </c>
      <c r="AC104" s="142">
        <f t="shared" si="10"/>
        <v>0</v>
      </c>
      <c r="AD104" s="112" t="str">
        <f t="shared" si="11"/>
        <v/>
      </c>
      <c r="AE104" s="112" t="str">
        <f t="shared" si="12"/>
        <v/>
      </c>
      <c r="AF104" s="112" t="str">
        <f t="shared" si="24"/>
        <v/>
      </c>
      <c r="AG104" s="112" t="str">
        <f t="shared" si="25"/>
        <v/>
      </c>
      <c r="AH104" s="112" t="str">
        <f t="shared" si="26"/>
        <v/>
      </c>
      <c r="AI104" s="143" t="str">
        <f t="shared" si="27"/>
        <v/>
      </c>
      <c r="AK104" s="141">
        <v>99.0</v>
      </c>
      <c r="AL104" s="112"/>
      <c r="AM104" s="112"/>
      <c r="AN104" s="112"/>
      <c r="AO104" s="112"/>
      <c r="AP104" s="112"/>
      <c r="AQ104" s="112"/>
      <c r="AR104" s="112"/>
      <c r="AS104" s="112"/>
      <c r="AT104" s="112"/>
      <c r="AU104" s="112"/>
      <c r="AV104" s="112"/>
      <c r="AW104" s="112"/>
      <c r="AX104" s="112"/>
      <c r="AY104" s="143"/>
    </row>
    <row r="105" ht="15.75" customHeight="1">
      <c r="B105" s="220" t="s">
        <v>148</v>
      </c>
      <c r="C105" s="220">
        <v>0.0</v>
      </c>
      <c r="D105" s="220">
        <v>2.0</v>
      </c>
      <c r="F105" s="259" t="s">
        <v>159</v>
      </c>
      <c r="G105" s="112">
        <v>1.03</v>
      </c>
      <c r="H105" s="112"/>
      <c r="I105" s="138">
        <v>100.0</v>
      </c>
      <c r="J105" s="112" t="str">
        <f t="shared" si="64"/>
        <v/>
      </c>
      <c r="K105" s="112">
        <f t="shared" si="19"/>
        <v>0</v>
      </c>
      <c r="L105" s="112" t="str">
        <f t="shared" si="20"/>
        <v/>
      </c>
      <c r="M105" s="112" t="str">
        <f t="shared" si="1"/>
        <v/>
      </c>
      <c r="N105" s="112" t="str">
        <f t="shared" si="2"/>
        <v/>
      </c>
      <c r="O105" s="139">
        <f t="shared" si="3"/>
        <v>0</v>
      </c>
      <c r="P105" s="138">
        <v>100.0</v>
      </c>
      <c r="Q105" s="112" t="str">
        <f t="shared" si="21"/>
        <v/>
      </c>
      <c r="R105" s="112" t="str">
        <f t="shared" si="22"/>
        <v/>
      </c>
      <c r="S105" s="112">
        <f t="shared" si="4"/>
        <v>0</v>
      </c>
      <c r="T105" s="112">
        <f t="shared" si="5"/>
        <v>0</v>
      </c>
      <c r="U105" s="112" t="str">
        <f t="shared" si="23"/>
        <v/>
      </c>
      <c r="V105" s="112" t="str">
        <f t="shared" si="6"/>
        <v/>
      </c>
      <c r="W105" s="112">
        <v>0.0</v>
      </c>
      <c r="X105" s="112">
        <f t="shared" si="7"/>
        <v>0</v>
      </c>
      <c r="Y105" s="140" t="str">
        <f t="shared" si="8"/>
        <v/>
      </c>
      <c r="AA105" s="141">
        <v>100.0</v>
      </c>
      <c r="AB105" s="112" t="str">
        <f t="shared" si="9"/>
        <v/>
      </c>
      <c r="AC105" s="142">
        <f t="shared" si="10"/>
        <v>0</v>
      </c>
      <c r="AD105" s="112" t="str">
        <f t="shared" si="11"/>
        <v/>
      </c>
      <c r="AE105" s="112" t="str">
        <f t="shared" si="12"/>
        <v/>
      </c>
      <c r="AF105" s="112" t="str">
        <f t="shared" si="24"/>
        <v/>
      </c>
      <c r="AG105" s="112" t="str">
        <f t="shared" si="25"/>
        <v/>
      </c>
      <c r="AH105" s="112" t="str">
        <f t="shared" si="26"/>
        <v/>
      </c>
      <c r="AI105" s="143" t="str">
        <f t="shared" si="27"/>
        <v/>
      </c>
      <c r="AK105" s="141">
        <v>100.0</v>
      </c>
      <c r="AL105" s="112"/>
      <c r="AM105" s="112"/>
      <c r="AN105" s="112"/>
      <c r="AO105" s="112"/>
      <c r="AP105" s="112"/>
      <c r="AQ105" s="112"/>
      <c r="AR105" s="112"/>
      <c r="AS105" s="112"/>
      <c r="AT105" s="112"/>
      <c r="AU105" s="112"/>
      <c r="AV105" s="112"/>
      <c r="AW105" s="112"/>
      <c r="AX105" s="112"/>
      <c r="AY105" s="143"/>
    </row>
    <row r="106" ht="15.75" customHeight="1">
      <c r="B106" s="220" t="s">
        <v>147</v>
      </c>
      <c r="C106" s="220">
        <v>0.77</v>
      </c>
      <c r="D106" s="220">
        <v>25.0</v>
      </c>
      <c r="F106" s="259" t="s">
        <v>160</v>
      </c>
      <c r="G106" s="112">
        <v>0.59</v>
      </c>
      <c r="H106" s="112"/>
      <c r="I106" s="138">
        <v>101.0</v>
      </c>
      <c r="J106" s="112" t="str">
        <f t="shared" si="64"/>
        <v/>
      </c>
      <c r="K106" s="112">
        <f t="shared" si="19"/>
        <v>0</v>
      </c>
      <c r="L106" s="112" t="str">
        <f t="shared" si="20"/>
        <v/>
      </c>
      <c r="M106" s="112" t="str">
        <f t="shared" si="1"/>
        <v/>
      </c>
      <c r="N106" s="112" t="str">
        <f t="shared" si="2"/>
        <v/>
      </c>
      <c r="O106" s="139">
        <f t="shared" si="3"/>
        <v>0</v>
      </c>
      <c r="P106" s="138">
        <v>101.0</v>
      </c>
      <c r="Q106" s="112" t="str">
        <f t="shared" si="21"/>
        <v/>
      </c>
      <c r="R106" s="112" t="str">
        <f t="shared" si="22"/>
        <v/>
      </c>
      <c r="S106" s="112">
        <f t="shared" si="4"/>
        <v>0</v>
      </c>
      <c r="T106" s="112">
        <f t="shared" si="5"/>
        <v>0</v>
      </c>
      <c r="U106" s="112" t="str">
        <f t="shared" si="23"/>
        <v/>
      </c>
      <c r="V106" s="112" t="str">
        <f t="shared" si="6"/>
        <v/>
      </c>
      <c r="W106" s="112">
        <v>0.0</v>
      </c>
      <c r="X106" s="112">
        <f t="shared" si="7"/>
        <v>0</v>
      </c>
      <c r="Y106" s="140" t="str">
        <f t="shared" si="8"/>
        <v/>
      </c>
      <c r="AA106" s="141">
        <v>101.0</v>
      </c>
      <c r="AB106" s="112" t="str">
        <f t="shared" si="9"/>
        <v/>
      </c>
      <c r="AC106" s="142">
        <f t="shared" si="10"/>
        <v>0</v>
      </c>
      <c r="AD106" s="112" t="str">
        <f t="shared" si="11"/>
        <v/>
      </c>
      <c r="AE106" s="112" t="str">
        <f t="shared" si="12"/>
        <v/>
      </c>
      <c r="AF106" s="112" t="str">
        <f t="shared" si="24"/>
        <v/>
      </c>
      <c r="AG106" s="112" t="str">
        <f t="shared" si="25"/>
        <v/>
      </c>
      <c r="AH106" s="112" t="str">
        <f t="shared" si="26"/>
        <v/>
      </c>
      <c r="AI106" s="143" t="str">
        <f t="shared" si="27"/>
        <v/>
      </c>
      <c r="AK106" s="141">
        <v>101.0</v>
      </c>
      <c r="AL106" s="112"/>
      <c r="AM106" s="112"/>
      <c r="AN106" s="112"/>
      <c r="AO106" s="112"/>
      <c r="AP106" s="112"/>
      <c r="AQ106" s="112"/>
      <c r="AR106" s="112"/>
      <c r="AS106" s="112"/>
      <c r="AT106" s="112"/>
      <c r="AU106" s="112"/>
      <c r="AV106" s="112"/>
      <c r="AW106" s="112"/>
      <c r="AX106" s="112"/>
      <c r="AY106" s="143"/>
    </row>
    <row r="107" ht="15.75" customHeight="1">
      <c r="B107" s="220" t="s">
        <v>161</v>
      </c>
      <c r="C107" s="220">
        <f t="shared" ref="C107:D107" si="69">44%*C105+56%*C106</f>
        <v>0.4312</v>
      </c>
      <c r="D107" s="220">
        <f t="shared" si="69"/>
        <v>14.88</v>
      </c>
      <c r="F107" s="259" t="s">
        <v>162</v>
      </c>
      <c r="G107" s="112">
        <v>0.43</v>
      </c>
      <c r="H107" s="112"/>
      <c r="I107" s="138">
        <v>102.0</v>
      </c>
      <c r="J107" s="112" t="str">
        <f t="shared" si="64"/>
        <v/>
      </c>
      <c r="K107" s="112">
        <f t="shared" si="19"/>
        <v>0</v>
      </c>
      <c r="L107" s="112" t="str">
        <f t="shared" si="20"/>
        <v/>
      </c>
      <c r="M107" s="112" t="str">
        <f t="shared" si="1"/>
        <v/>
      </c>
      <c r="N107" s="112" t="str">
        <f t="shared" si="2"/>
        <v/>
      </c>
      <c r="O107" s="139">
        <f t="shared" si="3"/>
        <v>0</v>
      </c>
      <c r="P107" s="138">
        <v>102.0</v>
      </c>
      <c r="Q107" s="112" t="str">
        <f t="shared" si="21"/>
        <v/>
      </c>
      <c r="R107" s="112" t="str">
        <f t="shared" si="22"/>
        <v/>
      </c>
      <c r="S107" s="112">
        <f t="shared" si="4"/>
        <v>0</v>
      </c>
      <c r="T107" s="112">
        <f t="shared" si="5"/>
        <v>0</v>
      </c>
      <c r="U107" s="112" t="str">
        <f t="shared" si="23"/>
        <v/>
      </c>
      <c r="V107" s="112" t="str">
        <f t="shared" si="6"/>
        <v/>
      </c>
      <c r="W107" s="112">
        <v>0.0</v>
      </c>
      <c r="X107" s="112">
        <f t="shared" si="7"/>
        <v>0</v>
      </c>
      <c r="Y107" s="140" t="str">
        <f t="shared" si="8"/>
        <v/>
      </c>
      <c r="AA107" s="141">
        <v>102.0</v>
      </c>
      <c r="AB107" s="112" t="str">
        <f t="shared" si="9"/>
        <v/>
      </c>
      <c r="AC107" s="142">
        <f t="shared" si="10"/>
        <v>0</v>
      </c>
      <c r="AD107" s="112" t="str">
        <f t="shared" si="11"/>
        <v/>
      </c>
      <c r="AE107" s="112" t="str">
        <f t="shared" si="12"/>
        <v/>
      </c>
      <c r="AF107" s="112" t="str">
        <f t="shared" si="24"/>
        <v/>
      </c>
      <c r="AG107" s="112" t="str">
        <f t="shared" si="25"/>
        <v/>
      </c>
      <c r="AH107" s="112" t="str">
        <f t="shared" si="26"/>
        <v/>
      </c>
      <c r="AI107" s="143" t="str">
        <f t="shared" si="27"/>
        <v/>
      </c>
      <c r="AK107" s="141">
        <v>102.0</v>
      </c>
      <c r="AL107" s="112"/>
      <c r="AM107" s="112"/>
      <c r="AN107" s="112"/>
      <c r="AO107" s="112"/>
      <c r="AP107" s="112"/>
      <c r="AQ107" s="112"/>
      <c r="AR107" s="112"/>
      <c r="AS107" s="112"/>
      <c r="AT107" s="112"/>
      <c r="AU107" s="112"/>
      <c r="AV107" s="112"/>
      <c r="AW107" s="112"/>
      <c r="AX107" s="112"/>
      <c r="AY107" s="143"/>
    </row>
    <row r="108" ht="15.75" customHeight="1">
      <c r="B108" s="220" t="s">
        <v>149</v>
      </c>
      <c r="C108" s="220">
        <v>0.25</v>
      </c>
      <c r="D108" s="220">
        <v>0.0</v>
      </c>
      <c r="F108" s="260" t="s">
        <v>163</v>
      </c>
      <c r="G108" s="142" t="str">
        <f>VLOOKUP(VLOOKUP(F17,C131:E195,3,FALSE),F104:G107,2,FALSE)</f>
        <v>#N/A</v>
      </c>
      <c r="H108" s="112"/>
      <c r="I108" s="138">
        <v>103.0</v>
      </c>
      <c r="J108" s="112" t="str">
        <f t="shared" si="64"/>
        <v/>
      </c>
      <c r="K108" s="112">
        <f t="shared" si="19"/>
        <v>0</v>
      </c>
      <c r="L108" s="112" t="str">
        <f t="shared" si="20"/>
        <v/>
      </c>
      <c r="M108" s="112" t="str">
        <f t="shared" si="1"/>
        <v/>
      </c>
      <c r="N108" s="112" t="str">
        <f t="shared" si="2"/>
        <v/>
      </c>
      <c r="O108" s="139">
        <f t="shared" si="3"/>
        <v>0</v>
      </c>
      <c r="P108" s="138">
        <v>103.0</v>
      </c>
      <c r="Q108" s="112" t="str">
        <f t="shared" si="21"/>
        <v/>
      </c>
      <c r="R108" s="112" t="str">
        <f t="shared" si="22"/>
        <v/>
      </c>
      <c r="S108" s="112">
        <f t="shared" si="4"/>
        <v>0</v>
      </c>
      <c r="T108" s="112">
        <f t="shared" si="5"/>
        <v>0</v>
      </c>
      <c r="U108" s="112" t="str">
        <f t="shared" si="23"/>
        <v/>
      </c>
      <c r="V108" s="112" t="str">
        <f t="shared" si="6"/>
        <v/>
      </c>
      <c r="W108" s="112">
        <v>0.0</v>
      </c>
      <c r="X108" s="112">
        <f t="shared" si="7"/>
        <v>0</v>
      </c>
      <c r="Y108" s="140" t="str">
        <f t="shared" si="8"/>
        <v/>
      </c>
      <c r="AA108" s="141">
        <v>103.0</v>
      </c>
      <c r="AB108" s="112" t="str">
        <f t="shared" si="9"/>
        <v/>
      </c>
      <c r="AC108" s="142">
        <f t="shared" si="10"/>
        <v>0</v>
      </c>
      <c r="AD108" s="112" t="str">
        <f t="shared" si="11"/>
        <v/>
      </c>
      <c r="AE108" s="112" t="str">
        <f t="shared" si="12"/>
        <v/>
      </c>
      <c r="AF108" s="112" t="str">
        <f t="shared" si="24"/>
        <v/>
      </c>
      <c r="AG108" s="112" t="str">
        <f t="shared" si="25"/>
        <v/>
      </c>
      <c r="AH108" s="112" t="str">
        <f t="shared" si="26"/>
        <v/>
      </c>
      <c r="AI108" s="143" t="str">
        <f t="shared" si="27"/>
        <v/>
      </c>
      <c r="AK108" s="141">
        <v>103.0</v>
      </c>
      <c r="AL108" s="112"/>
      <c r="AM108" s="112"/>
      <c r="AN108" s="112"/>
      <c r="AO108" s="112"/>
      <c r="AP108" s="112"/>
      <c r="AQ108" s="112"/>
      <c r="AR108" s="112"/>
      <c r="AS108" s="112"/>
      <c r="AT108" s="112"/>
      <c r="AU108" s="112"/>
      <c r="AV108" s="112"/>
      <c r="AW108" s="112"/>
      <c r="AX108" s="112"/>
      <c r="AY108" s="143"/>
    </row>
    <row r="109" ht="15.75" customHeight="1">
      <c r="F109" s="111"/>
      <c r="G109" s="112"/>
      <c r="H109" s="112"/>
      <c r="I109" s="138">
        <v>104.0</v>
      </c>
      <c r="J109" s="112" t="str">
        <f t="shared" si="64"/>
        <v/>
      </c>
      <c r="K109" s="112">
        <f t="shared" si="19"/>
        <v>0</v>
      </c>
      <c r="L109" s="112" t="str">
        <f t="shared" si="20"/>
        <v/>
      </c>
      <c r="M109" s="112" t="str">
        <f t="shared" si="1"/>
        <v/>
      </c>
      <c r="N109" s="112" t="str">
        <f t="shared" si="2"/>
        <v/>
      </c>
      <c r="O109" s="139">
        <f t="shared" si="3"/>
        <v>0</v>
      </c>
      <c r="P109" s="138">
        <v>104.0</v>
      </c>
      <c r="Q109" s="112" t="str">
        <f t="shared" si="21"/>
        <v/>
      </c>
      <c r="R109" s="112" t="str">
        <f t="shared" si="22"/>
        <v/>
      </c>
      <c r="S109" s="112">
        <f t="shared" si="4"/>
        <v>0</v>
      </c>
      <c r="T109" s="112">
        <f t="shared" si="5"/>
        <v>0</v>
      </c>
      <c r="U109" s="112" t="str">
        <f t="shared" si="23"/>
        <v/>
      </c>
      <c r="V109" s="112" t="str">
        <f t="shared" si="6"/>
        <v/>
      </c>
      <c r="W109" s="112">
        <v>0.0</v>
      </c>
      <c r="X109" s="112">
        <f t="shared" si="7"/>
        <v>0</v>
      </c>
      <c r="Y109" s="140" t="str">
        <f t="shared" si="8"/>
        <v/>
      </c>
      <c r="AA109" s="141">
        <v>104.0</v>
      </c>
      <c r="AB109" s="112" t="str">
        <f t="shared" si="9"/>
        <v/>
      </c>
      <c r="AC109" s="142">
        <f t="shared" si="10"/>
        <v>0</v>
      </c>
      <c r="AD109" s="112" t="str">
        <f t="shared" si="11"/>
        <v/>
      </c>
      <c r="AE109" s="112" t="str">
        <f t="shared" si="12"/>
        <v/>
      </c>
      <c r="AF109" s="112" t="str">
        <f t="shared" si="24"/>
        <v/>
      </c>
      <c r="AG109" s="112" t="str">
        <f t="shared" si="25"/>
        <v/>
      </c>
      <c r="AH109" s="112" t="str">
        <f t="shared" si="26"/>
        <v/>
      </c>
      <c r="AI109" s="143" t="str">
        <f t="shared" si="27"/>
        <v/>
      </c>
      <c r="AK109" s="141">
        <v>104.0</v>
      </c>
      <c r="AL109" s="112"/>
      <c r="AM109" s="112"/>
      <c r="AN109" s="112"/>
      <c r="AO109" s="112"/>
      <c r="AP109" s="112"/>
      <c r="AQ109" s="112"/>
      <c r="AR109" s="112"/>
      <c r="AS109" s="112"/>
      <c r="AT109" s="112"/>
      <c r="AU109" s="112"/>
      <c r="AV109" s="112"/>
      <c r="AW109" s="112"/>
      <c r="AX109" s="112"/>
      <c r="AY109" s="143"/>
    </row>
    <row r="110" ht="15.75" customHeight="1">
      <c r="F110" s="111"/>
      <c r="G110" s="112"/>
      <c r="H110" s="112"/>
      <c r="I110" s="138">
        <v>105.0</v>
      </c>
      <c r="J110" s="112" t="str">
        <f t="shared" si="64"/>
        <v/>
      </c>
      <c r="K110" s="112">
        <f t="shared" si="19"/>
        <v>0</v>
      </c>
      <c r="L110" s="112" t="str">
        <f t="shared" si="20"/>
        <v/>
      </c>
      <c r="M110" s="112" t="str">
        <f t="shared" si="1"/>
        <v/>
      </c>
      <c r="N110" s="112" t="str">
        <f t="shared" si="2"/>
        <v/>
      </c>
      <c r="O110" s="139">
        <f t="shared" si="3"/>
        <v>0</v>
      </c>
      <c r="P110" s="138">
        <v>105.0</v>
      </c>
      <c r="Q110" s="112" t="str">
        <f t="shared" si="21"/>
        <v/>
      </c>
      <c r="R110" s="112" t="str">
        <f t="shared" si="22"/>
        <v/>
      </c>
      <c r="S110" s="112">
        <f t="shared" si="4"/>
        <v>0</v>
      </c>
      <c r="T110" s="112">
        <f t="shared" si="5"/>
        <v>0</v>
      </c>
      <c r="U110" s="112" t="str">
        <f t="shared" si="23"/>
        <v/>
      </c>
      <c r="V110" s="112" t="str">
        <f t="shared" si="6"/>
        <v/>
      </c>
      <c r="W110" s="112">
        <v>0.0</v>
      </c>
      <c r="X110" s="112">
        <f t="shared" si="7"/>
        <v>0</v>
      </c>
      <c r="Y110" s="140" t="str">
        <f t="shared" si="8"/>
        <v/>
      </c>
      <c r="AA110" s="141">
        <v>105.0</v>
      </c>
      <c r="AB110" s="112" t="str">
        <f t="shared" si="9"/>
        <v/>
      </c>
      <c r="AC110" s="142">
        <f t="shared" si="10"/>
        <v>0</v>
      </c>
      <c r="AD110" s="112" t="str">
        <f t="shared" si="11"/>
        <v/>
      </c>
      <c r="AE110" s="112" t="str">
        <f t="shared" si="12"/>
        <v/>
      </c>
      <c r="AF110" s="112" t="str">
        <f t="shared" si="24"/>
        <v/>
      </c>
      <c r="AG110" s="112" t="str">
        <f t="shared" si="25"/>
        <v/>
      </c>
      <c r="AH110" s="112" t="str">
        <f t="shared" si="26"/>
        <v/>
      </c>
      <c r="AI110" s="143" t="str">
        <f t="shared" si="27"/>
        <v/>
      </c>
      <c r="AK110" s="141">
        <v>105.0</v>
      </c>
      <c r="AL110" s="112"/>
      <c r="AM110" s="112"/>
      <c r="AN110" s="112"/>
      <c r="AO110" s="112"/>
      <c r="AP110" s="112"/>
      <c r="AQ110" s="112"/>
      <c r="AR110" s="112"/>
      <c r="AS110" s="112"/>
      <c r="AT110" s="112"/>
      <c r="AU110" s="112"/>
      <c r="AV110" s="112"/>
      <c r="AW110" s="112"/>
      <c r="AX110" s="112"/>
      <c r="AY110" s="143"/>
    </row>
    <row r="111" ht="15.75" customHeight="1">
      <c r="C111" s="65" t="s">
        <v>164</v>
      </c>
      <c r="D111" s="65"/>
      <c r="E111" s="65"/>
      <c r="F111" s="111"/>
      <c r="G111" s="112"/>
      <c r="H111" s="112"/>
      <c r="I111" s="138">
        <v>106.0</v>
      </c>
      <c r="J111" s="112" t="str">
        <f t="shared" si="64"/>
        <v/>
      </c>
      <c r="K111" s="112">
        <f t="shared" si="19"/>
        <v>0</v>
      </c>
      <c r="L111" s="112" t="str">
        <f t="shared" si="20"/>
        <v/>
      </c>
      <c r="M111" s="112" t="str">
        <f t="shared" si="1"/>
        <v/>
      </c>
      <c r="N111" s="112" t="str">
        <f t="shared" si="2"/>
        <v/>
      </c>
      <c r="O111" s="139">
        <f t="shared" si="3"/>
        <v>0</v>
      </c>
      <c r="P111" s="138">
        <v>106.0</v>
      </c>
      <c r="Q111" s="112" t="str">
        <f t="shared" si="21"/>
        <v/>
      </c>
      <c r="R111" s="112" t="str">
        <f t="shared" si="22"/>
        <v/>
      </c>
      <c r="S111" s="112">
        <f t="shared" si="4"/>
        <v>0</v>
      </c>
      <c r="T111" s="112">
        <f t="shared" si="5"/>
        <v>0</v>
      </c>
      <c r="U111" s="112" t="str">
        <f t="shared" si="23"/>
        <v/>
      </c>
      <c r="V111" s="112" t="str">
        <f t="shared" si="6"/>
        <v/>
      </c>
      <c r="W111" s="112">
        <v>0.0</v>
      </c>
      <c r="X111" s="112">
        <f t="shared" si="7"/>
        <v>0</v>
      </c>
      <c r="Y111" s="140" t="str">
        <f t="shared" si="8"/>
        <v/>
      </c>
      <c r="AA111" s="141">
        <v>106.0</v>
      </c>
      <c r="AB111" s="112" t="str">
        <f t="shared" si="9"/>
        <v/>
      </c>
      <c r="AC111" s="142">
        <f t="shared" si="10"/>
        <v>0</v>
      </c>
      <c r="AD111" s="112" t="str">
        <f t="shared" si="11"/>
        <v/>
      </c>
      <c r="AE111" s="112" t="str">
        <f t="shared" si="12"/>
        <v/>
      </c>
      <c r="AF111" s="112" t="str">
        <f t="shared" si="24"/>
        <v/>
      </c>
      <c r="AG111" s="112" t="str">
        <f t="shared" si="25"/>
        <v/>
      </c>
      <c r="AH111" s="112" t="str">
        <f t="shared" si="26"/>
        <v/>
      </c>
      <c r="AI111" s="143" t="str">
        <f t="shared" si="27"/>
        <v/>
      </c>
      <c r="AK111" s="141">
        <v>106.0</v>
      </c>
      <c r="AL111" s="112"/>
      <c r="AM111" s="112"/>
      <c r="AN111" s="112"/>
      <c r="AO111" s="112"/>
      <c r="AP111" s="112"/>
      <c r="AQ111" s="112"/>
      <c r="AR111" s="112"/>
      <c r="AS111" s="112"/>
      <c r="AT111" s="112"/>
      <c r="AU111" s="112"/>
      <c r="AV111" s="112"/>
      <c r="AW111" s="112"/>
      <c r="AX111" s="112"/>
      <c r="AY111" s="143"/>
    </row>
    <row r="112" ht="15.75" customHeight="1">
      <c r="C112" s="65" t="s">
        <v>165</v>
      </c>
      <c r="D112" s="65" t="s">
        <v>91</v>
      </c>
      <c r="E112" s="65" t="s">
        <v>166</v>
      </c>
      <c r="F112" s="111"/>
      <c r="G112" s="112"/>
      <c r="H112" s="112"/>
      <c r="I112" s="138">
        <v>107.0</v>
      </c>
      <c r="J112" s="112" t="str">
        <f t="shared" si="64"/>
        <v/>
      </c>
      <c r="K112" s="112">
        <f t="shared" si="19"/>
        <v>0</v>
      </c>
      <c r="L112" s="112" t="str">
        <f t="shared" si="20"/>
        <v/>
      </c>
      <c r="M112" s="112" t="str">
        <f t="shared" si="1"/>
        <v/>
      </c>
      <c r="N112" s="112" t="str">
        <f t="shared" si="2"/>
        <v/>
      </c>
      <c r="O112" s="139">
        <f t="shared" si="3"/>
        <v>0</v>
      </c>
      <c r="P112" s="138">
        <v>107.0</v>
      </c>
      <c r="Q112" s="112" t="str">
        <f t="shared" si="21"/>
        <v/>
      </c>
      <c r="R112" s="112" t="str">
        <f t="shared" si="22"/>
        <v/>
      </c>
      <c r="S112" s="112">
        <f t="shared" si="4"/>
        <v>0</v>
      </c>
      <c r="T112" s="112">
        <f t="shared" si="5"/>
        <v>0</v>
      </c>
      <c r="U112" s="112" t="str">
        <f t="shared" si="23"/>
        <v/>
      </c>
      <c r="V112" s="112" t="str">
        <f t="shared" si="6"/>
        <v/>
      </c>
      <c r="W112" s="112">
        <v>0.0</v>
      </c>
      <c r="X112" s="112">
        <f t="shared" si="7"/>
        <v>0</v>
      </c>
      <c r="Y112" s="140" t="str">
        <f t="shared" si="8"/>
        <v/>
      </c>
      <c r="AA112" s="141">
        <v>107.0</v>
      </c>
      <c r="AB112" s="112" t="str">
        <f t="shared" si="9"/>
        <v/>
      </c>
      <c r="AC112" s="142">
        <f t="shared" si="10"/>
        <v>0</v>
      </c>
      <c r="AD112" s="112" t="str">
        <f t="shared" si="11"/>
        <v/>
      </c>
      <c r="AE112" s="112" t="str">
        <f t="shared" si="12"/>
        <v/>
      </c>
      <c r="AF112" s="112" t="str">
        <f t="shared" si="24"/>
        <v/>
      </c>
      <c r="AG112" s="112" t="str">
        <f t="shared" si="25"/>
        <v/>
      </c>
      <c r="AH112" s="112" t="str">
        <f t="shared" si="26"/>
        <v/>
      </c>
      <c r="AI112" s="143" t="str">
        <f t="shared" si="27"/>
        <v/>
      </c>
      <c r="AK112" s="141">
        <v>107.0</v>
      </c>
      <c r="AL112" s="112"/>
      <c r="AM112" s="112"/>
      <c r="AN112" s="112"/>
      <c r="AO112" s="112"/>
      <c r="AP112" s="112"/>
      <c r="AQ112" s="112"/>
      <c r="AR112" s="112"/>
      <c r="AS112" s="112"/>
      <c r="AT112" s="112"/>
      <c r="AU112" s="112"/>
      <c r="AV112" s="112"/>
      <c r="AW112" s="112"/>
      <c r="AX112" s="112"/>
      <c r="AY112" s="143"/>
    </row>
    <row r="113" ht="15.75" customHeight="1">
      <c r="B113" s="219" t="s">
        <v>167</v>
      </c>
      <c r="C113" s="228" t="str">
        <f>1/$F$18*SUM(X6:X205)</f>
        <v>#DIV/0!</v>
      </c>
      <c r="D113" s="228" t="str">
        <f>1/$F$10*SUM(O6:O205)</f>
        <v>#DIV/0!</v>
      </c>
      <c r="E113" s="229" t="str">
        <f>C113-D113</f>
        <v>#DIV/0!</v>
      </c>
      <c r="F113" s="111"/>
      <c r="G113" s="112"/>
      <c r="H113" s="112"/>
      <c r="I113" s="138">
        <v>108.0</v>
      </c>
      <c r="J113" s="112" t="str">
        <f t="shared" si="64"/>
        <v/>
      </c>
      <c r="K113" s="112">
        <f t="shared" si="19"/>
        <v>0</v>
      </c>
      <c r="L113" s="112" t="str">
        <f t="shared" si="20"/>
        <v/>
      </c>
      <c r="M113" s="112" t="str">
        <f t="shared" si="1"/>
        <v/>
      </c>
      <c r="N113" s="112" t="str">
        <f t="shared" si="2"/>
        <v/>
      </c>
      <c r="O113" s="139">
        <f t="shared" si="3"/>
        <v>0</v>
      </c>
      <c r="P113" s="138">
        <v>108.0</v>
      </c>
      <c r="Q113" s="112" t="str">
        <f t="shared" si="21"/>
        <v/>
      </c>
      <c r="R113" s="112" t="str">
        <f t="shared" si="22"/>
        <v/>
      </c>
      <c r="S113" s="112">
        <f t="shared" si="4"/>
        <v>0</v>
      </c>
      <c r="T113" s="112">
        <f t="shared" si="5"/>
        <v>0</v>
      </c>
      <c r="U113" s="112" t="str">
        <f t="shared" si="23"/>
        <v/>
      </c>
      <c r="V113" s="112" t="str">
        <f t="shared" si="6"/>
        <v/>
      </c>
      <c r="W113" s="112">
        <v>0.0</v>
      </c>
      <c r="X113" s="112">
        <f t="shared" si="7"/>
        <v>0</v>
      </c>
      <c r="Y113" s="140" t="str">
        <f t="shared" si="8"/>
        <v/>
      </c>
      <c r="AA113" s="141">
        <v>108.0</v>
      </c>
      <c r="AB113" s="112" t="str">
        <f t="shared" si="9"/>
        <v/>
      </c>
      <c r="AC113" s="142">
        <f t="shared" si="10"/>
        <v>0</v>
      </c>
      <c r="AD113" s="112" t="str">
        <f t="shared" si="11"/>
        <v/>
      </c>
      <c r="AE113" s="112" t="str">
        <f t="shared" si="12"/>
        <v/>
      </c>
      <c r="AF113" s="112" t="str">
        <f t="shared" si="24"/>
        <v/>
      </c>
      <c r="AG113" s="112" t="str">
        <f t="shared" si="25"/>
        <v/>
      </c>
      <c r="AH113" s="112" t="str">
        <f t="shared" si="26"/>
        <v/>
      </c>
      <c r="AI113" s="143" t="str">
        <f t="shared" si="27"/>
        <v/>
      </c>
      <c r="AK113" s="141">
        <v>108.0</v>
      </c>
      <c r="AL113" s="112"/>
      <c r="AM113" s="112"/>
      <c r="AN113" s="112"/>
      <c r="AO113" s="112"/>
      <c r="AP113" s="112"/>
      <c r="AQ113" s="112"/>
      <c r="AR113" s="112"/>
      <c r="AS113" s="112"/>
      <c r="AT113" s="112"/>
      <c r="AU113" s="112"/>
      <c r="AV113" s="112"/>
      <c r="AW113" s="112"/>
      <c r="AX113" s="112"/>
      <c r="AY113" s="143"/>
    </row>
    <row r="114" ht="15.75" customHeight="1">
      <c r="B114" s="219" t="s">
        <v>168</v>
      </c>
      <c r="C114" s="228">
        <f>X35</f>
        <v>0</v>
      </c>
      <c r="D114" s="228">
        <f>O35</f>
        <v>0</v>
      </c>
      <c r="E114" s="229" t="str">
        <f>VLOOKUP(30,I5:Y205,17,FALSE)</f>
        <v/>
      </c>
      <c r="F114" s="111"/>
      <c r="G114" s="112"/>
      <c r="H114" s="112"/>
      <c r="I114" s="138">
        <v>109.0</v>
      </c>
      <c r="J114" s="112" t="str">
        <f t="shared" si="64"/>
        <v/>
      </c>
      <c r="K114" s="112">
        <f t="shared" si="19"/>
        <v>0</v>
      </c>
      <c r="L114" s="112" t="str">
        <f t="shared" si="20"/>
        <v/>
      </c>
      <c r="M114" s="112" t="str">
        <f t="shared" si="1"/>
        <v/>
      </c>
      <c r="N114" s="112" t="str">
        <f t="shared" si="2"/>
        <v/>
      </c>
      <c r="O114" s="139">
        <f t="shared" si="3"/>
        <v>0</v>
      </c>
      <c r="P114" s="138">
        <v>109.0</v>
      </c>
      <c r="Q114" s="112" t="str">
        <f t="shared" si="21"/>
        <v/>
      </c>
      <c r="R114" s="112" t="str">
        <f t="shared" si="22"/>
        <v/>
      </c>
      <c r="S114" s="112">
        <f t="shared" si="4"/>
        <v>0</v>
      </c>
      <c r="T114" s="112">
        <f t="shared" si="5"/>
        <v>0</v>
      </c>
      <c r="U114" s="112" t="str">
        <f t="shared" si="23"/>
        <v/>
      </c>
      <c r="V114" s="112" t="str">
        <f t="shared" si="6"/>
        <v/>
      </c>
      <c r="W114" s="112">
        <v>0.0</v>
      </c>
      <c r="X114" s="112">
        <f t="shared" si="7"/>
        <v>0</v>
      </c>
      <c r="Y114" s="140" t="str">
        <f t="shared" si="8"/>
        <v/>
      </c>
      <c r="AA114" s="141">
        <v>109.0</v>
      </c>
      <c r="AB114" s="112" t="str">
        <f t="shared" si="9"/>
        <v/>
      </c>
      <c r="AC114" s="142">
        <f t="shared" si="10"/>
        <v>0</v>
      </c>
      <c r="AD114" s="112" t="str">
        <f t="shared" si="11"/>
        <v/>
      </c>
      <c r="AE114" s="112" t="str">
        <f t="shared" si="12"/>
        <v/>
      </c>
      <c r="AF114" s="112" t="str">
        <f t="shared" si="24"/>
        <v/>
      </c>
      <c r="AG114" s="112" t="str">
        <f t="shared" si="25"/>
        <v/>
      </c>
      <c r="AH114" s="112" t="str">
        <f t="shared" si="26"/>
        <v/>
      </c>
      <c r="AI114" s="143" t="str">
        <f t="shared" si="27"/>
        <v/>
      </c>
      <c r="AK114" s="141">
        <v>109.0</v>
      </c>
      <c r="AL114" s="112"/>
      <c r="AM114" s="112"/>
      <c r="AN114" s="112"/>
      <c r="AO114" s="112"/>
      <c r="AP114" s="112"/>
      <c r="AQ114" s="112"/>
      <c r="AR114" s="112"/>
      <c r="AS114" s="112"/>
      <c r="AT114" s="112"/>
      <c r="AU114" s="112"/>
      <c r="AV114" s="112"/>
      <c r="AW114" s="112"/>
      <c r="AX114" s="112"/>
      <c r="AY114" s="143"/>
    </row>
    <row r="115" ht="15.75" customHeight="1">
      <c r="C115" s="230"/>
      <c r="D115" s="230"/>
      <c r="E115" s="230"/>
      <c r="F115" s="111"/>
      <c r="G115" s="112"/>
      <c r="H115" s="112"/>
      <c r="I115" s="138">
        <v>110.0</v>
      </c>
      <c r="J115" s="112" t="str">
        <f t="shared" si="64"/>
        <v/>
      </c>
      <c r="K115" s="112">
        <f t="shared" si="19"/>
        <v>0</v>
      </c>
      <c r="L115" s="112" t="str">
        <f t="shared" si="20"/>
        <v/>
      </c>
      <c r="M115" s="112" t="str">
        <f t="shared" si="1"/>
        <v/>
      </c>
      <c r="N115" s="112" t="str">
        <f t="shared" si="2"/>
        <v/>
      </c>
      <c r="O115" s="139">
        <f t="shared" si="3"/>
        <v>0</v>
      </c>
      <c r="P115" s="138">
        <v>110.0</v>
      </c>
      <c r="Q115" s="112" t="str">
        <f t="shared" si="21"/>
        <v/>
      </c>
      <c r="R115" s="112" t="str">
        <f t="shared" si="22"/>
        <v/>
      </c>
      <c r="S115" s="112">
        <f t="shared" si="4"/>
        <v>0</v>
      </c>
      <c r="T115" s="112">
        <f t="shared" si="5"/>
        <v>0</v>
      </c>
      <c r="U115" s="112" t="str">
        <f t="shared" si="23"/>
        <v/>
      </c>
      <c r="V115" s="112" t="str">
        <f t="shared" si="6"/>
        <v/>
      </c>
      <c r="W115" s="112">
        <v>0.0</v>
      </c>
      <c r="X115" s="112">
        <f t="shared" si="7"/>
        <v>0</v>
      </c>
      <c r="Y115" s="140" t="str">
        <f t="shared" si="8"/>
        <v/>
      </c>
      <c r="AA115" s="141">
        <v>110.0</v>
      </c>
      <c r="AB115" s="112" t="str">
        <f t="shared" si="9"/>
        <v/>
      </c>
      <c r="AC115" s="142">
        <f t="shared" si="10"/>
        <v>0</v>
      </c>
      <c r="AD115" s="112" t="str">
        <f t="shared" si="11"/>
        <v/>
      </c>
      <c r="AE115" s="112" t="str">
        <f t="shared" si="12"/>
        <v/>
      </c>
      <c r="AF115" s="112" t="str">
        <f t="shared" si="24"/>
        <v/>
      </c>
      <c r="AG115" s="112" t="str">
        <f t="shared" si="25"/>
        <v/>
      </c>
      <c r="AH115" s="112" t="str">
        <f t="shared" si="26"/>
        <v/>
      </c>
      <c r="AI115" s="143" t="str">
        <f t="shared" si="27"/>
        <v/>
      </c>
      <c r="AK115" s="141">
        <v>110.0</v>
      </c>
      <c r="AL115" s="112"/>
      <c r="AM115" s="112"/>
      <c r="AN115" s="112"/>
      <c r="AO115" s="112"/>
      <c r="AP115" s="112"/>
      <c r="AQ115" s="112"/>
      <c r="AR115" s="112"/>
      <c r="AS115" s="112"/>
      <c r="AT115" s="112"/>
      <c r="AU115" s="112"/>
      <c r="AV115" s="112"/>
      <c r="AW115" s="112"/>
      <c r="AX115" s="112"/>
      <c r="AY115" s="143"/>
    </row>
    <row r="116" ht="15.75" customHeight="1">
      <c r="C116" s="231" t="s">
        <v>169</v>
      </c>
      <c r="D116" s="231"/>
      <c r="E116" s="231"/>
      <c r="F116" s="111"/>
      <c r="G116" s="112"/>
      <c r="H116" s="112"/>
      <c r="I116" s="138">
        <v>111.0</v>
      </c>
      <c r="J116" s="112" t="str">
        <f t="shared" si="64"/>
        <v/>
      </c>
      <c r="K116" s="112">
        <f t="shared" si="19"/>
        <v>0</v>
      </c>
      <c r="L116" s="112" t="str">
        <f t="shared" si="20"/>
        <v/>
      </c>
      <c r="M116" s="112" t="str">
        <f t="shared" si="1"/>
        <v/>
      </c>
      <c r="N116" s="112" t="str">
        <f t="shared" si="2"/>
        <v/>
      </c>
      <c r="O116" s="139">
        <f t="shared" si="3"/>
        <v>0</v>
      </c>
      <c r="P116" s="138">
        <v>111.0</v>
      </c>
      <c r="Q116" s="112" t="str">
        <f t="shared" si="21"/>
        <v/>
      </c>
      <c r="R116" s="112" t="str">
        <f t="shared" si="22"/>
        <v/>
      </c>
      <c r="S116" s="112">
        <f t="shared" si="4"/>
        <v>0</v>
      </c>
      <c r="T116" s="112">
        <f t="shared" si="5"/>
        <v>0</v>
      </c>
      <c r="U116" s="112" t="str">
        <f t="shared" si="23"/>
        <v/>
      </c>
      <c r="V116" s="112" t="str">
        <f t="shared" si="6"/>
        <v/>
      </c>
      <c r="W116" s="112">
        <v>0.0</v>
      </c>
      <c r="X116" s="112">
        <f t="shared" si="7"/>
        <v>0</v>
      </c>
      <c r="Y116" s="140" t="str">
        <f t="shared" si="8"/>
        <v/>
      </c>
      <c r="AA116" s="141">
        <v>111.0</v>
      </c>
      <c r="AB116" s="112" t="str">
        <f t="shared" si="9"/>
        <v/>
      </c>
      <c r="AC116" s="142">
        <f t="shared" si="10"/>
        <v>0</v>
      </c>
      <c r="AD116" s="112" t="str">
        <f t="shared" si="11"/>
        <v/>
      </c>
      <c r="AE116" s="112" t="str">
        <f t="shared" si="12"/>
        <v/>
      </c>
      <c r="AF116" s="112" t="str">
        <f t="shared" si="24"/>
        <v/>
      </c>
      <c r="AG116" s="112" t="str">
        <f t="shared" si="25"/>
        <v/>
      </c>
      <c r="AH116" s="112" t="str">
        <f t="shared" si="26"/>
        <v/>
      </c>
      <c r="AI116" s="143" t="str">
        <f t="shared" si="27"/>
        <v/>
      </c>
      <c r="AK116" s="141">
        <v>111.0</v>
      </c>
      <c r="AL116" s="112"/>
      <c r="AM116" s="112"/>
      <c r="AN116" s="112"/>
      <c r="AO116" s="112"/>
      <c r="AP116" s="112"/>
      <c r="AQ116" s="112"/>
      <c r="AR116" s="112"/>
      <c r="AS116" s="112"/>
      <c r="AT116" s="112"/>
      <c r="AU116" s="112"/>
      <c r="AV116" s="112"/>
      <c r="AW116" s="112"/>
      <c r="AX116" s="112"/>
      <c r="AY116" s="143"/>
    </row>
    <row r="117" ht="15.75" customHeight="1">
      <c r="C117" s="231" t="s">
        <v>165</v>
      </c>
      <c r="D117" s="231" t="s">
        <v>91</v>
      </c>
      <c r="E117" s="232" t="s">
        <v>166</v>
      </c>
      <c r="F117" s="111"/>
      <c r="G117" s="112"/>
      <c r="H117" s="112"/>
      <c r="I117" s="138">
        <v>112.0</v>
      </c>
      <c r="J117" s="112" t="str">
        <f t="shared" si="64"/>
        <v/>
      </c>
      <c r="K117" s="112">
        <f t="shared" si="19"/>
        <v>0</v>
      </c>
      <c r="L117" s="112" t="str">
        <f t="shared" si="20"/>
        <v/>
      </c>
      <c r="M117" s="112" t="str">
        <f t="shared" si="1"/>
        <v/>
      </c>
      <c r="N117" s="112" t="str">
        <f t="shared" si="2"/>
        <v/>
      </c>
      <c r="O117" s="139">
        <f t="shared" si="3"/>
        <v>0</v>
      </c>
      <c r="P117" s="138">
        <v>112.0</v>
      </c>
      <c r="Q117" s="112" t="str">
        <f t="shared" si="21"/>
        <v/>
      </c>
      <c r="R117" s="112" t="str">
        <f t="shared" si="22"/>
        <v/>
      </c>
      <c r="S117" s="112">
        <f t="shared" si="4"/>
        <v>0</v>
      </c>
      <c r="T117" s="112">
        <f t="shared" si="5"/>
        <v>0</v>
      </c>
      <c r="U117" s="112" t="str">
        <f t="shared" si="23"/>
        <v/>
      </c>
      <c r="V117" s="112" t="str">
        <f t="shared" si="6"/>
        <v/>
      </c>
      <c r="W117" s="112">
        <v>0.0</v>
      </c>
      <c r="X117" s="112">
        <f t="shared" si="7"/>
        <v>0</v>
      </c>
      <c r="Y117" s="140" t="str">
        <f t="shared" si="8"/>
        <v/>
      </c>
      <c r="AA117" s="141">
        <v>112.0</v>
      </c>
      <c r="AB117" s="112" t="str">
        <f t="shared" si="9"/>
        <v/>
      </c>
      <c r="AC117" s="142">
        <f t="shared" si="10"/>
        <v>0</v>
      </c>
      <c r="AD117" s="112" t="str">
        <f t="shared" si="11"/>
        <v/>
      </c>
      <c r="AE117" s="112" t="str">
        <f t="shared" si="12"/>
        <v/>
      </c>
      <c r="AF117" s="112" t="str">
        <f t="shared" si="24"/>
        <v/>
      </c>
      <c r="AG117" s="112" t="str">
        <f t="shared" si="25"/>
        <v/>
      </c>
      <c r="AH117" s="112" t="str">
        <f t="shared" si="26"/>
        <v/>
      </c>
      <c r="AI117" s="143" t="str">
        <f t="shared" si="27"/>
        <v/>
      </c>
      <c r="AK117" s="141">
        <v>112.0</v>
      </c>
      <c r="AL117" s="112"/>
      <c r="AM117" s="112"/>
      <c r="AN117" s="112"/>
      <c r="AO117" s="112"/>
      <c r="AP117" s="112"/>
      <c r="AQ117" s="112"/>
      <c r="AR117" s="112"/>
      <c r="AS117" s="112"/>
      <c r="AT117" s="112"/>
      <c r="AU117" s="112"/>
      <c r="AV117" s="112"/>
      <c r="AW117" s="112"/>
      <c r="AX117" s="112"/>
      <c r="AY117" s="143"/>
    </row>
    <row r="118" ht="15.75" customHeight="1">
      <c r="B118" s="219" t="s">
        <v>170</v>
      </c>
      <c r="C118" s="233">
        <f>1/30*SUM(AI6:AI35)</f>
        <v>0</v>
      </c>
      <c r="D118" s="228">
        <v>0.0</v>
      </c>
      <c r="E118" s="229">
        <f>C118-D118</f>
        <v>0</v>
      </c>
      <c r="F118" s="111"/>
      <c r="G118" s="112"/>
      <c r="H118" s="112"/>
      <c r="I118" s="138">
        <v>113.0</v>
      </c>
      <c r="J118" s="112" t="str">
        <f t="shared" si="64"/>
        <v/>
      </c>
      <c r="K118" s="112">
        <f t="shared" si="19"/>
        <v>0</v>
      </c>
      <c r="L118" s="112" t="str">
        <f t="shared" si="20"/>
        <v/>
      </c>
      <c r="M118" s="112" t="str">
        <f t="shared" si="1"/>
        <v/>
      </c>
      <c r="N118" s="112" t="str">
        <f t="shared" si="2"/>
        <v/>
      </c>
      <c r="O118" s="139">
        <f t="shared" si="3"/>
        <v>0</v>
      </c>
      <c r="P118" s="138">
        <v>113.0</v>
      </c>
      <c r="Q118" s="112" t="str">
        <f t="shared" si="21"/>
        <v/>
      </c>
      <c r="R118" s="112" t="str">
        <f t="shared" si="22"/>
        <v/>
      </c>
      <c r="S118" s="112">
        <f t="shared" si="4"/>
        <v>0</v>
      </c>
      <c r="T118" s="112">
        <f t="shared" si="5"/>
        <v>0</v>
      </c>
      <c r="U118" s="112" t="str">
        <f t="shared" si="23"/>
        <v/>
      </c>
      <c r="V118" s="112" t="str">
        <f t="shared" si="6"/>
        <v/>
      </c>
      <c r="W118" s="112">
        <v>0.0</v>
      </c>
      <c r="X118" s="112">
        <f t="shared" si="7"/>
        <v>0</v>
      </c>
      <c r="Y118" s="140" t="str">
        <f t="shared" si="8"/>
        <v/>
      </c>
      <c r="AA118" s="141">
        <v>113.0</v>
      </c>
      <c r="AB118" s="112" t="str">
        <f t="shared" si="9"/>
        <v/>
      </c>
      <c r="AC118" s="142">
        <f t="shared" si="10"/>
        <v>0</v>
      </c>
      <c r="AD118" s="112" t="str">
        <f t="shared" si="11"/>
        <v/>
      </c>
      <c r="AE118" s="112" t="str">
        <f t="shared" si="12"/>
        <v/>
      </c>
      <c r="AF118" s="112" t="str">
        <f t="shared" si="24"/>
        <v/>
      </c>
      <c r="AG118" s="112" t="str">
        <f t="shared" si="25"/>
        <v/>
      </c>
      <c r="AH118" s="112" t="str">
        <f t="shared" si="26"/>
        <v/>
      </c>
      <c r="AI118" s="143" t="str">
        <f t="shared" si="27"/>
        <v/>
      </c>
      <c r="AK118" s="141">
        <v>113.0</v>
      </c>
      <c r="AL118" s="112"/>
      <c r="AM118" s="112"/>
      <c r="AN118" s="112"/>
      <c r="AO118" s="112"/>
      <c r="AP118" s="112"/>
      <c r="AQ118" s="112"/>
      <c r="AR118" s="112"/>
      <c r="AS118" s="112"/>
      <c r="AT118" s="112"/>
      <c r="AU118" s="112"/>
      <c r="AV118" s="112"/>
      <c r="AW118" s="112"/>
      <c r="AX118" s="112"/>
      <c r="AY118" s="143"/>
    </row>
    <row r="119" ht="15.75" customHeight="1">
      <c r="B119" s="219"/>
      <c r="C119" s="234"/>
      <c r="D119" s="228"/>
      <c r="E119" s="229"/>
      <c r="F119" s="111"/>
      <c r="G119" s="112"/>
      <c r="H119" s="112"/>
      <c r="I119" s="138">
        <v>114.0</v>
      </c>
      <c r="J119" s="112" t="str">
        <f t="shared" si="64"/>
        <v/>
      </c>
      <c r="K119" s="112">
        <f t="shared" si="19"/>
        <v>0</v>
      </c>
      <c r="L119" s="112" t="str">
        <f t="shared" si="20"/>
        <v/>
      </c>
      <c r="M119" s="112" t="str">
        <f t="shared" si="1"/>
        <v/>
      </c>
      <c r="N119" s="112" t="str">
        <f t="shared" si="2"/>
        <v/>
      </c>
      <c r="O119" s="139">
        <f t="shared" si="3"/>
        <v>0</v>
      </c>
      <c r="P119" s="138">
        <v>114.0</v>
      </c>
      <c r="Q119" s="112" t="str">
        <f t="shared" si="21"/>
        <v/>
      </c>
      <c r="R119" s="112" t="str">
        <f t="shared" si="22"/>
        <v/>
      </c>
      <c r="S119" s="112">
        <f t="shared" si="4"/>
        <v>0</v>
      </c>
      <c r="T119" s="112">
        <f t="shared" si="5"/>
        <v>0</v>
      </c>
      <c r="U119" s="112" t="str">
        <f t="shared" si="23"/>
        <v/>
      </c>
      <c r="V119" s="112" t="str">
        <f t="shared" si="6"/>
        <v/>
      </c>
      <c r="W119" s="112">
        <v>0.0</v>
      </c>
      <c r="X119" s="112">
        <f t="shared" si="7"/>
        <v>0</v>
      </c>
      <c r="Y119" s="140" t="str">
        <f t="shared" si="8"/>
        <v/>
      </c>
      <c r="AA119" s="141">
        <v>114.0</v>
      </c>
      <c r="AB119" s="112" t="str">
        <f t="shared" si="9"/>
        <v/>
      </c>
      <c r="AC119" s="142">
        <f t="shared" si="10"/>
        <v>0</v>
      </c>
      <c r="AD119" s="112" t="str">
        <f t="shared" si="11"/>
        <v/>
      </c>
      <c r="AE119" s="112" t="str">
        <f t="shared" si="12"/>
        <v/>
      </c>
      <c r="AF119" s="112" t="str">
        <f t="shared" si="24"/>
        <v/>
      </c>
      <c r="AG119" s="112" t="str">
        <f t="shared" si="25"/>
        <v/>
      </c>
      <c r="AH119" s="112" t="str">
        <f t="shared" si="26"/>
        <v/>
      </c>
      <c r="AI119" s="143" t="str">
        <f t="shared" si="27"/>
        <v/>
      </c>
      <c r="AK119" s="141">
        <v>114.0</v>
      </c>
      <c r="AL119" s="112"/>
      <c r="AM119" s="112"/>
      <c r="AN119" s="112"/>
      <c r="AO119" s="112"/>
      <c r="AP119" s="112"/>
      <c r="AQ119" s="112"/>
      <c r="AR119" s="112"/>
      <c r="AS119" s="112"/>
      <c r="AT119" s="112"/>
      <c r="AU119" s="112"/>
      <c r="AV119" s="112"/>
      <c r="AW119" s="112"/>
      <c r="AX119" s="112"/>
      <c r="AY119" s="143"/>
    </row>
    <row r="120" ht="15.75" customHeight="1">
      <c r="C120" s="230"/>
      <c r="D120" s="230"/>
      <c r="E120" s="235"/>
      <c r="F120" s="111"/>
      <c r="G120" s="112"/>
      <c r="H120" s="112"/>
      <c r="I120" s="138">
        <v>115.0</v>
      </c>
      <c r="J120" s="112" t="str">
        <f t="shared" si="64"/>
        <v/>
      </c>
      <c r="K120" s="112">
        <f t="shared" si="19"/>
        <v>0</v>
      </c>
      <c r="L120" s="112" t="str">
        <f t="shared" si="20"/>
        <v/>
      </c>
      <c r="M120" s="112" t="str">
        <f t="shared" si="1"/>
        <v/>
      </c>
      <c r="N120" s="112" t="str">
        <f t="shared" si="2"/>
        <v/>
      </c>
      <c r="O120" s="139">
        <f t="shared" si="3"/>
        <v>0</v>
      </c>
      <c r="P120" s="138">
        <v>115.0</v>
      </c>
      <c r="Q120" s="112" t="str">
        <f t="shared" si="21"/>
        <v/>
      </c>
      <c r="R120" s="112" t="str">
        <f t="shared" si="22"/>
        <v/>
      </c>
      <c r="S120" s="112">
        <f t="shared" si="4"/>
        <v>0</v>
      </c>
      <c r="T120" s="112">
        <f t="shared" si="5"/>
        <v>0</v>
      </c>
      <c r="U120" s="112" t="str">
        <f t="shared" si="23"/>
        <v/>
      </c>
      <c r="V120" s="112" t="str">
        <f t="shared" si="6"/>
        <v/>
      </c>
      <c r="W120" s="112">
        <v>0.0</v>
      </c>
      <c r="X120" s="112">
        <f t="shared" si="7"/>
        <v>0</v>
      </c>
      <c r="Y120" s="140" t="str">
        <f t="shared" si="8"/>
        <v/>
      </c>
      <c r="AA120" s="141">
        <v>115.0</v>
      </c>
      <c r="AB120" s="112" t="str">
        <f t="shared" si="9"/>
        <v/>
      </c>
      <c r="AC120" s="142">
        <f t="shared" si="10"/>
        <v>0</v>
      </c>
      <c r="AD120" s="112" t="str">
        <f t="shared" si="11"/>
        <v/>
      </c>
      <c r="AE120" s="112" t="str">
        <f t="shared" si="12"/>
        <v/>
      </c>
      <c r="AF120" s="112" t="str">
        <f t="shared" si="24"/>
        <v/>
      </c>
      <c r="AG120" s="112" t="str">
        <f t="shared" si="25"/>
        <v/>
      </c>
      <c r="AH120" s="112" t="str">
        <f t="shared" si="26"/>
        <v/>
      </c>
      <c r="AI120" s="143" t="str">
        <f t="shared" si="27"/>
        <v/>
      </c>
      <c r="AK120" s="141">
        <v>115.0</v>
      </c>
      <c r="AL120" s="112"/>
      <c r="AM120" s="112"/>
      <c r="AN120" s="112"/>
      <c r="AO120" s="112"/>
      <c r="AP120" s="112"/>
      <c r="AQ120" s="112"/>
      <c r="AR120" s="112"/>
      <c r="AS120" s="112"/>
      <c r="AT120" s="112"/>
      <c r="AU120" s="112"/>
      <c r="AV120" s="112"/>
      <c r="AW120" s="112"/>
      <c r="AX120" s="112"/>
      <c r="AY120" s="143"/>
    </row>
    <row r="121" ht="15.75" customHeight="1">
      <c r="C121" s="231" t="s">
        <v>171</v>
      </c>
      <c r="D121" s="231"/>
      <c r="E121" s="231"/>
      <c r="F121" s="111"/>
      <c r="G121" s="112"/>
      <c r="H121" s="112"/>
      <c r="I121" s="138">
        <v>116.0</v>
      </c>
      <c r="J121" s="112" t="str">
        <f t="shared" si="64"/>
        <v/>
      </c>
      <c r="K121" s="112">
        <f t="shared" si="19"/>
        <v>0</v>
      </c>
      <c r="L121" s="112" t="str">
        <f t="shared" si="20"/>
        <v/>
      </c>
      <c r="M121" s="112" t="str">
        <f t="shared" si="1"/>
        <v/>
      </c>
      <c r="N121" s="112" t="str">
        <f t="shared" si="2"/>
        <v/>
      </c>
      <c r="O121" s="139">
        <f t="shared" si="3"/>
        <v>0</v>
      </c>
      <c r="P121" s="138">
        <v>116.0</v>
      </c>
      <c r="Q121" s="112" t="str">
        <f t="shared" si="21"/>
        <v/>
      </c>
      <c r="R121" s="112" t="str">
        <f t="shared" si="22"/>
        <v/>
      </c>
      <c r="S121" s="112">
        <f t="shared" si="4"/>
        <v>0</v>
      </c>
      <c r="T121" s="112">
        <f t="shared" si="5"/>
        <v>0</v>
      </c>
      <c r="U121" s="112" t="str">
        <f t="shared" si="23"/>
        <v/>
      </c>
      <c r="V121" s="112" t="str">
        <f t="shared" si="6"/>
        <v/>
      </c>
      <c r="W121" s="112">
        <v>0.0</v>
      </c>
      <c r="X121" s="112">
        <f t="shared" si="7"/>
        <v>0</v>
      </c>
      <c r="Y121" s="140" t="str">
        <f t="shared" si="8"/>
        <v/>
      </c>
      <c r="AA121" s="141">
        <v>116.0</v>
      </c>
      <c r="AB121" s="112" t="str">
        <f t="shared" si="9"/>
        <v/>
      </c>
      <c r="AC121" s="142">
        <f t="shared" si="10"/>
        <v>0</v>
      </c>
      <c r="AD121" s="112" t="str">
        <f t="shared" si="11"/>
        <v/>
      </c>
      <c r="AE121" s="112" t="str">
        <f t="shared" si="12"/>
        <v/>
      </c>
      <c r="AF121" s="112" t="str">
        <f t="shared" si="24"/>
        <v/>
      </c>
      <c r="AG121" s="112" t="str">
        <f t="shared" si="25"/>
        <v/>
      </c>
      <c r="AH121" s="112" t="str">
        <f t="shared" si="26"/>
        <v/>
      </c>
      <c r="AI121" s="143" t="str">
        <f t="shared" si="27"/>
        <v/>
      </c>
      <c r="AK121" s="141">
        <v>116.0</v>
      </c>
      <c r="AL121" s="112"/>
      <c r="AM121" s="112"/>
      <c r="AN121" s="112"/>
      <c r="AO121" s="112"/>
      <c r="AP121" s="112"/>
      <c r="AQ121" s="112"/>
      <c r="AR121" s="112"/>
      <c r="AS121" s="112"/>
      <c r="AT121" s="112"/>
      <c r="AU121" s="112"/>
      <c r="AV121" s="112"/>
      <c r="AW121" s="112"/>
      <c r="AX121" s="112"/>
      <c r="AY121" s="143"/>
    </row>
    <row r="122" ht="15.75" customHeight="1">
      <c r="C122" s="231" t="s">
        <v>165</v>
      </c>
      <c r="D122" s="231" t="s">
        <v>91</v>
      </c>
      <c r="E122" s="232" t="s">
        <v>166</v>
      </c>
      <c r="F122" s="111"/>
      <c r="G122" s="112"/>
      <c r="H122" s="112"/>
      <c r="I122" s="138">
        <v>117.0</v>
      </c>
      <c r="J122" s="112" t="str">
        <f t="shared" si="64"/>
        <v/>
      </c>
      <c r="K122" s="112">
        <f t="shared" si="19"/>
        <v>0</v>
      </c>
      <c r="L122" s="112" t="str">
        <f t="shared" si="20"/>
        <v/>
      </c>
      <c r="M122" s="112" t="str">
        <f t="shared" si="1"/>
        <v/>
      </c>
      <c r="N122" s="112" t="str">
        <f t="shared" si="2"/>
        <v/>
      </c>
      <c r="O122" s="139">
        <f t="shared" si="3"/>
        <v>0</v>
      </c>
      <c r="P122" s="138">
        <v>117.0</v>
      </c>
      <c r="Q122" s="112" t="str">
        <f t="shared" si="21"/>
        <v/>
      </c>
      <c r="R122" s="112" t="str">
        <f t="shared" si="22"/>
        <v/>
      </c>
      <c r="S122" s="112">
        <f t="shared" si="4"/>
        <v>0</v>
      </c>
      <c r="T122" s="112">
        <f t="shared" si="5"/>
        <v>0</v>
      </c>
      <c r="U122" s="112" t="str">
        <f t="shared" si="23"/>
        <v/>
      </c>
      <c r="V122" s="112" t="str">
        <f t="shared" si="6"/>
        <v/>
      </c>
      <c r="W122" s="112">
        <v>0.0</v>
      </c>
      <c r="X122" s="112">
        <f t="shared" si="7"/>
        <v>0</v>
      </c>
      <c r="Y122" s="140" t="str">
        <f t="shared" si="8"/>
        <v/>
      </c>
      <c r="AA122" s="141">
        <v>117.0</v>
      </c>
      <c r="AB122" s="112" t="str">
        <f t="shared" si="9"/>
        <v/>
      </c>
      <c r="AC122" s="142">
        <f t="shared" si="10"/>
        <v>0</v>
      </c>
      <c r="AD122" s="112" t="str">
        <f t="shared" si="11"/>
        <v/>
      </c>
      <c r="AE122" s="112" t="str">
        <f t="shared" si="12"/>
        <v/>
      </c>
      <c r="AF122" s="112" t="str">
        <f t="shared" si="24"/>
        <v/>
      </c>
      <c r="AG122" s="112" t="str">
        <f t="shared" si="25"/>
        <v/>
      </c>
      <c r="AH122" s="112" t="str">
        <f t="shared" si="26"/>
        <v/>
      </c>
      <c r="AI122" s="143" t="str">
        <f t="shared" si="27"/>
        <v/>
      </c>
      <c r="AK122" s="141">
        <v>117.0</v>
      </c>
      <c r="AL122" s="112"/>
      <c r="AM122" s="112"/>
      <c r="AN122" s="112"/>
      <c r="AO122" s="112"/>
      <c r="AP122" s="112"/>
      <c r="AQ122" s="112"/>
      <c r="AR122" s="112"/>
      <c r="AS122" s="112"/>
      <c r="AT122" s="112"/>
      <c r="AU122" s="112"/>
      <c r="AV122" s="112"/>
      <c r="AW122" s="112"/>
      <c r="AX122" s="112"/>
      <c r="AY122" s="143"/>
    </row>
    <row r="123" ht="15.75" customHeight="1">
      <c r="B123" s="219" t="s">
        <v>168</v>
      </c>
      <c r="C123" s="234" t="str">
        <f>AY35</f>
        <v/>
      </c>
      <c r="D123" s="236">
        <f>IF(AND(D8=B100,F12=C194),J34*50%*G107,0)</f>
        <v>0</v>
      </c>
      <c r="E123" s="229">
        <f>C123-D123</f>
        <v>0</v>
      </c>
      <c r="F123" s="111"/>
      <c r="G123" s="112"/>
      <c r="H123" s="112"/>
      <c r="I123" s="138">
        <v>118.0</v>
      </c>
      <c r="J123" s="112" t="str">
        <f t="shared" si="64"/>
        <v/>
      </c>
      <c r="K123" s="112">
        <f t="shared" si="19"/>
        <v>0</v>
      </c>
      <c r="L123" s="112" t="str">
        <f t="shared" si="20"/>
        <v/>
      </c>
      <c r="M123" s="112" t="str">
        <f t="shared" si="1"/>
        <v/>
      </c>
      <c r="N123" s="112" t="str">
        <f t="shared" si="2"/>
        <v/>
      </c>
      <c r="O123" s="139">
        <f t="shared" si="3"/>
        <v>0</v>
      </c>
      <c r="P123" s="138">
        <v>118.0</v>
      </c>
      <c r="Q123" s="112" t="str">
        <f t="shared" si="21"/>
        <v/>
      </c>
      <c r="R123" s="112" t="str">
        <f t="shared" si="22"/>
        <v/>
      </c>
      <c r="S123" s="112">
        <f t="shared" si="4"/>
        <v>0</v>
      </c>
      <c r="T123" s="112">
        <f t="shared" si="5"/>
        <v>0</v>
      </c>
      <c r="U123" s="112" t="str">
        <f t="shared" si="23"/>
        <v/>
      </c>
      <c r="V123" s="112" t="str">
        <f t="shared" si="6"/>
        <v/>
      </c>
      <c r="W123" s="112">
        <v>0.0</v>
      </c>
      <c r="X123" s="112">
        <f t="shared" si="7"/>
        <v>0</v>
      </c>
      <c r="Y123" s="140" t="str">
        <f t="shared" si="8"/>
        <v/>
      </c>
      <c r="AA123" s="141">
        <v>118.0</v>
      </c>
      <c r="AB123" s="112" t="str">
        <f t="shared" si="9"/>
        <v/>
      </c>
      <c r="AC123" s="142">
        <f t="shared" si="10"/>
        <v>0</v>
      </c>
      <c r="AD123" s="112" t="str">
        <f t="shared" si="11"/>
        <v/>
      </c>
      <c r="AE123" s="112" t="str">
        <f t="shared" si="12"/>
        <v/>
      </c>
      <c r="AF123" s="112" t="str">
        <f t="shared" si="24"/>
        <v/>
      </c>
      <c r="AG123" s="112" t="str">
        <f t="shared" si="25"/>
        <v/>
      </c>
      <c r="AH123" s="112" t="str">
        <f t="shared" si="26"/>
        <v/>
      </c>
      <c r="AI123" s="143" t="str">
        <f t="shared" si="27"/>
        <v/>
      </c>
      <c r="AK123" s="141">
        <v>118.0</v>
      </c>
      <c r="AL123" s="112"/>
      <c r="AM123" s="112"/>
      <c r="AN123" s="112"/>
      <c r="AO123" s="112"/>
      <c r="AP123" s="112"/>
      <c r="AQ123" s="112"/>
      <c r="AR123" s="112"/>
      <c r="AS123" s="112"/>
      <c r="AT123" s="112"/>
      <c r="AU123" s="112"/>
      <c r="AV123" s="112"/>
      <c r="AW123" s="112"/>
      <c r="AX123" s="112"/>
      <c r="AY123" s="143"/>
    </row>
    <row r="124" ht="15.75" customHeight="1">
      <c r="F124" s="111"/>
      <c r="G124" s="112"/>
      <c r="H124" s="112"/>
      <c r="I124" s="138">
        <v>119.0</v>
      </c>
      <c r="J124" s="112" t="str">
        <f t="shared" si="64"/>
        <v/>
      </c>
      <c r="K124" s="112">
        <f t="shared" si="19"/>
        <v>0</v>
      </c>
      <c r="L124" s="112" t="str">
        <f t="shared" si="20"/>
        <v/>
      </c>
      <c r="M124" s="112" t="str">
        <f t="shared" si="1"/>
        <v/>
      </c>
      <c r="N124" s="112" t="str">
        <f t="shared" si="2"/>
        <v/>
      </c>
      <c r="O124" s="139">
        <f t="shared" si="3"/>
        <v>0</v>
      </c>
      <c r="P124" s="138">
        <v>119.0</v>
      </c>
      <c r="Q124" s="112" t="str">
        <f t="shared" si="21"/>
        <v/>
      </c>
      <c r="R124" s="112" t="str">
        <f t="shared" si="22"/>
        <v/>
      </c>
      <c r="S124" s="112">
        <f t="shared" si="4"/>
        <v>0</v>
      </c>
      <c r="T124" s="112">
        <f t="shared" si="5"/>
        <v>0</v>
      </c>
      <c r="U124" s="112" t="str">
        <f t="shared" si="23"/>
        <v/>
      </c>
      <c r="V124" s="112" t="str">
        <f t="shared" si="6"/>
        <v/>
      </c>
      <c r="W124" s="112">
        <v>0.0</v>
      </c>
      <c r="X124" s="112">
        <f t="shared" si="7"/>
        <v>0</v>
      </c>
      <c r="Y124" s="140" t="str">
        <f t="shared" si="8"/>
        <v/>
      </c>
      <c r="AA124" s="141">
        <v>119.0</v>
      </c>
      <c r="AB124" s="112" t="str">
        <f t="shared" si="9"/>
        <v/>
      </c>
      <c r="AC124" s="142">
        <f t="shared" si="10"/>
        <v>0</v>
      </c>
      <c r="AD124" s="112" t="str">
        <f t="shared" si="11"/>
        <v/>
      </c>
      <c r="AE124" s="112" t="str">
        <f t="shared" si="12"/>
        <v/>
      </c>
      <c r="AF124" s="112" t="str">
        <f t="shared" si="24"/>
        <v/>
      </c>
      <c r="AG124" s="112" t="str">
        <f t="shared" si="25"/>
        <v/>
      </c>
      <c r="AH124" s="112" t="str">
        <f t="shared" si="26"/>
        <v/>
      </c>
      <c r="AI124" s="143" t="str">
        <f t="shared" si="27"/>
        <v/>
      </c>
      <c r="AK124" s="141">
        <v>119.0</v>
      </c>
      <c r="AL124" s="112"/>
      <c r="AM124" s="112"/>
      <c r="AN124" s="112"/>
      <c r="AO124" s="112"/>
      <c r="AP124" s="112"/>
      <c r="AQ124" s="112"/>
      <c r="AR124" s="112"/>
      <c r="AS124" s="112"/>
      <c r="AT124" s="112"/>
      <c r="AU124" s="112"/>
      <c r="AV124" s="112"/>
      <c r="AW124" s="112"/>
      <c r="AX124" s="112"/>
      <c r="AY124" s="143"/>
    </row>
    <row r="125" ht="15.75" customHeight="1">
      <c r="C125" s="230"/>
      <c r="D125" s="230"/>
      <c r="E125" s="235"/>
      <c r="F125" s="111"/>
      <c r="G125" s="112"/>
      <c r="H125" s="112"/>
      <c r="I125" s="138">
        <v>120.0</v>
      </c>
      <c r="J125" s="112" t="str">
        <f t="shared" si="64"/>
        <v/>
      </c>
      <c r="K125" s="112">
        <f t="shared" si="19"/>
        <v>0</v>
      </c>
      <c r="L125" s="112" t="str">
        <f t="shared" si="20"/>
        <v/>
      </c>
      <c r="M125" s="112" t="str">
        <f t="shared" si="1"/>
        <v/>
      </c>
      <c r="N125" s="112" t="str">
        <f t="shared" si="2"/>
        <v/>
      </c>
      <c r="O125" s="139">
        <f t="shared" si="3"/>
        <v>0</v>
      </c>
      <c r="P125" s="138">
        <v>120.0</v>
      </c>
      <c r="Q125" s="112" t="str">
        <f t="shared" si="21"/>
        <v/>
      </c>
      <c r="R125" s="112" t="str">
        <f t="shared" si="22"/>
        <v/>
      </c>
      <c r="S125" s="112">
        <f t="shared" si="4"/>
        <v>0</v>
      </c>
      <c r="T125" s="112">
        <f t="shared" si="5"/>
        <v>0</v>
      </c>
      <c r="U125" s="112" t="str">
        <f t="shared" si="23"/>
        <v/>
      </c>
      <c r="V125" s="112" t="str">
        <f t="shared" si="6"/>
        <v/>
      </c>
      <c r="W125" s="112">
        <v>0.0</v>
      </c>
      <c r="X125" s="112">
        <f t="shared" si="7"/>
        <v>0</v>
      </c>
      <c r="Y125" s="140" t="str">
        <f t="shared" si="8"/>
        <v/>
      </c>
      <c r="AA125" s="141">
        <v>120.0</v>
      </c>
      <c r="AB125" s="112" t="str">
        <f t="shared" si="9"/>
        <v/>
      </c>
      <c r="AC125" s="142">
        <f t="shared" si="10"/>
        <v>0</v>
      </c>
      <c r="AD125" s="112" t="str">
        <f t="shared" si="11"/>
        <v/>
      </c>
      <c r="AE125" s="112" t="str">
        <f t="shared" si="12"/>
        <v/>
      </c>
      <c r="AF125" s="112" t="str">
        <f t="shared" si="24"/>
        <v/>
      </c>
      <c r="AG125" s="112" t="str">
        <f t="shared" si="25"/>
        <v/>
      </c>
      <c r="AH125" s="112" t="str">
        <f t="shared" si="26"/>
        <v/>
      </c>
      <c r="AI125" s="143" t="str">
        <f t="shared" si="27"/>
        <v/>
      </c>
      <c r="AK125" s="141">
        <v>120.0</v>
      </c>
      <c r="AL125" s="112"/>
      <c r="AM125" s="112"/>
      <c r="AN125" s="112"/>
      <c r="AO125" s="112"/>
      <c r="AP125" s="112"/>
      <c r="AQ125" s="112"/>
      <c r="AR125" s="112"/>
      <c r="AS125" s="112"/>
      <c r="AT125" s="112"/>
      <c r="AU125" s="112"/>
      <c r="AV125" s="112"/>
      <c r="AW125" s="112"/>
      <c r="AX125" s="112"/>
      <c r="AY125" s="143"/>
    </row>
    <row r="126" ht="15.75" customHeight="1">
      <c r="C126" s="237" t="s">
        <v>172</v>
      </c>
      <c r="D126" s="237" t="s">
        <v>173</v>
      </c>
      <c r="E126" s="237" t="s">
        <v>171</v>
      </c>
      <c r="F126" s="65" t="s">
        <v>174</v>
      </c>
      <c r="G126" s="112"/>
      <c r="H126" s="112"/>
      <c r="I126" s="138">
        <v>121.0</v>
      </c>
      <c r="J126" s="112" t="str">
        <f t="shared" si="64"/>
        <v/>
      </c>
      <c r="K126" s="112">
        <f t="shared" si="19"/>
        <v>0</v>
      </c>
      <c r="L126" s="112" t="str">
        <f t="shared" si="20"/>
        <v/>
      </c>
      <c r="M126" s="112" t="str">
        <f t="shared" si="1"/>
        <v/>
      </c>
      <c r="N126" s="112" t="str">
        <f t="shared" si="2"/>
        <v/>
      </c>
      <c r="O126" s="139">
        <f t="shared" si="3"/>
        <v>0</v>
      </c>
      <c r="P126" s="138">
        <v>121.0</v>
      </c>
      <c r="Q126" s="112" t="str">
        <f t="shared" si="21"/>
        <v/>
      </c>
      <c r="R126" s="112" t="str">
        <f t="shared" si="22"/>
        <v/>
      </c>
      <c r="S126" s="112">
        <f t="shared" si="4"/>
        <v>0</v>
      </c>
      <c r="T126" s="112">
        <f t="shared" si="5"/>
        <v>0</v>
      </c>
      <c r="U126" s="112" t="str">
        <f t="shared" si="23"/>
        <v/>
      </c>
      <c r="V126" s="112" t="str">
        <f t="shared" si="6"/>
        <v/>
      </c>
      <c r="W126" s="112">
        <v>0.0</v>
      </c>
      <c r="X126" s="112">
        <f t="shared" si="7"/>
        <v>0</v>
      </c>
      <c r="Y126" s="140" t="str">
        <f t="shared" si="8"/>
        <v/>
      </c>
      <c r="AA126" s="141">
        <v>121.0</v>
      </c>
      <c r="AB126" s="112" t="str">
        <f t="shared" si="9"/>
        <v/>
      </c>
      <c r="AC126" s="142">
        <f t="shared" si="10"/>
        <v>0</v>
      </c>
      <c r="AD126" s="112" t="str">
        <f t="shared" si="11"/>
        <v/>
      </c>
      <c r="AE126" s="112" t="str">
        <f t="shared" si="12"/>
        <v/>
      </c>
      <c r="AF126" s="112" t="str">
        <f t="shared" si="24"/>
        <v/>
      </c>
      <c r="AG126" s="112" t="str">
        <f t="shared" si="25"/>
        <v/>
      </c>
      <c r="AH126" s="112" t="str">
        <f t="shared" si="26"/>
        <v/>
      </c>
      <c r="AI126" s="143" t="str">
        <f t="shared" si="27"/>
        <v/>
      </c>
      <c r="AK126" s="141">
        <v>121.0</v>
      </c>
      <c r="AL126" s="112"/>
      <c r="AM126" s="112"/>
      <c r="AN126" s="112"/>
      <c r="AO126" s="112"/>
      <c r="AP126" s="112"/>
      <c r="AQ126" s="112"/>
      <c r="AR126" s="112"/>
      <c r="AS126" s="112"/>
      <c r="AT126" s="112"/>
      <c r="AU126" s="112"/>
      <c r="AV126" s="112"/>
      <c r="AW126" s="112"/>
      <c r="AX126" s="112"/>
      <c r="AY126" s="143"/>
    </row>
    <row r="127" ht="15.75" customHeight="1">
      <c r="C127" s="234" t="str">
        <f>IF(F18&gt;30,MIN(E113:E114),E113)</f>
        <v>#DIV/0!</v>
      </c>
      <c r="D127" s="234">
        <f>MIN(E118:E119)</f>
        <v>0</v>
      </c>
      <c r="E127" s="234">
        <f>E123</f>
        <v>0</v>
      </c>
      <c r="F127" s="238" t="str">
        <f>SUM(C127:E127)</f>
        <v>#DIV/0!</v>
      </c>
      <c r="G127" s="112"/>
      <c r="H127" s="112"/>
      <c r="I127" s="138">
        <v>122.0</v>
      </c>
      <c r="J127" s="112" t="str">
        <f t="shared" si="64"/>
        <v/>
      </c>
      <c r="K127" s="112">
        <f t="shared" si="19"/>
        <v>0</v>
      </c>
      <c r="L127" s="112" t="str">
        <f t="shared" si="20"/>
        <v/>
      </c>
      <c r="M127" s="112" t="str">
        <f t="shared" si="1"/>
        <v/>
      </c>
      <c r="N127" s="112" t="str">
        <f t="shared" si="2"/>
        <v/>
      </c>
      <c r="O127" s="139">
        <f t="shared" si="3"/>
        <v>0</v>
      </c>
      <c r="P127" s="138">
        <v>122.0</v>
      </c>
      <c r="Q127" s="112" t="str">
        <f t="shared" si="21"/>
        <v/>
      </c>
      <c r="R127" s="112" t="str">
        <f t="shared" si="22"/>
        <v/>
      </c>
      <c r="S127" s="112">
        <f t="shared" si="4"/>
        <v>0</v>
      </c>
      <c r="T127" s="112">
        <f t="shared" si="5"/>
        <v>0</v>
      </c>
      <c r="U127" s="112" t="str">
        <f t="shared" si="23"/>
        <v/>
      </c>
      <c r="V127" s="112" t="str">
        <f t="shared" si="6"/>
        <v/>
      </c>
      <c r="W127" s="112">
        <v>0.0</v>
      </c>
      <c r="X127" s="112">
        <f t="shared" si="7"/>
        <v>0</v>
      </c>
      <c r="Y127" s="140" t="str">
        <f t="shared" si="8"/>
        <v/>
      </c>
      <c r="AA127" s="141">
        <v>122.0</v>
      </c>
      <c r="AB127" s="112" t="str">
        <f t="shared" si="9"/>
        <v/>
      </c>
      <c r="AC127" s="142">
        <f t="shared" si="10"/>
        <v>0</v>
      </c>
      <c r="AD127" s="112" t="str">
        <f t="shared" si="11"/>
        <v/>
      </c>
      <c r="AE127" s="112" t="str">
        <f t="shared" si="12"/>
        <v/>
      </c>
      <c r="AF127" s="112" t="str">
        <f t="shared" si="24"/>
        <v/>
      </c>
      <c r="AG127" s="112" t="str">
        <f t="shared" si="25"/>
        <v/>
      </c>
      <c r="AH127" s="112" t="str">
        <f t="shared" si="26"/>
        <v/>
      </c>
      <c r="AI127" s="143" t="str">
        <f t="shared" si="27"/>
        <v/>
      </c>
      <c r="AK127" s="141">
        <v>122.0</v>
      </c>
      <c r="AL127" s="112"/>
      <c r="AM127" s="112"/>
      <c r="AN127" s="112"/>
      <c r="AO127" s="112"/>
      <c r="AP127" s="112"/>
      <c r="AQ127" s="112"/>
      <c r="AR127" s="112"/>
      <c r="AS127" s="112"/>
      <c r="AT127" s="112"/>
      <c r="AU127" s="112"/>
      <c r="AV127" s="112"/>
      <c r="AW127" s="112"/>
      <c r="AX127" s="112"/>
      <c r="AY127" s="143"/>
    </row>
    <row r="128" ht="15.75" customHeight="1">
      <c r="E128" s="112"/>
      <c r="F128" s="111"/>
      <c r="G128" s="112"/>
      <c r="H128" s="112"/>
      <c r="I128" s="138">
        <v>123.0</v>
      </c>
      <c r="J128" s="112" t="str">
        <f t="shared" si="64"/>
        <v/>
      </c>
      <c r="K128" s="112">
        <f t="shared" si="19"/>
        <v>0</v>
      </c>
      <c r="L128" s="112" t="str">
        <f t="shared" si="20"/>
        <v/>
      </c>
      <c r="M128" s="112" t="str">
        <f t="shared" si="1"/>
        <v/>
      </c>
      <c r="N128" s="112" t="str">
        <f t="shared" si="2"/>
        <v/>
      </c>
      <c r="O128" s="139">
        <f t="shared" si="3"/>
        <v>0</v>
      </c>
      <c r="P128" s="138">
        <v>123.0</v>
      </c>
      <c r="Q128" s="112" t="str">
        <f t="shared" si="21"/>
        <v/>
      </c>
      <c r="R128" s="112" t="str">
        <f t="shared" si="22"/>
        <v/>
      </c>
      <c r="S128" s="112">
        <f t="shared" si="4"/>
        <v>0</v>
      </c>
      <c r="T128" s="112">
        <f t="shared" si="5"/>
        <v>0</v>
      </c>
      <c r="U128" s="112" t="str">
        <f t="shared" si="23"/>
        <v/>
      </c>
      <c r="V128" s="112" t="str">
        <f t="shared" si="6"/>
        <v/>
      </c>
      <c r="W128" s="112">
        <v>0.0</v>
      </c>
      <c r="X128" s="112">
        <f t="shared" si="7"/>
        <v>0</v>
      </c>
      <c r="Y128" s="140" t="str">
        <f t="shared" si="8"/>
        <v/>
      </c>
      <c r="AA128" s="141">
        <v>123.0</v>
      </c>
      <c r="AB128" s="112" t="str">
        <f t="shared" si="9"/>
        <v/>
      </c>
      <c r="AC128" s="142">
        <f t="shared" si="10"/>
        <v>0</v>
      </c>
      <c r="AD128" s="112" t="str">
        <f t="shared" si="11"/>
        <v/>
      </c>
      <c r="AE128" s="112" t="str">
        <f t="shared" si="12"/>
        <v/>
      </c>
      <c r="AF128" s="112" t="str">
        <f t="shared" si="24"/>
        <v/>
      </c>
      <c r="AG128" s="112" t="str">
        <f t="shared" si="25"/>
        <v/>
      </c>
      <c r="AH128" s="112" t="str">
        <f t="shared" si="26"/>
        <v/>
      </c>
      <c r="AI128" s="143" t="str">
        <f t="shared" si="27"/>
        <v/>
      </c>
      <c r="AK128" s="141">
        <v>123.0</v>
      </c>
      <c r="AL128" s="112"/>
      <c r="AM128" s="112"/>
      <c r="AN128" s="112"/>
      <c r="AO128" s="112"/>
      <c r="AP128" s="112"/>
      <c r="AQ128" s="112"/>
      <c r="AR128" s="112"/>
      <c r="AS128" s="112"/>
      <c r="AT128" s="112"/>
      <c r="AU128" s="112"/>
      <c r="AV128" s="112"/>
      <c r="AW128" s="112"/>
      <c r="AX128" s="112"/>
      <c r="AY128" s="143"/>
    </row>
    <row r="129" ht="15.75" customHeight="1">
      <c r="E129" s="112"/>
      <c r="F129" s="111"/>
      <c r="G129" s="112"/>
      <c r="H129" s="112"/>
      <c r="I129" s="138">
        <v>124.0</v>
      </c>
      <c r="J129" s="112" t="str">
        <f t="shared" si="64"/>
        <v/>
      </c>
      <c r="K129" s="112">
        <f t="shared" si="19"/>
        <v>0</v>
      </c>
      <c r="L129" s="112" t="str">
        <f t="shared" si="20"/>
        <v/>
      </c>
      <c r="M129" s="112" t="str">
        <f t="shared" si="1"/>
        <v/>
      </c>
      <c r="N129" s="112" t="str">
        <f t="shared" si="2"/>
        <v/>
      </c>
      <c r="O129" s="139">
        <f t="shared" si="3"/>
        <v>0</v>
      </c>
      <c r="P129" s="138">
        <v>124.0</v>
      </c>
      <c r="Q129" s="112" t="str">
        <f t="shared" si="21"/>
        <v/>
      </c>
      <c r="R129" s="112" t="str">
        <f t="shared" si="22"/>
        <v/>
      </c>
      <c r="S129" s="112">
        <f t="shared" si="4"/>
        <v>0</v>
      </c>
      <c r="T129" s="112">
        <f t="shared" si="5"/>
        <v>0</v>
      </c>
      <c r="U129" s="112" t="str">
        <f t="shared" si="23"/>
        <v/>
      </c>
      <c r="V129" s="112" t="str">
        <f t="shared" si="6"/>
        <v/>
      </c>
      <c r="W129" s="112">
        <v>0.0</v>
      </c>
      <c r="X129" s="112">
        <f t="shared" si="7"/>
        <v>0</v>
      </c>
      <c r="Y129" s="140" t="str">
        <f t="shared" si="8"/>
        <v/>
      </c>
      <c r="AA129" s="141">
        <v>124.0</v>
      </c>
      <c r="AB129" s="112" t="str">
        <f t="shared" si="9"/>
        <v/>
      </c>
      <c r="AC129" s="142">
        <f t="shared" si="10"/>
        <v>0</v>
      </c>
      <c r="AD129" s="112" t="str">
        <f t="shared" si="11"/>
        <v/>
      </c>
      <c r="AE129" s="112" t="str">
        <f t="shared" si="12"/>
        <v/>
      </c>
      <c r="AF129" s="112" t="str">
        <f t="shared" si="24"/>
        <v/>
      </c>
      <c r="AG129" s="112" t="str">
        <f t="shared" si="25"/>
        <v/>
      </c>
      <c r="AH129" s="112" t="str">
        <f t="shared" si="26"/>
        <v/>
      </c>
      <c r="AI129" s="143" t="str">
        <f t="shared" si="27"/>
        <v/>
      </c>
      <c r="AK129" s="141">
        <v>124.0</v>
      </c>
      <c r="AL129" s="112"/>
      <c r="AM129" s="112"/>
      <c r="AN129" s="112"/>
      <c r="AO129" s="112"/>
      <c r="AP129" s="112"/>
      <c r="AQ129" s="112"/>
      <c r="AR129" s="112"/>
      <c r="AS129" s="112"/>
      <c r="AT129" s="112"/>
      <c r="AU129" s="112"/>
      <c r="AV129" s="112"/>
      <c r="AW129" s="112"/>
      <c r="AX129" s="112"/>
      <c r="AY129" s="143"/>
    </row>
    <row r="130" ht="15.75" customHeight="1">
      <c r="C130" s="239" t="s">
        <v>175</v>
      </c>
      <c r="D130" s="239" t="s">
        <v>249</v>
      </c>
      <c r="E130" s="240" t="s">
        <v>177</v>
      </c>
      <c r="F130" s="239" t="s">
        <v>178</v>
      </c>
      <c r="G130" s="112"/>
      <c r="H130" s="112"/>
      <c r="I130" s="138">
        <v>125.0</v>
      </c>
      <c r="J130" s="112" t="str">
        <f t="shared" si="64"/>
        <v/>
      </c>
      <c r="K130" s="112">
        <f t="shared" si="19"/>
        <v>0</v>
      </c>
      <c r="L130" s="112" t="str">
        <f t="shared" si="20"/>
        <v/>
      </c>
      <c r="M130" s="112" t="str">
        <f t="shared" si="1"/>
        <v/>
      </c>
      <c r="N130" s="112" t="str">
        <f t="shared" si="2"/>
        <v/>
      </c>
      <c r="O130" s="139">
        <f t="shared" si="3"/>
        <v>0</v>
      </c>
      <c r="P130" s="138">
        <v>125.0</v>
      </c>
      <c r="Q130" s="112" t="str">
        <f t="shared" si="21"/>
        <v/>
      </c>
      <c r="R130" s="112" t="str">
        <f t="shared" si="22"/>
        <v/>
      </c>
      <c r="S130" s="112">
        <f t="shared" si="4"/>
        <v>0</v>
      </c>
      <c r="T130" s="112">
        <f t="shared" si="5"/>
        <v>0</v>
      </c>
      <c r="U130" s="112" t="str">
        <f t="shared" si="23"/>
        <v/>
      </c>
      <c r="V130" s="112" t="str">
        <f t="shared" si="6"/>
        <v/>
      </c>
      <c r="W130" s="112">
        <v>0.0</v>
      </c>
      <c r="X130" s="112">
        <f t="shared" si="7"/>
        <v>0</v>
      </c>
      <c r="Y130" s="140" t="str">
        <f t="shared" si="8"/>
        <v/>
      </c>
      <c r="AA130" s="141">
        <v>125.0</v>
      </c>
      <c r="AB130" s="112" t="str">
        <f t="shared" si="9"/>
        <v/>
      </c>
      <c r="AC130" s="142">
        <f t="shared" si="10"/>
        <v>0</v>
      </c>
      <c r="AD130" s="112" t="str">
        <f t="shared" si="11"/>
        <v/>
      </c>
      <c r="AE130" s="112" t="str">
        <f t="shared" si="12"/>
        <v/>
      </c>
      <c r="AF130" s="112" t="str">
        <f t="shared" si="24"/>
        <v/>
      </c>
      <c r="AG130" s="112" t="str">
        <f t="shared" si="25"/>
        <v/>
      </c>
      <c r="AH130" s="112" t="str">
        <f t="shared" si="26"/>
        <v/>
      </c>
      <c r="AI130" s="143" t="str">
        <f t="shared" si="27"/>
        <v/>
      </c>
      <c r="AK130" s="141">
        <v>125.0</v>
      </c>
      <c r="AL130" s="112"/>
      <c r="AM130" s="112"/>
      <c r="AN130" s="112"/>
      <c r="AO130" s="112"/>
      <c r="AP130" s="112"/>
      <c r="AQ130" s="112"/>
      <c r="AR130" s="112"/>
      <c r="AS130" s="112"/>
      <c r="AT130" s="112"/>
      <c r="AU130" s="112"/>
      <c r="AV130" s="112"/>
      <c r="AW130" s="112"/>
      <c r="AX130" s="112"/>
      <c r="AY130" s="143"/>
    </row>
    <row r="131" ht="15.75" customHeight="1">
      <c r="C131" s="241" t="s">
        <v>179</v>
      </c>
      <c r="D131" s="242">
        <v>0.62</v>
      </c>
      <c r="E131" s="240" t="s">
        <v>158</v>
      </c>
      <c r="F131" s="239">
        <f>IF(OR('Pin Maritime'!$E131="Feuillus",'Pin Maritime'!$E131="Peupliers"),1.56,1.3)</f>
        <v>1.56</v>
      </c>
      <c r="G131" s="112"/>
      <c r="H131" s="112"/>
      <c r="I131" s="138">
        <v>126.0</v>
      </c>
      <c r="J131" s="112" t="str">
        <f t="shared" si="64"/>
        <v/>
      </c>
      <c r="K131" s="112">
        <f t="shared" si="19"/>
        <v>0</v>
      </c>
      <c r="L131" s="112" t="str">
        <f t="shared" si="20"/>
        <v/>
      </c>
      <c r="M131" s="112" t="str">
        <f t="shared" si="1"/>
        <v/>
      </c>
      <c r="N131" s="112" t="str">
        <f t="shared" si="2"/>
        <v/>
      </c>
      <c r="O131" s="139">
        <f t="shared" si="3"/>
        <v>0</v>
      </c>
      <c r="P131" s="138">
        <v>126.0</v>
      </c>
      <c r="Q131" s="112" t="str">
        <f t="shared" si="21"/>
        <v/>
      </c>
      <c r="R131" s="112" t="str">
        <f t="shared" si="22"/>
        <v/>
      </c>
      <c r="S131" s="112">
        <f t="shared" si="4"/>
        <v>0</v>
      </c>
      <c r="T131" s="112">
        <f t="shared" si="5"/>
        <v>0</v>
      </c>
      <c r="U131" s="112" t="str">
        <f t="shared" si="23"/>
        <v/>
      </c>
      <c r="V131" s="112" t="str">
        <f t="shared" si="6"/>
        <v/>
      </c>
      <c r="W131" s="112">
        <v>0.0</v>
      </c>
      <c r="X131" s="112">
        <f t="shared" si="7"/>
        <v>0</v>
      </c>
      <c r="Y131" s="140" t="str">
        <f t="shared" si="8"/>
        <v/>
      </c>
      <c r="AA131" s="141">
        <v>126.0</v>
      </c>
      <c r="AB131" s="112" t="str">
        <f t="shared" si="9"/>
        <v/>
      </c>
      <c r="AC131" s="142">
        <f t="shared" si="10"/>
        <v>0</v>
      </c>
      <c r="AD131" s="112" t="str">
        <f t="shared" si="11"/>
        <v/>
      </c>
      <c r="AE131" s="112" t="str">
        <f t="shared" si="12"/>
        <v/>
      </c>
      <c r="AF131" s="112" t="str">
        <f t="shared" si="24"/>
        <v/>
      </c>
      <c r="AG131" s="112" t="str">
        <f t="shared" si="25"/>
        <v/>
      </c>
      <c r="AH131" s="112" t="str">
        <f t="shared" si="26"/>
        <v/>
      </c>
      <c r="AI131" s="143" t="str">
        <f t="shared" si="27"/>
        <v/>
      </c>
      <c r="AK131" s="141">
        <v>126.0</v>
      </c>
      <c r="AL131" s="112"/>
      <c r="AM131" s="112"/>
      <c r="AN131" s="112"/>
      <c r="AO131" s="112"/>
      <c r="AP131" s="112"/>
      <c r="AQ131" s="112"/>
      <c r="AR131" s="112"/>
      <c r="AS131" s="112"/>
      <c r="AT131" s="112"/>
      <c r="AU131" s="112"/>
      <c r="AV131" s="112"/>
      <c r="AW131" s="112"/>
      <c r="AX131" s="112"/>
      <c r="AY131" s="143"/>
    </row>
    <row r="132" ht="15.75" customHeight="1">
      <c r="C132" s="241" t="s">
        <v>180</v>
      </c>
      <c r="D132" s="242">
        <v>0.64</v>
      </c>
      <c r="E132" s="240" t="s">
        <v>158</v>
      </c>
      <c r="F132" s="239">
        <f>IF(OR('Pin Maritime'!$E132="Feuillus",'Pin Maritime'!$E132="Peupliers"),1.56,1.3)</f>
        <v>1.56</v>
      </c>
      <c r="G132" s="112"/>
      <c r="H132" s="112"/>
      <c r="I132" s="138">
        <v>127.0</v>
      </c>
      <c r="J132" s="112" t="str">
        <f t="shared" si="64"/>
        <v/>
      </c>
      <c r="K132" s="112">
        <f t="shared" si="19"/>
        <v>0</v>
      </c>
      <c r="L132" s="112" t="str">
        <f t="shared" si="20"/>
        <v/>
      </c>
      <c r="M132" s="112" t="str">
        <f t="shared" si="1"/>
        <v/>
      </c>
      <c r="N132" s="112" t="str">
        <f t="shared" si="2"/>
        <v/>
      </c>
      <c r="O132" s="139">
        <f t="shared" si="3"/>
        <v>0</v>
      </c>
      <c r="P132" s="138">
        <v>127.0</v>
      </c>
      <c r="Q132" s="112" t="str">
        <f t="shared" si="21"/>
        <v/>
      </c>
      <c r="R132" s="112" t="str">
        <f t="shared" si="22"/>
        <v/>
      </c>
      <c r="S132" s="112">
        <f t="shared" si="4"/>
        <v>0</v>
      </c>
      <c r="T132" s="112">
        <f t="shared" si="5"/>
        <v>0</v>
      </c>
      <c r="U132" s="112" t="str">
        <f t="shared" si="23"/>
        <v/>
      </c>
      <c r="V132" s="112" t="str">
        <f t="shared" si="6"/>
        <v/>
      </c>
      <c r="W132" s="112">
        <v>0.0</v>
      </c>
      <c r="X132" s="112">
        <f t="shared" si="7"/>
        <v>0</v>
      </c>
      <c r="Y132" s="140" t="str">
        <f t="shared" si="8"/>
        <v/>
      </c>
      <c r="AA132" s="141">
        <v>127.0</v>
      </c>
      <c r="AB132" s="112" t="str">
        <f t="shared" si="9"/>
        <v/>
      </c>
      <c r="AC132" s="142">
        <f t="shared" si="10"/>
        <v>0</v>
      </c>
      <c r="AD132" s="112" t="str">
        <f t="shared" si="11"/>
        <v/>
      </c>
      <c r="AE132" s="112" t="str">
        <f t="shared" si="12"/>
        <v/>
      </c>
      <c r="AF132" s="112" t="str">
        <f t="shared" si="24"/>
        <v/>
      </c>
      <c r="AG132" s="112" t="str">
        <f t="shared" si="25"/>
        <v/>
      </c>
      <c r="AH132" s="112" t="str">
        <f t="shared" si="26"/>
        <v/>
      </c>
      <c r="AI132" s="143" t="str">
        <f t="shared" si="27"/>
        <v/>
      </c>
      <c r="AK132" s="141">
        <v>127.0</v>
      </c>
      <c r="AL132" s="112"/>
      <c r="AM132" s="112"/>
      <c r="AN132" s="112"/>
      <c r="AO132" s="112"/>
      <c r="AP132" s="112"/>
      <c r="AQ132" s="112"/>
      <c r="AR132" s="112"/>
      <c r="AS132" s="112"/>
      <c r="AT132" s="112"/>
      <c r="AU132" s="112"/>
      <c r="AV132" s="112"/>
      <c r="AW132" s="112"/>
      <c r="AX132" s="112"/>
      <c r="AY132" s="143"/>
    </row>
    <row r="133" ht="15.75" customHeight="1">
      <c r="C133" s="241" t="s">
        <v>181</v>
      </c>
      <c r="D133" s="242">
        <v>0.42</v>
      </c>
      <c r="E133" s="240" t="s">
        <v>158</v>
      </c>
      <c r="F133" s="239">
        <f>IF(OR('Pin Maritime'!$E133="Feuillus",'Pin Maritime'!$E133="Peupliers"),1.56,1.3)</f>
        <v>1.56</v>
      </c>
      <c r="G133" s="112"/>
      <c r="H133" s="112"/>
      <c r="I133" s="138">
        <v>128.0</v>
      </c>
      <c r="J133" s="112" t="str">
        <f t="shared" si="64"/>
        <v/>
      </c>
      <c r="K133" s="112">
        <f t="shared" si="19"/>
        <v>0</v>
      </c>
      <c r="L133" s="112" t="str">
        <f t="shared" si="20"/>
        <v/>
      </c>
      <c r="M133" s="112" t="str">
        <f t="shared" si="1"/>
        <v/>
      </c>
      <c r="N133" s="112" t="str">
        <f t="shared" si="2"/>
        <v/>
      </c>
      <c r="O133" s="139">
        <f t="shared" si="3"/>
        <v>0</v>
      </c>
      <c r="P133" s="138">
        <v>128.0</v>
      </c>
      <c r="Q133" s="112" t="str">
        <f t="shared" si="21"/>
        <v/>
      </c>
      <c r="R133" s="112" t="str">
        <f t="shared" si="22"/>
        <v/>
      </c>
      <c r="S133" s="112">
        <f t="shared" si="4"/>
        <v>0</v>
      </c>
      <c r="T133" s="112">
        <f t="shared" si="5"/>
        <v>0</v>
      </c>
      <c r="U133" s="112" t="str">
        <f t="shared" si="23"/>
        <v/>
      </c>
      <c r="V133" s="112" t="str">
        <f t="shared" si="6"/>
        <v/>
      </c>
      <c r="W133" s="112">
        <v>0.0</v>
      </c>
      <c r="X133" s="112">
        <f t="shared" si="7"/>
        <v>0</v>
      </c>
      <c r="Y133" s="140" t="str">
        <f t="shared" si="8"/>
        <v/>
      </c>
      <c r="AA133" s="141">
        <v>128.0</v>
      </c>
      <c r="AB133" s="112" t="str">
        <f t="shared" si="9"/>
        <v/>
      </c>
      <c r="AC133" s="142">
        <f t="shared" si="10"/>
        <v>0</v>
      </c>
      <c r="AD133" s="112" t="str">
        <f t="shared" si="11"/>
        <v/>
      </c>
      <c r="AE133" s="112" t="str">
        <f t="shared" si="12"/>
        <v/>
      </c>
      <c r="AF133" s="112" t="str">
        <f t="shared" si="24"/>
        <v/>
      </c>
      <c r="AG133" s="112" t="str">
        <f t="shared" si="25"/>
        <v/>
      </c>
      <c r="AH133" s="112" t="str">
        <f t="shared" si="26"/>
        <v/>
      </c>
      <c r="AI133" s="143" t="str">
        <f t="shared" si="27"/>
        <v/>
      </c>
      <c r="AK133" s="141">
        <v>128.0</v>
      </c>
      <c r="AL133" s="112"/>
      <c r="AM133" s="112"/>
      <c r="AN133" s="112"/>
      <c r="AO133" s="112"/>
      <c r="AP133" s="112"/>
      <c r="AQ133" s="112"/>
      <c r="AR133" s="112"/>
      <c r="AS133" s="112"/>
      <c r="AT133" s="112"/>
      <c r="AU133" s="112"/>
      <c r="AV133" s="112"/>
      <c r="AW133" s="112"/>
      <c r="AX133" s="112"/>
      <c r="AY133" s="143"/>
    </row>
    <row r="134" ht="15.75" customHeight="1">
      <c r="C134" s="241" t="s">
        <v>182</v>
      </c>
      <c r="D134" s="242">
        <v>0.42</v>
      </c>
      <c r="E134" s="240" t="s">
        <v>158</v>
      </c>
      <c r="F134" s="239">
        <f>IF(OR('Pin Maritime'!$E134="Feuillus",'Pin Maritime'!$E134="Peupliers"),1.56,1.3)</f>
        <v>1.56</v>
      </c>
      <c r="G134" s="112"/>
      <c r="H134" s="112"/>
      <c r="I134" s="138">
        <v>129.0</v>
      </c>
      <c r="J134" s="112" t="str">
        <f t="shared" si="64"/>
        <v/>
      </c>
      <c r="K134" s="112">
        <f t="shared" si="19"/>
        <v>0</v>
      </c>
      <c r="L134" s="112" t="str">
        <f t="shared" si="20"/>
        <v/>
      </c>
      <c r="M134" s="112" t="str">
        <f t="shared" si="1"/>
        <v/>
      </c>
      <c r="N134" s="112" t="str">
        <f t="shared" si="2"/>
        <v/>
      </c>
      <c r="O134" s="139">
        <f t="shared" si="3"/>
        <v>0</v>
      </c>
      <c r="P134" s="138">
        <v>129.0</v>
      </c>
      <c r="Q134" s="112" t="str">
        <f t="shared" si="21"/>
        <v/>
      </c>
      <c r="R134" s="112" t="str">
        <f t="shared" si="22"/>
        <v/>
      </c>
      <c r="S134" s="112">
        <f t="shared" si="4"/>
        <v>0</v>
      </c>
      <c r="T134" s="112">
        <f t="shared" si="5"/>
        <v>0</v>
      </c>
      <c r="U134" s="112" t="str">
        <f t="shared" si="23"/>
        <v/>
      </c>
      <c r="V134" s="112" t="str">
        <f t="shared" si="6"/>
        <v/>
      </c>
      <c r="W134" s="112">
        <v>0.0</v>
      </c>
      <c r="X134" s="112">
        <f t="shared" si="7"/>
        <v>0</v>
      </c>
      <c r="Y134" s="140" t="str">
        <f t="shared" si="8"/>
        <v/>
      </c>
      <c r="AA134" s="141">
        <v>129.0</v>
      </c>
      <c r="AB134" s="112" t="str">
        <f t="shared" si="9"/>
        <v/>
      </c>
      <c r="AC134" s="142">
        <f t="shared" si="10"/>
        <v>0</v>
      </c>
      <c r="AD134" s="112" t="str">
        <f t="shared" si="11"/>
        <v/>
      </c>
      <c r="AE134" s="112" t="str">
        <f t="shared" si="12"/>
        <v/>
      </c>
      <c r="AF134" s="112" t="str">
        <f t="shared" si="24"/>
        <v/>
      </c>
      <c r="AG134" s="112" t="str">
        <f t="shared" si="25"/>
        <v/>
      </c>
      <c r="AH134" s="112" t="str">
        <f t="shared" si="26"/>
        <v/>
      </c>
      <c r="AI134" s="143" t="str">
        <f t="shared" si="27"/>
        <v/>
      </c>
      <c r="AK134" s="141">
        <v>129.0</v>
      </c>
      <c r="AL134" s="112"/>
      <c r="AM134" s="112"/>
      <c r="AN134" s="112"/>
      <c r="AO134" s="112"/>
      <c r="AP134" s="112"/>
      <c r="AQ134" s="112"/>
      <c r="AR134" s="112"/>
      <c r="AS134" s="112"/>
      <c r="AT134" s="112"/>
      <c r="AU134" s="112"/>
      <c r="AV134" s="112"/>
      <c r="AW134" s="112"/>
      <c r="AX134" s="112"/>
      <c r="AY134" s="143"/>
    </row>
    <row r="135" ht="15.75" customHeight="1">
      <c r="C135" s="241" t="s">
        <v>183</v>
      </c>
      <c r="D135" s="242">
        <v>0.52</v>
      </c>
      <c r="E135" s="240" t="s">
        <v>158</v>
      </c>
      <c r="F135" s="239">
        <f>IF(OR('Pin Maritime'!$E135="Feuillus",'Pin Maritime'!$E135="Peupliers"),1.56,1.3)</f>
        <v>1.56</v>
      </c>
      <c r="G135" s="112"/>
      <c r="H135" s="112"/>
      <c r="I135" s="138">
        <v>130.0</v>
      </c>
      <c r="J135" s="112" t="str">
        <f t="shared" si="64"/>
        <v/>
      </c>
      <c r="K135" s="112">
        <f t="shared" si="19"/>
        <v>0</v>
      </c>
      <c r="L135" s="112" t="str">
        <f t="shared" si="20"/>
        <v/>
      </c>
      <c r="M135" s="112" t="str">
        <f t="shared" si="1"/>
        <v/>
      </c>
      <c r="N135" s="112" t="str">
        <f t="shared" si="2"/>
        <v/>
      </c>
      <c r="O135" s="139">
        <f t="shared" si="3"/>
        <v>0</v>
      </c>
      <c r="P135" s="138">
        <v>130.0</v>
      </c>
      <c r="Q135" s="112" t="str">
        <f t="shared" si="21"/>
        <v/>
      </c>
      <c r="R135" s="112" t="str">
        <f t="shared" si="22"/>
        <v/>
      </c>
      <c r="S135" s="112">
        <f t="shared" si="4"/>
        <v>0</v>
      </c>
      <c r="T135" s="112">
        <f t="shared" si="5"/>
        <v>0</v>
      </c>
      <c r="U135" s="112" t="str">
        <f t="shared" si="23"/>
        <v/>
      </c>
      <c r="V135" s="112" t="str">
        <f t="shared" si="6"/>
        <v/>
      </c>
      <c r="W135" s="112">
        <v>0.0</v>
      </c>
      <c r="X135" s="112">
        <f t="shared" si="7"/>
        <v>0</v>
      </c>
      <c r="Y135" s="140" t="str">
        <f t="shared" si="8"/>
        <v/>
      </c>
      <c r="AA135" s="141">
        <v>130.0</v>
      </c>
      <c r="AB135" s="112" t="str">
        <f t="shared" si="9"/>
        <v/>
      </c>
      <c r="AC135" s="142">
        <f t="shared" si="10"/>
        <v>0</v>
      </c>
      <c r="AD135" s="112" t="str">
        <f t="shared" si="11"/>
        <v/>
      </c>
      <c r="AE135" s="112" t="str">
        <f t="shared" si="12"/>
        <v/>
      </c>
      <c r="AF135" s="112" t="str">
        <f t="shared" si="24"/>
        <v/>
      </c>
      <c r="AG135" s="112" t="str">
        <f t="shared" si="25"/>
        <v/>
      </c>
      <c r="AH135" s="112" t="str">
        <f t="shared" si="26"/>
        <v/>
      </c>
      <c r="AI135" s="143" t="str">
        <f t="shared" si="27"/>
        <v/>
      </c>
      <c r="AK135" s="141">
        <v>130.0</v>
      </c>
      <c r="AL135" s="112"/>
      <c r="AM135" s="112"/>
      <c r="AN135" s="112"/>
      <c r="AO135" s="112"/>
      <c r="AP135" s="112"/>
      <c r="AQ135" s="112"/>
      <c r="AR135" s="112"/>
      <c r="AS135" s="112"/>
      <c r="AT135" s="112"/>
      <c r="AU135" s="112"/>
      <c r="AV135" s="112"/>
      <c r="AW135" s="112"/>
      <c r="AX135" s="112"/>
      <c r="AY135" s="143"/>
    </row>
    <row r="136" ht="15.75" customHeight="1">
      <c r="C136" s="241" t="s">
        <v>184</v>
      </c>
      <c r="D136" s="242">
        <v>0.36</v>
      </c>
      <c r="E136" s="240" t="s">
        <v>162</v>
      </c>
      <c r="F136" s="239">
        <f>IF(OR('Pin Maritime'!$E136="Feuillus",'Pin Maritime'!$E136="Peupliers"),1.56,1.3)</f>
        <v>1.3</v>
      </c>
      <c r="G136" s="112"/>
      <c r="H136" s="112"/>
      <c r="I136" s="138">
        <v>131.0</v>
      </c>
      <c r="J136" s="112" t="str">
        <f t="shared" si="64"/>
        <v/>
      </c>
      <c r="K136" s="112">
        <f t="shared" si="19"/>
        <v>0</v>
      </c>
      <c r="L136" s="112" t="str">
        <f t="shared" si="20"/>
        <v/>
      </c>
      <c r="M136" s="112" t="str">
        <f t="shared" si="1"/>
        <v/>
      </c>
      <c r="N136" s="112" t="str">
        <f t="shared" si="2"/>
        <v/>
      </c>
      <c r="O136" s="139">
        <f t="shared" si="3"/>
        <v>0</v>
      </c>
      <c r="P136" s="138">
        <v>131.0</v>
      </c>
      <c r="Q136" s="112" t="str">
        <f t="shared" si="21"/>
        <v/>
      </c>
      <c r="R136" s="112" t="str">
        <f t="shared" si="22"/>
        <v/>
      </c>
      <c r="S136" s="112">
        <f t="shared" si="4"/>
        <v>0</v>
      </c>
      <c r="T136" s="112">
        <f t="shared" si="5"/>
        <v>0</v>
      </c>
      <c r="U136" s="112" t="str">
        <f t="shared" si="23"/>
        <v/>
      </c>
      <c r="V136" s="112" t="str">
        <f t="shared" si="6"/>
        <v/>
      </c>
      <c r="W136" s="112">
        <v>0.0</v>
      </c>
      <c r="X136" s="112">
        <f t="shared" si="7"/>
        <v>0</v>
      </c>
      <c r="Y136" s="140" t="str">
        <f t="shared" si="8"/>
        <v/>
      </c>
      <c r="AA136" s="141">
        <v>131.0</v>
      </c>
      <c r="AB136" s="112" t="str">
        <f t="shared" si="9"/>
        <v/>
      </c>
      <c r="AC136" s="142">
        <f t="shared" si="10"/>
        <v>0</v>
      </c>
      <c r="AD136" s="112" t="str">
        <f t="shared" si="11"/>
        <v/>
      </c>
      <c r="AE136" s="112" t="str">
        <f t="shared" si="12"/>
        <v/>
      </c>
      <c r="AF136" s="112" t="str">
        <f t="shared" si="24"/>
        <v/>
      </c>
      <c r="AG136" s="112" t="str">
        <f t="shared" si="25"/>
        <v/>
      </c>
      <c r="AH136" s="112" t="str">
        <f t="shared" si="26"/>
        <v/>
      </c>
      <c r="AI136" s="143" t="str">
        <f t="shared" si="27"/>
        <v/>
      </c>
      <c r="AK136" s="141">
        <v>131.0</v>
      </c>
      <c r="AL136" s="112"/>
      <c r="AM136" s="112"/>
      <c r="AN136" s="112"/>
      <c r="AO136" s="112"/>
      <c r="AP136" s="112"/>
      <c r="AQ136" s="112"/>
      <c r="AR136" s="112"/>
      <c r="AS136" s="112"/>
      <c r="AT136" s="112"/>
      <c r="AU136" s="112"/>
      <c r="AV136" s="112"/>
      <c r="AW136" s="112"/>
      <c r="AX136" s="112"/>
      <c r="AY136" s="143"/>
    </row>
    <row r="137" ht="15.75" customHeight="1">
      <c r="C137" s="241" t="s">
        <v>185</v>
      </c>
      <c r="D137" s="242">
        <v>0.61</v>
      </c>
      <c r="E137" s="240" t="s">
        <v>158</v>
      </c>
      <c r="F137" s="239">
        <f>IF(OR('Pin Maritime'!$E137="Feuillus",'Pin Maritime'!$E137="Peupliers"),1.56,1.3)</f>
        <v>1.56</v>
      </c>
      <c r="G137" s="112"/>
      <c r="H137" s="112"/>
      <c r="I137" s="138">
        <v>132.0</v>
      </c>
      <c r="J137" s="112" t="str">
        <f t="shared" si="64"/>
        <v/>
      </c>
      <c r="K137" s="112">
        <f t="shared" si="19"/>
        <v>0</v>
      </c>
      <c r="L137" s="112" t="str">
        <f t="shared" si="20"/>
        <v/>
      </c>
      <c r="M137" s="112" t="str">
        <f t="shared" si="1"/>
        <v/>
      </c>
      <c r="N137" s="112" t="str">
        <f t="shared" si="2"/>
        <v/>
      </c>
      <c r="O137" s="139">
        <f t="shared" si="3"/>
        <v>0</v>
      </c>
      <c r="P137" s="138">
        <v>132.0</v>
      </c>
      <c r="Q137" s="112" t="str">
        <f t="shared" si="21"/>
        <v/>
      </c>
      <c r="R137" s="112" t="str">
        <f t="shared" si="22"/>
        <v/>
      </c>
      <c r="S137" s="112">
        <f t="shared" si="4"/>
        <v>0</v>
      </c>
      <c r="T137" s="112">
        <f t="shared" si="5"/>
        <v>0</v>
      </c>
      <c r="U137" s="112" t="str">
        <f t="shared" si="23"/>
        <v/>
      </c>
      <c r="V137" s="112" t="str">
        <f t="shared" si="6"/>
        <v/>
      </c>
      <c r="W137" s="112">
        <v>0.0</v>
      </c>
      <c r="X137" s="112">
        <f t="shared" si="7"/>
        <v>0</v>
      </c>
      <c r="Y137" s="140" t="str">
        <f t="shared" si="8"/>
        <v/>
      </c>
      <c r="AA137" s="141">
        <v>132.0</v>
      </c>
      <c r="AB137" s="112" t="str">
        <f t="shared" si="9"/>
        <v/>
      </c>
      <c r="AC137" s="142">
        <f t="shared" si="10"/>
        <v>0</v>
      </c>
      <c r="AD137" s="112" t="str">
        <f t="shared" si="11"/>
        <v/>
      </c>
      <c r="AE137" s="112" t="str">
        <f t="shared" si="12"/>
        <v/>
      </c>
      <c r="AF137" s="112" t="str">
        <f t="shared" si="24"/>
        <v/>
      </c>
      <c r="AG137" s="112" t="str">
        <f t="shared" si="25"/>
        <v/>
      </c>
      <c r="AH137" s="112" t="str">
        <f t="shared" si="26"/>
        <v/>
      </c>
      <c r="AI137" s="143" t="str">
        <f t="shared" si="27"/>
        <v/>
      </c>
      <c r="AK137" s="141">
        <v>132.0</v>
      </c>
      <c r="AL137" s="112"/>
      <c r="AM137" s="112"/>
      <c r="AN137" s="112"/>
      <c r="AO137" s="112"/>
      <c r="AP137" s="112"/>
      <c r="AQ137" s="112"/>
      <c r="AR137" s="112"/>
      <c r="AS137" s="112"/>
      <c r="AT137" s="112"/>
      <c r="AU137" s="112"/>
      <c r="AV137" s="112"/>
      <c r="AW137" s="112"/>
      <c r="AX137" s="112"/>
      <c r="AY137" s="143"/>
    </row>
    <row r="138" ht="15.75" customHeight="1">
      <c r="C138" s="241" t="s">
        <v>186</v>
      </c>
      <c r="D138" s="242">
        <v>0.66</v>
      </c>
      <c r="E138" s="240" t="s">
        <v>158</v>
      </c>
      <c r="F138" s="239">
        <f>IF(OR('Pin Maritime'!$E138="Feuillus",'Pin Maritime'!$E138="Peupliers"),1.56,1.3)</f>
        <v>1.56</v>
      </c>
      <c r="G138" s="112"/>
      <c r="H138" s="112"/>
      <c r="I138" s="138">
        <v>133.0</v>
      </c>
      <c r="J138" s="112" t="str">
        <f t="shared" si="64"/>
        <v/>
      </c>
      <c r="K138" s="112">
        <f t="shared" si="19"/>
        <v>0</v>
      </c>
      <c r="L138" s="112" t="str">
        <f t="shared" si="20"/>
        <v/>
      </c>
      <c r="M138" s="112" t="str">
        <f t="shared" si="1"/>
        <v/>
      </c>
      <c r="N138" s="112" t="str">
        <f t="shared" si="2"/>
        <v/>
      </c>
      <c r="O138" s="139">
        <f t="shared" si="3"/>
        <v>0</v>
      </c>
      <c r="P138" s="138">
        <v>133.0</v>
      </c>
      <c r="Q138" s="112" t="str">
        <f t="shared" si="21"/>
        <v/>
      </c>
      <c r="R138" s="112" t="str">
        <f t="shared" si="22"/>
        <v/>
      </c>
      <c r="S138" s="112">
        <f t="shared" si="4"/>
        <v>0</v>
      </c>
      <c r="T138" s="112">
        <f t="shared" si="5"/>
        <v>0</v>
      </c>
      <c r="U138" s="112" t="str">
        <f t="shared" si="23"/>
        <v/>
      </c>
      <c r="V138" s="112" t="str">
        <f t="shared" si="6"/>
        <v/>
      </c>
      <c r="W138" s="112">
        <v>0.0</v>
      </c>
      <c r="X138" s="112">
        <f t="shared" si="7"/>
        <v>0</v>
      </c>
      <c r="Y138" s="140" t="str">
        <f t="shared" si="8"/>
        <v/>
      </c>
      <c r="AA138" s="141">
        <v>133.0</v>
      </c>
      <c r="AB138" s="112" t="str">
        <f t="shared" si="9"/>
        <v/>
      </c>
      <c r="AC138" s="142">
        <f t="shared" si="10"/>
        <v>0</v>
      </c>
      <c r="AD138" s="112" t="str">
        <f t="shared" si="11"/>
        <v/>
      </c>
      <c r="AE138" s="112" t="str">
        <f t="shared" si="12"/>
        <v/>
      </c>
      <c r="AF138" s="112" t="str">
        <f t="shared" si="24"/>
        <v/>
      </c>
      <c r="AG138" s="112" t="str">
        <f t="shared" si="25"/>
        <v/>
      </c>
      <c r="AH138" s="112" t="str">
        <f t="shared" si="26"/>
        <v/>
      </c>
      <c r="AI138" s="143" t="str">
        <f t="shared" si="27"/>
        <v/>
      </c>
      <c r="AK138" s="141">
        <v>133.0</v>
      </c>
      <c r="AL138" s="112"/>
      <c r="AM138" s="112"/>
      <c r="AN138" s="112"/>
      <c r="AO138" s="112"/>
      <c r="AP138" s="112"/>
      <c r="AQ138" s="112"/>
      <c r="AR138" s="112"/>
      <c r="AS138" s="112"/>
      <c r="AT138" s="112"/>
      <c r="AU138" s="112"/>
      <c r="AV138" s="112"/>
      <c r="AW138" s="112"/>
      <c r="AX138" s="112"/>
      <c r="AY138" s="143"/>
    </row>
    <row r="139" ht="15.75" customHeight="1">
      <c r="C139" s="243" t="s">
        <v>187</v>
      </c>
      <c r="D139" s="244">
        <v>0.47</v>
      </c>
      <c r="E139" s="240" t="s">
        <v>158</v>
      </c>
      <c r="F139" s="239">
        <f>IF(OR('Pin Maritime'!$E139="Feuillus",'Pin Maritime'!$E139="Peupliers"),1.56,1.3)</f>
        <v>1.56</v>
      </c>
      <c r="G139" s="112"/>
      <c r="H139" s="112"/>
      <c r="I139" s="138">
        <v>134.0</v>
      </c>
      <c r="J139" s="112" t="str">
        <f t="shared" si="64"/>
        <v/>
      </c>
      <c r="K139" s="112">
        <f t="shared" si="19"/>
        <v>0</v>
      </c>
      <c r="L139" s="112" t="str">
        <f t="shared" si="20"/>
        <v/>
      </c>
      <c r="M139" s="112" t="str">
        <f t="shared" si="1"/>
        <v/>
      </c>
      <c r="N139" s="112" t="str">
        <f t="shared" si="2"/>
        <v/>
      </c>
      <c r="O139" s="139">
        <f t="shared" si="3"/>
        <v>0</v>
      </c>
      <c r="P139" s="138">
        <v>134.0</v>
      </c>
      <c r="Q139" s="112" t="str">
        <f t="shared" si="21"/>
        <v/>
      </c>
      <c r="R139" s="112" t="str">
        <f t="shared" si="22"/>
        <v/>
      </c>
      <c r="S139" s="112">
        <f t="shared" si="4"/>
        <v>0</v>
      </c>
      <c r="T139" s="112">
        <f t="shared" si="5"/>
        <v>0</v>
      </c>
      <c r="U139" s="112" t="str">
        <f t="shared" si="23"/>
        <v/>
      </c>
      <c r="V139" s="112" t="str">
        <f t="shared" si="6"/>
        <v/>
      </c>
      <c r="W139" s="112">
        <v>0.0</v>
      </c>
      <c r="X139" s="112">
        <f t="shared" si="7"/>
        <v>0</v>
      </c>
      <c r="Y139" s="140" t="str">
        <f t="shared" si="8"/>
        <v/>
      </c>
      <c r="AA139" s="141">
        <v>134.0</v>
      </c>
      <c r="AB139" s="112" t="str">
        <f t="shared" si="9"/>
        <v/>
      </c>
      <c r="AC139" s="142">
        <f t="shared" si="10"/>
        <v>0</v>
      </c>
      <c r="AD139" s="112" t="str">
        <f t="shared" si="11"/>
        <v/>
      </c>
      <c r="AE139" s="112" t="str">
        <f t="shared" si="12"/>
        <v/>
      </c>
      <c r="AF139" s="112" t="str">
        <f t="shared" si="24"/>
        <v/>
      </c>
      <c r="AG139" s="112" t="str">
        <f t="shared" si="25"/>
        <v/>
      </c>
      <c r="AH139" s="112" t="str">
        <f t="shared" si="26"/>
        <v/>
      </c>
      <c r="AI139" s="143" t="str">
        <f t="shared" si="27"/>
        <v/>
      </c>
      <c r="AK139" s="141">
        <v>134.0</v>
      </c>
      <c r="AL139" s="112"/>
      <c r="AM139" s="112"/>
      <c r="AN139" s="112"/>
      <c r="AO139" s="112"/>
      <c r="AP139" s="112"/>
      <c r="AQ139" s="112"/>
      <c r="AR139" s="112"/>
      <c r="AS139" s="112"/>
      <c r="AT139" s="112"/>
      <c r="AU139" s="112"/>
      <c r="AV139" s="112"/>
      <c r="AW139" s="112"/>
      <c r="AX139" s="112"/>
      <c r="AY139" s="143"/>
    </row>
    <row r="140" ht="15.75" customHeight="1">
      <c r="C140" s="241" t="s">
        <v>188</v>
      </c>
      <c r="D140" s="242">
        <v>0.67</v>
      </c>
      <c r="E140" s="240" t="s">
        <v>158</v>
      </c>
      <c r="F140" s="239">
        <f>IF(OR('Pin Maritime'!$E140="Feuillus",'Pin Maritime'!$E140="Peupliers"),1.56,1.3)</f>
        <v>1.56</v>
      </c>
      <c r="G140" s="112"/>
      <c r="H140" s="112"/>
      <c r="I140" s="138">
        <v>135.0</v>
      </c>
      <c r="J140" s="112" t="str">
        <f t="shared" si="64"/>
        <v/>
      </c>
      <c r="K140" s="112">
        <f t="shared" si="19"/>
        <v>0</v>
      </c>
      <c r="L140" s="112" t="str">
        <f t="shared" si="20"/>
        <v/>
      </c>
      <c r="M140" s="112" t="str">
        <f t="shared" si="1"/>
        <v/>
      </c>
      <c r="N140" s="112" t="str">
        <f t="shared" si="2"/>
        <v/>
      </c>
      <c r="O140" s="139">
        <f t="shared" si="3"/>
        <v>0</v>
      </c>
      <c r="P140" s="138">
        <v>135.0</v>
      </c>
      <c r="Q140" s="112" t="str">
        <f t="shared" si="21"/>
        <v/>
      </c>
      <c r="R140" s="112" t="str">
        <f t="shared" si="22"/>
        <v/>
      </c>
      <c r="S140" s="112">
        <f t="shared" si="4"/>
        <v>0</v>
      </c>
      <c r="T140" s="112">
        <f t="shared" si="5"/>
        <v>0</v>
      </c>
      <c r="U140" s="112" t="str">
        <f t="shared" si="23"/>
        <v/>
      </c>
      <c r="V140" s="112" t="str">
        <f t="shared" si="6"/>
        <v/>
      </c>
      <c r="W140" s="112">
        <v>0.0</v>
      </c>
      <c r="X140" s="112">
        <f t="shared" si="7"/>
        <v>0</v>
      </c>
      <c r="Y140" s="140" t="str">
        <f t="shared" si="8"/>
        <v/>
      </c>
      <c r="AA140" s="141">
        <v>135.0</v>
      </c>
      <c r="AB140" s="112" t="str">
        <f t="shared" si="9"/>
        <v/>
      </c>
      <c r="AC140" s="142">
        <f t="shared" si="10"/>
        <v>0</v>
      </c>
      <c r="AD140" s="112" t="str">
        <f t="shared" si="11"/>
        <v/>
      </c>
      <c r="AE140" s="112" t="str">
        <f t="shared" si="12"/>
        <v/>
      </c>
      <c r="AF140" s="112" t="str">
        <f t="shared" si="24"/>
        <v/>
      </c>
      <c r="AG140" s="112" t="str">
        <f t="shared" si="25"/>
        <v/>
      </c>
      <c r="AH140" s="112" t="str">
        <f t="shared" si="26"/>
        <v/>
      </c>
      <c r="AI140" s="143" t="str">
        <f t="shared" si="27"/>
        <v/>
      </c>
      <c r="AK140" s="141">
        <v>135.0</v>
      </c>
      <c r="AL140" s="112"/>
      <c r="AM140" s="112"/>
      <c r="AN140" s="112"/>
      <c r="AO140" s="112"/>
      <c r="AP140" s="112"/>
      <c r="AQ140" s="112"/>
      <c r="AR140" s="112"/>
      <c r="AS140" s="112"/>
      <c r="AT140" s="112"/>
      <c r="AU140" s="112"/>
      <c r="AV140" s="112"/>
      <c r="AW140" s="112"/>
      <c r="AX140" s="112"/>
      <c r="AY140" s="143"/>
    </row>
    <row r="141" ht="15.75" customHeight="1">
      <c r="C141" s="241" t="s">
        <v>189</v>
      </c>
      <c r="D141" s="242">
        <v>0.7</v>
      </c>
      <c r="E141" s="240" t="s">
        <v>158</v>
      </c>
      <c r="F141" s="239">
        <f>IF(OR('Pin Maritime'!$E141="Feuillus",'Pin Maritime'!$E141="Peupliers"),1.56,1.3)</f>
        <v>1.56</v>
      </c>
      <c r="G141" s="112"/>
      <c r="H141" s="112"/>
      <c r="I141" s="138">
        <v>136.0</v>
      </c>
      <c r="J141" s="112" t="str">
        <f t="shared" si="64"/>
        <v/>
      </c>
      <c r="K141" s="112">
        <f t="shared" si="19"/>
        <v>0</v>
      </c>
      <c r="L141" s="112" t="str">
        <f t="shared" si="20"/>
        <v/>
      </c>
      <c r="M141" s="112" t="str">
        <f t="shared" si="1"/>
        <v/>
      </c>
      <c r="N141" s="112" t="str">
        <f t="shared" si="2"/>
        <v/>
      </c>
      <c r="O141" s="139">
        <f t="shared" si="3"/>
        <v>0</v>
      </c>
      <c r="P141" s="138">
        <v>136.0</v>
      </c>
      <c r="Q141" s="112" t="str">
        <f t="shared" si="21"/>
        <v/>
      </c>
      <c r="R141" s="112" t="str">
        <f t="shared" si="22"/>
        <v/>
      </c>
      <c r="S141" s="112">
        <f t="shared" si="4"/>
        <v>0</v>
      </c>
      <c r="T141" s="112">
        <f t="shared" si="5"/>
        <v>0</v>
      </c>
      <c r="U141" s="112" t="str">
        <f t="shared" si="23"/>
        <v/>
      </c>
      <c r="V141" s="112" t="str">
        <f t="shared" si="6"/>
        <v/>
      </c>
      <c r="W141" s="112">
        <v>0.0</v>
      </c>
      <c r="X141" s="112">
        <f t="shared" si="7"/>
        <v>0</v>
      </c>
      <c r="Y141" s="140" t="str">
        <f t="shared" si="8"/>
        <v/>
      </c>
      <c r="AA141" s="141">
        <v>136.0</v>
      </c>
      <c r="AB141" s="112" t="str">
        <f t="shared" si="9"/>
        <v/>
      </c>
      <c r="AC141" s="142">
        <f t="shared" si="10"/>
        <v>0</v>
      </c>
      <c r="AD141" s="112" t="str">
        <f t="shared" si="11"/>
        <v/>
      </c>
      <c r="AE141" s="112" t="str">
        <f t="shared" si="12"/>
        <v/>
      </c>
      <c r="AF141" s="112" t="str">
        <f t="shared" si="24"/>
        <v/>
      </c>
      <c r="AG141" s="112" t="str">
        <f t="shared" si="25"/>
        <v/>
      </c>
      <c r="AH141" s="112" t="str">
        <f t="shared" si="26"/>
        <v/>
      </c>
      <c r="AI141" s="143" t="str">
        <f t="shared" si="27"/>
        <v/>
      </c>
      <c r="AK141" s="141">
        <v>136.0</v>
      </c>
      <c r="AL141" s="112"/>
      <c r="AM141" s="112"/>
      <c r="AN141" s="112"/>
      <c r="AO141" s="112"/>
      <c r="AP141" s="112"/>
      <c r="AQ141" s="112"/>
      <c r="AR141" s="112"/>
      <c r="AS141" s="112"/>
      <c r="AT141" s="112"/>
      <c r="AU141" s="112"/>
      <c r="AV141" s="112"/>
      <c r="AW141" s="112"/>
      <c r="AX141" s="112"/>
      <c r="AY141" s="143"/>
    </row>
    <row r="142" ht="15.75" customHeight="1">
      <c r="C142" s="241" t="s">
        <v>190</v>
      </c>
      <c r="D142" s="242">
        <v>0.54</v>
      </c>
      <c r="E142" s="240" t="s">
        <v>158</v>
      </c>
      <c r="F142" s="239">
        <f>IF(OR('Pin Maritime'!$E142="Feuillus",'Pin Maritime'!$E142="Peupliers"),1.56,1.3)</f>
        <v>1.56</v>
      </c>
      <c r="G142" s="112"/>
      <c r="H142" s="112"/>
      <c r="I142" s="138">
        <v>137.0</v>
      </c>
      <c r="J142" s="112" t="str">
        <f t="shared" si="64"/>
        <v/>
      </c>
      <c r="K142" s="112">
        <f t="shared" si="19"/>
        <v>0</v>
      </c>
      <c r="L142" s="112" t="str">
        <f t="shared" si="20"/>
        <v/>
      </c>
      <c r="M142" s="112" t="str">
        <f t="shared" si="1"/>
        <v/>
      </c>
      <c r="N142" s="112" t="str">
        <f t="shared" si="2"/>
        <v/>
      </c>
      <c r="O142" s="139">
        <f t="shared" si="3"/>
        <v>0</v>
      </c>
      <c r="P142" s="138">
        <v>137.0</v>
      </c>
      <c r="Q142" s="112" t="str">
        <f t="shared" si="21"/>
        <v/>
      </c>
      <c r="R142" s="112" t="str">
        <f t="shared" si="22"/>
        <v/>
      </c>
      <c r="S142" s="112">
        <f t="shared" si="4"/>
        <v>0</v>
      </c>
      <c r="T142" s="112">
        <f t="shared" si="5"/>
        <v>0</v>
      </c>
      <c r="U142" s="112" t="str">
        <f t="shared" si="23"/>
        <v/>
      </c>
      <c r="V142" s="112" t="str">
        <f t="shared" si="6"/>
        <v/>
      </c>
      <c r="W142" s="112">
        <v>0.0</v>
      </c>
      <c r="X142" s="112">
        <f t="shared" si="7"/>
        <v>0</v>
      </c>
      <c r="Y142" s="140" t="str">
        <f t="shared" si="8"/>
        <v/>
      </c>
      <c r="AA142" s="141">
        <v>137.0</v>
      </c>
      <c r="AB142" s="112" t="str">
        <f t="shared" si="9"/>
        <v/>
      </c>
      <c r="AC142" s="142">
        <f t="shared" si="10"/>
        <v>0</v>
      </c>
      <c r="AD142" s="112" t="str">
        <f t="shared" si="11"/>
        <v/>
      </c>
      <c r="AE142" s="112" t="str">
        <f t="shared" si="12"/>
        <v/>
      </c>
      <c r="AF142" s="112" t="str">
        <f t="shared" si="24"/>
        <v/>
      </c>
      <c r="AG142" s="112" t="str">
        <f t="shared" si="25"/>
        <v/>
      </c>
      <c r="AH142" s="112" t="str">
        <f t="shared" si="26"/>
        <v/>
      </c>
      <c r="AI142" s="143" t="str">
        <f t="shared" si="27"/>
        <v/>
      </c>
      <c r="AK142" s="141">
        <v>137.0</v>
      </c>
      <c r="AL142" s="112"/>
      <c r="AM142" s="112"/>
      <c r="AN142" s="112"/>
      <c r="AO142" s="112"/>
      <c r="AP142" s="112"/>
      <c r="AQ142" s="112"/>
      <c r="AR142" s="112"/>
      <c r="AS142" s="112"/>
      <c r="AT142" s="112"/>
      <c r="AU142" s="112"/>
      <c r="AV142" s="112"/>
      <c r="AW142" s="112"/>
      <c r="AX142" s="112"/>
      <c r="AY142" s="143"/>
    </row>
    <row r="143" ht="15.75" customHeight="1">
      <c r="C143" s="241" t="s">
        <v>191</v>
      </c>
      <c r="D143" s="242">
        <v>0.65</v>
      </c>
      <c r="E143" s="240" t="s">
        <v>158</v>
      </c>
      <c r="F143" s="239">
        <f>IF(OR('Pin Maritime'!$E143="Feuillus",'Pin Maritime'!$E143="Peupliers"),1.56,1.3)</f>
        <v>1.56</v>
      </c>
      <c r="G143" s="112"/>
      <c r="H143" s="112"/>
      <c r="I143" s="138">
        <v>138.0</v>
      </c>
      <c r="J143" s="112" t="str">
        <f t="shared" si="64"/>
        <v/>
      </c>
      <c r="K143" s="112">
        <f t="shared" si="19"/>
        <v>0</v>
      </c>
      <c r="L143" s="112" t="str">
        <f t="shared" si="20"/>
        <v/>
      </c>
      <c r="M143" s="112" t="str">
        <f t="shared" si="1"/>
        <v/>
      </c>
      <c r="N143" s="112" t="str">
        <f t="shared" si="2"/>
        <v/>
      </c>
      <c r="O143" s="139">
        <f t="shared" si="3"/>
        <v>0</v>
      </c>
      <c r="P143" s="138">
        <v>138.0</v>
      </c>
      <c r="Q143" s="112" t="str">
        <f t="shared" si="21"/>
        <v/>
      </c>
      <c r="R143" s="112" t="str">
        <f t="shared" si="22"/>
        <v/>
      </c>
      <c r="S143" s="112">
        <f t="shared" si="4"/>
        <v>0</v>
      </c>
      <c r="T143" s="112">
        <f t="shared" si="5"/>
        <v>0</v>
      </c>
      <c r="U143" s="112" t="str">
        <f t="shared" si="23"/>
        <v/>
      </c>
      <c r="V143" s="112" t="str">
        <f t="shared" si="6"/>
        <v/>
      </c>
      <c r="W143" s="112">
        <v>0.0</v>
      </c>
      <c r="X143" s="112">
        <f t="shared" si="7"/>
        <v>0</v>
      </c>
      <c r="Y143" s="140" t="str">
        <f t="shared" si="8"/>
        <v/>
      </c>
      <c r="AA143" s="141">
        <v>138.0</v>
      </c>
      <c r="AB143" s="112" t="str">
        <f t="shared" si="9"/>
        <v/>
      </c>
      <c r="AC143" s="142">
        <f t="shared" si="10"/>
        <v>0</v>
      </c>
      <c r="AD143" s="112" t="str">
        <f t="shared" si="11"/>
        <v/>
      </c>
      <c r="AE143" s="112" t="str">
        <f t="shared" si="12"/>
        <v/>
      </c>
      <c r="AF143" s="112" t="str">
        <f t="shared" si="24"/>
        <v/>
      </c>
      <c r="AG143" s="112" t="str">
        <f t="shared" si="25"/>
        <v/>
      </c>
      <c r="AH143" s="112" t="str">
        <f t="shared" si="26"/>
        <v/>
      </c>
      <c r="AI143" s="143" t="str">
        <f t="shared" si="27"/>
        <v/>
      </c>
      <c r="AK143" s="141">
        <v>138.0</v>
      </c>
      <c r="AL143" s="112"/>
      <c r="AM143" s="112"/>
      <c r="AN143" s="112"/>
      <c r="AO143" s="112"/>
      <c r="AP143" s="112"/>
      <c r="AQ143" s="112"/>
      <c r="AR143" s="112"/>
      <c r="AS143" s="112"/>
      <c r="AT143" s="112"/>
      <c r="AU143" s="112"/>
      <c r="AV143" s="112"/>
      <c r="AW143" s="112"/>
      <c r="AX143" s="112"/>
      <c r="AY143" s="143"/>
    </row>
    <row r="144" ht="15.75" customHeight="1">
      <c r="C144" s="241" t="s">
        <v>192</v>
      </c>
      <c r="D144" s="242">
        <v>0.56</v>
      </c>
      <c r="E144" s="240" t="s">
        <v>158</v>
      </c>
      <c r="F144" s="239">
        <f>IF(OR('Pin Maritime'!$E144="Feuillus",'Pin Maritime'!$E144="Peupliers"),1.56,1.3)</f>
        <v>1.56</v>
      </c>
      <c r="G144" s="112"/>
      <c r="H144" s="112"/>
      <c r="I144" s="138">
        <v>139.0</v>
      </c>
      <c r="J144" s="112" t="str">
        <f t="shared" si="64"/>
        <v/>
      </c>
      <c r="K144" s="112">
        <f t="shared" si="19"/>
        <v>0</v>
      </c>
      <c r="L144" s="112" t="str">
        <f t="shared" si="20"/>
        <v/>
      </c>
      <c r="M144" s="112" t="str">
        <f t="shared" si="1"/>
        <v/>
      </c>
      <c r="N144" s="112" t="str">
        <f t="shared" si="2"/>
        <v/>
      </c>
      <c r="O144" s="139">
        <f t="shared" si="3"/>
        <v>0</v>
      </c>
      <c r="P144" s="138">
        <v>139.0</v>
      </c>
      <c r="Q144" s="112" t="str">
        <f t="shared" si="21"/>
        <v/>
      </c>
      <c r="R144" s="112" t="str">
        <f t="shared" si="22"/>
        <v/>
      </c>
      <c r="S144" s="112">
        <f t="shared" si="4"/>
        <v>0</v>
      </c>
      <c r="T144" s="112">
        <f t="shared" si="5"/>
        <v>0</v>
      </c>
      <c r="U144" s="112" t="str">
        <f t="shared" si="23"/>
        <v/>
      </c>
      <c r="V144" s="112" t="str">
        <f t="shared" si="6"/>
        <v/>
      </c>
      <c r="W144" s="112">
        <v>0.0</v>
      </c>
      <c r="X144" s="112">
        <f t="shared" si="7"/>
        <v>0</v>
      </c>
      <c r="Y144" s="140" t="str">
        <f t="shared" si="8"/>
        <v/>
      </c>
      <c r="AA144" s="141">
        <v>139.0</v>
      </c>
      <c r="AB144" s="112" t="str">
        <f t="shared" si="9"/>
        <v/>
      </c>
      <c r="AC144" s="142">
        <f t="shared" si="10"/>
        <v>0</v>
      </c>
      <c r="AD144" s="112" t="str">
        <f t="shared" si="11"/>
        <v/>
      </c>
      <c r="AE144" s="112" t="str">
        <f t="shared" si="12"/>
        <v/>
      </c>
      <c r="AF144" s="112" t="str">
        <f t="shared" si="24"/>
        <v/>
      </c>
      <c r="AG144" s="112" t="str">
        <f t="shared" si="25"/>
        <v/>
      </c>
      <c r="AH144" s="112" t="str">
        <f t="shared" si="26"/>
        <v/>
      </c>
      <c r="AI144" s="143" t="str">
        <f t="shared" si="27"/>
        <v/>
      </c>
      <c r="AK144" s="141">
        <v>139.0</v>
      </c>
      <c r="AL144" s="112"/>
      <c r="AM144" s="112"/>
      <c r="AN144" s="112"/>
      <c r="AO144" s="112"/>
      <c r="AP144" s="112"/>
      <c r="AQ144" s="112"/>
      <c r="AR144" s="112"/>
      <c r="AS144" s="112"/>
      <c r="AT144" s="112"/>
      <c r="AU144" s="112"/>
      <c r="AV144" s="112"/>
      <c r="AW144" s="112"/>
      <c r="AX144" s="112"/>
      <c r="AY144" s="143"/>
    </row>
    <row r="145" ht="15.75" customHeight="1">
      <c r="C145" s="241" t="s">
        <v>193</v>
      </c>
      <c r="D145" s="242">
        <v>0.58</v>
      </c>
      <c r="E145" s="240" t="s">
        <v>158</v>
      </c>
      <c r="F145" s="239">
        <f>IF(OR('Pin Maritime'!$E145="Feuillus",'Pin Maritime'!$E145="Peupliers"),1.56,1.3)</f>
        <v>1.56</v>
      </c>
      <c r="G145" s="112"/>
      <c r="H145" s="112"/>
      <c r="I145" s="138">
        <v>140.0</v>
      </c>
      <c r="J145" s="112" t="str">
        <f t="shared" si="64"/>
        <v/>
      </c>
      <c r="K145" s="112">
        <f t="shared" si="19"/>
        <v>0</v>
      </c>
      <c r="L145" s="112" t="str">
        <f t="shared" si="20"/>
        <v/>
      </c>
      <c r="M145" s="112" t="str">
        <f t="shared" si="1"/>
        <v/>
      </c>
      <c r="N145" s="112" t="str">
        <f t="shared" si="2"/>
        <v/>
      </c>
      <c r="O145" s="139">
        <f t="shared" si="3"/>
        <v>0</v>
      </c>
      <c r="P145" s="138">
        <v>140.0</v>
      </c>
      <c r="Q145" s="112" t="str">
        <f t="shared" si="21"/>
        <v/>
      </c>
      <c r="R145" s="112" t="str">
        <f t="shared" si="22"/>
        <v/>
      </c>
      <c r="S145" s="112">
        <f t="shared" si="4"/>
        <v>0</v>
      </c>
      <c r="T145" s="112">
        <f t="shared" si="5"/>
        <v>0</v>
      </c>
      <c r="U145" s="112" t="str">
        <f t="shared" si="23"/>
        <v/>
      </c>
      <c r="V145" s="112" t="str">
        <f t="shared" si="6"/>
        <v/>
      </c>
      <c r="W145" s="112">
        <v>0.0</v>
      </c>
      <c r="X145" s="112">
        <f t="shared" si="7"/>
        <v>0</v>
      </c>
      <c r="Y145" s="140" t="str">
        <f t="shared" si="8"/>
        <v/>
      </c>
      <c r="AA145" s="141">
        <v>140.0</v>
      </c>
      <c r="AB145" s="112" t="str">
        <f t="shared" si="9"/>
        <v/>
      </c>
      <c r="AC145" s="142">
        <f t="shared" si="10"/>
        <v>0</v>
      </c>
      <c r="AD145" s="112" t="str">
        <f t="shared" si="11"/>
        <v/>
      </c>
      <c r="AE145" s="112" t="str">
        <f t="shared" si="12"/>
        <v/>
      </c>
      <c r="AF145" s="112" t="str">
        <f t="shared" si="24"/>
        <v/>
      </c>
      <c r="AG145" s="112" t="str">
        <f t="shared" si="25"/>
        <v/>
      </c>
      <c r="AH145" s="112" t="str">
        <f t="shared" si="26"/>
        <v/>
      </c>
      <c r="AI145" s="143" t="str">
        <f t="shared" si="27"/>
        <v/>
      </c>
      <c r="AK145" s="141">
        <v>140.0</v>
      </c>
      <c r="AL145" s="112"/>
      <c r="AM145" s="112"/>
      <c r="AN145" s="112"/>
      <c r="AO145" s="112"/>
      <c r="AP145" s="112"/>
      <c r="AQ145" s="112"/>
      <c r="AR145" s="112"/>
      <c r="AS145" s="112"/>
      <c r="AT145" s="112"/>
      <c r="AU145" s="112"/>
      <c r="AV145" s="112"/>
      <c r="AW145" s="112"/>
      <c r="AX145" s="112"/>
      <c r="AY145" s="143"/>
    </row>
    <row r="146" ht="15.75" customHeight="1">
      <c r="C146" s="241" t="s">
        <v>194</v>
      </c>
      <c r="D146" s="242">
        <v>0.64</v>
      </c>
      <c r="E146" s="240" t="s">
        <v>158</v>
      </c>
      <c r="F146" s="239">
        <f>IF(OR('Pin Maritime'!$E146="Feuillus",'Pin Maritime'!$E146="Peupliers"),1.56,1.3)</f>
        <v>1.56</v>
      </c>
      <c r="G146" s="112"/>
      <c r="H146" s="112"/>
      <c r="I146" s="138">
        <v>141.0</v>
      </c>
      <c r="J146" s="112" t="str">
        <f t="shared" si="64"/>
        <v/>
      </c>
      <c r="K146" s="112">
        <f t="shared" si="19"/>
        <v>0</v>
      </c>
      <c r="L146" s="112" t="str">
        <f t="shared" si="20"/>
        <v/>
      </c>
      <c r="M146" s="112" t="str">
        <f t="shared" si="1"/>
        <v/>
      </c>
      <c r="N146" s="112" t="str">
        <f t="shared" si="2"/>
        <v/>
      </c>
      <c r="O146" s="139">
        <f t="shared" si="3"/>
        <v>0</v>
      </c>
      <c r="P146" s="138">
        <v>141.0</v>
      </c>
      <c r="Q146" s="112" t="str">
        <f t="shared" si="21"/>
        <v/>
      </c>
      <c r="R146" s="112" t="str">
        <f t="shared" si="22"/>
        <v/>
      </c>
      <c r="S146" s="112">
        <f t="shared" si="4"/>
        <v>0</v>
      </c>
      <c r="T146" s="112">
        <f t="shared" si="5"/>
        <v>0</v>
      </c>
      <c r="U146" s="112" t="str">
        <f t="shared" si="23"/>
        <v/>
      </c>
      <c r="V146" s="112" t="str">
        <f t="shared" si="6"/>
        <v/>
      </c>
      <c r="W146" s="112">
        <v>0.0</v>
      </c>
      <c r="X146" s="112">
        <f t="shared" si="7"/>
        <v>0</v>
      </c>
      <c r="Y146" s="140" t="str">
        <f t="shared" si="8"/>
        <v/>
      </c>
      <c r="AA146" s="141">
        <v>141.0</v>
      </c>
      <c r="AB146" s="112" t="str">
        <f t="shared" si="9"/>
        <v/>
      </c>
      <c r="AC146" s="142">
        <f t="shared" si="10"/>
        <v>0</v>
      </c>
      <c r="AD146" s="112" t="str">
        <f t="shared" si="11"/>
        <v/>
      </c>
      <c r="AE146" s="112" t="str">
        <f t="shared" si="12"/>
        <v/>
      </c>
      <c r="AF146" s="112" t="str">
        <f t="shared" si="24"/>
        <v/>
      </c>
      <c r="AG146" s="112" t="str">
        <f t="shared" si="25"/>
        <v/>
      </c>
      <c r="AH146" s="112" t="str">
        <f t="shared" si="26"/>
        <v/>
      </c>
      <c r="AI146" s="143" t="str">
        <f t="shared" si="27"/>
        <v/>
      </c>
      <c r="AK146" s="141">
        <v>141.0</v>
      </c>
      <c r="AL146" s="112"/>
      <c r="AM146" s="112"/>
      <c r="AN146" s="112"/>
      <c r="AO146" s="112"/>
      <c r="AP146" s="112"/>
      <c r="AQ146" s="112"/>
      <c r="AR146" s="112"/>
      <c r="AS146" s="112"/>
      <c r="AT146" s="112"/>
      <c r="AU146" s="112"/>
      <c r="AV146" s="112"/>
      <c r="AW146" s="112"/>
      <c r="AX146" s="112"/>
      <c r="AY146" s="143"/>
    </row>
    <row r="147" ht="15.75" customHeight="1">
      <c r="C147" s="241" t="s">
        <v>195</v>
      </c>
      <c r="D147" s="242">
        <v>0.73</v>
      </c>
      <c r="E147" s="240" t="s">
        <v>158</v>
      </c>
      <c r="F147" s="239">
        <f>IF(OR('Pin Maritime'!$E147="Feuillus",'Pin Maritime'!$E147="Peupliers"),1.56,1.3)</f>
        <v>1.56</v>
      </c>
      <c r="G147" s="112"/>
      <c r="H147" s="112"/>
      <c r="I147" s="138">
        <v>142.0</v>
      </c>
      <c r="J147" s="112" t="str">
        <f t="shared" si="64"/>
        <v/>
      </c>
      <c r="K147" s="112">
        <f t="shared" si="19"/>
        <v>0</v>
      </c>
      <c r="L147" s="112" t="str">
        <f t="shared" si="20"/>
        <v/>
      </c>
      <c r="M147" s="112" t="str">
        <f t="shared" si="1"/>
        <v/>
      </c>
      <c r="N147" s="112" t="str">
        <f t="shared" si="2"/>
        <v/>
      </c>
      <c r="O147" s="139">
        <f t="shared" si="3"/>
        <v>0</v>
      </c>
      <c r="P147" s="138">
        <v>142.0</v>
      </c>
      <c r="Q147" s="112" t="str">
        <f t="shared" si="21"/>
        <v/>
      </c>
      <c r="R147" s="112" t="str">
        <f t="shared" si="22"/>
        <v/>
      </c>
      <c r="S147" s="112">
        <f t="shared" si="4"/>
        <v>0</v>
      </c>
      <c r="T147" s="112">
        <f t="shared" si="5"/>
        <v>0</v>
      </c>
      <c r="U147" s="112" t="str">
        <f t="shared" si="23"/>
        <v/>
      </c>
      <c r="V147" s="112" t="str">
        <f t="shared" si="6"/>
        <v/>
      </c>
      <c r="W147" s="112">
        <v>0.0</v>
      </c>
      <c r="X147" s="112">
        <f t="shared" si="7"/>
        <v>0</v>
      </c>
      <c r="Y147" s="140" t="str">
        <f t="shared" si="8"/>
        <v/>
      </c>
      <c r="AA147" s="141">
        <v>142.0</v>
      </c>
      <c r="AB147" s="112" t="str">
        <f t="shared" si="9"/>
        <v/>
      </c>
      <c r="AC147" s="142">
        <f t="shared" si="10"/>
        <v>0</v>
      </c>
      <c r="AD147" s="112" t="str">
        <f t="shared" si="11"/>
        <v/>
      </c>
      <c r="AE147" s="112" t="str">
        <f t="shared" si="12"/>
        <v/>
      </c>
      <c r="AF147" s="112" t="str">
        <f t="shared" si="24"/>
        <v/>
      </c>
      <c r="AG147" s="112" t="str">
        <f t="shared" si="25"/>
        <v/>
      </c>
      <c r="AH147" s="112" t="str">
        <f t="shared" si="26"/>
        <v/>
      </c>
      <c r="AI147" s="143" t="str">
        <f t="shared" si="27"/>
        <v/>
      </c>
      <c r="AK147" s="141">
        <v>142.0</v>
      </c>
      <c r="AL147" s="112"/>
      <c r="AM147" s="112"/>
      <c r="AN147" s="112"/>
      <c r="AO147" s="112"/>
      <c r="AP147" s="112"/>
      <c r="AQ147" s="112"/>
      <c r="AR147" s="112"/>
      <c r="AS147" s="112"/>
      <c r="AT147" s="112"/>
      <c r="AU147" s="112"/>
      <c r="AV147" s="112"/>
      <c r="AW147" s="112"/>
      <c r="AX147" s="112"/>
      <c r="AY147" s="143"/>
    </row>
    <row r="148" ht="15.75" customHeight="1">
      <c r="C148" s="241" t="s">
        <v>196</v>
      </c>
      <c r="D148" s="242">
        <v>0.56</v>
      </c>
      <c r="E148" s="240" t="s">
        <v>158</v>
      </c>
      <c r="F148" s="239">
        <f>IF(OR('Pin Maritime'!$E148="Feuillus",'Pin Maritime'!$E148="Peupliers"),1.56,1.3)</f>
        <v>1.56</v>
      </c>
      <c r="G148" s="112"/>
      <c r="H148" s="112"/>
      <c r="I148" s="138">
        <v>143.0</v>
      </c>
      <c r="J148" s="112" t="str">
        <f t="shared" si="64"/>
        <v/>
      </c>
      <c r="K148" s="112">
        <f t="shared" si="19"/>
        <v>0</v>
      </c>
      <c r="L148" s="112" t="str">
        <f t="shared" si="20"/>
        <v/>
      </c>
      <c r="M148" s="112" t="str">
        <f t="shared" si="1"/>
        <v/>
      </c>
      <c r="N148" s="112" t="str">
        <f t="shared" si="2"/>
        <v/>
      </c>
      <c r="O148" s="139">
        <f t="shared" si="3"/>
        <v>0</v>
      </c>
      <c r="P148" s="138">
        <v>143.0</v>
      </c>
      <c r="Q148" s="112" t="str">
        <f t="shared" si="21"/>
        <v/>
      </c>
      <c r="R148" s="112" t="str">
        <f t="shared" si="22"/>
        <v/>
      </c>
      <c r="S148" s="112">
        <f t="shared" si="4"/>
        <v>0</v>
      </c>
      <c r="T148" s="112">
        <f t="shared" si="5"/>
        <v>0</v>
      </c>
      <c r="U148" s="112" t="str">
        <f t="shared" si="23"/>
        <v/>
      </c>
      <c r="V148" s="112" t="str">
        <f t="shared" si="6"/>
        <v/>
      </c>
      <c r="W148" s="112">
        <v>0.0</v>
      </c>
      <c r="X148" s="112">
        <f t="shared" si="7"/>
        <v>0</v>
      </c>
      <c r="Y148" s="140" t="str">
        <f t="shared" si="8"/>
        <v/>
      </c>
      <c r="AA148" s="141">
        <v>143.0</v>
      </c>
      <c r="AB148" s="112" t="str">
        <f t="shared" si="9"/>
        <v/>
      </c>
      <c r="AC148" s="142">
        <f t="shared" si="10"/>
        <v>0</v>
      </c>
      <c r="AD148" s="112" t="str">
        <f t="shared" si="11"/>
        <v/>
      </c>
      <c r="AE148" s="112" t="str">
        <f t="shared" si="12"/>
        <v/>
      </c>
      <c r="AF148" s="112" t="str">
        <f t="shared" si="24"/>
        <v/>
      </c>
      <c r="AG148" s="112" t="str">
        <f t="shared" si="25"/>
        <v/>
      </c>
      <c r="AH148" s="112" t="str">
        <f t="shared" si="26"/>
        <v/>
      </c>
      <c r="AI148" s="143" t="str">
        <f t="shared" si="27"/>
        <v/>
      </c>
      <c r="AK148" s="141">
        <v>143.0</v>
      </c>
      <c r="AL148" s="112"/>
      <c r="AM148" s="112"/>
      <c r="AN148" s="112"/>
      <c r="AO148" s="112"/>
      <c r="AP148" s="112"/>
      <c r="AQ148" s="112"/>
      <c r="AR148" s="112"/>
      <c r="AS148" s="112"/>
      <c r="AT148" s="112"/>
      <c r="AU148" s="112"/>
      <c r="AV148" s="112"/>
      <c r="AW148" s="112"/>
      <c r="AX148" s="112"/>
      <c r="AY148" s="143"/>
    </row>
    <row r="149" ht="15.75" customHeight="1">
      <c r="C149" s="241" t="s">
        <v>197</v>
      </c>
      <c r="D149" s="242">
        <v>0.74</v>
      </c>
      <c r="E149" s="240" t="s">
        <v>158</v>
      </c>
      <c r="F149" s="239">
        <f>IF(OR('Pin Maritime'!$E149="Feuillus",'Pin Maritime'!$E149="Peupliers"),1.56,1.3)</f>
        <v>1.56</v>
      </c>
      <c r="G149" s="112"/>
      <c r="H149" s="112"/>
      <c r="I149" s="138">
        <v>144.0</v>
      </c>
      <c r="J149" s="112" t="str">
        <f t="shared" si="64"/>
        <v/>
      </c>
      <c r="K149" s="112">
        <f t="shared" si="19"/>
        <v>0</v>
      </c>
      <c r="L149" s="112" t="str">
        <f t="shared" si="20"/>
        <v/>
      </c>
      <c r="M149" s="112" t="str">
        <f t="shared" si="1"/>
        <v/>
      </c>
      <c r="N149" s="112" t="str">
        <f t="shared" si="2"/>
        <v/>
      </c>
      <c r="O149" s="139">
        <f t="shared" si="3"/>
        <v>0</v>
      </c>
      <c r="P149" s="138">
        <v>144.0</v>
      </c>
      <c r="Q149" s="112" t="str">
        <f t="shared" si="21"/>
        <v/>
      </c>
      <c r="R149" s="112" t="str">
        <f t="shared" si="22"/>
        <v/>
      </c>
      <c r="S149" s="112">
        <f t="shared" si="4"/>
        <v>0</v>
      </c>
      <c r="T149" s="112">
        <f t="shared" si="5"/>
        <v>0</v>
      </c>
      <c r="U149" s="112" t="str">
        <f t="shared" si="23"/>
        <v/>
      </c>
      <c r="V149" s="112" t="str">
        <f t="shared" si="6"/>
        <v/>
      </c>
      <c r="W149" s="112">
        <v>0.0</v>
      </c>
      <c r="X149" s="112">
        <f t="shared" si="7"/>
        <v>0</v>
      </c>
      <c r="Y149" s="140" t="str">
        <f t="shared" si="8"/>
        <v/>
      </c>
      <c r="AA149" s="141">
        <v>144.0</v>
      </c>
      <c r="AB149" s="112" t="str">
        <f t="shared" si="9"/>
        <v/>
      </c>
      <c r="AC149" s="142">
        <f t="shared" si="10"/>
        <v>0</v>
      </c>
      <c r="AD149" s="112" t="str">
        <f t="shared" si="11"/>
        <v/>
      </c>
      <c r="AE149" s="112" t="str">
        <f t="shared" si="12"/>
        <v/>
      </c>
      <c r="AF149" s="112" t="str">
        <f t="shared" si="24"/>
        <v/>
      </c>
      <c r="AG149" s="112" t="str">
        <f t="shared" si="25"/>
        <v/>
      </c>
      <c r="AH149" s="112" t="str">
        <f t="shared" si="26"/>
        <v/>
      </c>
      <c r="AI149" s="143" t="str">
        <f t="shared" si="27"/>
        <v/>
      </c>
      <c r="AK149" s="141">
        <v>144.0</v>
      </c>
      <c r="AL149" s="112"/>
      <c r="AM149" s="112"/>
      <c r="AN149" s="112"/>
      <c r="AO149" s="112"/>
      <c r="AP149" s="112"/>
      <c r="AQ149" s="112"/>
      <c r="AR149" s="112"/>
      <c r="AS149" s="112"/>
      <c r="AT149" s="112"/>
      <c r="AU149" s="112"/>
      <c r="AV149" s="112"/>
      <c r="AW149" s="112"/>
      <c r="AX149" s="112"/>
      <c r="AY149" s="143"/>
    </row>
    <row r="150" ht="15.75" customHeight="1">
      <c r="C150" s="241" t="s">
        <v>198</v>
      </c>
      <c r="D150" s="242">
        <v>0.4</v>
      </c>
      <c r="E150" s="240" t="s">
        <v>162</v>
      </c>
      <c r="F150" s="239">
        <f>IF(OR('Pin Maritime'!$E150="Feuillus",'Pin Maritime'!$E150="Peupliers"),1.56,1.3)</f>
        <v>1.3</v>
      </c>
      <c r="G150" s="112"/>
      <c r="H150" s="112"/>
      <c r="I150" s="138">
        <v>145.0</v>
      </c>
      <c r="J150" s="112" t="str">
        <f t="shared" si="64"/>
        <v/>
      </c>
      <c r="K150" s="112">
        <f t="shared" si="19"/>
        <v>0</v>
      </c>
      <c r="L150" s="112" t="str">
        <f t="shared" si="20"/>
        <v/>
      </c>
      <c r="M150" s="112" t="str">
        <f t="shared" si="1"/>
        <v/>
      </c>
      <c r="N150" s="112" t="str">
        <f t="shared" si="2"/>
        <v/>
      </c>
      <c r="O150" s="139">
        <f t="shared" si="3"/>
        <v>0</v>
      </c>
      <c r="P150" s="138">
        <v>145.0</v>
      </c>
      <c r="Q150" s="112" t="str">
        <f t="shared" si="21"/>
        <v/>
      </c>
      <c r="R150" s="112" t="str">
        <f t="shared" si="22"/>
        <v/>
      </c>
      <c r="S150" s="112">
        <f t="shared" si="4"/>
        <v>0</v>
      </c>
      <c r="T150" s="112">
        <f t="shared" si="5"/>
        <v>0</v>
      </c>
      <c r="U150" s="112" t="str">
        <f t="shared" si="23"/>
        <v/>
      </c>
      <c r="V150" s="112" t="str">
        <f t="shared" si="6"/>
        <v/>
      </c>
      <c r="W150" s="112">
        <v>0.0</v>
      </c>
      <c r="X150" s="112">
        <f t="shared" si="7"/>
        <v>0</v>
      </c>
      <c r="Y150" s="140" t="str">
        <f t="shared" si="8"/>
        <v/>
      </c>
      <c r="AA150" s="141">
        <v>145.0</v>
      </c>
      <c r="AB150" s="112" t="str">
        <f t="shared" si="9"/>
        <v/>
      </c>
      <c r="AC150" s="142">
        <f t="shared" si="10"/>
        <v>0</v>
      </c>
      <c r="AD150" s="112" t="str">
        <f t="shared" si="11"/>
        <v/>
      </c>
      <c r="AE150" s="112" t="str">
        <f t="shared" si="12"/>
        <v/>
      </c>
      <c r="AF150" s="112" t="str">
        <f t="shared" si="24"/>
        <v/>
      </c>
      <c r="AG150" s="112" t="str">
        <f t="shared" si="25"/>
        <v/>
      </c>
      <c r="AH150" s="112" t="str">
        <f t="shared" si="26"/>
        <v/>
      </c>
      <c r="AI150" s="143" t="str">
        <f t="shared" si="27"/>
        <v/>
      </c>
      <c r="AK150" s="141">
        <v>145.0</v>
      </c>
      <c r="AL150" s="112"/>
      <c r="AM150" s="112"/>
      <c r="AN150" s="112"/>
      <c r="AO150" s="112"/>
      <c r="AP150" s="112"/>
      <c r="AQ150" s="112"/>
      <c r="AR150" s="112"/>
      <c r="AS150" s="112"/>
      <c r="AT150" s="112"/>
      <c r="AU150" s="112"/>
      <c r="AV150" s="112"/>
      <c r="AW150" s="112"/>
      <c r="AX150" s="112"/>
      <c r="AY150" s="143"/>
    </row>
    <row r="151" ht="15.75" customHeight="1">
      <c r="C151" s="241" t="s">
        <v>199</v>
      </c>
      <c r="D151" s="242">
        <v>0.6</v>
      </c>
      <c r="E151" s="240" t="s">
        <v>158</v>
      </c>
      <c r="F151" s="239">
        <f>IF(OR('Pin Maritime'!$E151="Feuillus",'Pin Maritime'!$E151="Peupliers"),1.56,1.3)</f>
        <v>1.56</v>
      </c>
      <c r="G151" s="112"/>
      <c r="H151" s="112"/>
      <c r="I151" s="138">
        <v>146.0</v>
      </c>
      <c r="J151" s="112" t="str">
        <f t="shared" si="64"/>
        <v/>
      </c>
      <c r="K151" s="112">
        <f t="shared" si="19"/>
        <v>0</v>
      </c>
      <c r="L151" s="112" t="str">
        <f t="shared" si="20"/>
        <v/>
      </c>
      <c r="M151" s="112" t="str">
        <f t="shared" si="1"/>
        <v/>
      </c>
      <c r="N151" s="112" t="str">
        <f t="shared" si="2"/>
        <v/>
      </c>
      <c r="O151" s="139">
        <f t="shared" si="3"/>
        <v>0</v>
      </c>
      <c r="P151" s="138">
        <v>146.0</v>
      </c>
      <c r="Q151" s="112" t="str">
        <f t="shared" si="21"/>
        <v/>
      </c>
      <c r="R151" s="112" t="str">
        <f t="shared" si="22"/>
        <v/>
      </c>
      <c r="S151" s="112">
        <f t="shared" si="4"/>
        <v>0</v>
      </c>
      <c r="T151" s="112">
        <f t="shared" si="5"/>
        <v>0</v>
      </c>
      <c r="U151" s="112" t="str">
        <f t="shared" si="23"/>
        <v/>
      </c>
      <c r="V151" s="112" t="str">
        <f t="shared" si="6"/>
        <v/>
      </c>
      <c r="W151" s="112">
        <v>0.0</v>
      </c>
      <c r="X151" s="112">
        <f t="shared" si="7"/>
        <v>0</v>
      </c>
      <c r="Y151" s="140" t="str">
        <f t="shared" si="8"/>
        <v/>
      </c>
      <c r="AA151" s="141">
        <v>146.0</v>
      </c>
      <c r="AB151" s="112" t="str">
        <f t="shared" si="9"/>
        <v/>
      </c>
      <c r="AC151" s="142">
        <f t="shared" si="10"/>
        <v>0</v>
      </c>
      <c r="AD151" s="112" t="str">
        <f t="shared" si="11"/>
        <v/>
      </c>
      <c r="AE151" s="112" t="str">
        <f t="shared" si="12"/>
        <v/>
      </c>
      <c r="AF151" s="112" t="str">
        <f t="shared" si="24"/>
        <v/>
      </c>
      <c r="AG151" s="112" t="str">
        <f t="shared" si="25"/>
        <v/>
      </c>
      <c r="AH151" s="112" t="str">
        <f t="shared" si="26"/>
        <v/>
      </c>
      <c r="AI151" s="143" t="str">
        <f t="shared" si="27"/>
        <v/>
      </c>
      <c r="AK151" s="141">
        <v>146.0</v>
      </c>
      <c r="AL151" s="112"/>
      <c r="AM151" s="112"/>
      <c r="AN151" s="112"/>
      <c r="AO151" s="112"/>
      <c r="AP151" s="112"/>
      <c r="AQ151" s="112"/>
      <c r="AR151" s="112"/>
      <c r="AS151" s="112"/>
      <c r="AT151" s="112"/>
      <c r="AU151" s="112"/>
      <c r="AV151" s="112"/>
      <c r="AW151" s="112"/>
      <c r="AX151" s="112"/>
      <c r="AY151" s="143"/>
    </row>
    <row r="152" ht="15.75" customHeight="1">
      <c r="C152" s="241" t="s">
        <v>200</v>
      </c>
      <c r="D152" s="242">
        <v>0.43</v>
      </c>
      <c r="E152" s="240" t="s">
        <v>162</v>
      </c>
      <c r="F152" s="239">
        <f>IF(OR('Pin Maritime'!$E152="Feuillus",'Pin Maritime'!$E152="Peupliers"),1.56,1.3)</f>
        <v>1.3</v>
      </c>
      <c r="G152" s="112"/>
      <c r="H152" s="112"/>
      <c r="I152" s="138">
        <v>147.0</v>
      </c>
      <c r="J152" s="112" t="str">
        <f t="shared" si="64"/>
        <v/>
      </c>
      <c r="K152" s="112">
        <f t="shared" si="19"/>
        <v>0</v>
      </c>
      <c r="L152" s="112" t="str">
        <f t="shared" si="20"/>
        <v/>
      </c>
      <c r="M152" s="112" t="str">
        <f t="shared" si="1"/>
        <v/>
      </c>
      <c r="N152" s="112" t="str">
        <f t="shared" si="2"/>
        <v/>
      </c>
      <c r="O152" s="139">
        <f t="shared" si="3"/>
        <v>0</v>
      </c>
      <c r="P152" s="138">
        <v>147.0</v>
      </c>
      <c r="Q152" s="112" t="str">
        <f t="shared" si="21"/>
        <v/>
      </c>
      <c r="R152" s="112" t="str">
        <f t="shared" si="22"/>
        <v/>
      </c>
      <c r="S152" s="112">
        <f t="shared" si="4"/>
        <v>0</v>
      </c>
      <c r="T152" s="112">
        <f t="shared" si="5"/>
        <v>0</v>
      </c>
      <c r="U152" s="112" t="str">
        <f t="shared" si="23"/>
        <v/>
      </c>
      <c r="V152" s="112" t="str">
        <f t="shared" si="6"/>
        <v/>
      </c>
      <c r="W152" s="112">
        <v>0.0</v>
      </c>
      <c r="X152" s="112">
        <f t="shared" si="7"/>
        <v>0</v>
      </c>
      <c r="Y152" s="140" t="str">
        <f t="shared" si="8"/>
        <v/>
      </c>
      <c r="AA152" s="141">
        <v>147.0</v>
      </c>
      <c r="AB152" s="112" t="str">
        <f t="shared" si="9"/>
        <v/>
      </c>
      <c r="AC152" s="142">
        <f t="shared" si="10"/>
        <v>0</v>
      </c>
      <c r="AD152" s="112" t="str">
        <f t="shared" si="11"/>
        <v/>
      </c>
      <c r="AE152" s="112" t="str">
        <f t="shared" si="12"/>
        <v/>
      </c>
      <c r="AF152" s="112" t="str">
        <f t="shared" si="24"/>
        <v/>
      </c>
      <c r="AG152" s="112" t="str">
        <f t="shared" si="25"/>
        <v/>
      </c>
      <c r="AH152" s="112" t="str">
        <f t="shared" si="26"/>
        <v/>
      </c>
      <c r="AI152" s="143" t="str">
        <f t="shared" si="27"/>
        <v/>
      </c>
      <c r="AK152" s="141">
        <v>147.0</v>
      </c>
      <c r="AL152" s="112"/>
      <c r="AM152" s="112"/>
      <c r="AN152" s="112"/>
      <c r="AO152" s="112"/>
      <c r="AP152" s="112"/>
      <c r="AQ152" s="112"/>
      <c r="AR152" s="112"/>
      <c r="AS152" s="112"/>
      <c r="AT152" s="112"/>
      <c r="AU152" s="112"/>
      <c r="AV152" s="112"/>
      <c r="AW152" s="112"/>
      <c r="AX152" s="112"/>
      <c r="AY152" s="143"/>
    </row>
    <row r="153" ht="15.75" customHeight="1">
      <c r="C153" s="241" t="s">
        <v>201</v>
      </c>
      <c r="D153" s="242">
        <v>0.37</v>
      </c>
      <c r="E153" s="240" t="s">
        <v>162</v>
      </c>
      <c r="F153" s="239">
        <f>IF(OR('Pin Maritime'!$E153="Feuillus",'Pin Maritime'!$E153="Peupliers"),1.56,1.3)</f>
        <v>1.3</v>
      </c>
      <c r="G153" s="112"/>
      <c r="H153" s="112"/>
      <c r="I153" s="138">
        <v>148.0</v>
      </c>
      <c r="J153" s="112" t="str">
        <f t="shared" si="64"/>
        <v/>
      </c>
      <c r="K153" s="112">
        <f t="shared" si="19"/>
        <v>0</v>
      </c>
      <c r="L153" s="112" t="str">
        <f t="shared" si="20"/>
        <v/>
      </c>
      <c r="M153" s="112" t="str">
        <f t="shared" si="1"/>
        <v/>
      </c>
      <c r="N153" s="112" t="str">
        <f t="shared" si="2"/>
        <v/>
      </c>
      <c r="O153" s="139">
        <f t="shared" si="3"/>
        <v>0</v>
      </c>
      <c r="P153" s="138">
        <v>148.0</v>
      </c>
      <c r="Q153" s="112" t="str">
        <f t="shared" si="21"/>
        <v/>
      </c>
      <c r="R153" s="112" t="str">
        <f t="shared" si="22"/>
        <v/>
      </c>
      <c r="S153" s="112">
        <f t="shared" si="4"/>
        <v>0</v>
      </c>
      <c r="T153" s="112">
        <f t="shared" si="5"/>
        <v>0</v>
      </c>
      <c r="U153" s="112" t="str">
        <f t="shared" si="23"/>
        <v/>
      </c>
      <c r="V153" s="112" t="str">
        <f t="shared" si="6"/>
        <v/>
      </c>
      <c r="W153" s="112">
        <v>0.0</v>
      </c>
      <c r="X153" s="112">
        <f t="shared" si="7"/>
        <v>0</v>
      </c>
      <c r="Y153" s="140" t="str">
        <f t="shared" si="8"/>
        <v/>
      </c>
      <c r="AA153" s="141">
        <v>148.0</v>
      </c>
      <c r="AB153" s="112" t="str">
        <f t="shared" si="9"/>
        <v/>
      </c>
      <c r="AC153" s="142">
        <f t="shared" si="10"/>
        <v>0</v>
      </c>
      <c r="AD153" s="112" t="str">
        <f t="shared" si="11"/>
        <v/>
      </c>
      <c r="AE153" s="112" t="str">
        <f t="shared" si="12"/>
        <v/>
      </c>
      <c r="AF153" s="112" t="str">
        <f t="shared" si="24"/>
        <v/>
      </c>
      <c r="AG153" s="112" t="str">
        <f t="shared" si="25"/>
        <v/>
      </c>
      <c r="AH153" s="112" t="str">
        <f t="shared" si="26"/>
        <v/>
      </c>
      <c r="AI153" s="143" t="str">
        <f t="shared" si="27"/>
        <v/>
      </c>
      <c r="AK153" s="141">
        <v>148.0</v>
      </c>
      <c r="AL153" s="112"/>
      <c r="AM153" s="112"/>
      <c r="AN153" s="112"/>
      <c r="AO153" s="112"/>
      <c r="AP153" s="112"/>
      <c r="AQ153" s="112"/>
      <c r="AR153" s="112"/>
      <c r="AS153" s="112"/>
      <c r="AT153" s="112"/>
      <c r="AU153" s="112"/>
      <c r="AV153" s="112"/>
      <c r="AW153" s="112"/>
      <c r="AX153" s="112"/>
      <c r="AY153" s="143"/>
    </row>
    <row r="154" ht="15.75" customHeight="1">
      <c r="C154" s="241" t="s">
        <v>202</v>
      </c>
      <c r="D154" s="242">
        <v>0.36</v>
      </c>
      <c r="E154" s="240" t="s">
        <v>162</v>
      </c>
      <c r="F154" s="239">
        <f>IF(OR('Pin Maritime'!$E154="Feuillus",'Pin Maritime'!$E154="Peupliers"),1.56,1.3)</f>
        <v>1.3</v>
      </c>
      <c r="G154" s="112"/>
      <c r="H154" s="112"/>
      <c r="I154" s="138">
        <v>149.0</v>
      </c>
      <c r="J154" s="112" t="str">
        <f t="shared" si="64"/>
        <v/>
      </c>
      <c r="K154" s="112">
        <f t="shared" si="19"/>
        <v>0</v>
      </c>
      <c r="L154" s="112" t="str">
        <f t="shared" si="20"/>
        <v/>
      </c>
      <c r="M154" s="112" t="str">
        <f t="shared" si="1"/>
        <v/>
      </c>
      <c r="N154" s="112" t="str">
        <f t="shared" si="2"/>
        <v/>
      </c>
      <c r="O154" s="139">
        <f t="shared" si="3"/>
        <v>0</v>
      </c>
      <c r="P154" s="138">
        <v>149.0</v>
      </c>
      <c r="Q154" s="112" t="str">
        <f t="shared" si="21"/>
        <v/>
      </c>
      <c r="R154" s="112" t="str">
        <f t="shared" si="22"/>
        <v/>
      </c>
      <c r="S154" s="112">
        <f t="shared" si="4"/>
        <v>0</v>
      </c>
      <c r="T154" s="112">
        <f t="shared" si="5"/>
        <v>0</v>
      </c>
      <c r="U154" s="112" t="str">
        <f t="shared" si="23"/>
        <v/>
      </c>
      <c r="V154" s="112" t="str">
        <f t="shared" si="6"/>
        <v/>
      </c>
      <c r="W154" s="112">
        <v>0.0</v>
      </c>
      <c r="X154" s="112">
        <f t="shared" si="7"/>
        <v>0</v>
      </c>
      <c r="Y154" s="140" t="str">
        <f t="shared" si="8"/>
        <v/>
      </c>
      <c r="AA154" s="141">
        <v>149.0</v>
      </c>
      <c r="AB154" s="112" t="str">
        <f t="shared" si="9"/>
        <v/>
      </c>
      <c r="AC154" s="142">
        <f t="shared" si="10"/>
        <v>0</v>
      </c>
      <c r="AD154" s="112" t="str">
        <f t="shared" si="11"/>
        <v/>
      </c>
      <c r="AE154" s="112" t="str">
        <f t="shared" si="12"/>
        <v/>
      </c>
      <c r="AF154" s="112" t="str">
        <f t="shared" si="24"/>
        <v/>
      </c>
      <c r="AG154" s="112" t="str">
        <f t="shared" si="25"/>
        <v/>
      </c>
      <c r="AH154" s="112" t="str">
        <f t="shared" si="26"/>
        <v/>
      </c>
      <c r="AI154" s="143" t="str">
        <f t="shared" si="27"/>
        <v/>
      </c>
      <c r="AK154" s="141">
        <v>149.0</v>
      </c>
      <c r="AL154" s="112"/>
      <c r="AM154" s="112"/>
      <c r="AN154" s="112"/>
      <c r="AO154" s="112"/>
      <c r="AP154" s="112"/>
      <c r="AQ154" s="112"/>
      <c r="AR154" s="112"/>
      <c r="AS154" s="112"/>
      <c r="AT154" s="112"/>
      <c r="AU154" s="112"/>
      <c r="AV154" s="112"/>
      <c r="AW154" s="112"/>
      <c r="AX154" s="112"/>
      <c r="AY154" s="143"/>
    </row>
    <row r="155" ht="15.75" customHeight="1">
      <c r="C155" s="241" t="s">
        <v>203</v>
      </c>
      <c r="D155" s="242">
        <v>0.51</v>
      </c>
      <c r="E155" s="240" t="s">
        <v>158</v>
      </c>
      <c r="F155" s="239">
        <f>IF(OR('Pin Maritime'!$E155="Feuillus",'Pin Maritime'!$E155="Peupliers"),1.56,1.3)</f>
        <v>1.56</v>
      </c>
      <c r="G155" s="112"/>
      <c r="H155" s="112"/>
      <c r="I155" s="138">
        <v>150.0</v>
      </c>
      <c r="J155" s="112" t="str">
        <f t="shared" si="64"/>
        <v/>
      </c>
      <c r="K155" s="112">
        <f t="shared" si="19"/>
        <v>0</v>
      </c>
      <c r="L155" s="112" t="str">
        <f t="shared" si="20"/>
        <v/>
      </c>
      <c r="M155" s="112" t="str">
        <f t="shared" si="1"/>
        <v/>
      </c>
      <c r="N155" s="112" t="str">
        <f t="shared" si="2"/>
        <v/>
      </c>
      <c r="O155" s="139">
        <f t="shared" si="3"/>
        <v>0</v>
      </c>
      <c r="P155" s="138">
        <v>150.0</v>
      </c>
      <c r="Q155" s="112" t="str">
        <f t="shared" si="21"/>
        <v/>
      </c>
      <c r="R155" s="112" t="str">
        <f t="shared" si="22"/>
        <v/>
      </c>
      <c r="S155" s="112">
        <f t="shared" si="4"/>
        <v>0</v>
      </c>
      <c r="T155" s="112">
        <f t="shared" si="5"/>
        <v>0</v>
      </c>
      <c r="U155" s="112" t="str">
        <f t="shared" si="23"/>
        <v/>
      </c>
      <c r="V155" s="112" t="str">
        <f t="shared" si="6"/>
        <v/>
      </c>
      <c r="W155" s="112">
        <v>0.0</v>
      </c>
      <c r="X155" s="112">
        <f t="shared" si="7"/>
        <v>0</v>
      </c>
      <c r="Y155" s="140" t="str">
        <f t="shared" si="8"/>
        <v/>
      </c>
      <c r="AA155" s="141">
        <v>150.0</v>
      </c>
      <c r="AB155" s="112" t="str">
        <f t="shared" si="9"/>
        <v/>
      </c>
      <c r="AC155" s="142">
        <f t="shared" si="10"/>
        <v>0</v>
      </c>
      <c r="AD155" s="112" t="str">
        <f t="shared" si="11"/>
        <v/>
      </c>
      <c r="AE155" s="112" t="str">
        <f t="shared" si="12"/>
        <v/>
      </c>
      <c r="AF155" s="112" t="str">
        <f t="shared" si="24"/>
        <v/>
      </c>
      <c r="AG155" s="112" t="str">
        <f t="shared" si="25"/>
        <v/>
      </c>
      <c r="AH155" s="112" t="str">
        <f t="shared" si="26"/>
        <v/>
      </c>
      <c r="AI155" s="143" t="str">
        <f t="shared" si="27"/>
        <v/>
      </c>
      <c r="AK155" s="141">
        <v>150.0</v>
      </c>
      <c r="AL155" s="112"/>
      <c r="AM155" s="112"/>
      <c r="AN155" s="112"/>
      <c r="AO155" s="112"/>
      <c r="AP155" s="112"/>
      <c r="AQ155" s="112"/>
      <c r="AR155" s="112"/>
      <c r="AS155" s="112"/>
      <c r="AT155" s="112"/>
      <c r="AU155" s="112"/>
      <c r="AV155" s="112"/>
      <c r="AW155" s="112"/>
      <c r="AX155" s="112"/>
      <c r="AY155" s="143"/>
    </row>
    <row r="156" ht="15.75" customHeight="1">
      <c r="C156" s="241" t="s">
        <v>204</v>
      </c>
      <c r="D156" s="242">
        <v>0.56</v>
      </c>
      <c r="E156" s="240" t="s">
        <v>158</v>
      </c>
      <c r="F156" s="239">
        <f>IF(OR('Pin Maritime'!$E156="Feuillus",'Pin Maritime'!$E156="Peupliers"),1.56,1.3)</f>
        <v>1.56</v>
      </c>
      <c r="G156" s="112"/>
      <c r="H156" s="112"/>
      <c r="I156" s="138">
        <v>151.0</v>
      </c>
      <c r="J156" s="112" t="str">
        <f t="shared" si="64"/>
        <v/>
      </c>
      <c r="K156" s="112">
        <f t="shared" si="19"/>
        <v>0</v>
      </c>
      <c r="L156" s="112" t="str">
        <f t="shared" si="20"/>
        <v/>
      </c>
      <c r="M156" s="112" t="str">
        <f t="shared" si="1"/>
        <v/>
      </c>
      <c r="N156" s="112" t="str">
        <f t="shared" si="2"/>
        <v/>
      </c>
      <c r="O156" s="139">
        <f t="shared" si="3"/>
        <v>0</v>
      </c>
      <c r="P156" s="138">
        <v>151.0</v>
      </c>
      <c r="Q156" s="112" t="str">
        <f t="shared" si="21"/>
        <v/>
      </c>
      <c r="R156" s="112" t="str">
        <f t="shared" si="22"/>
        <v/>
      </c>
      <c r="S156" s="112">
        <f t="shared" si="4"/>
        <v>0</v>
      </c>
      <c r="T156" s="112">
        <f t="shared" si="5"/>
        <v>0</v>
      </c>
      <c r="U156" s="112" t="str">
        <f t="shared" si="23"/>
        <v/>
      </c>
      <c r="V156" s="112" t="str">
        <f t="shared" si="6"/>
        <v/>
      </c>
      <c r="W156" s="112">
        <v>0.0</v>
      </c>
      <c r="X156" s="112">
        <f t="shared" si="7"/>
        <v>0</v>
      </c>
      <c r="Y156" s="140" t="str">
        <f t="shared" si="8"/>
        <v/>
      </c>
      <c r="AA156" s="141">
        <v>151.0</v>
      </c>
      <c r="AB156" s="112" t="str">
        <f t="shared" si="9"/>
        <v/>
      </c>
      <c r="AC156" s="142">
        <f t="shared" si="10"/>
        <v>0</v>
      </c>
      <c r="AD156" s="112" t="str">
        <f t="shared" si="11"/>
        <v/>
      </c>
      <c r="AE156" s="112" t="str">
        <f t="shared" si="12"/>
        <v/>
      </c>
      <c r="AF156" s="112" t="str">
        <f t="shared" si="24"/>
        <v/>
      </c>
      <c r="AG156" s="112" t="str">
        <f t="shared" si="25"/>
        <v/>
      </c>
      <c r="AH156" s="112" t="str">
        <f t="shared" si="26"/>
        <v/>
      </c>
      <c r="AI156" s="143" t="str">
        <f t="shared" si="27"/>
        <v/>
      </c>
      <c r="AK156" s="141">
        <v>151.0</v>
      </c>
      <c r="AL156" s="112"/>
      <c r="AM156" s="112"/>
      <c r="AN156" s="112"/>
      <c r="AO156" s="112"/>
      <c r="AP156" s="112"/>
      <c r="AQ156" s="112"/>
      <c r="AR156" s="112"/>
      <c r="AS156" s="112"/>
      <c r="AT156" s="112"/>
      <c r="AU156" s="112"/>
      <c r="AV156" s="112"/>
      <c r="AW156" s="112"/>
      <c r="AX156" s="112"/>
      <c r="AY156" s="143"/>
    </row>
    <row r="157" ht="15.75" customHeight="1">
      <c r="C157" s="241" t="s">
        <v>205</v>
      </c>
      <c r="D157" s="242">
        <v>0.56</v>
      </c>
      <c r="E157" s="240" t="s">
        <v>158</v>
      </c>
      <c r="F157" s="239">
        <f>IF(OR('Pin Maritime'!$E157="Feuillus",'Pin Maritime'!$E157="Peupliers"),1.56,1.3)</f>
        <v>1.56</v>
      </c>
      <c r="G157" s="112"/>
      <c r="H157" s="112"/>
      <c r="I157" s="138">
        <v>152.0</v>
      </c>
      <c r="J157" s="112" t="str">
        <f t="shared" si="64"/>
        <v/>
      </c>
      <c r="K157" s="112">
        <f t="shared" si="19"/>
        <v>0</v>
      </c>
      <c r="L157" s="112" t="str">
        <f t="shared" si="20"/>
        <v/>
      </c>
      <c r="M157" s="112" t="str">
        <f t="shared" si="1"/>
        <v/>
      </c>
      <c r="N157" s="112" t="str">
        <f t="shared" si="2"/>
        <v/>
      </c>
      <c r="O157" s="139">
        <f t="shared" si="3"/>
        <v>0</v>
      </c>
      <c r="P157" s="138">
        <v>152.0</v>
      </c>
      <c r="Q157" s="112" t="str">
        <f t="shared" si="21"/>
        <v/>
      </c>
      <c r="R157" s="112" t="str">
        <f t="shared" si="22"/>
        <v/>
      </c>
      <c r="S157" s="112">
        <f t="shared" si="4"/>
        <v>0</v>
      </c>
      <c r="T157" s="112">
        <f t="shared" si="5"/>
        <v>0</v>
      </c>
      <c r="U157" s="112" t="str">
        <f t="shared" si="23"/>
        <v/>
      </c>
      <c r="V157" s="112" t="str">
        <f t="shared" si="6"/>
        <v/>
      </c>
      <c r="W157" s="112">
        <v>0.0</v>
      </c>
      <c r="X157" s="112">
        <f t="shared" si="7"/>
        <v>0</v>
      </c>
      <c r="Y157" s="140" t="str">
        <f t="shared" si="8"/>
        <v/>
      </c>
      <c r="AA157" s="141">
        <v>152.0</v>
      </c>
      <c r="AB157" s="112" t="str">
        <f t="shared" si="9"/>
        <v/>
      </c>
      <c r="AC157" s="142">
        <f t="shared" si="10"/>
        <v>0</v>
      </c>
      <c r="AD157" s="112" t="str">
        <f t="shared" si="11"/>
        <v/>
      </c>
      <c r="AE157" s="112" t="str">
        <f t="shared" si="12"/>
        <v/>
      </c>
      <c r="AF157" s="112" t="str">
        <f t="shared" si="24"/>
        <v/>
      </c>
      <c r="AG157" s="112" t="str">
        <f t="shared" si="25"/>
        <v/>
      </c>
      <c r="AH157" s="112" t="str">
        <f t="shared" si="26"/>
        <v/>
      </c>
      <c r="AI157" s="143" t="str">
        <f t="shared" si="27"/>
        <v/>
      </c>
      <c r="AK157" s="141">
        <v>152.0</v>
      </c>
      <c r="AL157" s="112"/>
      <c r="AM157" s="112"/>
      <c r="AN157" s="112"/>
      <c r="AO157" s="112"/>
      <c r="AP157" s="112"/>
      <c r="AQ157" s="112"/>
      <c r="AR157" s="112"/>
      <c r="AS157" s="112"/>
      <c r="AT157" s="112"/>
      <c r="AU157" s="112"/>
      <c r="AV157" s="112"/>
      <c r="AW157" s="112"/>
      <c r="AX157" s="112"/>
      <c r="AY157" s="143"/>
    </row>
    <row r="158" ht="15.75" customHeight="1">
      <c r="C158" s="241" t="s">
        <v>206</v>
      </c>
      <c r="D158" s="242">
        <v>0.48</v>
      </c>
      <c r="E158" s="240" t="s">
        <v>158</v>
      </c>
      <c r="F158" s="239">
        <f>IF(OR('Pin Maritime'!$E158="Feuillus",'Pin Maritime'!$E158="Peupliers"),1.56,1.3)</f>
        <v>1.56</v>
      </c>
      <c r="G158" s="112"/>
      <c r="H158" s="112"/>
      <c r="I158" s="138">
        <v>153.0</v>
      </c>
      <c r="J158" s="112" t="str">
        <f t="shared" si="64"/>
        <v/>
      </c>
      <c r="K158" s="112">
        <f t="shared" si="19"/>
        <v>0</v>
      </c>
      <c r="L158" s="112" t="str">
        <f t="shared" si="20"/>
        <v/>
      </c>
      <c r="M158" s="112" t="str">
        <f t="shared" si="1"/>
        <v/>
      </c>
      <c r="N158" s="112" t="str">
        <f t="shared" si="2"/>
        <v/>
      </c>
      <c r="O158" s="139">
        <f t="shared" si="3"/>
        <v>0</v>
      </c>
      <c r="P158" s="138">
        <v>153.0</v>
      </c>
      <c r="Q158" s="112" t="str">
        <f t="shared" si="21"/>
        <v/>
      </c>
      <c r="R158" s="112" t="str">
        <f t="shared" si="22"/>
        <v/>
      </c>
      <c r="S158" s="112">
        <f t="shared" si="4"/>
        <v>0</v>
      </c>
      <c r="T158" s="112">
        <f t="shared" si="5"/>
        <v>0</v>
      </c>
      <c r="U158" s="112" t="str">
        <f t="shared" si="23"/>
        <v/>
      </c>
      <c r="V158" s="112" t="str">
        <f t="shared" si="6"/>
        <v/>
      </c>
      <c r="W158" s="112">
        <v>0.0</v>
      </c>
      <c r="X158" s="112">
        <f t="shared" si="7"/>
        <v>0</v>
      </c>
      <c r="Y158" s="140" t="str">
        <f t="shared" si="8"/>
        <v/>
      </c>
      <c r="AA158" s="141">
        <v>153.0</v>
      </c>
      <c r="AB158" s="112" t="str">
        <f t="shared" si="9"/>
        <v/>
      </c>
      <c r="AC158" s="142">
        <f t="shared" si="10"/>
        <v>0</v>
      </c>
      <c r="AD158" s="112" t="str">
        <f t="shared" si="11"/>
        <v/>
      </c>
      <c r="AE158" s="112" t="str">
        <f t="shared" si="12"/>
        <v/>
      </c>
      <c r="AF158" s="112" t="str">
        <f t="shared" si="24"/>
        <v/>
      </c>
      <c r="AG158" s="112" t="str">
        <f t="shared" si="25"/>
        <v/>
      </c>
      <c r="AH158" s="112" t="str">
        <f t="shared" si="26"/>
        <v/>
      </c>
      <c r="AI158" s="143" t="str">
        <f t="shared" si="27"/>
        <v/>
      </c>
      <c r="AK158" s="141">
        <v>153.0</v>
      </c>
      <c r="AL158" s="112"/>
      <c r="AM158" s="112"/>
      <c r="AN158" s="112"/>
      <c r="AO158" s="112"/>
      <c r="AP158" s="112"/>
      <c r="AQ158" s="112"/>
      <c r="AR158" s="112"/>
      <c r="AS158" s="112"/>
      <c r="AT158" s="112"/>
      <c r="AU158" s="112"/>
      <c r="AV158" s="112"/>
      <c r="AW158" s="112"/>
      <c r="AX158" s="112"/>
      <c r="AY158" s="143"/>
    </row>
    <row r="159" ht="15.75" customHeight="1">
      <c r="C159" s="241" t="s">
        <v>207</v>
      </c>
      <c r="D159" s="242">
        <v>0.55</v>
      </c>
      <c r="E159" s="240" t="s">
        <v>158</v>
      </c>
      <c r="F159" s="239">
        <f>IF(OR('Pin Maritime'!$E159="Feuillus",'Pin Maritime'!$E159="Peupliers"),1.56,1.3)</f>
        <v>1.56</v>
      </c>
      <c r="G159" s="112"/>
      <c r="H159" s="112"/>
      <c r="I159" s="138">
        <v>154.0</v>
      </c>
      <c r="J159" s="112" t="str">
        <f t="shared" si="64"/>
        <v/>
      </c>
      <c r="K159" s="112">
        <f t="shared" si="19"/>
        <v>0</v>
      </c>
      <c r="L159" s="112" t="str">
        <f t="shared" si="20"/>
        <v/>
      </c>
      <c r="M159" s="112" t="str">
        <f t="shared" si="1"/>
        <v/>
      </c>
      <c r="N159" s="112" t="str">
        <f t="shared" si="2"/>
        <v/>
      </c>
      <c r="O159" s="139">
        <f t="shared" si="3"/>
        <v>0</v>
      </c>
      <c r="P159" s="138">
        <v>154.0</v>
      </c>
      <c r="Q159" s="112" t="str">
        <f t="shared" si="21"/>
        <v/>
      </c>
      <c r="R159" s="112" t="str">
        <f t="shared" si="22"/>
        <v/>
      </c>
      <c r="S159" s="112">
        <f t="shared" si="4"/>
        <v>0</v>
      </c>
      <c r="T159" s="112">
        <f t="shared" si="5"/>
        <v>0</v>
      </c>
      <c r="U159" s="112" t="str">
        <f t="shared" si="23"/>
        <v/>
      </c>
      <c r="V159" s="112" t="str">
        <f t="shared" si="6"/>
        <v/>
      </c>
      <c r="W159" s="112">
        <v>0.0</v>
      </c>
      <c r="X159" s="112">
        <f t="shared" si="7"/>
        <v>0</v>
      </c>
      <c r="Y159" s="140" t="str">
        <f t="shared" si="8"/>
        <v/>
      </c>
      <c r="AA159" s="141">
        <v>154.0</v>
      </c>
      <c r="AB159" s="112" t="str">
        <f t="shared" si="9"/>
        <v/>
      </c>
      <c r="AC159" s="142">
        <f t="shared" si="10"/>
        <v>0</v>
      </c>
      <c r="AD159" s="112" t="str">
        <f t="shared" si="11"/>
        <v/>
      </c>
      <c r="AE159" s="112" t="str">
        <f t="shared" si="12"/>
        <v/>
      </c>
      <c r="AF159" s="112" t="str">
        <f t="shared" si="24"/>
        <v/>
      </c>
      <c r="AG159" s="112" t="str">
        <f t="shared" si="25"/>
        <v/>
      </c>
      <c r="AH159" s="112" t="str">
        <f t="shared" si="26"/>
        <v/>
      </c>
      <c r="AI159" s="143" t="str">
        <f t="shared" si="27"/>
        <v/>
      </c>
      <c r="AK159" s="141">
        <v>154.0</v>
      </c>
      <c r="AL159" s="112"/>
      <c r="AM159" s="112"/>
      <c r="AN159" s="112"/>
      <c r="AO159" s="112"/>
      <c r="AP159" s="112"/>
      <c r="AQ159" s="112"/>
      <c r="AR159" s="112"/>
      <c r="AS159" s="112"/>
      <c r="AT159" s="112"/>
      <c r="AU159" s="112"/>
      <c r="AV159" s="112"/>
      <c r="AW159" s="112"/>
      <c r="AX159" s="112"/>
      <c r="AY159" s="143"/>
    </row>
    <row r="160" ht="15.75" customHeight="1">
      <c r="C160" s="241" t="s">
        <v>208</v>
      </c>
      <c r="D160" s="242">
        <v>0.56</v>
      </c>
      <c r="E160" s="240" t="s">
        <v>158</v>
      </c>
      <c r="F160" s="239">
        <f>IF(OR('Pin Maritime'!$E160="Feuillus",'Pin Maritime'!$E160="Peupliers"),1.56,1.3)</f>
        <v>1.56</v>
      </c>
      <c r="G160" s="112"/>
      <c r="H160" s="112"/>
      <c r="I160" s="138">
        <v>155.0</v>
      </c>
      <c r="J160" s="112" t="str">
        <f t="shared" si="64"/>
        <v/>
      </c>
      <c r="K160" s="112">
        <f t="shared" si="19"/>
        <v>0</v>
      </c>
      <c r="L160" s="112" t="str">
        <f t="shared" si="20"/>
        <v/>
      </c>
      <c r="M160" s="112" t="str">
        <f t="shared" si="1"/>
        <v/>
      </c>
      <c r="N160" s="112" t="str">
        <f t="shared" si="2"/>
        <v/>
      </c>
      <c r="O160" s="139">
        <f t="shared" si="3"/>
        <v>0</v>
      </c>
      <c r="P160" s="138">
        <v>155.0</v>
      </c>
      <c r="Q160" s="112" t="str">
        <f t="shared" si="21"/>
        <v/>
      </c>
      <c r="R160" s="112" t="str">
        <f t="shared" si="22"/>
        <v/>
      </c>
      <c r="S160" s="112">
        <f t="shared" si="4"/>
        <v>0</v>
      </c>
      <c r="T160" s="112">
        <f t="shared" si="5"/>
        <v>0</v>
      </c>
      <c r="U160" s="112" t="str">
        <f t="shared" si="23"/>
        <v/>
      </c>
      <c r="V160" s="112" t="str">
        <f t="shared" si="6"/>
        <v/>
      </c>
      <c r="W160" s="112">
        <v>0.0</v>
      </c>
      <c r="X160" s="112">
        <f t="shared" si="7"/>
        <v>0</v>
      </c>
      <c r="Y160" s="140" t="str">
        <f t="shared" si="8"/>
        <v/>
      </c>
      <c r="AA160" s="141">
        <v>155.0</v>
      </c>
      <c r="AB160" s="112" t="str">
        <f t="shared" si="9"/>
        <v/>
      </c>
      <c r="AC160" s="142">
        <f t="shared" si="10"/>
        <v>0</v>
      </c>
      <c r="AD160" s="112" t="str">
        <f t="shared" si="11"/>
        <v/>
      </c>
      <c r="AE160" s="112" t="str">
        <f t="shared" si="12"/>
        <v/>
      </c>
      <c r="AF160" s="112" t="str">
        <f t="shared" si="24"/>
        <v/>
      </c>
      <c r="AG160" s="112" t="str">
        <f t="shared" si="25"/>
        <v/>
      </c>
      <c r="AH160" s="112" t="str">
        <f t="shared" si="26"/>
        <v/>
      </c>
      <c r="AI160" s="143" t="str">
        <f t="shared" si="27"/>
        <v/>
      </c>
      <c r="AK160" s="141">
        <v>155.0</v>
      </c>
      <c r="AL160" s="112"/>
      <c r="AM160" s="112"/>
      <c r="AN160" s="112"/>
      <c r="AO160" s="112"/>
      <c r="AP160" s="112"/>
      <c r="AQ160" s="112"/>
      <c r="AR160" s="112"/>
      <c r="AS160" s="112"/>
      <c r="AT160" s="112"/>
      <c r="AU160" s="112"/>
      <c r="AV160" s="112"/>
      <c r="AW160" s="112"/>
      <c r="AX160" s="112"/>
      <c r="AY160" s="143"/>
    </row>
    <row r="161" ht="15.75" customHeight="1">
      <c r="C161" s="241" t="s">
        <v>209</v>
      </c>
      <c r="D161" s="242">
        <v>0.58</v>
      </c>
      <c r="E161" s="240" t="s">
        <v>158</v>
      </c>
      <c r="F161" s="239">
        <f>IF(OR('Pin Maritime'!$E161="Feuillus",'Pin Maritime'!$E161="Peupliers"),1.56,1.3)</f>
        <v>1.56</v>
      </c>
      <c r="G161" s="112"/>
      <c r="H161" s="112"/>
      <c r="I161" s="138">
        <v>156.0</v>
      </c>
      <c r="J161" s="112" t="str">
        <f t="shared" si="64"/>
        <v/>
      </c>
      <c r="K161" s="112">
        <f t="shared" si="19"/>
        <v>0</v>
      </c>
      <c r="L161" s="112" t="str">
        <f t="shared" si="20"/>
        <v/>
      </c>
      <c r="M161" s="112" t="str">
        <f t="shared" si="1"/>
        <v/>
      </c>
      <c r="N161" s="112" t="str">
        <f t="shared" si="2"/>
        <v/>
      </c>
      <c r="O161" s="139">
        <f t="shared" si="3"/>
        <v>0</v>
      </c>
      <c r="P161" s="138">
        <v>156.0</v>
      </c>
      <c r="Q161" s="112" t="str">
        <f t="shared" si="21"/>
        <v/>
      </c>
      <c r="R161" s="112" t="str">
        <f t="shared" si="22"/>
        <v/>
      </c>
      <c r="S161" s="112">
        <f t="shared" si="4"/>
        <v>0</v>
      </c>
      <c r="T161" s="112">
        <f t="shared" si="5"/>
        <v>0</v>
      </c>
      <c r="U161" s="112" t="str">
        <f t="shared" si="23"/>
        <v/>
      </c>
      <c r="V161" s="112" t="str">
        <f t="shared" si="6"/>
        <v/>
      </c>
      <c r="W161" s="112">
        <v>0.0</v>
      </c>
      <c r="X161" s="112">
        <f t="shared" si="7"/>
        <v>0</v>
      </c>
      <c r="Y161" s="140" t="str">
        <f t="shared" si="8"/>
        <v/>
      </c>
      <c r="AA161" s="141">
        <v>156.0</v>
      </c>
      <c r="AB161" s="112" t="str">
        <f t="shared" si="9"/>
        <v/>
      </c>
      <c r="AC161" s="142">
        <f t="shared" si="10"/>
        <v>0</v>
      </c>
      <c r="AD161" s="112" t="str">
        <f t="shared" si="11"/>
        <v/>
      </c>
      <c r="AE161" s="112" t="str">
        <f t="shared" si="12"/>
        <v/>
      </c>
      <c r="AF161" s="112" t="str">
        <f t="shared" si="24"/>
        <v/>
      </c>
      <c r="AG161" s="112" t="str">
        <f t="shared" si="25"/>
        <v/>
      </c>
      <c r="AH161" s="112" t="str">
        <f t="shared" si="26"/>
        <v/>
      </c>
      <c r="AI161" s="143" t="str">
        <f t="shared" si="27"/>
        <v/>
      </c>
      <c r="AK161" s="141">
        <v>156.0</v>
      </c>
      <c r="AL161" s="112"/>
      <c r="AM161" s="112"/>
      <c r="AN161" s="112"/>
      <c r="AO161" s="112"/>
      <c r="AP161" s="112"/>
      <c r="AQ161" s="112"/>
      <c r="AR161" s="112"/>
      <c r="AS161" s="112"/>
      <c r="AT161" s="112"/>
      <c r="AU161" s="112"/>
      <c r="AV161" s="112"/>
      <c r="AW161" s="112"/>
      <c r="AX161" s="112"/>
      <c r="AY161" s="143"/>
    </row>
    <row r="162" ht="15.75" customHeight="1">
      <c r="C162" s="241" t="s">
        <v>210</v>
      </c>
      <c r="D162" s="242">
        <v>0.58</v>
      </c>
      <c r="E162" s="240" t="s">
        <v>162</v>
      </c>
      <c r="F162" s="239">
        <f>IF(OR('Pin Maritime'!$E162="Feuillus",'Pin Maritime'!$E162="Peupliers"),1.56,1.3)</f>
        <v>1.3</v>
      </c>
      <c r="G162" s="112"/>
      <c r="H162" s="112"/>
      <c r="I162" s="138">
        <v>157.0</v>
      </c>
      <c r="J162" s="112" t="str">
        <f t="shared" si="64"/>
        <v/>
      </c>
      <c r="K162" s="112">
        <f t="shared" si="19"/>
        <v>0</v>
      </c>
      <c r="L162" s="112" t="str">
        <f t="shared" si="20"/>
        <v/>
      </c>
      <c r="M162" s="112" t="str">
        <f t="shared" si="1"/>
        <v/>
      </c>
      <c r="N162" s="112" t="str">
        <f t="shared" si="2"/>
        <v/>
      </c>
      <c r="O162" s="139">
        <f t="shared" si="3"/>
        <v>0</v>
      </c>
      <c r="P162" s="138">
        <v>157.0</v>
      </c>
      <c r="Q162" s="112" t="str">
        <f t="shared" si="21"/>
        <v/>
      </c>
      <c r="R162" s="112" t="str">
        <f t="shared" si="22"/>
        <v/>
      </c>
      <c r="S162" s="112">
        <f t="shared" si="4"/>
        <v>0</v>
      </c>
      <c r="T162" s="112">
        <f t="shared" si="5"/>
        <v>0</v>
      </c>
      <c r="U162" s="112" t="str">
        <f t="shared" si="23"/>
        <v/>
      </c>
      <c r="V162" s="112" t="str">
        <f t="shared" si="6"/>
        <v/>
      </c>
      <c r="W162" s="112">
        <v>0.0</v>
      </c>
      <c r="X162" s="112">
        <f t="shared" si="7"/>
        <v>0</v>
      </c>
      <c r="Y162" s="140" t="str">
        <f t="shared" si="8"/>
        <v/>
      </c>
      <c r="AA162" s="141">
        <v>157.0</v>
      </c>
      <c r="AB162" s="112" t="str">
        <f t="shared" si="9"/>
        <v/>
      </c>
      <c r="AC162" s="142">
        <f t="shared" si="10"/>
        <v>0</v>
      </c>
      <c r="AD162" s="112" t="str">
        <f t="shared" si="11"/>
        <v/>
      </c>
      <c r="AE162" s="112" t="str">
        <f t="shared" si="12"/>
        <v/>
      </c>
      <c r="AF162" s="112" t="str">
        <f t="shared" si="24"/>
        <v/>
      </c>
      <c r="AG162" s="112" t="str">
        <f t="shared" si="25"/>
        <v/>
      </c>
      <c r="AH162" s="112" t="str">
        <f t="shared" si="26"/>
        <v/>
      </c>
      <c r="AI162" s="143" t="str">
        <f t="shared" si="27"/>
        <v/>
      </c>
      <c r="AK162" s="141">
        <v>157.0</v>
      </c>
      <c r="AL162" s="112"/>
      <c r="AM162" s="112"/>
      <c r="AN162" s="112"/>
      <c r="AO162" s="112"/>
      <c r="AP162" s="112"/>
      <c r="AQ162" s="112"/>
      <c r="AR162" s="112"/>
      <c r="AS162" s="112"/>
      <c r="AT162" s="112"/>
      <c r="AU162" s="112"/>
      <c r="AV162" s="112"/>
      <c r="AW162" s="112"/>
      <c r="AX162" s="112"/>
      <c r="AY162" s="143"/>
    </row>
    <row r="163" ht="15.75" customHeight="1">
      <c r="C163" s="241" t="s">
        <v>211</v>
      </c>
      <c r="D163" s="242">
        <v>0.48</v>
      </c>
      <c r="E163" s="240" t="s">
        <v>162</v>
      </c>
      <c r="F163" s="239">
        <f>IF(OR('Pin Maritime'!$E163="Feuillus",'Pin Maritime'!$E163="Peupliers"),1.56,1.3)</f>
        <v>1.3</v>
      </c>
      <c r="G163" s="112"/>
      <c r="H163" s="112"/>
      <c r="I163" s="138">
        <v>158.0</v>
      </c>
      <c r="J163" s="112" t="str">
        <f t="shared" si="64"/>
        <v/>
      </c>
      <c r="K163" s="112">
        <f t="shared" si="19"/>
        <v>0</v>
      </c>
      <c r="L163" s="112" t="str">
        <f t="shared" si="20"/>
        <v/>
      </c>
      <c r="M163" s="112" t="str">
        <f t="shared" si="1"/>
        <v/>
      </c>
      <c r="N163" s="112" t="str">
        <f t="shared" si="2"/>
        <v/>
      </c>
      <c r="O163" s="139">
        <f t="shared" si="3"/>
        <v>0</v>
      </c>
      <c r="P163" s="138">
        <v>158.0</v>
      </c>
      <c r="Q163" s="112" t="str">
        <f t="shared" si="21"/>
        <v/>
      </c>
      <c r="R163" s="112" t="str">
        <f t="shared" si="22"/>
        <v/>
      </c>
      <c r="S163" s="112">
        <f t="shared" si="4"/>
        <v>0</v>
      </c>
      <c r="T163" s="112">
        <f t="shared" si="5"/>
        <v>0</v>
      </c>
      <c r="U163" s="112" t="str">
        <f t="shared" si="23"/>
        <v/>
      </c>
      <c r="V163" s="112" t="str">
        <f t="shared" si="6"/>
        <v/>
      </c>
      <c r="W163" s="112">
        <v>0.0</v>
      </c>
      <c r="X163" s="112">
        <f t="shared" si="7"/>
        <v>0</v>
      </c>
      <c r="Y163" s="140" t="str">
        <f t="shared" si="8"/>
        <v/>
      </c>
      <c r="AA163" s="141">
        <v>158.0</v>
      </c>
      <c r="AB163" s="112" t="str">
        <f t="shared" si="9"/>
        <v/>
      </c>
      <c r="AC163" s="142">
        <f t="shared" si="10"/>
        <v>0</v>
      </c>
      <c r="AD163" s="112" t="str">
        <f t="shared" si="11"/>
        <v/>
      </c>
      <c r="AE163" s="112" t="str">
        <f t="shared" si="12"/>
        <v/>
      </c>
      <c r="AF163" s="112" t="str">
        <f t="shared" si="24"/>
        <v/>
      </c>
      <c r="AG163" s="112" t="str">
        <f t="shared" si="25"/>
        <v/>
      </c>
      <c r="AH163" s="112" t="str">
        <f t="shared" si="26"/>
        <v/>
      </c>
      <c r="AI163" s="143" t="str">
        <f t="shared" si="27"/>
        <v/>
      </c>
      <c r="AK163" s="141">
        <v>158.0</v>
      </c>
      <c r="AL163" s="112"/>
      <c r="AM163" s="112"/>
      <c r="AN163" s="112"/>
      <c r="AO163" s="112"/>
      <c r="AP163" s="112"/>
      <c r="AQ163" s="112"/>
      <c r="AR163" s="112"/>
      <c r="AS163" s="112"/>
      <c r="AT163" s="112"/>
      <c r="AU163" s="112"/>
      <c r="AV163" s="112"/>
      <c r="AW163" s="112"/>
      <c r="AX163" s="112"/>
      <c r="AY163" s="143"/>
    </row>
    <row r="164" ht="15.75" customHeight="1">
      <c r="C164" s="241" t="s">
        <v>212</v>
      </c>
      <c r="D164" s="242">
        <v>0.42</v>
      </c>
      <c r="E164" s="240" t="s">
        <v>162</v>
      </c>
      <c r="F164" s="239">
        <f>IF(OR('Pin Maritime'!$E164="Feuillus",'Pin Maritime'!$E164="Peupliers"),1.56,1.3)</f>
        <v>1.3</v>
      </c>
      <c r="G164" s="112"/>
      <c r="H164" s="112"/>
      <c r="I164" s="138">
        <v>159.0</v>
      </c>
      <c r="J164" s="112" t="str">
        <f t="shared" si="64"/>
        <v/>
      </c>
      <c r="K164" s="112">
        <f t="shared" si="19"/>
        <v>0</v>
      </c>
      <c r="L164" s="112" t="str">
        <f t="shared" si="20"/>
        <v/>
      </c>
      <c r="M164" s="112" t="str">
        <f t="shared" si="1"/>
        <v/>
      </c>
      <c r="N164" s="112" t="str">
        <f t="shared" si="2"/>
        <v/>
      </c>
      <c r="O164" s="139">
        <f t="shared" si="3"/>
        <v>0</v>
      </c>
      <c r="P164" s="138">
        <v>159.0</v>
      </c>
      <c r="Q164" s="112" t="str">
        <f t="shared" si="21"/>
        <v/>
      </c>
      <c r="R164" s="112" t="str">
        <f t="shared" si="22"/>
        <v/>
      </c>
      <c r="S164" s="112">
        <f t="shared" si="4"/>
        <v>0</v>
      </c>
      <c r="T164" s="112">
        <f t="shared" si="5"/>
        <v>0</v>
      </c>
      <c r="U164" s="112" t="str">
        <f t="shared" si="23"/>
        <v/>
      </c>
      <c r="V164" s="112" t="str">
        <f t="shared" si="6"/>
        <v/>
      </c>
      <c r="W164" s="112">
        <v>0.0</v>
      </c>
      <c r="X164" s="112">
        <f t="shared" si="7"/>
        <v>0</v>
      </c>
      <c r="Y164" s="140" t="str">
        <f t="shared" si="8"/>
        <v/>
      </c>
      <c r="AA164" s="141">
        <v>159.0</v>
      </c>
      <c r="AB164" s="112" t="str">
        <f t="shared" si="9"/>
        <v/>
      </c>
      <c r="AC164" s="142">
        <f t="shared" si="10"/>
        <v>0</v>
      </c>
      <c r="AD164" s="112" t="str">
        <f t="shared" si="11"/>
        <v/>
      </c>
      <c r="AE164" s="112" t="str">
        <f t="shared" si="12"/>
        <v/>
      </c>
      <c r="AF164" s="112" t="str">
        <f t="shared" si="24"/>
        <v/>
      </c>
      <c r="AG164" s="112" t="str">
        <f t="shared" si="25"/>
        <v/>
      </c>
      <c r="AH164" s="112" t="str">
        <f t="shared" si="26"/>
        <v/>
      </c>
      <c r="AI164" s="143" t="str">
        <f t="shared" si="27"/>
        <v/>
      </c>
      <c r="AK164" s="141">
        <v>159.0</v>
      </c>
      <c r="AL164" s="112"/>
      <c r="AM164" s="112"/>
      <c r="AN164" s="112"/>
      <c r="AO164" s="112"/>
      <c r="AP164" s="112"/>
      <c r="AQ164" s="112"/>
      <c r="AR164" s="112"/>
      <c r="AS164" s="112"/>
      <c r="AT164" s="112"/>
      <c r="AU164" s="112"/>
      <c r="AV164" s="112"/>
      <c r="AW164" s="112"/>
      <c r="AX164" s="112"/>
      <c r="AY164" s="143"/>
    </row>
    <row r="165" ht="15.75" customHeight="1">
      <c r="C165" s="241" t="s">
        <v>213</v>
      </c>
      <c r="D165" s="242">
        <v>0.5</v>
      </c>
      <c r="E165" s="240" t="s">
        <v>158</v>
      </c>
      <c r="F165" s="239">
        <f>IF(OR('Pin Maritime'!$E165="Feuillus",'Pin Maritime'!$E165="Peupliers"),1.56,1.3)</f>
        <v>1.56</v>
      </c>
      <c r="G165" s="112"/>
      <c r="H165" s="112"/>
      <c r="I165" s="138">
        <v>160.0</v>
      </c>
      <c r="J165" s="112" t="str">
        <f t="shared" si="64"/>
        <v/>
      </c>
      <c r="K165" s="112">
        <f t="shared" si="19"/>
        <v>0</v>
      </c>
      <c r="L165" s="112" t="str">
        <f t="shared" si="20"/>
        <v/>
      </c>
      <c r="M165" s="112" t="str">
        <f t="shared" si="1"/>
        <v/>
      </c>
      <c r="N165" s="112" t="str">
        <f t="shared" si="2"/>
        <v/>
      </c>
      <c r="O165" s="139">
        <f t="shared" si="3"/>
        <v>0</v>
      </c>
      <c r="P165" s="138">
        <v>160.0</v>
      </c>
      <c r="Q165" s="112" t="str">
        <f t="shared" si="21"/>
        <v/>
      </c>
      <c r="R165" s="112" t="str">
        <f t="shared" si="22"/>
        <v/>
      </c>
      <c r="S165" s="112">
        <f t="shared" si="4"/>
        <v>0</v>
      </c>
      <c r="T165" s="112">
        <f t="shared" si="5"/>
        <v>0</v>
      </c>
      <c r="U165" s="112" t="str">
        <f t="shared" si="23"/>
        <v/>
      </c>
      <c r="V165" s="112" t="str">
        <f t="shared" si="6"/>
        <v/>
      </c>
      <c r="W165" s="112">
        <v>0.0</v>
      </c>
      <c r="X165" s="112">
        <f t="shared" si="7"/>
        <v>0</v>
      </c>
      <c r="Y165" s="140" t="str">
        <f t="shared" si="8"/>
        <v/>
      </c>
      <c r="AA165" s="141">
        <v>160.0</v>
      </c>
      <c r="AB165" s="112" t="str">
        <f t="shared" si="9"/>
        <v/>
      </c>
      <c r="AC165" s="142">
        <f t="shared" si="10"/>
        <v>0</v>
      </c>
      <c r="AD165" s="112" t="str">
        <f t="shared" si="11"/>
        <v/>
      </c>
      <c r="AE165" s="112" t="str">
        <f t="shared" si="12"/>
        <v/>
      </c>
      <c r="AF165" s="112" t="str">
        <f t="shared" si="24"/>
        <v/>
      </c>
      <c r="AG165" s="112" t="str">
        <f t="shared" si="25"/>
        <v/>
      </c>
      <c r="AH165" s="112" t="str">
        <f t="shared" si="26"/>
        <v/>
      </c>
      <c r="AI165" s="143" t="str">
        <f t="shared" si="27"/>
        <v/>
      </c>
      <c r="AK165" s="141">
        <v>160.0</v>
      </c>
      <c r="AL165" s="112"/>
      <c r="AM165" s="112"/>
      <c r="AN165" s="112"/>
      <c r="AO165" s="112"/>
      <c r="AP165" s="112"/>
      <c r="AQ165" s="112"/>
      <c r="AR165" s="112"/>
      <c r="AS165" s="112"/>
      <c r="AT165" s="112"/>
      <c r="AU165" s="112"/>
      <c r="AV165" s="112"/>
      <c r="AW165" s="112"/>
      <c r="AX165" s="112"/>
      <c r="AY165" s="143"/>
    </row>
    <row r="166" ht="15.75" customHeight="1">
      <c r="C166" s="241" t="s">
        <v>214</v>
      </c>
      <c r="D166" s="242">
        <v>0.55</v>
      </c>
      <c r="E166" s="240" t="s">
        <v>158</v>
      </c>
      <c r="F166" s="239">
        <f>IF(OR('Pin Maritime'!$E166="Feuillus",'Pin Maritime'!$E166="Peupliers"),1.56,1.3)</f>
        <v>1.56</v>
      </c>
      <c r="G166" s="112"/>
      <c r="H166" s="112"/>
      <c r="I166" s="138">
        <v>161.0</v>
      </c>
      <c r="J166" s="112" t="str">
        <f t="shared" si="64"/>
        <v/>
      </c>
      <c r="K166" s="112">
        <f t="shared" si="19"/>
        <v>0</v>
      </c>
      <c r="L166" s="112" t="str">
        <f t="shared" si="20"/>
        <v/>
      </c>
      <c r="M166" s="112" t="str">
        <f t="shared" si="1"/>
        <v/>
      </c>
      <c r="N166" s="112" t="str">
        <f t="shared" si="2"/>
        <v/>
      </c>
      <c r="O166" s="139">
        <f t="shared" si="3"/>
        <v>0</v>
      </c>
      <c r="P166" s="138">
        <v>161.0</v>
      </c>
      <c r="Q166" s="112" t="str">
        <f t="shared" si="21"/>
        <v/>
      </c>
      <c r="R166" s="112" t="str">
        <f t="shared" si="22"/>
        <v/>
      </c>
      <c r="S166" s="112">
        <f t="shared" si="4"/>
        <v>0</v>
      </c>
      <c r="T166" s="112">
        <f t="shared" si="5"/>
        <v>0</v>
      </c>
      <c r="U166" s="112" t="str">
        <f t="shared" si="23"/>
        <v/>
      </c>
      <c r="V166" s="112" t="str">
        <f t="shared" si="6"/>
        <v/>
      </c>
      <c r="W166" s="112">
        <v>0.0</v>
      </c>
      <c r="X166" s="112">
        <f t="shared" si="7"/>
        <v>0</v>
      </c>
      <c r="Y166" s="140" t="str">
        <f t="shared" si="8"/>
        <v/>
      </c>
      <c r="AA166" s="141">
        <v>161.0</v>
      </c>
      <c r="AB166" s="112" t="str">
        <f t="shared" si="9"/>
        <v/>
      </c>
      <c r="AC166" s="142">
        <f t="shared" si="10"/>
        <v>0</v>
      </c>
      <c r="AD166" s="112" t="str">
        <f t="shared" si="11"/>
        <v/>
      </c>
      <c r="AE166" s="112" t="str">
        <f t="shared" si="12"/>
        <v/>
      </c>
      <c r="AF166" s="112" t="str">
        <f t="shared" si="24"/>
        <v/>
      </c>
      <c r="AG166" s="112" t="str">
        <f t="shared" si="25"/>
        <v/>
      </c>
      <c r="AH166" s="112" t="str">
        <f t="shared" si="26"/>
        <v/>
      </c>
      <c r="AI166" s="143" t="str">
        <f t="shared" si="27"/>
        <v/>
      </c>
      <c r="AK166" s="141">
        <v>161.0</v>
      </c>
      <c r="AL166" s="112"/>
      <c r="AM166" s="112"/>
      <c r="AN166" s="112"/>
      <c r="AO166" s="112"/>
      <c r="AP166" s="112"/>
      <c r="AQ166" s="112"/>
      <c r="AR166" s="112"/>
      <c r="AS166" s="112"/>
      <c r="AT166" s="112"/>
      <c r="AU166" s="112"/>
      <c r="AV166" s="112"/>
      <c r="AW166" s="112"/>
      <c r="AX166" s="112"/>
      <c r="AY166" s="143"/>
    </row>
    <row r="167" ht="15.75" customHeight="1">
      <c r="C167" s="241" t="s">
        <v>215</v>
      </c>
      <c r="D167" s="242">
        <v>0.53</v>
      </c>
      <c r="E167" s="240" t="s">
        <v>158</v>
      </c>
      <c r="F167" s="239">
        <f>IF(OR('Pin Maritime'!$E167="Feuillus",'Pin Maritime'!$E167="Peupliers"),1.56,1.3)</f>
        <v>1.56</v>
      </c>
      <c r="G167" s="112"/>
      <c r="H167" s="112"/>
      <c r="I167" s="138">
        <v>162.0</v>
      </c>
      <c r="J167" s="112" t="str">
        <f t="shared" si="64"/>
        <v/>
      </c>
      <c r="K167" s="112">
        <f t="shared" si="19"/>
        <v>0</v>
      </c>
      <c r="L167" s="112" t="str">
        <f t="shared" si="20"/>
        <v/>
      </c>
      <c r="M167" s="112" t="str">
        <f t="shared" si="1"/>
        <v/>
      </c>
      <c r="N167" s="112" t="str">
        <f t="shared" si="2"/>
        <v/>
      </c>
      <c r="O167" s="139">
        <f t="shared" si="3"/>
        <v>0</v>
      </c>
      <c r="P167" s="138">
        <v>162.0</v>
      </c>
      <c r="Q167" s="112" t="str">
        <f t="shared" si="21"/>
        <v/>
      </c>
      <c r="R167" s="112" t="str">
        <f t="shared" si="22"/>
        <v/>
      </c>
      <c r="S167" s="112">
        <f t="shared" si="4"/>
        <v>0</v>
      </c>
      <c r="T167" s="112">
        <f t="shared" si="5"/>
        <v>0</v>
      </c>
      <c r="U167" s="112" t="str">
        <f t="shared" si="23"/>
        <v/>
      </c>
      <c r="V167" s="112" t="str">
        <f t="shared" si="6"/>
        <v/>
      </c>
      <c r="W167" s="112">
        <v>0.0</v>
      </c>
      <c r="X167" s="112">
        <f t="shared" si="7"/>
        <v>0</v>
      </c>
      <c r="Y167" s="140" t="str">
        <f t="shared" si="8"/>
        <v/>
      </c>
      <c r="AA167" s="141">
        <v>162.0</v>
      </c>
      <c r="AB167" s="112" t="str">
        <f t="shared" si="9"/>
        <v/>
      </c>
      <c r="AC167" s="142">
        <f t="shared" si="10"/>
        <v>0</v>
      </c>
      <c r="AD167" s="112" t="str">
        <f t="shared" si="11"/>
        <v/>
      </c>
      <c r="AE167" s="112" t="str">
        <f t="shared" si="12"/>
        <v/>
      </c>
      <c r="AF167" s="112" t="str">
        <f t="shared" si="24"/>
        <v/>
      </c>
      <c r="AG167" s="112" t="str">
        <f t="shared" si="25"/>
        <v/>
      </c>
      <c r="AH167" s="112" t="str">
        <f t="shared" si="26"/>
        <v/>
      </c>
      <c r="AI167" s="143" t="str">
        <f t="shared" si="27"/>
        <v/>
      </c>
      <c r="AK167" s="141">
        <v>162.0</v>
      </c>
      <c r="AL167" s="112"/>
      <c r="AM167" s="112"/>
      <c r="AN167" s="112"/>
      <c r="AO167" s="112"/>
      <c r="AP167" s="112"/>
      <c r="AQ167" s="112"/>
      <c r="AR167" s="112"/>
      <c r="AS167" s="112"/>
      <c r="AT167" s="112"/>
      <c r="AU167" s="112"/>
      <c r="AV167" s="112"/>
      <c r="AW167" s="112"/>
      <c r="AX167" s="112"/>
      <c r="AY167" s="143"/>
    </row>
    <row r="168" ht="15.75" customHeight="1">
      <c r="C168" s="241" t="s">
        <v>216</v>
      </c>
      <c r="D168" s="242">
        <v>0.52</v>
      </c>
      <c r="E168" s="240" t="s">
        <v>158</v>
      </c>
      <c r="F168" s="239">
        <f>IF(OR('Pin Maritime'!$E168="Feuillus",'Pin Maritime'!$E168="Peupliers"),1.56,1.3)</f>
        <v>1.56</v>
      </c>
      <c r="G168" s="112"/>
      <c r="H168" s="112"/>
      <c r="I168" s="138">
        <v>163.0</v>
      </c>
      <c r="J168" s="112" t="str">
        <f t="shared" si="64"/>
        <v/>
      </c>
      <c r="K168" s="112">
        <f t="shared" si="19"/>
        <v>0</v>
      </c>
      <c r="L168" s="112" t="str">
        <f t="shared" si="20"/>
        <v/>
      </c>
      <c r="M168" s="112" t="str">
        <f t="shared" si="1"/>
        <v/>
      </c>
      <c r="N168" s="112" t="str">
        <f t="shared" si="2"/>
        <v/>
      </c>
      <c r="O168" s="139">
        <f t="shared" si="3"/>
        <v>0</v>
      </c>
      <c r="P168" s="138">
        <v>163.0</v>
      </c>
      <c r="Q168" s="112" t="str">
        <f t="shared" si="21"/>
        <v/>
      </c>
      <c r="R168" s="112" t="str">
        <f t="shared" si="22"/>
        <v/>
      </c>
      <c r="S168" s="112">
        <f t="shared" si="4"/>
        <v>0</v>
      </c>
      <c r="T168" s="112">
        <f t="shared" si="5"/>
        <v>0</v>
      </c>
      <c r="U168" s="112" t="str">
        <f t="shared" si="23"/>
        <v/>
      </c>
      <c r="V168" s="112" t="str">
        <f t="shared" si="6"/>
        <v/>
      </c>
      <c r="W168" s="112">
        <v>0.0</v>
      </c>
      <c r="X168" s="112">
        <f t="shared" si="7"/>
        <v>0</v>
      </c>
      <c r="Y168" s="140" t="str">
        <f t="shared" si="8"/>
        <v/>
      </c>
      <c r="AA168" s="141">
        <v>163.0</v>
      </c>
      <c r="AB168" s="112" t="str">
        <f t="shared" si="9"/>
        <v/>
      </c>
      <c r="AC168" s="142">
        <f t="shared" si="10"/>
        <v>0</v>
      </c>
      <c r="AD168" s="112" t="str">
        <f t="shared" si="11"/>
        <v/>
      </c>
      <c r="AE168" s="112" t="str">
        <f t="shared" si="12"/>
        <v/>
      </c>
      <c r="AF168" s="112" t="str">
        <f t="shared" si="24"/>
        <v/>
      </c>
      <c r="AG168" s="112" t="str">
        <f t="shared" si="25"/>
        <v/>
      </c>
      <c r="AH168" s="112" t="str">
        <f t="shared" si="26"/>
        <v/>
      </c>
      <c r="AI168" s="143" t="str">
        <f t="shared" si="27"/>
        <v/>
      </c>
      <c r="AK168" s="141">
        <v>163.0</v>
      </c>
      <c r="AL168" s="112"/>
      <c r="AM168" s="112"/>
      <c r="AN168" s="112"/>
      <c r="AO168" s="112"/>
      <c r="AP168" s="112"/>
      <c r="AQ168" s="112"/>
      <c r="AR168" s="112"/>
      <c r="AS168" s="112"/>
      <c r="AT168" s="112"/>
      <c r="AU168" s="112"/>
      <c r="AV168" s="112"/>
      <c r="AW168" s="112"/>
      <c r="AX168" s="112"/>
      <c r="AY168" s="143"/>
    </row>
    <row r="169" ht="15.75" customHeight="1">
      <c r="C169" s="241" t="s">
        <v>217</v>
      </c>
      <c r="D169" s="242">
        <v>0.52</v>
      </c>
      <c r="E169" s="240" t="s">
        <v>158</v>
      </c>
      <c r="F169" s="239">
        <f>IF(OR('Pin Maritime'!$E169="Feuillus",'Pin Maritime'!$E169="Peupliers"),1.56,1.3)</f>
        <v>1.56</v>
      </c>
      <c r="G169" s="112"/>
      <c r="H169" s="112"/>
      <c r="I169" s="138">
        <v>164.0</v>
      </c>
      <c r="J169" s="112" t="str">
        <f t="shared" si="64"/>
        <v/>
      </c>
      <c r="K169" s="112">
        <f t="shared" si="19"/>
        <v>0</v>
      </c>
      <c r="L169" s="112" t="str">
        <f t="shared" si="20"/>
        <v/>
      </c>
      <c r="M169" s="112" t="str">
        <f t="shared" si="1"/>
        <v/>
      </c>
      <c r="N169" s="112" t="str">
        <f t="shared" si="2"/>
        <v/>
      </c>
      <c r="O169" s="139">
        <f t="shared" si="3"/>
        <v>0</v>
      </c>
      <c r="P169" s="138">
        <v>164.0</v>
      </c>
      <c r="Q169" s="112" t="str">
        <f t="shared" si="21"/>
        <v/>
      </c>
      <c r="R169" s="112" t="str">
        <f t="shared" si="22"/>
        <v/>
      </c>
      <c r="S169" s="112">
        <f t="shared" si="4"/>
        <v>0</v>
      </c>
      <c r="T169" s="112">
        <f t="shared" si="5"/>
        <v>0</v>
      </c>
      <c r="U169" s="112" t="str">
        <f t="shared" si="23"/>
        <v/>
      </c>
      <c r="V169" s="112" t="str">
        <f t="shared" si="6"/>
        <v/>
      </c>
      <c r="W169" s="112">
        <v>0.0</v>
      </c>
      <c r="X169" s="112">
        <f t="shared" si="7"/>
        <v>0</v>
      </c>
      <c r="Y169" s="140" t="str">
        <f t="shared" si="8"/>
        <v/>
      </c>
      <c r="AA169" s="141">
        <v>164.0</v>
      </c>
      <c r="AB169" s="112" t="str">
        <f t="shared" si="9"/>
        <v/>
      </c>
      <c r="AC169" s="142">
        <f t="shared" si="10"/>
        <v>0</v>
      </c>
      <c r="AD169" s="112" t="str">
        <f t="shared" si="11"/>
        <v/>
      </c>
      <c r="AE169" s="112" t="str">
        <f t="shared" si="12"/>
        <v/>
      </c>
      <c r="AF169" s="112" t="str">
        <f t="shared" si="24"/>
        <v/>
      </c>
      <c r="AG169" s="112" t="str">
        <f t="shared" si="25"/>
        <v/>
      </c>
      <c r="AH169" s="112" t="str">
        <f t="shared" si="26"/>
        <v/>
      </c>
      <c r="AI169" s="143" t="str">
        <f t="shared" si="27"/>
        <v/>
      </c>
      <c r="AK169" s="141">
        <v>164.0</v>
      </c>
      <c r="AL169" s="112"/>
      <c r="AM169" s="112"/>
      <c r="AN169" s="112"/>
      <c r="AO169" s="112"/>
      <c r="AP169" s="112"/>
      <c r="AQ169" s="112"/>
      <c r="AR169" s="112"/>
      <c r="AS169" s="112"/>
      <c r="AT169" s="112"/>
      <c r="AU169" s="112"/>
      <c r="AV169" s="112"/>
      <c r="AW169" s="112"/>
      <c r="AX169" s="112"/>
      <c r="AY169" s="143"/>
    </row>
    <row r="170" ht="15.75" customHeight="1">
      <c r="C170" s="241" t="s">
        <v>218</v>
      </c>
      <c r="D170" s="242">
        <v>0.75</v>
      </c>
      <c r="E170" s="240" t="s">
        <v>158</v>
      </c>
      <c r="F170" s="239">
        <f>IF(OR('Pin Maritime'!$E170="Feuillus",'Pin Maritime'!$E170="Peupliers"),1.56,1.3)</f>
        <v>1.56</v>
      </c>
      <c r="G170" s="112"/>
      <c r="H170" s="112"/>
      <c r="I170" s="138">
        <v>165.0</v>
      </c>
      <c r="J170" s="112" t="str">
        <f t="shared" si="64"/>
        <v/>
      </c>
      <c r="K170" s="112">
        <f t="shared" si="19"/>
        <v>0</v>
      </c>
      <c r="L170" s="112" t="str">
        <f t="shared" si="20"/>
        <v/>
      </c>
      <c r="M170" s="112" t="str">
        <f t="shared" si="1"/>
        <v/>
      </c>
      <c r="N170" s="112" t="str">
        <f t="shared" si="2"/>
        <v/>
      </c>
      <c r="O170" s="139">
        <f t="shared" si="3"/>
        <v>0</v>
      </c>
      <c r="P170" s="138">
        <v>165.0</v>
      </c>
      <c r="Q170" s="112" t="str">
        <f t="shared" si="21"/>
        <v/>
      </c>
      <c r="R170" s="112" t="str">
        <f t="shared" si="22"/>
        <v/>
      </c>
      <c r="S170" s="112">
        <f t="shared" si="4"/>
        <v>0</v>
      </c>
      <c r="T170" s="112">
        <f t="shared" si="5"/>
        <v>0</v>
      </c>
      <c r="U170" s="112" t="str">
        <f t="shared" si="23"/>
        <v/>
      </c>
      <c r="V170" s="112" t="str">
        <f t="shared" si="6"/>
        <v/>
      </c>
      <c r="W170" s="112">
        <v>0.0</v>
      </c>
      <c r="X170" s="112">
        <f t="shared" si="7"/>
        <v>0</v>
      </c>
      <c r="Y170" s="140" t="str">
        <f t="shared" si="8"/>
        <v/>
      </c>
      <c r="AA170" s="141">
        <v>165.0</v>
      </c>
      <c r="AB170" s="112" t="str">
        <f t="shared" si="9"/>
        <v/>
      </c>
      <c r="AC170" s="142">
        <f t="shared" si="10"/>
        <v>0</v>
      </c>
      <c r="AD170" s="112" t="str">
        <f t="shared" si="11"/>
        <v/>
      </c>
      <c r="AE170" s="112" t="str">
        <f t="shared" si="12"/>
        <v/>
      </c>
      <c r="AF170" s="112" t="str">
        <f t="shared" si="24"/>
        <v/>
      </c>
      <c r="AG170" s="112" t="str">
        <f t="shared" si="25"/>
        <v/>
      </c>
      <c r="AH170" s="112" t="str">
        <f t="shared" si="26"/>
        <v/>
      </c>
      <c r="AI170" s="143" t="str">
        <f t="shared" si="27"/>
        <v/>
      </c>
      <c r="AK170" s="141">
        <v>165.0</v>
      </c>
      <c r="AL170" s="112"/>
      <c r="AM170" s="112"/>
      <c r="AN170" s="112"/>
      <c r="AO170" s="112"/>
      <c r="AP170" s="112"/>
      <c r="AQ170" s="112"/>
      <c r="AR170" s="112"/>
      <c r="AS170" s="112"/>
      <c r="AT170" s="112"/>
      <c r="AU170" s="112"/>
      <c r="AV170" s="112"/>
      <c r="AW170" s="112"/>
      <c r="AX170" s="112"/>
      <c r="AY170" s="143"/>
    </row>
    <row r="171" ht="15.75" customHeight="1">
      <c r="C171" s="241" t="s">
        <v>219</v>
      </c>
      <c r="D171" s="242">
        <v>0.52</v>
      </c>
      <c r="E171" s="240" t="s">
        <v>158</v>
      </c>
      <c r="F171" s="239">
        <f>IF(OR('Pin Maritime'!$E171="Feuillus",'Pin Maritime'!$E171="Peupliers"),1.56,1.3)</f>
        <v>1.56</v>
      </c>
      <c r="G171" s="112"/>
      <c r="H171" s="112"/>
      <c r="I171" s="138">
        <v>166.0</v>
      </c>
      <c r="J171" s="112" t="str">
        <f t="shared" si="64"/>
        <v/>
      </c>
      <c r="K171" s="112">
        <f t="shared" si="19"/>
        <v>0</v>
      </c>
      <c r="L171" s="112" t="str">
        <f t="shared" si="20"/>
        <v/>
      </c>
      <c r="M171" s="112" t="str">
        <f t="shared" si="1"/>
        <v/>
      </c>
      <c r="N171" s="112" t="str">
        <f t="shared" si="2"/>
        <v/>
      </c>
      <c r="O171" s="139">
        <f t="shared" si="3"/>
        <v>0</v>
      </c>
      <c r="P171" s="138">
        <v>166.0</v>
      </c>
      <c r="Q171" s="112" t="str">
        <f t="shared" si="21"/>
        <v/>
      </c>
      <c r="R171" s="112" t="str">
        <f t="shared" si="22"/>
        <v/>
      </c>
      <c r="S171" s="112">
        <f t="shared" si="4"/>
        <v>0</v>
      </c>
      <c r="T171" s="112">
        <f t="shared" si="5"/>
        <v>0</v>
      </c>
      <c r="U171" s="112" t="str">
        <f t="shared" si="23"/>
        <v/>
      </c>
      <c r="V171" s="112" t="str">
        <f t="shared" si="6"/>
        <v/>
      </c>
      <c r="W171" s="112">
        <v>0.0</v>
      </c>
      <c r="X171" s="112">
        <f t="shared" si="7"/>
        <v>0</v>
      </c>
      <c r="Y171" s="140" t="str">
        <f t="shared" si="8"/>
        <v/>
      </c>
      <c r="AA171" s="141">
        <v>166.0</v>
      </c>
      <c r="AB171" s="112" t="str">
        <f t="shared" si="9"/>
        <v/>
      </c>
      <c r="AC171" s="142">
        <f t="shared" si="10"/>
        <v>0</v>
      </c>
      <c r="AD171" s="112" t="str">
        <f t="shared" si="11"/>
        <v/>
      </c>
      <c r="AE171" s="112" t="str">
        <f t="shared" si="12"/>
        <v/>
      </c>
      <c r="AF171" s="112" t="str">
        <f t="shared" si="24"/>
        <v/>
      </c>
      <c r="AG171" s="112" t="str">
        <f t="shared" si="25"/>
        <v/>
      </c>
      <c r="AH171" s="112" t="str">
        <f t="shared" si="26"/>
        <v/>
      </c>
      <c r="AI171" s="143" t="str">
        <f t="shared" si="27"/>
        <v/>
      </c>
      <c r="AK171" s="141">
        <v>166.0</v>
      </c>
      <c r="AL171" s="112"/>
      <c r="AM171" s="112"/>
      <c r="AN171" s="112"/>
      <c r="AO171" s="112"/>
      <c r="AP171" s="112"/>
      <c r="AQ171" s="112"/>
      <c r="AR171" s="112"/>
      <c r="AS171" s="112"/>
      <c r="AT171" s="112"/>
      <c r="AU171" s="112"/>
      <c r="AV171" s="112"/>
      <c r="AW171" s="112"/>
      <c r="AX171" s="112"/>
      <c r="AY171" s="143"/>
    </row>
    <row r="172" ht="15.75" customHeight="1">
      <c r="C172" s="241" t="s">
        <v>220</v>
      </c>
      <c r="D172" s="242">
        <v>0.35</v>
      </c>
      <c r="E172" s="240" t="s">
        <v>159</v>
      </c>
      <c r="F172" s="239">
        <f>IF(OR('Pin Maritime'!$E172="Feuillus",'Pin Maritime'!$E172="Peupliers"),1.56,1.3)</f>
        <v>1.56</v>
      </c>
      <c r="G172" s="112"/>
      <c r="H172" s="112"/>
      <c r="I172" s="138">
        <v>167.0</v>
      </c>
      <c r="J172" s="112" t="str">
        <f t="shared" si="64"/>
        <v/>
      </c>
      <c r="K172" s="112">
        <f t="shared" si="19"/>
        <v>0</v>
      </c>
      <c r="L172" s="112" t="str">
        <f t="shared" si="20"/>
        <v/>
      </c>
      <c r="M172" s="112" t="str">
        <f t="shared" si="1"/>
        <v/>
      </c>
      <c r="N172" s="112" t="str">
        <f t="shared" si="2"/>
        <v/>
      </c>
      <c r="O172" s="139">
        <f t="shared" si="3"/>
        <v>0</v>
      </c>
      <c r="P172" s="138">
        <v>167.0</v>
      </c>
      <c r="Q172" s="112" t="str">
        <f t="shared" si="21"/>
        <v/>
      </c>
      <c r="R172" s="112" t="str">
        <f t="shared" si="22"/>
        <v/>
      </c>
      <c r="S172" s="112">
        <f t="shared" si="4"/>
        <v>0</v>
      </c>
      <c r="T172" s="112">
        <f t="shared" si="5"/>
        <v>0</v>
      </c>
      <c r="U172" s="112" t="str">
        <f t="shared" si="23"/>
        <v/>
      </c>
      <c r="V172" s="112" t="str">
        <f t="shared" si="6"/>
        <v/>
      </c>
      <c r="W172" s="112">
        <v>0.0</v>
      </c>
      <c r="X172" s="112">
        <f t="shared" si="7"/>
        <v>0</v>
      </c>
      <c r="Y172" s="140" t="str">
        <f t="shared" si="8"/>
        <v/>
      </c>
      <c r="AA172" s="141">
        <v>167.0</v>
      </c>
      <c r="AB172" s="112" t="str">
        <f t="shared" si="9"/>
        <v/>
      </c>
      <c r="AC172" s="142">
        <f t="shared" si="10"/>
        <v>0</v>
      </c>
      <c r="AD172" s="112" t="str">
        <f t="shared" si="11"/>
        <v/>
      </c>
      <c r="AE172" s="112" t="str">
        <f t="shared" si="12"/>
        <v/>
      </c>
      <c r="AF172" s="112" t="str">
        <f t="shared" si="24"/>
        <v/>
      </c>
      <c r="AG172" s="112" t="str">
        <f t="shared" si="25"/>
        <v/>
      </c>
      <c r="AH172" s="112" t="str">
        <f t="shared" si="26"/>
        <v/>
      </c>
      <c r="AI172" s="143" t="str">
        <f t="shared" si="27"/>
        <v/>
      </c>
      <c r="AK172" s="141">
        <v>167.0</v>
      </c>
      <c r="AL172" s="112"/>
      <c r="AM172" s="112"/>
      <c r="AN172" s="112"/>
      <c r="AO172" s="112"/>
      <c r="AP172" s="112"/>
      <c r="AQ172" s="112"/>
      <c r="AR172" s="112"/>
      <c r="AS172" s="112"/>
      <c r="AT172" s="112"/>
      <c r="AU172" s="112"/>
      <c r="AV172" s="112"/>
      <c r="AW172" s="112"/>
      <c r="AX172" s="112"/>
      <c r="AY172" s="143"/>
    </row>
    <row r="173" ht="15.75" customHeight="1">
      <c r="C173" s="241" t="s">
        <v>221</v>
      </c>
      <c r="D173" s="242">
        <v>0.37</v>
      </c>
      <c r="E173" s="240" t="s">
        <v>158</v>
      </c>
      <c r="F173" s="239">
        <f>IF(OR('Pin Maritime'!$E173="Feuillus",'Pin Maritime'!$E173="Peupliers"),1.56,1.3)</f>
        <v>1.56</v>
      </c>
      <c r="G173" s="112"/>
      <c r="H173" s="112"/>
      <c r="I173" s="138">
        <v>168.0</v>
      </c>
      <c r="J173" s="112" t="str">
        <f t="shared" si="64"/>
        <v/>
      </c>
      <c r="K173" s="112">
        <f t="shared" si="19"/>
        <v>0</v>
      </c>
      <c r="L173" s="112" t="str">
        <f t="shared" si="20"/>
        <v/>
      </c>
      <c r="M173" s="112" t="str">
        <f t="shared" si="1"/>
        <v/>
      </c>
      <c r="N173" s="112" t="str">
        <f t="shared" si="2"/>
        <v/>
      </c>
      <c r="O173" s="139">
        <f t="shared" si="3"/>
        <v>0</v>
      </c>
      <c r="P173" s="138">
        <v>168.0</v>
      </c>
      <c r="Q173" s="112" t="str">
        <f t="shared" si="21"/>
        <v/>
      </c>
      <c r="R173" s="112" t="str">
        <f t="shared" si="22"/>
        <v/>
      </c>
      <c r="S173" s="112">
        <f t="shared" si="4"/>
        <v>0</v>
      </c>
      <c r="T173" s="112">
        <f t="shared" si="5"/>
        <v>0</v>
      </c>
      <c r="U173" s="112" t="str">
        <f t="shared" si="23"/>
        <v/>
      </c>
      <c r="V173" s="112" t="str">
        <f t="shared" si="6"/>
        <v/>
      </c>
      <c r="W173" s="112">
        <v>0.0</v>
      </c>
      <c r="X173" s="112">
        <f t="shared" si="7"/>
        <v>0</v>
      </c>
      <c r="Y173" s="140" t="str">
        <f t="shared" si="8"/>
        <v/>
      </c>
      <c r="AA173" s="141">
        <v>168.0</v>
      </c>
      <c r="AB173" s="112" t="str">
        <f t="shared" si="9"/>
        <v/>
      </c>
      <c r="AC173" s="142">
        <f t="shared" si="10"/>
        <v>0</v>
      </c>
      <c r="AD173" s="112" t="str">
        <f t="shared" si="11"/>
        <v/>
      </c>
      <c r="AE173" s="112" t="str">
        <f t="shared" si="12"/>
        <v/>
      </c>
      <c r="AF173" s="112" t="str">
        <f t="shared" si="24"/>
        <v/>
      </c>
      <c r="AG173" s="112" t="str">
        <f t="shared" si="25"/>
        <v/>
      </c>
      <c r="AH173" s="112" t="str">
        <f t="shared" si="26"/>
        <v/>
      </c>
      <c r="AI173" s="143" t="str">
        <f t="shared" si="27"/>
        <v/>
      </c>
      <c r="AK173" s="141">
        <v>168.0</v>
      </c>
      <c r="AL173" s="112"/>
      <c r="AM173" s="112"/>
      <c r="AN173" s="112"/>
      <c r="AO173" s="112"/>
      <c r="AP173" s="112"/>
      <c r="AQ173" s="112"/>
      <c r="AR173" s="112"/>
      <c r="AS173" s="112"/>
      <c r="AT173" s="112"/>
      <c r="AU173" s="112"/>
      <c r="AV173" s="112"/>
      <c r="AW173" s="112"/>
      <c r="AX173" s="112"/>
      <c r="AY173" s="143"/>
    </row>
    <row r="174" ht="15.75" customHeight="1">
      <c r="C174" s="241" t="s">
        <v>222</v>
      </c>
      <c r="D174" s="242">
        <v>0.45</v>
      </c>
      <c r="E174" s="240" t="s">
        <v>162</v>
      </c>
      <c r="F174" s="239">
        <f>IF(OR('Pin Maritime'!$E174="Feuillus",'Pin Maritime'!$E174="Peupliers"),1.56,1.3)</f>
        <v>1.3</v>
      </c>
      <c r="G174" s="112"/>
      <c r="H174" s="112"/>
      <c r="I174" s="138">
        <v>169.0</v>
      </c>
      <c r="J174" s="112" t="str">
        <f t="shared" si="64"/>
        <v/>
      </c>
      <c r="K174" s="112">
        <f t="shared" si="19"/>
        <v>0</v>
      </c>
      <c r="L174" s="112" t="str">
        <f t="shared" si="20"/>
        <v/>
      </c>
      <c r="M174" s="112" t="str">
        <f t="shared" si="1"/>
        <v/>
      </c>
      <c r="N174" s="112" t="str">
        <f t="shared" si="2"/>
        <v/>
      </c>
      <c r="O174" s="139">
        <f t="shared" si="3"/>
        <v>0</v>
      </c>
      <c r="P174" s="138">
        <v>169.0</v>
      </c>
      <c r="Q174" s="112" t="str">
        <f t="shared" si="21"/>
        <v/>
      </c>
      <c r="R174" s="112" t="str">
        <f t="shared" si="22"/>
        <v/>
      </c>
      <c r="S174" s="112">
        <f t="shared" si="4"/>
        <v>0</v>
      </c>
      <c r="T174" s="112">
        <f t="shared" si="5"/>
        <v>0</v>
      </c>
      <c r="U174" s="112" t="str">
        <f t="shared" si="23"/>
        <v/>
      </c>
      <c r="V174" s="112" t="str">
        <f t="shared" si="6"/>
        <v/>
      </c>
      <c r="W174" s="112">
        <v>0.0</v>
      </c>
      <c r="X174" s="112">
        <f t="shared" si="7"/>
        <v>0</v>
      </c>
      <c r="Y174" s="140" t="str">
        <f t="shared" si="8"/>
        <v/>
      </c>
      <c r="AA174" s="141">
        <v>169.0</v>
      </c>
      <c r="AB174" s="112" t="str">
        <f t="shared" si="9"/>
        <v/>
      </c>
      <c r="AC174" s="142">
        <f t="shared" si="10"/>
        <v>0</v>
      </c>
      <c r="AD174" s="112" t="str">
        <f t="shared" si="11"/>
        <v/>
      </c>
      <c r="AE174" s="112" t="str">
        <f t="shared" si="12"/>
        <v/>
      </c>
      <c r="AF174" s="112" t="str">
        <f t="shared" si="24"/>
        <v/>
      </c>
      <c r="AG174" s="112" t="str">
        <f t="shared" si="25"/>
        <v/>
      </c>
      <c r="AH174" s="112" t="str">
        <f t="shared" si="26"/>
        <v/>
      </c>
      <c r="AI174" s="143" t="str">
        <f t="shared" si="27"/>
        <v/>
      </c>
      <c r="AK174" s="141">
        <v>169.0</v>
      </c>
      <c r="AL174" s="112"/>
      <c r="AM174" s="112"/>
      <c r="AN174" s="112"/>
      <c r="AO174" s="112"/>
      <c r="AP174" s="112"/>
      <c r="AQ174" s="112"/>
      <c r="AR174" s="112"/>
      <c r="AS174" s="112"/>
      <c r="AT174" s="112"/>
      <c r="AU174" s="112"/>
      <c r="AV174" s="112"/>
      <c r="AW174" s="112"/>
      <c r="AX174" s="112"/>
      <c r="AY174" s="143"/>
    </row>
    <row r="175" ht="15.75" customHeight="1">
      <c r="C175" s="241" t="s">
        <v>223</v>
      </c>
      <c r="D175" s="242">
        <v>0.39</v>
      </c>
      <c r="E175" s="240" t="s">
        <v>162</v>
      </c>
      <c r="F175" s="239">
        <f>IF(OR('Pin Maritime'!$E175="Feuillus",'Pin Maritime'!$E175="Peupliers"),1.56,1.3)</f>
        <v>1.3</v>
      </c>
      <c r="G175" s="112"/>
      <c r="H175" s="112"/>
      <c r="I175" s="138">
        <v>170.0</v>
      </c>
      <c r="J175" s="112" t="str">
        <f t="shared" si="64"/>
        <v/>
      </c>
      <c r="K175" s="112">
        <f t="shared" si="19"/>
        <v>0</v>
      </c>
      <c r="L175" s="112" t="str">
        <f t="shared" si="20"/>
        <v/>
      </c>
      <c r="M175" s="112" t="str">
        <f t="shared" si="1"/>
        <v/>
      </c>
      <c r="N175" s="112" t="str">
        <f t="shared" si="2"/>
        <v/>
      </c>
      <c r="O175" s="139">
        <f t="shared" si="3"/>
        <v>0</v>
      </c>
      <c r="P175" s="138">
        <v>170.0</v>
      </c>
      <c r="Q175" s="112" t="str">
        <f t="shared" si="21"/>
        <v/>
      </c>
      <c r="R175" s="112" t="str">
        <f t="shared" si="22"/>
        <v/>
      </c>
      <c r="S175" s="112">
        <f t="shared" si="4"/>
        <v>0</v>
      </c>
      <c r="T175" s="112">
        <f t="shared" si="5"/>
        <v>0</v>
      </c>
      <c r="U175" s="112" t="str">
        <f t="shared" si="23"/>
        <v/>
      </c>
      <c r="V175" s="112" t="str">
        <f t="shared" si="6"/>
        <v/>
      </c>
      <c r="W175" s="112">
        <v>0.0</v>
      </c>
      <c r="X175" s="112">
        <f t="shared" si="7"/>
        <v>0</v>
      </c>
      <c r="Y175" s="140" t="str">
        <f t="shared" si="8"/>
        <v/>
      </c>
      <c r="AA175" s="141">
        <v>170.0</v>
      </c>
      <c r="AB175" s="112" t="str">
        <f t="shared" si="9"/>
        <v/>
      </c>
      <c r="AC175" s="142">
        <f t="shared" si="10"/>
        <v>0</v>
      </c>
      <c r="AD175" s="112" t="str">
        <f t="shared" si="11"/>
        <v/>
      </c>
      <c r="AE175" s="112" t="str">
        <f t="shared" si="12"/>
        <v/>
      </c>
      <c r="AF175" s="112" t="str">
        <f t="shared" si="24"/>
        <v/>
      </c>
      <c r="AG175" s="112" t="str">
        <f t="shared" si="25"/>
        <v/>
      </c>
      <c r="AH175" s="112" t="str">
        <f t="shared" si="26"/>
        <v/>
      </c>
      <c r="AI175" s="143" t="str">
        <f t="shared" si="27"/>
        <v/>
      </c>
      <c r="AK175" s="141">
        <v>170.0</v>
      </c>
      <c r="AL175" s="112"/>
      <c r="AM175" s="112"/>
      <c r="AN175" s="112"/>
      <c r="AO175" s="112"/>
      <c r="AP175" s="112"/>
      <c r="AQ175" s="112"/>
      <c r="AR175" s="112"/>
      <c r="AS175" s="112"/>
      <c r="AT175" s="112"/>
      <c r="AU175" s="112"/>
      <c r="AV175" s="112"/>
      <c r="AW175" s="112"/>
      <c r="AX175" s="112"/>
      <c r="AY175" s="143"/>
    </row>
    <row r="176" ht="15.75" customHeight="1">
      <c r="C176" s="241" t="s">
        <v>224</v>
      </c>
      <c r="D176" s="242">
        <v>0.44</v>
      </c>
      <c r="E176" s="240" t="s">
        <v>162</v>
      </c>
      <c r="F176" s="239">
        <f>IF(OR('Pin Maritime'!$E176="Feuillus",'Pin Maritime'!$E176="Peupliers"),1.56,1.3)</f>
        <v>1.3</v>
      </c>
      <c r="G176" s="112"/>
      <c r="H176" s="112"/>
      <c r="I176" s="138">
        <v>171.0</v>
      </c>
      <c r="J176" s="112" t="str">
        <f t="shared" si="64"/>
        <v/>
      </c>
      <c r="K176" s="112">
        <f t="shared" si="19"/>
        <v>0</v>
      </c>
      <c r="L176" s="112" t="str">
        <f t="shared" si="20"/>
        <v/>
      </c>
      <c r="M176" s="112" t="str">
        <f t="shared" si="1"/>
        <v/>
      </c>
      <c r="N176" s="112" t="str">
        <f t="shared" si="2"/>
        <v/>
      </c>
      <c r="O176" s="139">
        <f t="shared" si="3"/>
        <v>0</v>
      </c>
      <c r="P176" s="138">
        <v>171.0</v>
      </c>
      <c r="Q176" s="112" t="str">
        <f t="shared" si="21"/>
        <v/>
      </c>
      <c r="R176" s="112" t="str">
        <f t="shared" si="22"/>
        <v/>
      </c>
      <c r="S176" s="112">
        <f t="shared" si="4"/>
        <v>0</v>
      </c>
      <c r="T176" s="112">
        <f t="shared" si="5"/>
        <v>0</v>
      </c>
      <c r="U176" s="112" t="str">
        <f t="shared" si="23"/>
        <v/>
      </c>
      <c r="V176" s="112" t="str">
        <f t="shared" si="6"/>
        <v/>
      </c>
      <c r="W176" s="112">
        <v>0.0</v>
      </c>
      <c r="X176" s="112">
        <f t="shared" si="7"/>
        <v>0</v>
      </c>
      <c r="Y176" s="140" t="str">
        <f t="shared" si="8"/>
        <v/>
      </c>
      <c r="AA176" s="141">
        <v>171.0</v>
      </c>
      <c r="AB176" s="112" t="str">
        <f t="shared" si="9"/>
        <v/>
      </c>
      <c r="AC176" s="142">
        <f t="shared" si="10"/>
        <v>0</v>
      </c>
      <c r="AD176" s="112" t="str">
        <f t="shared" si="11"/>
        <v/>
      </c>
      <c r="AE176" s="112" t="str">
        <f t="shared" si="12"/>
        <v/>
      </c>
      <c r="AF176" s="112" t="str">
        <f t="shared" si="24"/>
        <v/>
      </c>
      <c r="AG176" s="112" t="str">
        <f t="shared" si="25"/>
        <v/>
      </c>
      <c r="AH176" s="112" t="str">
        <f t="shared" si="26"/>
        <v/>
      </c>
      <c r="AI176" s="143" t="str">
        <f t="shared" si="27"/>
        <v/>
      </c>
      <c r="AK176" s="141">
        <v>171.0</v>
      </c>
      <c r="AL176" s="112"/>
      <c r="AM176" s="112"/>
      <c r="AN176" s="112"/>
      <c r="AO176" s="112"/>
      <c r="AP176" s="112"/>
      <c r="AQ176" s="112"/>
      <c r="AR176" s="112"/>
      <c r="AS176" s="112"/>
      <c r="AT176" s="112"/>
      <c r="AU176" s="112"/>
      <c r="AV176" s="112"/>
      <c r="AW176" s="112"/>
      <c r="AX176" s="112"/>
      <c r="AY176" s="143"/>
    </row>
    <row r="177" ht="15.75" customHeight="1">
      <c r="C177" s="241" t="s">
        <v>225</v>
      </c>
      <c r="D177" s="242">
        <v>0.46</v>
      </c>
      <c r="E177" s="240" t="s">
        <v>162</v>
      </c>
      <c r="F177" s="239">
        <f>IF(OR('Pin Maritime'!$E177="Feuillus",'Pin Maritime'!$E177="Peupliers"),1.56,1.3)</f>
        <v>1.3</v>
      </c>
      <c r="G177" s="112"/>
      <c r="H177" s="112"/>
      <c r="I177" s="138">
        <v>172.0</v>
      </c>
      <c r="J177" s="112" t="str">
        <f t="shared" si="64"/>
        <v/>
      </c>
      <c r="K177" s="112">
        <f t="shared" si="19"/>
        <v>0</v>
      </c>
      <c r="L177" s="112" t="str">
        <f t="shared" si="20"/>
        <v/>
      </c>
      <c r="M177" s="112" t="str">
        <f t="shared" si="1"/>
        <v/>
      </c>
      <c r="N177" s="112" t="str">
        <f t="shared" si="2"/>
        <v/>
      </c>
      <c r="O177" s="139">
        <f t="shared" si="3"/>
        <v>0</v>
      </c>
      <c r="P177" s="138">
        <v>172.0</v>
      </c>
      <c r="Q177" s="112" t="str">
        <f t="shared" si="21"/>
        <v/>
      </c>
      <c r="R177" s="112" t="str">
        <f t="shared" si="22"/>
        <v/>
      </c>
      <c r="S177" s="112">
        <f t="shared" si="4"/>
        <v>0</v>
      </c>
      <c r="T177" s="112">
        <f t="shared" si="5"/>
        <v>0</v>
      </c>
      <c r="U177" s="112" t="str">
        <f t="shared" si="23"/>
        <v/>
      </c>
      <c r="V177" s="112" t="str">
        <f t="shared" si="6"/>
        <v/>
      </c>
      <c r="W177" s="112">
        <v>0.0</v>
      </c>
      <c r="X177" s="112">
        <f t="shared" si="7"/>
        <v>0</v>
      </c>
      <c r="Y177" s="140" t="str">
        <f t="shared" si="8"/>
        <v/>
      </c>
      <c r="AA177" s="141">
        <v>172.0</v>
      </c>
      <c r="AB177" s="112" t="str">
        <f t="shared" si="9"/>
        <v/>
      </c>
      <c r="AC177" s="142">
        <f t="shared" si="10"/>
        <v>0</v>
      </c>
      <c r="AD177" s="112" t="str">
        <f t="shared" si="11"/>
        <v/>
      </c>
      <c r="AE177" s="112" t="str">
        <f t="shared" si="12"/>
        <v/>
      </c>
      <c r="AF177" s="112" t="str">
        <f t="shared" si="24"/>
        <v/>
      </c>
      <c r="AG177" s="112" t="str">
        <f t="shared" si="25"/>
        <v/>
      </c>
      <c r="AH177" s="112" t="str">
        <f t="shared" si="26"/>
        <v/>
      </c>
      <c r="AI177" s="143" t="str">
        <f t="shared" si="27"/>
        <v/>
      </c>
      <c r="AK177" s="141">
        <v>172.0</v>
      </c>
      <c r="AL177" s="112"/>
      <c r="AM177" s="112"/>
      <c r="AN177" s="112"/>
      <c r="AO177" s="112"/>
      <c r="AP177" s="112"/>
      <c r="AQ177" s="112"/>
      <c r="AR177" s="112"/>
      <c r="AS177" s="112"/>
      <c r="AT177" s="112"/>
      <c r="AU177" s="112"/>
      <c r="AV177" s="112"/>
      <c r="AW177" s="112"/>
      <c r="AX177" s="112"/>
      <c r="AY177" s="143"/>
    </row>
    <row r="178" ht="15.75" customHeight="1">
      <c r="C178" s="241" t="s">
        <v>134</v>
      </c>
      <c r="D178" s="242">
        <v>0.46</v>
      </c>
      <c r="E178" s="240" t="s">
        <v>160</v>
      </c>
      <c r="F178" s="239">
        <f>IF(OR('Pin Maritime'!$E178="Feuillus",'Pin Maritime'!$E178="Peupliers"),1.56,1.3)</f>
        <v>1.3</v>
      </c>
      <c r="G178" s="112"/>
      <c r="H178" s="112"/>
      <c r="I178" s="138">
        <v>173.0</v>
      </c>
      <c r="J178" s="112" t="str">
        <f t="shared" si="64"/>
        <v/>
      </c>
      <c r="K178" s="112">
        <f t="shared" si="19"/>
        <v>0</v>
      </c>
      <c r="L178" s="112" t="str">
        <f t="shared" si="20"/>
        <v/>
      </c>
      <c r="M178" s="112" t="str">
        <f t="shared" si="1"/>
        <v/>
      </c>
      <c r="N178" s="112" t="str">
        <f t="shared" si="2"/>
        <v/>
      </c>
      <c r="O178" s="139">
        <f t="shared" si="3"/>
        <v>0</v>
      </c>
      <c r="P178" s="138">
        <v>173.0</v>
      </c>
      <c r="Q178" s="112" t="str">
        <f t="shared" si="21"/>
        <v/>
      </c>
      <c r="R178" s="112" t="str">
        <f t="shared" si="22"/>
        <v/>
      </c>
      <c r="S178" s="112">
        <f t="shared" si="4"/>
        <v>0</v>
      </c>
      <c r="T178" s="112">
        <f t="shared" si="5"/>
        <v>0</v>
      </c>
      <c r="U178" s="112" t="str">
        <f t="shared" si="23"/>
        <v/>
      </c>
      <c r="V178" s="112" t="str">
        <f t="shared" si="6"/>
        <v/>
      </c>
      <c r="W178" s="112">
        <v>0.0</v>
      </c>
      <c r="X178" s="112">
        <f t="shared" si="7"/>
        <v>0</v>
      </c>
      <c r="Y178" s="140" t="str">
        <f t="shared" si="8"/>
        <v/>
      </c>
      <c r="AA178" s="141">
        <v>173.0</v>
      </c>
      <c r="AB178" s="112" t="str">
        <f t="shared" si="9"/>
        <v/>
      </c>
      <c r="AC178" s="142">
        <f t="shared" si="10"/>
        <v>0</v>
      </c>
      <c r="AD178" s="112" t="str">
        <f t="shared" si="11"/>
        <v/>
      </c>
      <c r="AE178" s="112" t="str">
        <f t="shared" si="12"/>
        <v/>
      </c>
      <c r="AF178" s="112" t="str">
        <f t="shared" si="24"/>
        <v/>
      </c>
      <c r="AG178" s="112" t="str">
        <f t="shared" si="25"/>
        <v/>
      </c>
      <c r="AH178" s="112" t="str">
        <f t="shared" si="26"/>
        <v/>
      </c>
      <c r="AI178" s="143" t="str">
        <f t="shared" si="27"/>
        <v/>
      </c>
      <c r="AK178" s="141">
        <v>173.0</v>
      </c>
      <c r="AL178" s="112"/>
      <c r="AM178" s="112"/>
      <c r="AN178" s="112"/>
      <c r="AO178" s="112"/>
      <c r="AP178" s="112"/>
      <c r="AQ178" s="112"/>
      <c r="AR178" s="112"/>
      <c r="AS178" s="112"/>
      <c r="AT178" s="112"/>
      <c r="AU178" s="112"/>
      <c r="AV178" s="112"/>
      <c r="AW178" s="112"/>
      <c r="AX178" s="112"/>
      <c r="AY178" s="143"/>
    </row>
    <row r="179" ht="15.75" customHeight="1">
      <c r="C179" s="241" t="s">
        <v>226</v>
      </c>
      <c r="D179" s="242">
        <v>0.44</v>
      </c>
      <c r="E179" s="240" t="s">
        <v>162</v>
      </c>
      <c r="F179" s="239">
        <f>IF(OR('Pin Maritime'!$E179="Feuillus",'Pin Maritime'!$E179="Peupliers"),1.56,1.3)</f>
        <v>1.3</v>
      </c>
      <c r="G179" s="112"/>
      <c r="H179" s="112"/>
      <c r="I179" s="138">
        <v>174.0</v>
      </c>
      <c r="J179" s="112" t="str">
        <f t="shared" si="64"/>
        <v/>
      </c>
      <c r="K179" s="112">
        <f t="shared" si="19"/>
        <v>0</v>
      </c>
      <c r="L179" s="112" t="str">
        <f t="shared" si="20"/>
        <v/>
      </c>
      <c r="M179" s="112" t="str">
        <f t="shared" si="1"/>
        <v/>
      </c>
      <c r="N179" s="112" t="str">
        <f t="shared" si="2"/>
        <v/>
      </c>
      <c r="O179" s="139">
        <f t="shared" si="3"/>
        <v>0</v>
      </c>
      <c r="P179" s="138">
        <v>174.0</v>
      </c>
      <c r="Q179" s="112" t="str">
        <f t="shared" si="21"/>
        <v/>
      </c>
      <c r="R179" s="112" t="str">
        <f t="shared" si="22"/>
        <v/>
      </c>
      <c r="S179" s="112">
        <f t="shared" si="4"/>
        <v>0</v>
      </c>
      <c r="T179" s="112">
        <f t="shared" si="5"/>
        <v>0</v>
      </c>
      <c r="U179" s="112" t="str">
        <f t="shared" si="23"/>
        <v/>
      </c>
      <c r="V179" s="112" t="str">
        <f t="shared" si="6"/>
        <v/>
      </c>
      <c r="W179" s="112">
        <v>0.0</v>
      </c>
      <c r="X179" s="112">
        <f t="shared" si="7"/>
        <v>0</v>
      </c>
      <c r="Y179" s="140" t="str">
        <f t="shared" si="8"/>
        <v/>
      </c>
      <c r="AA179" s="141">
        <v>174.0</v>
      </c>
      <c r="AB179" s="112" t="str">
        <f t="shared" si="9"/>
        <v/>
      </c>
      <c r="AC179" s="142">
        <f t="shared" si="10"/>
        <v>0</v>
      </c>
      <c r="AD179" s="112" t="str">
        <f t="shared" si="11"/>
        <v/>
      </c>
      <c r="AE179" s="112" t="str">
        <f t="shared" si="12"/>
        <v/>
      </c>
      <c r="AF179" s="112" t="str">
        <f t="shared" si="24"/>
        <v/>
      </c>
      <c r="AG179" s="112" t="str">
        <f t="shared" si="25"/>
        <v/>
      </c>
      <c r="AH179" s="112" t="str">
        <f t="shared" si="26"/>
        <v/>
      </c>
      <c r="AI179" s="143" t="str">
        <f t="shared" si="27"/>
        <v/>
      </c>
      <c r="AK179" s="141">
        <v>174.0</v>
      </c>
      <c r="AL179" s="112"/>
      <c r="AM179" s="112"/>
      <c r="AN179" s="112"/>
      <c r="AO179" s="112"/>
      <c r="AP179" s="112"/>
      <c r="AQ179" s="112"/>
      <c r="AR179" s="112"/>
      <c r="AS179" s="112"/>
      <c r="AT179" s="112"/>
      <c r="AU179" s="112"/>
      <c r="AV179" s="112"/>
      <c r="AW179" s="112"/>
      <c r="AX179" s="112"/>
      <c r="AY179" s="143"/>
    </row>
    <row r="180" ht="15.75" customHeight="1">
      <c r="C180" s="241" t="s">
        <v>227</v>
      </c>
      <c r="D180" s="242">
        <v>0.46</v>
      </c>
      <c r="E180" s="240" t="s">
        <v>162</v>
      </c>
      <c r="F180" s="239">
        <f>IF(OR('Pin Maritime'!$E180="Feuillus",'Pin Maritime'!$E180="Peupliers"),1.56,1.3)</f>
        <v>1.3</v>
      </c>
      <c r="G180" s="112"/>
      <c r="H180" s="112"/>
      <c r="I180" s="138">
        <v>175.0</v>
      </c>
      <c r="J180" s="112" t="str">
        <f t="shared" si="64"/>
        <v/>
      </c>
      <c r="K180" s="112">
        <f t="shared" si="19"/>
        <v>0</v>
      </c>
      <c r="L180" s="112" t="str">
        <f t="shared" si="20"/>
        <v/>
      </c>
      <c r="M180" s="112" t="str">
        <f t="shared" si="1"/>
        <v/>
      </c>
      <c r="N180" s="112" t="str">
        <f t="shared" si="2"/>
        <v/>
      </c>
      <c r="O180" s="139">
        <f t="shared" si="3"/>
        <v>0</v>
      </c>
      <c r="P180" s="138">
        <v>175.0</v>
      </c>
      <c r="Q180" s="112" t="str">
        <f t="shared" si="21"/>
        <v/>
      </c>
      <c r="R180" s="112" t="str">
        <f t="shared" si="22"/>
        <v/>
      </c>
      <c r="S180" s="112">
        <f t="shared" si="4"/>
        <v>0</v>
      </c>
      <c r="T180" s="112">
        <f t="shared" si="5"/>
        <v>0</v>
      </c>
      <c r="U180" s="112" t="str">
        <f t="shared" si="23"/>
        <v/>
      </c>
      <c r="V180" s="112" t="str">
        <f t="shared" si="6"/>
        <v/>
      </c>
      <c r="W180" s="112">
        <v>0.0</v>
      </c>
      <c r="X180" s="112">
        <f t="shared" si="7"/>
        <v>0</v>
      </c>
      <c r="Y180" s="140" t="str">
        <f t="shared" si="8"/>
        <v/>
      </c>
      <c r="AA180" s="141">
        <v>175.0</v>
      </c>
      <c r="AB180" s="112" t="str">
        <f t="shared" si="9"/>
        <v/>
      </c>
      <c r="AC180" s="142">
        <f t="shared" si="10"/>
        <v>0</v>
      </c>
      <c r="AD180" s="112" t="str">
        <f t="shared" si="11"/>
        <v/>
      </c>
      <c r="AE180" s="112" t="str">
        <f t="shared" si="12"/>
        <v/>
      </c>
      <c r="AF180" s="112" t="str">
        <f t="shared" si="24"/>
        <v/>
      </c>
      <c r="AG180" s="112" t="str">
        <f t="shared" si="25"/>
        <v/>
      </c>
      <c r="AH180" s="112" t="str">
        <f t="shared" si="26"/>
        <v/>
      </c>
      <c r="AI180" s="143" t="str">
        <f t="shared" si="27"/>
        <v/>
      </c>
      <c r="AK180" s="141">
        <v>175.0</v>
      </c>
      <c r="AL180" s="112"/>
      <c r="AM180" s="112"/>
      <c r="AN180" s="112"/>
      <c r="AO180" s="112"/>
      <c r="AP180" s="112"/>
      <c r="AQ180" s="112"/>
      <c r="AR180" s="112"/>
      <c r="AS180" s="112"/>
      <c r="AT180" s="112"/>
      <c r="AU180" s="112"/>
      <c r="AV180" s="112"/>
      <c r="AW180" s="112"/>
      <c r="AX180" s="112"/>
      <c r="AY180" s="143"/>
    </row>
    <row r="181" ht="15.75" customHeight="1">
      <c r="C181" s="241" t="s">
        <v>228</v>
      </c>
      <c r="D181" s="242">
        <v>0.48</v>
      </c>
      <c r="E181" s="240" t="s">
        <v>162</v>
      </c>
      <c r="F181" s="239">
        <f>IF(OR('Pin Maritime'!$E181="Feuillus",'Pin Maritime'!$E181="Peupliers"),1.56,1.3)</f>
        <v>1.3</v>
      </c>
      <c r="G181" s="112"/>
      <c r="H181" s="112"/>
      <c r="I181" s="138">
        <v>176.0</v>
      </c>
      <c r="J181" s="112" t="str">
        <f t="shared" si="64"/>
        <v/>
      </c>
      <c r="K181" s="112">
        <f t="shared" si="19"/>
        <v>0</v>
      </c>
      <c r="L181" s="112" t="str">
        <f t="shared" si="20"/>
        <v/>
      </c>
      <c r="M181" s="112" t="str">
        <f t="shared" si="1"/>
        <v/>
      </c>
      <c r="N181" s="112" t="str">
        <f t="shared" si="2"/>
        <v/>
      </c>
      <c r="O181" s="139">
        <f t="shared" si="3"/>
        <v>0</v>
      </c>
      <c r="P181" s="138">
        <v>176.0</v>
      </c>
      <c r="Q181" s="112" t="str">
        <f t="shared" si="21"/>
        <v/>
      </c>
      <c r="R181" s="112" t="str">
        <f t="shared" si="22"/>
        <v/>
      </c>
      <c r="S181" s="112">
        <f t="shared" si="4"/>
        <v>0</v>
      </c>
      <c r="T181" s="112">
        <f t="shared" si="5"/>
        <v>0</v>
      </c>
      <c r="U181" s="112" t="str">
        <f t="shared" si="23"/>
        <v/>
      </c>
      <c r="V181" s="112" t="str">
        <f t="shared" si="6"/>
        <v/>
      </c>
      <c r="W181" s="112">
        <v>0.0</v>
      </c>
      <c r="X181" s="112">
        <f t="shared" si="7"/>
        <v>0</v>
      </c>
      <c r="Y181" s="140" t="str">
        <f t="shared" si="8"/>
        <v/>
      </c>
      <c r="AA181" s="141">
        <v>176.0</v>
      </c>
      <c r="AB181" s="112" t="str">
        <f t="shared" si="9"/>
        <v/>
      </c>
      <c r="AC181" s="142">
        <f t="shared" si="10"/>
        <v>0</v>
      </c>
      <c r="AD181" s="112" t="str">
        <f t="shared" si="11"/>
        <v/>
      </c>
      <c r="AE181" s="112" t="str">
        <f t="shared" si="12"/>
        <v/>
      </c>
      <c r="AF181" s="112" t="str">
        <f t="shared" si="24"/>
        <v/>
      </c>
      <c r="AG181" s="112" t="str">
        <f t="shared" si="25"/>
        <v/>
      </c>
      <c r="AH181" s="112" t="str">
        <f t="shared" si="26"/>
        <v/>
      </c>
      <c r="AI181" s="143" t="str">
        <f t="shared" si="27"/>
        <v/>
      </c>
      <c r="AK181" s="141">
        <v>176.0</v>
      </c>
      <c r="AL181" s="112"/>
      <c r="AM181" s="112"/>
      <c r="AN181" s="112"/>
      <c r="AO181" s="112"/>
      <c r="AP181" s="112"/>
      <c r="AQ181" s="112"/>
      <c r="AR181" s="112"/>
      <c r="AS181" s="112"/>
      <c r="AT181" s="112"/>
      <c r="AU181" s="112"/>
      <c r="AV181" s="112"/>
      <c r="AW181" s="112"/>
      <c r="AX181" s="112"/>
      <c r="AY181" s="143"/>
    </row>
    <row r="182" ht="15.75" customHeight="1">
      <c r="C182" s="241" t="s">
        <v>229</v>
      </c>
      <c r="D182" s="242">
        <v>0.44</v>
      </c>
      <c r="E182" s="240" t="s">
        <v>162</v>
      </c>
      <c r="F182" s="239">
        <f>IF(OR('Pin Maritime'!$E182="Feuillus",'Pin Maritime'!$E182="Peupliers"),1.56,1.3)</f>
        <v>1.3</v>
      </c>
      <c r="G182" s="112"/>
      <c r="H182" s="112"/>
      <c r="I182" s="138">
        <v>177.0</v>
      </c>
      <c r="J182" s="112" t="str">
        <f t="shared" si="64"/>
        <v/>
      </c>
      <c r="K182" s="112">
        <f t="shared" si="19"/>
        <v>0</v>
      </c>
      <c r="L182" s="112" t="str">
        <f t="shared" si="20"/>
        <v/>
      </c>
      <c r="M182" s="112" t="str">
        <f t="shared" si="1"/>
        <v/>
      </c>
      <c r="N182" s="112" t="str">
        <f t="shared" si="2"/>
        <v/>
      </c>
      <c r="O182" s="139">
        <f t="shared" si="3"/>
        <v>0</v>
      </c>
      <c r="P182" s="138">
        <v>177.0</v>
      </c>
      <c r="Q182" s="112" t="str">
        <f t="shared" si="21"/>
        <v/>
      </c>
      <c r="R182" s="112" t="str">
        <f t="shared" si="22"/>
        <v/>
      </c>
      <c r="S182" s="112">
        <f t="shared" si="4"/>
        <v>0</v>
      </c>
      <c r="T182" s="112">
        <f t="shared" si="5"/>
        <v>0</v>
      </c>
      <c r="U182" s="112" t="str">
        <f t="shared" si="23"/>
        <v/>
      </c>
      <c r="V182" s="112" t="str">
        <f t="shared" si="6"/>
        <v/>
      </c>
      <c r="W182" s="112">
        <v>0.0</v>
      </c>
      <c r="X182" s="112">
        <f t="shared" si="7"/>
        <v>0</v>
      </c>
      <c r="Y182" s="140" t="str">
        <f t="shared" si="8"/>
        <v/>
      </c>
      <c r="AA182" s="141">
        <v>177.0</v>
      </c>
      <c r="AB182" s="112" t="str">
        <f t="shared" si="9"/>
        <v/>
      </c>
      <c r="AC182" s="142">
        <f t="shared" si="10"/>
        <v>0</v>
      </c>
      <c r="AD182" s="112" t="str">
        <f t="shared" si="11"/>
        <v/>
      </c>
      <c r="AE182" s="112" t="str">
        <f t="shared" si="12"/>
        <v/>
      </c>
      <c r="AF182" s="112" t="str">
        <f t="shared" si="24"/>
        <v/>
      </c>
      <c r="AG182" s="112" t="str">
        <f t="shared" si="25"/>
        <v/>
      </c>
      <c r="AH182" s="112" t="str">
        <f t="shared" si="26"/>
        <v/>
      </c>
      <c r="AI182" s="143" t="str">
        <f t="shared" si="27"/>
        <v/>
      </c>
      <c r="AK182" s="141">
        <v>177.0</v>
      </c>
      <c r="AL182" s="112"/>
      <c r="AM182" s="112"/>
      <c r="AN182" s="112"/>
      <c r="AO182" s="112"/>
      <c r="AP182" s="112"/>
      <c r="AQ182" s="112"/>
      <c r="AR182" s="112"/>
      <c r="AS182" s="112"/>
      <c r="AT182" s="112"/>
      <c r="AU182" s="112"/>
      <c r="AV182" s="112"/>
      <c r="AW182" s="112"/>
      <c r="AX182" s="112"/>
      <c r="AY182" s="143"/>
    </row>
    <row r="183" ht="15.75" customHeight="1">
      <c r="C183" s="241" t="s">
        <v>230</v>
      </c>
      <c r="D183" s="242">
        <v>0.34</v>
      </c>
      <c r="E183" s="240" t="s">
        <v>162</v>
      </c>
      <c r="F183" s="239">
        <f>IF(OR('Pin Maritime'!$E183="Feuillus",'Pin Maritime'!$E183="Peupliers"),1.56,1.3)</f>
        <v>1.3</v>
      </c>
      <c r="G183" s="112"/>
      <c r="H183" s="112"/>
      <c r="I183" s="138">
        <v>178.0</v>
      </c>
      <c r="J183" s="112" t="str">
        <f t="shared" si="64"/>
        <v/>
      </c>
      <c r="K183" s="112">
        <f t="shared" si="19"/>
        <v>0</v>
      </c>
      <c r="L183" s="112" t="str">
        <f t="shared" si="20"/>
        <v/>
      </c>
      <c r="M183" s="112" t="str">
        <f t="shared" si="1"/>
        <v/>
      </c>
      <c r="N183" s="112" t="str">
        <f t="shared" si="2"/>
        <v/>
      </c>
      <c r="O183" s="139">
        <f t="shared" si="3"/>
        <v>0</v>
      </c>
      <c r="P183" s="138">
        <v>178.0</v>
      </c>
      <c r="Q183" s="112" t="str">
        <f t="shared" si="21"/>
        <v/>
      </c>
      <c r="R183" s="112" t="str">
        <f t="shared" si="22"/>
        <v/>
      </c>
      <c r="S183" s="112">
        <f t="shared" si="4"/>
        <v>0</v>
      </c>
      <c r="T183" s="112">
        <f t="shared" si="5"/>
        <v>0</v>
      </c>
      <c r="U183" s="112" t="str">
        <f t="shared" si="23"/>
        <v/>
      </c>
      <c r="V183" s="112" t="str">
        <f t="shared" si="6"/>
        <v/>
      </c>
      <c r="W183" s="112">
        <v>0.0</v>
      </c>
      <c r="X183" s="112">
        <f t="shared" si="7"/>
        <v>0</v>
      </c>
      <c r="Y183" s="140" t="str">
        <f t="shared" si="8"/>
        <v/>
      </c>
      <c r="AA183" s="141">
        <v>178.0</v>
      </c>
      <c r="AB183" s="112" t="str">
        <f t="shared" si="9"/>
        <v/>
      </c>
      <c r="AC183" s="142">
        <f t="shared" si="10"/>
        <v>0</v>
      </c>
      <c r="AD183" s="112" t="str">
        <f t="shared" si="11"/>
        <v/>
      </c>
      <c r="AE183" s="112" t="str">
        <f t="shared" si="12"/>
        <v/>
      </c>
      <c r="AF183" s="112" t="str">
        <f t="shared" si="24"/>
        <v/>
      </c>
      <c r="AG183" s="112" t="str">
        <f t="shared" si="25"/>
        <v/>
      </c>
      <c r="AH183" s="112" t="str">
        <f t="shared" si="26"/>
        <v/>
      </c>
      <c r="AI183" s="143" t="str">
        <f t="shared" si="27"/>
        <v/>
      </c>
      <c r="AK183" s="141">
        <v>178.0</v>
      </c>
      <c r="AL183" s="112"/>
      <c r="AM183" s="112"/>
      <c r="AN183" s="112"/>
      <c r="AO183" s="112"/>
      <c r="AP183" s="112"/>
      <c r="AQ183" s="112"/>
      <c r="AR183" s="112"/>
      <c r="AS183" s="112"/>
      <c r="AT183" s="112"/>
      <c r="AU183" s="112"/>
      <c r="AV183" s="112"/>
      <c r="AW183" s="112"/>
      <c r="AX183" s="112"/>
      <c r="AY183" s="143"/>
    </row>
    <row r="184" ht="15.75" customHeight="1">
      <c r="C184" s="241" t="s">
        <v>231</v>
      </c>
      <c r="D184" s="242">
        <v>0.5</v>
      </c>
      <c r="E184" s="240" t="s">
        <v>158</v>
      </c>
      <c r="F184" s="239">
        <f>IF(OR('Pin Maritime'!$E184="Feuillus",'Pin Maritime'!$E184="Peupliers"),1.56,1.3)</f>
        <v>1.56</v>
      </c>
      <c r="G184" s="112"/>
      <c r="H184" s="112"/>
      <c r="I184" s="138">
        <v>179.0</v>
      </c>
      <c r="J184" s="112" t="str">
        <f t="shared" si="64"/>
        <v/>
      </c>
      <c r="K184" s="112">
        <f t="shared" si="19"/>
        <v>0</v>
      </c>
      <c r="L184" s="112" t="str">
        <f t="shared" si="20"/>
        <v/>
      </c>
      <c r="M184" s="112" t="str">
        <f t="shared" si="1"/>
        <v/>
      </c>
      <c r="N184" s="112" t="str">
        <f t="shared" si="2"/>
        <v/>
      </c>
      <c r="O184" s="139">
        <f t="shared" si="3"/>
        <v>0</v>
      </c>
      <c r="P184" s="138">
        <v>179.0</v>
      </c>
      <c r="Q184" s="112" t="str">
        <f t="shared" si="21"/>
        <v/>
      </c>
      <c r="R184" s="112" t="str">
        <f t="shared" si="22"/>
        <v/>
      </c>
      <c r="S184" s="112">
        <f t="shared" si="4"/>
        <v>0</v>
      </c>
      <c r="T184" s="112">
        <f t="shared" si="5"/>
        <v>0</v>
      </c>
      <c r="U184" s="112" t="str">
        <f t="shared" si="23"/>
        <v/>
      </c>
      <c r="V184" s="112" t="str">
        <f t="shared" si="6"/>
        <v/>
      </c>
      <c r="W184" s="112">
        <v>0.0</v>
      </c>
      <c r="X184" s="112">
        <f t="shared" si="7"/>
        <v>0</v>
      </c>
      <c r="Y184" s="140" t="str">
        <f t="shared" si="8"/>
        <v/>
      </c>
      <c r="AA184" s="141">
        <v>179.0</v>
      </c>
      <c r="AB184" s="112" t="str">
        <f t="shared" si="9"/>
        <v/>
      </c>
      <c r="AC184" s="142">
        <f t="shared" si="10"/>
        <v>0</v>
      </c>
      <c r="AD184" s="112" t="str">
        <f t="shared" si="11"/>
        <v/>
      </c>
      <c r="AE184" s="112" t="str">
        <f t="shared" si="12"/>
        <v/>
      </c>
      <c r="AF184" s="112" t="str">
        <f t="shared" si="24"/>
        <v/>
      </c>
      <c r="AG184" s="112" t="str">
        <f t="shared" si="25"/>
        <v/>
      </c>
      <c r="AH184" s="112" t="str">
        <f t="shared" si="26"/>
        <v/>
      </c>
      <c r="AI184" s="143" t="str">
        <f t="shared" si="27"/>
        <v/>
      </c>
      <c r="AK184" s="141">
        <v>179.0</v>
      </c>
      <c r="AL184" s="112"/>
      <c r="AM184" s="112"/>
      <c r="AN184" s="112"/>
      <c r="AO184" s="112"/>
      <c r="AP184" s="112"/>
      <c r="AQ184" s="112"/>
      <c r="AR184" s="112"/>
      <c r="AS184" s="112"/>
      <c r="AT184" s="112"/>
      <c r="AU184" s="112"/>
      <c r="AV184" s="112"/>
      <c r="AW184" s="112"/>
      <c r="AX184" s="112"/>
      <c r="AY184" s="143"/>
    </row>
    <row r="185" ht="15.75" customHeight="1">
      <c r="C185" s="241" t="s">
        <v>232</v>
      </c>
      <c r="D185" s="242">
        <v>0.58</v>
      </c>
      <c r="E185" s="240" t="s">
        <v>158</v>
      </c>
      <c r="F185" s="239">
        <f>IF(OR('Pin Maritime'!$E185="Feuillus",'Pin Maritime'!$E185="Peupliers"),1.56,1.3)</f>
        <v>1.56</v>
      </c>
      <c r="G185" s="112"/>
      <c r="H185" s="112"/>
      <c r="I185" s="138">
        <v>180.0</v>
      </c>
      <c r="J185" s="112" t="str">
        <f t="shared" si="64"/>
        <v/>
      </c>
      <c r="K185" s="112">
        <f t="shared" si="19"/>
        <v>0</v>
      </c>
      <c r="L185" s="112" t="str">
        <f t="shared" si="20"/>
        <v/>
      </c>
      <c r="M185" s="112" t="str">
        <f t="shared" si="1"/>
        <v/>
      </c>
      <c r="N185" s="112" t="str">
        <f t="shared" si="2"/>
        <v/>
      </c>
      <c r="O185" s="139">
        <f t="shared" si="3"/>
        <v>0</v>
      </c>
      <c r="P185" s="138">
        <v>180.0</v>
      </c>
      <c r="Q185" s="112" t="str">
        <f t="shared" si="21"/>
        <v/>
      </c>
      <c r="R185" s="112" t="str">
        <f t="shared" si="22"/>
        <v/>
      </c>
      <c r="S185" s="112">
        <f t="shared" si="4"/>
        <v>0</v>
      </c>
      <c r="T185" s="112">
        <f t="shared" si="5"/>
        <v>0</v>
      </c>
      <c r="U185" s="112" t="str">
        <f t="shared" si="23"/>
        <v/>
      </c>
      <c r="V185" s="112" t="str">
        <f t="shared" si="6"/>
        <v/>
      </c>
      <c r="W185" s="112">
        <v>0.0</v>
      </c>
      <c r="X185" s="112">
        <f t="shared" si="7"/>
        <v>0</v>
      </c>
      <c r="Y185" s="140" t="str">
        <f t="shared" si="8"/>
        <v/>
      </c>
      <c r="AA185" s="141">
        <v>180.0</v>
      </c>
      <c r="AB185" s="112" t="str">
        <f t="shared" si="9"/>
        <v/>
      </c>
      <c r="AC185" s="142">
        <f t="shared" si="10"/>
        <v>0</v>
      </c>
      <c r="AD185" s="112" t="str">
        <f t="shared" si="11"/>
        <v/>
      </c>
      <c r="AE185" s="112" t="str">
        <f t="shared" si="12"/>
        <v/>
      </c>
      <c r="AF185" s="112" t="str">
        <f t="shared" si="24"/>
        <v/>
      </c>
      <c r="AG185" s="112" t="str">
        <f t="shared" si="25"/>
        <v/>
      </c>
      <c r="AH185" s="112" t="str">
        <f t="shared" si="26"/>
        <v/>
      </c>
      <c r="AI185" s="143" t="str">
        <f t="shared" si="27"/>
        <v/>
      </c>
      <c r="AK185" s="141">
        <v>180.0</v>
      </c>
      <c r="AL185" s="112"/>
      <c r="AM185" s="112"/>
      <c r="AN185" s="112"/>
      <c r="AO185" s="112"/>
      <c r="AP185" s="112"/>
      <c r="AQ185" s="112"/>
      <c r="AR185" s="112"/>
      <c r="AS185" s="112"/>
      <c r="AT185" s="112"/>
      <c r="AU185" s="112"/>
      <c r="AV185" s="112"/>
      <c r="AW185" s="112"/>
      <c r="AX185" s="112"/>
      <c r="AY185" s="143"/>
    </row>
    <row r="186" ht="15.75" customHeight="1">
      <c r="C186" s="241" t="s">
        <v>233</v>
      </c>
      <c r="D186" s="242">
        <v>0.37</v>
      </c>
      <c r="E186" s="240" t="s">
        <v>162</v>
      </c>
      <c r="F186" s="239">
        <f>IF(OR('Pin Maritime'!$E186="Feuillus",'Pin Maritime'!$E186="Peupliers"),1.56,1.3)</f>
        <v>1.3</v>
      </c>
      <c r="G186" s="112"/>
      <c r="H186" s="112"/>
      <c r="I186" s="138">
        <v>181.0</v>
      </c>
      <c r="J186" s="112" t="str">
        <f t="shared" si="64"/>
        <v/>
      </c>
      <c r="K186" s="112">
        <f t="shared" si="19"/>
        <v>0</v>
      </c>
      <c r="L186" s="112" t="str">
        <f t="shared" si="20"/>
        <v/>
      </c>
      <c r="M186" s="112" t="str">
        <f t="shared" si="1"/>
        <v/>
      </c>
      <c r="N186" s="112" t="str">
        <f t="shared" si="2"/>
        <v/>
      </c>
      <c r="O186" s="139">
        <f t="shared" si="3"/>
        <v>0</v>
      </c>
      <c r="P186" s="138">
        <v>181.0</v>
      </c>
      <c r="Q186" s="112" t="str">
        <f t="shared" si="21"/>
        <v/>
      </c>
      <c r="R186" s="112" t="str">
        <f t="shared" si="22"/>
        <v/>
      </c>
      <c r="S186" s="112">
        <f t="shared" si="4"/>
        <v>0</v>
      </c>
      <c r="T186" s="112">
        <f t="shared" si="5"/>
        <v>0</v>
      </c>
      <c r="U186" s="112" t="str">
        <f t="shared" si="23"/>
        <v/>
      </c>
      <c r="V186" s="112" t="str">
        <f t="shared" si="6"/>
        <v/>
      </c>
      <c r="W186" s="112">
        <v>0.0</v>
      </c>
      <c r="X186" s="112">
        <f t="shared" si="7"/>
        <v>0</v>
      </c>
      <c r="Y186" s="140" t="str">
        <f t="shared" si="8"/>
        <v/>
      </c>
      <c r="AA186" s="141">
        <v>181.0</v>
      </c>
      <c r="AB186" s="112" t="str">
        <f t="shared" si="9"/>
        <v/>
      </c>
      <c r="AC186" s="142">
        <f t="shared" si="10"/>
        <v>0</v>
      </c>
      <c r="AD186" s="112" t="str">
        <f t="shared" si="11"/>
        <v/>
      </c>
      <c r="AE186" s="112" t="str">
        <f t="shared" si="12"/>
        <v/>
      </c>
      <c r="AF186" s="112" t="str">
        <f t="shared" si="24"/>
        <v/>
      </c>
      <c r="AG186" s="112" t="str">
        <f t="shared" si="25"/>
        <v/>
      </c>
      <c r="AH186" s="112" t="str">
        <f t="shared" si="26"/>
        <v/>
      </c>
      <c r="AI186" s="143" t="str">
        <f t="shared" si="27"/>
        <v/>
      </c>
      <c r="AK186" s="141">
        <v>181.0</v>
      </c>
      <c r="AL186" s="112"/>
      <c r="AM186" s="112"/>
      <c r="AN186" s="112"/>
      <c r="AO186" s="112"/>
      <c r="AP186" s="112"/>
      <c r="AQ186" s="112"/>
      <c r="AR186" s="112"/>
      <c r="AS186" s="112"/>
      <c r="AT186" s="112"/>
      <c r="AU186" s="112"/>
      <c r="AV186" s="112"/>
      <c r="AW186" s="112"/>
      <c r="AX186" s="112"/>
      <c r="AY186" s="143"/>
    </row>
    <row r="187" ht="15.75" customHeight="1">
      <c r="C187" s="241" t="s">
        <v>234</v>
      </c>
      <c r="D187" s="242">
        <v>0.37</v>
      </c>
      <c r="E187" s="240" t="s">
        <v>162</v>
      </c>
      <c r="F187" s="239">
        <f>IF(OR('Pin Maritime'!$E187="Feuillus",'Pin Maritime'!$E187="Peupliers"),1.56,1.3)</f>
        <v>1.3</v>
      </c>
      <c r="G187" s="112"/>
      <c r="H187" s="112"/>
      <c r="I187" s="138">
        <v>182.0</v>
      </c>
      <c r="J187" s="112" t="str">
        <f t="shared" si="64"/>
        <v/>
      </c>
      <c r="K187" s="112">
        <f t="shared" si="19"/>
        <v>0</v>
      </c>
      <c r="L187" s="112" t="str">
        <f t="shared" si="20"/>
        <v/>
      </c>
      <c r="M187" s="112" t="str">
        <f t="shared" si="1"/>
        <v/>
      </c>
      <c r="N187" s="112" t="str">
        <f t="shared" si="2"/>
        <v/>
      </c>
      <c r="O187" s="139">
        <f t="shared" si="3"/>
        <v>0</v>
      </c>
      <c r="P187" s="138">
        <v>182.0</v>
      </c>
      <c r="Q187" s="112" t="str">
        <f t="shared" si="21"/>
        <v/>
      </c>
      <c r="R187" s="112" t="str">
        <f t="shared" si="22"/>
        <v/>
      </c>
      <c r="S187" s="112">
        <f t="shared" si="4"/>
        <v>0</v>
      </c>
      <c r="T187" s="112">
        <f t="shared" si="5"/>
        <v>0</v>
      </c>
      <c r="U187" s="112" t="str">
        <f t="shared" si="23"/>
        <v/>
      </c>
      <c r="V187" s="112" t="str">
        <f t="shared" si="6"/>
        <v/>
      </c>
      <c r="W187" s="112">
        <v>0.0</v>
      </c>
      <c r="X187" s="112">
        <f t="shared" si="7"/>
        <v>0</v>
      </c>
      <c r="Y187" s="140" t="str">
        <f t="shared" si="8"/>
        <v/>
      </c>
      <c r="AA187" s="141">
        <v>182.0</v>
      </c>
      <c r="AB187" s="112" t="str">
        <f t="shared" si="9"/>
        <v/>
      </c>
      <c r="AC187" s="142">
        <f t="shared" si="10"/>
        <v>0</v>
      </c>
      <c r="AD187" s="112" t="str">
        <f t="shared" si="11"/>
        <v/>
      </c>
      <c r="AE187" s="112" t="str">
        <f t="shared" si="12"/>
        <v/>
      </c>
      <c r="AF187" s="112" t="str">
        <f t="shared" si="24"/>
        <v/>
      </c>
      <c r="AG187" s="112" t="str">
        <f t="shared" si="25"/>
        <v/>
      </c>
      <c r="AH187" s="112" t="str">
        <f t="shared" si="26"/>
        <v/>
      </c>
      <c r="AI187" s="143" t="str">
        <f t="shared" si="27"/>
        <v/>
      </c>
      <c r="AK187" s="141">
        <v>182.0</v>
      </c>
      <c r="AL187" s="112"/>
      <c r="AM187" s="112"/>
      <c r="AN187" s="112"/>
      <c r="AO187" s="112"/>
      <c r="AP187" s="112"/>
      <c r="AQ187" s="112"/>
      <c r="AR187" s="112"/>
      <c r="AS187" s="112"/>
      <c r="AT187" s="112"/>
      <c r="AU187" s="112"/>
      <c r="AV187" s="112"/>
      <c r="AW187" s="112"/>
      <c r="AX187" s="112"/>
      <c r="AY187" s="143"/>
    </row>
    <row r="188" ht="15.75" customHeight="1">
      <c r="C188" s="241" t="s">
        <v>235</v>
      </c>
      <c r="D188" s="242">
        <v>0.38</v>
      </c>
      <c r="E188" s="240" t="s">
        <v>162</v>
      </c>
      <c r="F188" s="239">
        <f>IF(OR('Pin Maritime'!$E188="Feuillus",'Pin Maritime'!$E188="Peupliers"),1.56,1.3)</f>
        <v>1.3</v>
      </c>
      <c r="G188" s="112"/>
      <c r="H188" s="112"/>
      <c r="I188" s="138">
        <v>183.0</v>
      </c>
      <c r="J188" s="112" t="str">
        <f t="shared" si="64"/>
        <v/>
      </c>
      <c r="K188" s="112">
        <f t="shared" si="19"/>
        <v>0</v>
      </c>
      <c r="L188" s="112" t="str">
        <f t="shared" si="20"/>
        <v/>
      </c>
      <c r="M188" s="112" t="str">
        <f t="shared" si="1"/>
        <v/>
      </c>
      <c r="N188" s="112" t="str">
        <f t="shared" si="2"/>
        <v/>
      </c>
      <c r="O188" s="139">
        <f t="shared" si="3"/>
        <v>0</v>
      </c>
      <c r="P188" s="138">
        <v>183.0</v>
      </c>
      <c r="Q188" s="112" t="str">
        <f t="shared" si="21"/>
        <v/>
      </c>
      <c r="R188" s="112" t="str">
        <f t="shared" si="22"/>
        <v/>
      </c>
      <c r="S188" s="112">
        <f t="shared" si="4"/>
        <v>0</v>
      </c>
      <c r="T188" s="112">
        <f t="shared" si="5"/>
        <v>0</v>
      </c>
      <c r="U188" s="112" t="str">
        <f t="shared" si="23"/>
        <v/>
      </c>
      <c r="V188" s="112" t="str">
        <f t="shared" si="6"/>
        <v/>
      </c>
      <c r="W188" s="112">
        <v>0.0</v>
      </c>
      <c r="X188" s="112">
        <f t="shared" si="7"/>
        <v>0</v>
      </c>
      <c r="Y188" s="140" t="str">
        <f t="shared" si="8"/>
        <v/>
      </c>
      <c r="AA188" s="141">
        <v>183.0</v>
      </c>
      <c r="AB188" s="112" t="str">
        <f t="shared" si="9"/>
        <v/>
      </c>
      <c r="AC188" s="142">
        <f t="shared" si="10"/>
        <v>0</v>
      </c>
      <c r="AD188" s="112" t="str">
        <f t="shared" si="11"/>
        <v/>
      </c>
      <c r="AE188" s="112" t="str">
        <f t="shared" si="12"/>
        <v/>
      </c>
      <c r="AF188" s="112" t="str">
        <f t="shared" si="24"/>
        <v/>
      </c>
      <c r="AG188" s="112" t="str">
        <f t="shared" si="25"/>
        <v/>
      </c>
      <c r="AH188" s="112" t="str">
        <f t="shared" si="26"/>
        <v/>
      </c>
      <c r="AI188" s="143" t="str">
        <f t="shared" si="27"/>
        <v/>
      </c>
      <c r="AK188" s="141">
        <v>183.0</v>
      </c>
      <c r="AL188" s="112"/>
      <c r="AM188" s="112"/>
      <c r="AN188" s="112"/>
      <c r="AO188" s="112"/>
      <c r="AP188" s="112"/>
      <c r="AQ188" s="112"/>
      <c r="AR188" s="112"/>
      <c r="AS188" s="112"/>
      <c r="AT188" s="112"/>
      <c r="AU188" s="112"/>
      <c r="AV188" s="112"/>
      <c r="AW188" s="112"/>
      <c r="AX188" s="112"/>
      <c r="AY188" s="143"/>
    </row>
    <row r="189" ht="15.75" customHeight="1">
      <c r="C189" s="241" t="s">
        <v>236</v>
      </c>
      <c r="D189" s="242">
        <v>0.36</v>
      </c>
      <c r="E189" s="240" t="s">
        <v>162</v>
      </c>
      <c r="F189" s="239">
        <f>IF(OR('Pin Maritime'!$E189="Feuillus",'Pin Maritime'!$E189="Peupliers"),1.56,1.3)</f>
        <v>1.3</v>
      </c>
      <c r="G189" s="112"/>
      <c r="H189" s="112"/>
      <c r="I189" s="138">
        <v>184.0</v>
      </c>
      <c r="J189" s="112" t="str">
        <f t="shared" si="64"/>
        <v/>
      </c>
      <c r="K189" s="112">
        <f t="shared" si="19"/>
        <v>0</v>
      </c>
      <c r="L189" s="112" t="str">
        <f t="shared" si="20"/>
        <v/>
      </c>
      <c r="M189" s="112" t="str">
        <f t="shared" si="1"/>
        <v/>
      </c>
      <c r="N189" s="112" t="str">
        <f t="shared" si="2"/>
        <v/>
      </c>
      <c r="O189" s="139">
        <f t="shared" si="3"/>
        <v>0</v>
      </c>
      <c r="P189" s="138">
        <v>184.0</v>
      </c>
      <c r="Q189" s="112" t="str">
        <f t="shared" si="21"/>
        <v/>
      </c>
      <c r="R189" s="112" t="str">
        <f t="shared" si="22"/>
        <v/>
      </c>
      <c r="S189" s="112">
        <f t="shared" si="4"/>
        <v>0</v>
      </c>
      <c r="T189" s="112">
        <f t="shared" si="5"/>
        <v>0</v>
      </c>
      <c r="U189" s="112" t="str">
        <f t="shared" si="23"/>
        <v/>
      </c>
      <c r="V189" s="112" t="str">
        <f t="shared" si="6"/>
        <v/>
      </c>
      <c r="W189" s="112">
        <v>0.0</v>
      </c>
      <c r="X189" s="112">
        <f t="shared" si="7"/>
        <v>0</v>
      </c>
      <c r="Y189" s="140" t="str">
        <f t="shared" si="8"/>
        <v/>
      </c>
      <c r="AA189" s="141">
        <v>184.0</v>
      </c>
      <c r="AB189" s="112" t="str">
        <f t="shared" si="9"/>
        <v/>
      </c>
      <c r="AC189" s="142">
        <f t="shared" si="10"/>
        <v>0</v>
      </c>
      <c r="AD189" s="112" t="str">
        <f t="shared" si="11"/>
        <v/>
      </c>
      <c r="AE189" s="112" t="str">
        <f t="shared" si="12"/>
        <v/>
      </c>
      <c r="AF189" s="112" t="str">
        <f t="shared" si="24"/>
        <v/>
      </c>
      <c r="AG189" s="112" t="str">
        <f t="shared" si="25"/>
        <v/>
      </c>
      <c r="AH189" s="112" t="str">
        <f t="shared" si="26"/>
        <v/>
      </c>
      <c r="AI189" s="143" t="str">
        <f t="shared" si="27"/>
        <v/>
      </c>
      <c r="AK189" s="141">
        <v>184.0</v>
      </c>
      <c r="AL189" s="112"/>
      <c r="AM189" s="112"/>
      <c r="AN189" s="112"/>
      <c r="AO189" s="112"/>
      <c r="AP189" s="112"/>
      <c r="AQ189" s="112"/>
      <c r="AR189" s="112"/>
      <c r="AS189" s="112"/>
      <c r="AT189" s="112"/>
      <c r="AU189" s="112"/>
      <c r="AV189" s="112"/>
      <c r="AW189" s="112"/>
      <c r="AX189" s="112"/>
      <c r="AY189" s="143"/>
    </row>
    <row r="190" ht="15.75" customHeight="1">
      <c r="C190" s="241" t="s">
        <v>237</v>
      </c>
      <c r="D190" s="242">
        <v>0.37</v>
      </c>
      <c r="E190" s="240" t="s">
        <v>158</v>
      </c>
      <c r="F190" s="239">
        <f>IF(OR('Pin Maritime'!$E190="Feuillus",'Pin Maritime'!$E190="Peupliers"),1.56,1.3)</f>
        <v>1.56</v>
      </c>
      <c r="G190" s="112"/>
      <c r="H190" s="112"/>
      <c r="I190" s="138">
        <v>185.0</v>
      </c>
      <c r="J190" s="112" t="str">
        <f t="shared" si="64"/>
        <v/>
      </c>
      <c r="K190" s="112">
        <f t="shared" si="19"/>
        <v>0</v>
      </c>
      <c r="L190" s="112" t="str">
        <f t="shared" si="20"/>
        <v/>
      </c>
      <c r="M190" s="112" t="str">
        <f t="shared" si="1"/>
        <v/>
      </c>
      <c r="N190" s="112" t="str">
        <f t="shared" si="2"/>
        <v/>
      </c>
      <c r="O190" s="139">
        <f t="shared" si="3"/>
        <v>0</v>
      </c>
      <c r="P190" s="138">
        <v>185.0</v>
      </c>
      <c r="Q190" s="112" t="str">
        <f t="shared" si="21"/>
        <v/>
      </c>
      <c r="R190" s="112" t="str">
        <f t="shared" si="22"/>
        <v/>
      </c>
      <c r="S190" s="112">
        <f t="shared" si="4"/>
        <v>0</v>
      </c>
      <c r="T190" s="112">
        <f t="shared" si="5"/>
        <v>0</v>
      </c>
      <c r="U190" s="112" t="str">
        <f t="shared" si="23"/>
        <v/>
      </c>
      <c r="V190" s="112" t="str">
        <f t="shared" si="6"/>
        <v/>
      </c>
      <c r="W190" s="112">
        <v>0.0</v>
      </c>
      <c r="X190" s="112">
        <f t="shared" si="7"/>
        <v>0</v>
      </c>
      <c r="Y190" s="140" t="str">
        <f t="shared" si="8"/>
        <v/>
      </c>
      <c r="AA190" s="141">
        <v>185.0</v>
      </c>
      <c r="AB190" s="112" t="str">
        <f t="shared" si="9"/>
        <v/>
      </c>
      <c r="AC190" s="142">
        <f t="shared" si="10"/>
        <v>0</v>
      </c>
      <c r="AD190" s="112" t="str">
        <f t="shared" si="11"/>
        <v/>
      </c>
      <c r="AE190" s="112" t="str">
        <f t="shared" si="12"/>
        <v/>
      </c>
      <c r="AF190" s="112" t="str">
        <f t="shared" si="24"/>
        <v/>
      </c>
      <c r="AG190" s="112" t="str">
        <f t="shared" si="25"/>
        <v/>
      </c>
      <c r="AH190" s="112" t="str">
        <f t="shared" si="26"/>
        <v/>
      </c>
      <c r="AI190" s="143" t="str">
        <f t="shared" si="27"/>
        <v/>
      </c>
      <c r="AK190" s="141">
        <v>185.0</v>
      </c>
      <c r="AL190" s="112"/>
      <c r="AM190" s="112"/>
      <c r="AN190" s="112"/>
      <c r="AO190" s="112"/>
      <c r="AP190" s="112"/>
      <c r="AQ190" s="112"/>
      <c r="AR190" s="112"/>
      <c r="AS190" s="112"/>
      <c r="AT190" s="112"/>
      <c r="AU190" s="112"/>
      <c r="AV190" s="112"/>
      <c r="AW190" s="112"/>
      <c r="AX190" s="112"/>
      <c r="AY190" s="143"/>
    </row>
    <row r="191" ht="15.75" customHeight="1">
      <c r="C191" s="241" t="s">
        <v>238</v>
      </c>
      <c r="D191" s="242">
        <v>0.53</v>
      </c>
      <c r="E191" s="240" t="s">
        <v>158</v>
      </c>
      <c r="F191" s="239">
        <f>IF(OR('Pin Maritime'!$E191="Feuillus",'Pin Maritime'!$E191="Peupliers"),1.56,1.3)</f>
        <v>1.56</v>
      </c>
      <c r="G191" s="112"/>
      <c r="H191" s="112"/>
      <c r="I191" s="138">
        <v>186.0</v>
      </c>
      <c r="J191" s="112" t="str">
        <f t="shared" si="64"/>
        <v/>
      </c>
      <c r="K191" s="112">
        <f t="shared" si="19"/>
        <v>0</v>
      </c>
      <c r="L191" s="112" t="str">
        <f t="shared" si="20"/>
        <v/>
      </c>
      <c r="M191" s="112" t="str">
        <f t="shared" si="1"/>
        <v/>
      </c>
      <c r="N191" s="112" t="str">
        <f t="shared" si="2"/>
        <v/>
      </c>
      <c r="O191" s="139">
        <f t="shared" si="3"/>
        <v>0</v>
      </c>
      <c r="P191" s="138">
        <v>186.0</v>
      </c>
      <c r="Q191" s="112" t="str">
        <f t="shared" si="21"/>
        <v/>
      </c>
      <c r="R191" s="112" t="str">
        <f t="shared" si="22"/>
        <v/>
      </c>
      <c r="S191" s="112">
        <f t="shared" si="4"/>
        <v>0</v>
      </c>
      <c r="T191" s="112">
        <f t="shared" si="5"/>
        <v>0</v>
      </c>
      <c r="U191" s="112" t="str">
        <f t="shared" si="23"/>
        <v/>
      </c>
      <c r="V191" s="112" t="str">
        <f t="shared" si="6"/>
        <v/>
      </c>
      <c r="W191" s="112">
        <v>0.0</v>
      </c>
      <c r="X191" s="112">
        <f t="shared" si="7"/>
        <v>0</v>
      </c>
      <c r="Y191" s="140" t="str">
        <f t="shared" si="8"/>
        <v/>
      </c>
      <c r="AA191" s="141">
        <v>186.0</v>
      </c>
      <c r="AB191" s="112" t="str">
        <f t="shared" si="9"/>
        <v/>
      </c>
      <c r="AC191" s="142">
        <f t="shared" si="10"/>
        <v>0</v>
      </c>
      <c r="AD191" s="112" t="str">
        <f t="shared" si="11"/>
        <v/>
      </c>
      <c r="AE191" s="112" t="str">
        <f t="shared" si="12"/>
        <v/>
      </c>
      <c r="AF191" s="112" t="str">
        <f t="shared" si="24"/>
        <v/>
      </c>
      <c r="AG191" s="112" t="str">
        <f t="shared" si="25"/>
        <v/>
      </c>
      <c r="AH191" s="112" t="str">
        <f t="shared" si="26"/>
        <v/>
      </c>
      <c r="AI191" s="143" t="str">
        <f t="shared" si="27"/>
        <v/>
      </c>
      <c r="AK191" s="141">
        <v>186.0</v>
      </c>
      <c r="AL191" s="112"/>
      <c r="AM191" s="112"/>
      <c r="AN191" s="112"/>
      <c r="AO191" s="112"/>
      <c r="AP191" s="112"/>
      <c r="AQ191" s="112"/>
      <c r="AR191" s="112"/>
      <c r="AS191" s="112"/>
      <c r="AT191" s="112"/>
      <c r="AU191" s="112"/>
      <c r="AV191" s="112"/>
      <c r="AW191" s="112"/>
      <c r="AX191" s="112"/>
      <c r="AY191" s="143"/>
    </row>
    <row r="192" ht="15.75" customHeight="1">
      <c r="C192" s="241" t="s">
        <v>239</v>
      </c>
      <c r="D192" s="242">
        <v>0.43</v>
      </c>
      <c r="E192" s="240" t="s">
        <v>158</v>
      </c>
      <c r="F192" s="239">
        <f>IF(OR('Pin Maritime'!$E192="Feuillus",'Pin Maritime'!$E192="Peupliers"),1.56,1.3)</f>
        <v>1.56</v>
      </c>
      <c r="G192" s="112"/>
      <c r="H192" s="112"/>
      <c r="I192" s="138">
        <v>187.0</v>
      </c>
      <c r="J192" s="112" t="str">
        <f t="shared" si="64"/>
        <v/>
      </c>
      <c r="K192" s="112">
        <f t="shared" si="19"/>
        <v>0</v>
      </c>
      <c r="L192" s="112" t="str">
        <f t="shared" si="20"/>
        <v/>
      </c>
      <c r="M192" s="112" t="str">
        <f t="shared" si="1"/>
        <v/>
      </c>
      <c r="N192" s="112" t="str">
        <f t="shared" si="2"/>
        <v/>
      </c>
      <c r="O192" s="139">
        <f t="shared" si="3"/>
        <v>0</v>
      </c>
      <c r="P192" s="138">
        <v>187.0</v>
      </c>
      <c r="Q192" s="112" t="str">
        <f t="shared" si="21"/>
        <v/>
      </c>
      <c r="R192" s="112" t="str">
        <f t="shared" si="22"/>
        <v/>
      </c>
      <c r="S192" s="112">
        <f t="shared" si="4"/>
        <v>0</v>
      </c>
      <c r="T192" s="112">
        <f t="shared" si="5"/>
        <v>0</v>
      </c>
      <c r="U192" s="112" t="str">
        <f t="shared" si="23"/>
        <v/>
      </c>
      <c r="V192" s="112" t="str">
        <f t="shared" si="6"/>
        <v/>
      </c>
      <c r="W192" s="112">
        <v>0.0</v>
      </c>
      <c r="X192" s="112">
        <f t="shared" si="7"/>
        <v>0</v>
      </c>
      <c r="Y192" s="140" t="str">
        <f t="shared" si="8"/>
        <v/>
      </c>
      <c r="AA192" s="141">
        <v>187.0</v>
      </c>
      <c r="AB192" s="112" t="str">
        <f t="shared" si="9"/>
        <v/>
      </c>
      <c r="AC192" s="142">
        <f t="shared" si="10"/>
        <v>0</v>
      </c>
      <c r="AD192" s="112" t="str">
        <f t="shared" si="11"/>
        <v/>
      </c>
      <c r="AE192" s="112" t="str">
        <f t="shared" si="12"/>
        <v/>
      </c>
      <c r="AF192" s="112" t="str">
        <f t="shared" si="24"/>
        <v/>
      </c>
      <c r="AG192" s="112" t="str">
        <f t="shared" si="25"/>
        <v/>
      </c>
      <c r="AH192" s="112" t="str">
        <f t="shared" si="26"/>
        <v/>
      </c>
      <c r="AI192" s="143" t="str">
        <f t="shared" si="27"/>
        <v/>
      </c>
      <c r="AK192" s="141">
        <v>187.0</v>
      </c>
      <c r="AL192" s="112"/>
      <c r="AM192" s="112"/>
      <c r="AN192" s="112"/>
      <c r="AO192" s="112"/>
      <c r="AP192" s="112"/>
      <c r="AQ192" s="112"/>
      <c r="AR192" s="112"/>
      <c r="AS192" s="112"/>
      <c r="AT192" s="112"/>
      <c r="AU192" s="112"/>
      <c r="AV192" s="112"/>
      <c r="AW192" s="112"/>
      <c r="AX192" s="112"/>
      <c r="AY192" s="143"/>
    </row>
    <row r="193" ht="15.75" customHeight="1">
      <c r="C193" s="241" t="s">
        <v>240</v>
      </c>
      <c r="D193" s="242">
        <v>0.38</v>
      </c>
      <c r="E193" s="240" t="s">
        <v>158</v>
      </c>
      <c r="F193" s="239">
        <f>IF(OR('Pin Maritime'!$E193="Feuillus",'Pin Maritime'!$E193="Peupliers"),1.56,1.3)</f>
        <v>1.56</v>
      </c>
      <c r="G193" s="112"/>
      <c r="H193" s="112"/>
      <c r="I193" s="138">
        <v>188.0</v>
      </c>
      <c r="J193" s="112" t="str">
        <f t="shared" si="64"/>
        <v/>
      </c>
      <c r="K193" s="112">
        <f t="shared" si="19"/>
        <v>0</v>
      </c>
      <c r="L193" s="112" t="str">
        <f t="shared" si="20"/>
        <v/>
      </c>
      <c r="M193" s="112" t="str">
        <f t="shared" si="1"/>
        <v/>
      </c>
      <c r="N193" s="112" t="str">
        <f t="shared" si="2"/>
        <v/>
      </c>
      <c r="O193" s="139">
        <f t="shared" si="3"/>
        <v>0</v>
      </c>
      <c r="P193" s="138">
        <v>188.0</v>
      </c>
      <c r="Q193" s="112" t="str">
        <f t="shared" si="21"/>
        <v/>
      </c>
      <c r="R193" s="112" t="str">
        <f t="shared" si="22"/>
        <v/>
      </c>
      <c r="S193" s="112">
        <f t="shared" si="4"/>
        <v>0</v>
      </c>
      <c r="T193" s="112">
        <f t="shared" si="5"/>
        <v>0</v>
      </c>
      <c r="U193" s="112" t="str">
        <f t="shared" si="23"/>
        <v/>
      </c>
      <c r="V193" s="112" t="str">
        <f t="shared" si="6"/>
        <v/>
      </c>
      <c r="W193" s="112">
        <v>0.0</v>
      </c>
      <c r="X193" s="112">
        <f t="shared" si="7"/>
        <v>0</v>
      </c>
      <c r="Y193" s="140" t="str">
        <f t="shared" si="8"/>
        <v/>
      </c>
      <c r="AA193" s="141">
        <v>188.0</v>
      </c>
      <c r="AB193" s="112" t="str">
        <f t="shared" si="9"/>
        <v/>
      </c>
      <c r="AC193" s="142">
        <f t="shared" si="10"/>
        <v>0</v>
      </c>
      <c r="AD193" s="112" t="str">
        <f t="shared" si="11"/>
        <v/>
      </c>
      <c r="AE193" s="112" t="str">
        <f t="shared" si="12"/>
        <v/>
      </c>
      <c r="AF193" s="112" t="str">
        <f t="shared" si="24"/>
        <v/>
      </c>
      <c r="AG193" s="112" t="str">
        <f t="shared" si="25"/>
        <v/>
      </c>
      <c r="AH193" s="112" t="str">
        <f t="shared" si="26"/>
        <v/>
      </c>
      <c r="AI193" s="143" t="str">
        <f t="shared" si="27"/>
        <v/>
      </c>
      <c r="AK193" s="141">
        <v>188.0</v>
      </c>
      <c r="AL193" s="112"/>
      <c r="AM193" s="112"/>
      <c r="AN193" s="112"/>
      <c r="AO193" s="112"/>
      <c r="AP193" s="112"/>
      <c r="AQ193" s="112"/>
      <c r="AR193" s="112"/>
      <c r="AS193" s="112"/>
      <c r="AT193" s="112"/>
      <c r="AU193" s="112"/>
      <c r="AV193" s="112"/>
      <c r="AW193" s="112"/>
      <c r="AX193" s="112"/>
      <c r="AY193" s="143"/>
    </row>
    <row r="194" ht="15.75" customHeight="1">
      <c r="C194" s="246" t="s">
        <v>241</v>
      </c>
      <c r="D194" s="239">
        <v>0.42</v>
      </c>
      <c r="E194" s="240" t="s">
        <v>162</v>
      </c>
      <c r="F194" s="239">
        <f>IF(OR('Pin Maritime'!$E194="Feuillus",'Pin Maritime'!$E194="Peupliers"),1.56,1.3)</f>
        <v>1.3</v>
      </c>
      <c r="G194" s="112"/>
      <c r="H194" s="112"/>
      <c r="I194" s="138">
        <v>189.0</v>
      </c>
      <c r="J194" s="112" t="str">
        <f t="shared" si="64"/>
        <v/>
      </c>
      <c r="K194" s="112">
        <f t="shared" si="19"/>
        <v>0</v>
      </c>
      <c r="L194" s="112" t="str">
        <f t="shared" si="20"/>
        <v/>
      </c>
      <c r="M194" s="112" t="str">
        <f t="shared" si="1"/>
        <v/>
      </c>
      <c r="N194" s="112" t="str">
        <f t="shared" si="2"/>
        <v/>
      </c>
      <c r="O194" s="139">
        <f t="shared" si="3"/>
        <v>0</v>
      </c>
      <c r="P194" s="138">
        <v>189.0</v>
      </c>
      <c r="Q194" s="112" t="str">
        <f t="shared" si="21"/>
        <v/>
      </c>
      <c r="R194" s="112" t="str">
        <f t="shared" si="22"/>
        <v/>
      </c>
      <c r="S194" s="112">
        <f t="shared" si="4"/>
        <v>0</v>
      </c>
      <c r="T194" s="112">
        <f t="shared" si="5"/>
        <v>0</v>
      </c>
      <c r="U194" s="112" t="str">
        <f t="shared" si="23"/>
        <v/>
      </c>
      <c r="V194" s="112" t="str">
        <f t="shared" si="6"/>
        <v/>
      </c>
      <c r="W194" s="112">
        <v>0.0</v>
      </c>
      <c r="X194" s="112">
        <f t="shared" si="7"/>
        <v>0</v>
      </c>
      <c r="Y194" s="140" t="str">
        <f t="shared" si="8"/>
        <v/>
      </c>
      <c r="AA194" s="141">
        <v>189.0</v>
      </c>
      <c r="AB194" s="112" t="str">
        <f t="shared" si="9"/>
        <v/>
      </c>
      <c r="AC194" s="142">
        <f t="shared" si="10"/>
        <v>0</v>
      </c>
      <c r="AD194" s="112" t="str">
        <f t="shared" si="11"/>
        <v/>
      </c>
      <c r="AE194" s="112" t="str">
        <f t="shared" si="12"/>
        <v/>
      </c>
      <c r="AF194" s="112" t="str">
        <f t="shared" si="24"/>
        <v/>
      </c>
      <c r="AG194" s="112" t="str">
        <f t="shared" si="25"/>
        <v/>
      </c>
      <c r="AH194" s="112" t="str">
        <f t="shared" si="26"/>
        <v/>
      </c>
      <c r="AI194" s="143" t="str">
        <f t="shared" si="27"/>
        <v/>
      </c>
      <c r="AK194" s="141">
        <v>189.0</v>
      </c>
      <c r="AL194" s="112"/>
      <c r="AM194" s="112"/>
      <c r="AN194" s="112"/>
      <c r="AO194" s="112"/>
      <c r="AP194" s="112"/>
      <c r="AQ194" s="112"/>
      <c r="AR194" s="112"/>
      <c r="AS194" s="112"/>
      <c r="AT194" s="112"/>
      <c r="AU194" s="112"/>
      <c r="AV194" s="112"/>
      <c r="AW194" s="112"/>
      <c r="AX194" s="112"/>
      <c r="AY194" s="143"/>
    </row>
    <row r="195" ht="15.75" customHeight="1">
      <c r="C195" s="246" t="s">
        <v>130</v>
      </c>
      <c r="D195" s="239">
        <v>0.57</v>
      </c>
      <c r="E195" s="240" t="s">
        <v>158</v>
      </c>
      <c r="F195" s="239">
        <f>IF(OR('Pin Maritime'!$E195="Feuillus",'Pin Maritime'!$E195="Peupliers"),1.56,1.3)</f>
        <v>1.56</v>
      </c>
      <c r="G195" s="112"/>
      <c r="H195" s="112"/>
      <c r="I195" s="138">
        <v>190.0</v>
      </c>
      <c r="J195" s="112" t="str">
        <f t="shared" si="64"/>
        <v/>
      </c>
      <c r="K195" s="112">
        <f t="shared" si="19"/>
        <v>0</v>
      </c>
      <c r="L195" s="112" t="str">
        <f t="shared" si="20"/>
        <v/>
      </c>
      <c r="M195" s="112" t="str">
        <f t="shared" si="1"/>
        <v/>
      </c>
      <c r="N195" s="112" t="str">
        <f t="shared" si="2"/>
        <v/>
      </c>
      <c r="O195" s="139">
        <f t="shared" si="3"/>
        <v>0</v>
      </c>
      <c r="P195" s="138">
        <v>190.0</v>
      </c>
      <c r="Q195" s="112" t="str">
        <f t="shared" si="21"/>
        <v/>
      </c>
      <c r="R195" s="112" t="str">
        <f t="shared" si="22"/>
        <v/>
      </c>
      <c r="S195" s="112">
        <f t="shared" si="4"/>
        <v>0</v>
      </c>
      <c r="T195" s="112">
        <f t="shared" si="5"/>
        <v>0</v>
      </c>
      <c r="U195" s="112" t="str">
        <f t="shared" si="23"/>
        <v/>
      </c>
      <c r="V195" s="112" t="str">
        <f t="shared" si="6"/>
        <v/>
      </c>
      <c r="W195" s="112">
        <v>0.0</v>
      </c>
      <c r="X195" s="112">
        <f t="shared" si="7"/>
        <v>0</v>
      </c>
      <c r="Y195" s="140" t="str">
        <f t="shared" si="8"/>
        <v/>
      </c>
      <c r="AA195" s="141">
        <v>190.0</v>
      </c>
      <c r="AB195" s="112" t="str">
        <f t="shared" si="9"/>
        <v/>
      </c>
      <c r="AC195" s="142">
        <f t="shared" si="10"/>
        <v>0</v>
      </c>
      <c r="AD195" s="112" t="str">
        <f t="shared" si="11"/>
        <v/>
      </c>
      <c r="AE195" s="112" t="str">
        <f t="shared" si="12"/>
        <v/>
      </c>
      <c r="AF195" s="112" t="str">
        <f t="shared" si="24"/>
        <v/>
      </c>
      <c r="AG195" s="112" t="str">
        <f t="shared" si="25"/>
        <v/>
      </c>
      <c r="AH195" s="112" t="str">
        <f t="shared" si="26"/>
        <v/>
      </c>
      <c r="AI195" s="143" t="str">
        <f t="shared" si="27"/>
        <v/>
      </c>
      <c r="AK195" s="141">
        <v>190.0</v>
      </c>
      <c r="AL195" s="112"/>
      <c r="AM195" s="112"/>
      <c r="AN195" s="112"/>
      <c r="AO195" s="112"/>
      <c r="AP195" s="112"/>
      <c r="AQ195" s="112"/>
      <c r="AR195" s="112"/>
      <c r="AS195" s="112"/>
      <c r="AT195" s="112"/>
      <c r="AU195" s="112"/>
      <c r="AV195" s="112"/>
      <c r="AW195" s="112"/>
      <c r="AX195" s="112"/>
      <c r="AY195" s="143"/>
    </row>
    <row r="196" ht="15.75" customHeight="1">
      <c r="C196" s="246" t="s">
        <v>242</v>
      </c>
      <c r="D196" s="239">
        <v>0.54</v>
      </c>
      <c r="E196" s="240"/>
      <c r="F196" s="239">
        <f>IF(OR('Pin Maritime'!$E196="Feuillus",'Pin Maritime'!$E196="Peupliers"),1.56,1.3)</f>
        <v>1.3</v>
      </c>
      <c r="G196" s="112"/>
      <c r="H196" s="112"/>
      <c r="I196" s="138">
        <v>191.0</v>
      </c>
      <c r="J196" s="112" t="str">
        <f t="shared" si="64"/>
        <v/>
      </c>
      <c r="K196" s="112">
        <f t="shared" si="19"/>
        <v>0</v>
      </c>
      <c r="L196" s="112" t="str">
        <f t="shared" si="20"/>
        <v/>
      </c>
      <c r="M196" s="112" t="str">
        <f t="shared" si="1"/>
        <v/>
      </c>
      <c r="N196" s="112" t="str">
        <f t="shared" si="2"/>
        <v/>
      </c>
      <c r="O196" s="139">
        <f t="shared" si="3"/>
        <v>0</v>
      </c>
      <c r="P196" s="138">
        <v>191.0</v>
      </c>
      <c r="Q196" s="112" t="str">
        <f t="shared" si="21"/>
        <v/>
      </c>
      <c r="R196" s="112" t="str">
        <f t="shared" si="22"/>
        <v/>
      </c>
      <c r="S196" s="112">
        <f t="shared" si="4"/>
        <v>0</v>
      </c>
      <c r="T196" s="112">
        <f t="shared" si="5"/>
        <v>0</v>
      </c>
      <c r="U196" s="112" t="str">
        <f t="shared" si="23"/>
        <v/>
      </c>
      <c r="V196" s="112" t="str">
        <f t="shared" si="6"/>
        <v/>
      </c>
      <c r="W196" s="112">
        <v>0.0</v>
      </c>
      <c r="X196" s="112">
        <f t="shared" si="7"/>
        <v>0</v>
      </c>
      <c r="Y196" s="140" t="str">
        <f t="shared" si="8"/>
        <v/>
      </c>
      <c r="AA196" s="141">
        <v>191.0</v>
      </c>
      <c r="AB196" s="112" t="str">
        <f t="shared" si="9"/>
        <v/>
      </c>
      <c r="AC196" s="142">
        <f t="shared" si="10"/>
        <v>0</v>
      </c>
      <c r="AD196" s="112" t="str">
        <f t="shared" si="11"/>
        <v/>
      </c>
      <c r="AE196" s="112" t="str">
        <f t="shared" si="12"/>
        <v/>
      </c>
      <c r="AF196" s="112" t="str">
        <f t="shared" si="24"/>
        <v/>
      </c>
      <c r="AG196" s="112" t="str">
        <f t="shared" si="25"/>
        <v/>
      </c>
      <c r="AH196" s="112" t="str">
        <f t="shared" si="26"/>
        <v/>
      </c>
      <c r="AI196" s="143" t="str">
        <f t="shared" si="27"/>
        <v/>
      </c>
      <c r="AK196" s="141">
        <v>191.0</v>
      </c>
      <c r="AL196" s="112"/>
      <c r="AM196" s="112"/>
      <c r="AN196" s="112"/>
      <c r="AO196" s="112"/>
      <c r="AP196" s="112"/>
      <c r="AQ196" s="112"/>
      <c r="AR196" s="112"/>
      <c r="AS196" s="112"/>
      <c r="AT196" s="112"/>
      <c r="AU196" s="112"/>
      <c r="AV196" s="112"/>
      <c r="AW196" s="112"/>
      <c r="AX196" s="112"/>
      <c r="AY196" s="143"/>
    </row>
    <row r="197" ht="15.75" customHeight="1">
      <c r="E197" s="112"/>
      <c r="F197" s="111"/>
      <c r="G197" s="112"/>
      <c r="H197" s="112"/>
      <c r="I197" s="138">
        <v>192.0</v>
      </c>
      <c r="J197" s="112" t="str">
        <f t="shared" si="64"/>
        <v/>
      </c>
      <c r="K197" s="112">
        <f t="shared" si="19"/>
        <v>0</v>
      </c>
      <c r="L197" s="112" t="str">
        <f t="shared" si="20"/>
        <v/>
      </c>
      <c r="M197" s="112" t="str">
        <f t="shared" si="1"/>
        <v/>
      </c>
      <c r="N197" s="112" t="str">
        <f t="shared" si="2"/>
        <v/>
      </c>
      <c r="O197" s="139">
        <f t="shared" si="3"/>
        <v>0</v>
      </c>
      <c r="P197" s="138">
        <v>192.0</v>
      </c>
      <c r="Q197" s="112" t="str">
        <f t="shared" si="21"/>
        <v/>
      </c>
      <c r="R197" s="112" t="str">
        <f t="shared" si="22"/>
        <v/>
      </c>
      <c r="S197" s="112">
        <f t="shared" si="4"/>
        <v>0</v>
      </c>
      <c r="T197" s="112">
        <f t="shared" si="5"/>
        <v>0</v>
      </c>
      <c r="U197" s="112" t="str">
        <f t="shared" si="23"/>
        <v/>
      </c>
      <c r="V197" s="112" t="str">
        <f t="shared" si="6"/>
        <v/>
      </c>
      <c r="W197" s="112">
        <v>0.0</v>
      </c>
      <c r="X197" s="112">
        <f t="shared" si="7"/>
        <v>0</v>
      </c>
      <c r="Y197" s="140" t="str">
        <f t="shared" si="8"/>
        <v/>
      </c>
      <c r="AA197" s="141">
        <v>192.0</v>
      </c>
      <c r="AB197" s="112" t="str">
        <f t="shared" si="9"/>
        <v/>
      </c>
      <c r="AC197" s="142">
        <f t="shared" si="10"/>
        <v>0</v>
      </c>
      <c r="AD197" s="112" t="str">
        <f t="shared" si="11"/>
        <v/>
      </c>
      <c r="AE197" s="112" t="str">
        <f t="shared" si="12"/>
        <v/>
      </c>
      <c r="AF197" s="112" t="str">
        <f t="shared" si="24"/>
        <v/>
      </c>
      <c r="AG197" s="112" t="str">
        <f t="shared" si="25"/>
        <v/>
      </c>
      <c r="AH197" s="112" t="str">
        <f t="shared" si="26"/>
        <v/>
      </c>
      <c r="AI197" s="143" t="str">
        <f t="shared" si="27"/>
        <v/>
      </c>
      <c r="AK197" s="141">
        <v>192.0</v>
      </c>
      <c r="AL197" s="112"/>
      <c r="AM197" s="112"/>
      <c r="AN197" s="112"/>
      <c r="AO197" s="112"/>
      <c r="AP197" s="112"/>
      <c r="AQ197" s="112"/>
      <c r="AR197" s="112"/>
      <c r="AS197" s="112"/>
      <c r="AT197" s="112"/>
      <c r="AU197" s="112"/>
      <c r="AV197" s="112"/>
      <c r="AW197" s="112"/>
      <c r="AX197" s="112"/>
      <c r="AY197" s="143"/>
    </row>
    <row r="198" ht="15.75" customHeight="1">
      <c r="E198" s="112"/>
      <c r="F198" s="111"/>
      <c r="G198" s="112"/>
      <c r="H198" s="112"/>
      <c r="I198" s="138">
        <v>193.0</v>
      </c>
      <c r="J198" s="112" t="str">
        <f t="shared" si="64"/>
        <v/>
      </c>
      <c r="K198" s="112">
        <f t="shared" si="19"/>
        <v>0</v>
      </c>
      <c r="L198" s="112" t="str">
        <f t="shared" si="20"/>
        <v/>
      </c>
      <c r="M198" s="112" t="str">
        <f t="shared" si="1"/>
        <v/>
      </c>
      <c r="N198" s="112" t="str">
        <f t="shared" si="2"/>
        <v/>
      </c>
      <c r="O198" s="139">
        <f t="shared" si="3"/>
        <v>0</v>
      </c>
      <c r="P198" s="138">
        <v>193.0</v>
      </c>
      <c r="Q198" s="112" t="str">
        <f t="shared" si="21"/>
        <v/>
      </c>
      <c r="R198" s="112" t="str">
        <f t="shared" si="22"/>
        <v/>
      </c>
      <c r="S198" s="112">
        <f t="shared" si="4"/>
        <v>0</v>
      </c>
      <c r="T198" s="112">
        <f t="shared" si="5"/>
        <v>0</v>
      </c>
      <c r="U198" s="112" t="str">
        <f t="shared" si="23"/>
        <v/>
      </c>
      <c r="V198" s="112" t="str">
        <f t="shared" si="6"/>
        <v/>
      </c>
      <c r="W198" s="112">
        <v>0.0</v>
      </c>
      <c r="X198" s="112">
        <f t="shared" si="7"/>
        <v>0</v>
      </c>
      <c r="Y198" s="140" t="str">
        <f t="shared" si="8"/>
        <v/>
      </c>
      <c r="AA198" s="141">
        <v>193.0</v>
      </c>
      <c r="AB198" s="112" t="str">
        <f t="shared" si="9"/>
        <v/>
      </c>
      <c r="AC198" s="142">
        <f t="shared" si="10"/>
        <v>0</v>
      </c>
      <c r="AD198" s="112" t="str">
        <f t="shared" si="11"/>
        <v/>
      </c>
      <c r="AE198" s="112" t="str">
        <f t="shared" si="12"/>
        <v/>
      </c>
      <c r="AF198" s="112" t="str">
        <f t="shared" si="24"/>
        <v/>
      </c>
      <c r="AG198" s="112" t="str">
        <f t="shared" si="25"/>
        <v/>
      </c>
      <c r="AH198" s="112" t="str">
        <f t="shared" si="26"/>
        <v/>
      </c>
      <c r="AI198" s="143" t="str">
        <f t="shared" si="27"/>
        <v/>
      </c>
      <c r="AK198" s="141">
        <v>193.0</v>
      </c>
      <c r="AL198" s="112"/>
      <c r="AM198" s="112"/>
      <c r="AN198" s="112"/>
      <c r="AO198" s="112"/>
      <c r="AP198" s="112"/>
      <c r="AQ198" s="112"/>
      <c r="AR198" s="112"/>
      <c r="AS198" s="112"/>
      <c r="AT198" s="112"/>
      <c r="AU198" s="112"/>
      <c r="AV198" s="112"/>
      <c r="AW198" s="112"/>
      <c r="AX198" s="112"/>
      <c r="AY198" s="143"/>
    </row>
    <row r="199" ht="15.75" customHeight="1">
      <c r="E199" s="112"/>
      <c r="F199" s="111"/>
      <c r="G199" s="112"/>
      <c r="H199" s="112"/>
      <c r="I199" s="138">
        <v>194.0</v>
      </c>
      <c r="J199" s="112" t="str">
        <f t="shared" si="64"/>
        <v/>
      </c>
      <c r="K199" s="112">
        <f t="shared" si="19"/>
        <v>0</v>
      </c>
      <c r="L199" s="112" t="str">
        <f t="shared" si="20"/>
        <v/>
      </c>
      <c r="M199" s="112" t="str">
        <f t="shared" si="1"/>
        <v/>
      </c>
      <c r="N199" s="112" t="str">
        <f t="shared" si="2"/>
        <v/>
      </c>
      <c r="O199" s="139">
        <f t="shared" si="3"/>
        <v>0</v>
      </c>
      <c r="P199" s="138">
        <v>194.0</v>
      </c>
      <c r="Q199" s="112" t="str">
        <f t="shared" si="21"/>
        <v/>
      </c>
      <c r="R199" s="112" t="str">
        <f t="shared" si="22"/>
        <v/>
      </c>
      <c r="S199" s="112">
        <f t="shared" si="4"/>
        <v>0</v>
      </c>
      <c r="T199" s="112">
        <f t="shared" si="5"/>
        <v>0</v>
      </c>
      <c r="U199" s="112" t="str">
        <f t="shared" si="23"/>
        <v/>
      </c>
      <c r="V199" s="112" t="str">
        <f t="shared" si="6"/>
        <v/>
      </c>
      <c r="W199" s="112">
        <v>0.0</v>
      </c>
      <c r="X199" s="112">
        <f t="shared" si="7"/>
        <v>0</v>
      </c>
      <c r="Y199" s="140" t="str">
        <f t="shared" si="8"/>
        <v/>
      </c>
      <c r="AA199" s="141">
        <v>194.0</v>
      </c>
      <c r="AB199" s="112" t="str">
        <f t="shared" si="9"/>
        <v/>
      </c>
      <c r="AC199" s="142">
        <f t="shared" si="10"/>
        <v>0</v>
      </c>
      <c r="AD199" s="112" t="str">
        <f t="shared" si="11"/>
        <v/>
      </c>
      <c r="AE199" s="112" t="str">
        <f t="shared" si="12"/>
        <v/>
      </c>
      <c r="AF199" s="112" t="str">
        <f t="shared" si="24"/>
        <v/>
      </c>
      <c r="AG199" s="112" t="str">
        <f t="shared" si="25"/>
        <v/>
      </c>
      <c r="AH199" s="112" t="str">
        <f t="shared" si="26"/>
        <v/>
      </c>
      <c r="AI199" s="143" t="str">
        <f t="shared" si="27"/>
        <v/>
      </c>
      <c r="AK199" s="141">
        <v>194.0</v>
      </c>
      <c r="AL199" s="112"/>
      <c r="AM199" s="112"/>
      <c r="AN199" s="112"/>
      <c r="AO199" s="112"/>
      <c r="AP199" s="112"/>
      <c r="AQ199" s="112"/>
      <c r="AR199" s="112"/>
      <c r="AS199" s="112"/>
      <c r="AT199" s="112"/>
      <c r="AU199" s="112"/>
      <c r="AV199" s="112"/>
      <c r="AW199" s="112"/>
      <c r="AX199" s="112"/>
      <c r="AY199" s="143"/>
    </row>
    <row r="200" ht="15.75" customHeight="1">
      <c r="E200" s="112"/>
      <c r="F200" s="111"/>
      <c r="G200" s="112"/>
      <c r="H200" s="112"/>
      <c r="I200" s="138">
        <v>195.0</v>
      </c>
      <c r="J200" s="112" t="str">
        <f t="shared" si="64"/>
        <v/>
      </c>
      <c r="K200" s="112">
        <f t="shared" si="19"/>
        <v>0</v>
      </c>
      <c r="L200" s="112" t="str">
        <f t="shared" si="20"/>
        <v/>
      </c>
      <c r="M200" s="112" t="str">
        <f t="shared" si="1"/>
        <v/>
      </c>
      <c r="N200" s="112" t="str">
        <f t="shared" si="2"/>
        <v/>
      </c>
      <c r="O200" s="139">
        <f t="shared" si="3"/>
        <v>0</v>
      </c>
      <c r="P200" s="138">
        <v>195.0</v>
      </c>
      <c r="Q200" s="112" t="str">
        <f t="shared" si="21"/>
        <v/>
      </c>
      <c r="R200" s="112" t="str">
        <f t="shared" si="22"/>
        <v/>
      </c>
      <c r="S200" s="112">
        <f t="shared" si="4"/>
        <v>0</v>
      </c>
      <c r="T200" s="112">
        <f t="shared" si="5"/>
        <v>0</v>
      </c>
      <c r="U200" s="112" t="str">
        <f t="shared" si="23"/>
        <v/>
      </c>
      <c r="V200" s="112" t="str">
        <f t="shared" si="6"/>
        <v/>
      </c>
      <c r="W200" s="112">
        <v>0.0</v>
      </c>
      <c r="X200" s="112">
        <f t="shared" si="7"/>
        <v>0</v>
      </c>
      <c r="Y200" s="140" t="str">
        <f t="shared" si="8"/>
        <v/>
      </c>
      <c r="AA200" s="141">
        <v>195.0</v>
      </c>
      <c r="AB200" s="112" t="str">
        <f t="shared" si="9"/>
        <v/>
      </c>
      <c r="AC200" s="142">
        <f t="shared" si="10"/>
        <v>0</v>
      </c>
      <c r="AD200" s="112" t="str">
        <f t="shared" si="11"/>
        <v/>
      </c>
      <c r="AE200" s="112" t="str">
        <f t="shared" si="12"/>
        <v/>
      </c>
      <c r="AF200" s="112" t="str">
        <f t="shared" si="24"/>
        <v/>
      </c>
      <c r="AG200" s="112" t="str">
        <f t="shared" si="25"/>
        <v/>
      </c>
      <c r="AH200" s="112" t="str">
        <f t="shared" si="26"/>
        <v/>
      </c>
      <c r="AI200" s="143" t="str">
        <f t="shared" si="27"/>
        <v/>
      </c>
      <c r="AK200" s="141">
        <v>195.0</v>
      </c>
      <c r="AL200" s="112"/>
      <c r="AM200" s="112"/>
      <c r="AN200" s="112"/>
      <c r="AO200" s="112"/>
      <c r="AP200" s="112"/>
      <c r="AQ200" s="112"/>
      <c r="AR200" s="112"/>
      <c r="AS200" s="112"/>
      <c r="AT200" s="112"/>
      <c r="AU200" s="112"/>
      <c r="AV200" s="112"/>
      <c r="AW200" s="112"/>
      <c r="AX200" s="112"/>
      <c r="AY200" s="143"/>
    </row>
    <row r="201" ht="15.75" customHeight="1">
      <c r="E201" s="112"/>
      <c r="F201" s="111"/>
      <c r="G201" s="112"/>
      <c r="H201" s="112"/>
      <c r="I201" s="138">
        <v>196.0</v>
      </c>
      <c r="J201" s="112" t="str">
        <f t="shared" si="64"/>
        <v/>
      </c>
      <c r="K201" s="112">
        <f t="shared" si="19"/>
        <v>0</v>
      </c>
      <c r="L201" s="112" t="str">
        <f t="shared" si="20"/>
        <v/>
      </c>
      <c r="M201" s="112" t="str">
        <f t="shared" si="1"/>
        <v/>
      </c>
      <c r="N201" s="112" t="str">
        <f t="shared" si="2"/>
        <v/>
      </c>
      <c r="O201" s="139">
        <f t="shared" si="3"/>
        <v>0</v>
      </c>
      <c r="P201" s="138">
        <v>196.0</v>
      </c>
      <c r="Q201" s="112" t="str">
        <f t="shared" si="21"/>
        <v/>
      </c>
      <c r="R201" s="112" t="str">
        <f t="shared" si="22"/>
        <v/>
      </c>
      <c r="S201" s="112">
        <f t="shared" si="4"/>
        <v>0</v>
      </c>
      <c r="T201" s="112">
        <f t="shared" si="5"/>
        <v>0</v>
      </c>
      <c r="U201" s="112" t="str">
        <f t="shared" si="23"/>
        <v/>
      </c>
      <c r="V201" s="112" t="str">
        <f t="shared" si="6"/>
        <v/>
      </c>
      <c r="W201" s="112">
        <v>0.0</v>
      </c>
      <c r="X201" s="112">
        <f t="shared" si="7"/>
        <v>0</v>
      </c>
      <c r="Y201" s="140" t="str">
        <f t="shared" si="8"/>
        <v/>
      </c>
      <c r="AA201" s="141">
        <v>196.0</v>
      </c>
      <c r="AB201" s="112" t="str">
        <f t="shared" si="9"/>
        <v/>
      </c>
      <c r="AC201" s="142">
        <f t="shared" si="10"/>
        <v>0</v>
      </c>
      <c r="AD201" s="112" t="str">
        <f t="shared" si="11"/>
        <v/>
      </c>
      <c r="AE201" s="112" t="str">
        <f t="shared" si="12"/>
        <v/>
      </c>
      <c r="AF201" s="112" t="str">
        <f t="shared" si="24"/>
        <v/>
      </c>
      <c r="AG201" s="112" t="str">
        <f t="shared" si="25"/>
        <v/>
      </c>
      <c r="AH201" s="112" t="str">
        <f t="shared" si="26"/>
        <v/>
      </c>
      <c r="AI201" s="143" t="str">
        <f t="shared" si="27"/>
        <v/>
      </c>
      <c r="AK201" s="141">
        <v>196.0</v>
      </c>
      <c r="AL201" s="112"/>
      <c r="AM201" s="112"/>
      <c r="AN201" s="112"/>
      <c r="AO201" s="112"/>
      <c r="AP201" s="112"/>
      <c r="AQ201" s="112"/>
      <c r="AR201" s="112"/>
      <c r="AS201" s="112"/>
      <c r="AT201" s="112"/>
      <c r="AU201" s="112"/>
      <c r="AV201" s="112"/>
      <c r="AW201" s="112"/>
      <c r="AX201" s="112"/>
      <c r="AY201" s="143"/>
    </row>
    <row r="202" ht="15.75" customHeight="1">
      <c r="E202" s="112"/>
      <c r="F202" s="111"/>
      <c r="G202" s="112"/>
      <c r="H202" s="112"/>
      <c r="I202" s="138">
        <v>197.0</v>
      </c>
      <c r="J202" s="112" t="str">
        <f t="shared" si="64"/>
        <v/>
      </c>
      <c r="K202" s="112">
        <f t="shared" si="19"/>
        <v>0</v>
      </c>
      <c r="L202" s="112" t="str">
        <f t="shared" si="20"/>
        <v/>
      </c>
      <c r="M202" s="112" t="str">
        <f t="shared" si="1"/>
        <v/>
      </c>
      <c r="N202" s="112" t="str">
        <f t="shared" si="2"/>
        <v/>
      </c>
      <c r="O202" s="139">
        <f t="shared" si="3"/>
        <v>0</v>
      </c>
      <c r="P202" s="138">
        <v>197.0</v>
      </c>
      <c r="Q202" s="112" t="str">
        <f t="shared" si="21"/>
        <v/>
      </c>
      <c r="R202" s="112" t="str">
        <f t="shared" si="22"/>
        <v/>
      </c>
      <c r="S202" s="112">
        <f t="shared" si="4"/>
        <v>0</v>
      </c>
      <c r="T202" s="112">
        <f t="shared" si="5"/>
        <v>0</v>
      </c>
      <c r="U202" s="112" t="str">
        <f t="shared" si="23"/>
        <v/>
      </c>
      <c r="V202" s="112" t="str">
        <f t="shared" si="6"/>
        <v/>
      </c>
      <c r="W202" s="112">
        <v>0.0</v>
      </c>
      <c r="X202" s="112">
        <f t="shared" si="7"/>
        <v>0</v>
      </c>
      <c r="Y202" s="140" t="str">
        <f t="shared" si="8"/>
        <v/>
      </c>
      <c r="AA202" s="141">
        <v>197.0</v>
      </c>
      <c r="AB202" s="112" t="str">
        <f t="shared" si="9"/>
        <v/>
      </c>
      <c r="AC202" s="142">
        <f t="shared" si="10"/>
        <v>0</v>
      </c>
      <c r="AD202" s="112" t="str">
        <f t="shared" si="11"/>
        <v/>
      </c>
      <c r="AE202" s="112" t="str">
        <f t="shared" si="12"/>
        <v/>
      </c>
      <c r="AF202" s="112" t="str">
        <f t="shared" si="24"/>
        <v/>
      </c>
      <c r="AG202" s="112" t="str">
        <f t="shared" si="25"/>
        <v/>
      </c>
      <c r="AH202" s="112" t="str">
        <f t="shared" si="26"/>
        <v/>
      </c>
      <c r="AI202" s="143" t="str">
        <f t="shared" si="27"/>
        <v/>
      </c>
      <c r="AK202" s="141">
        <v>197.0</v>
      </c>
      <c r="AL202" s="112"/>
      <c r="AM202" s="112"/>
      <c r="AN202" s="112"/>
      <c r="AO202" s="112"/>
      <c r="AP202" s="112"/>
      <c r="AQ202" s="112"/>
      <c r="AR202" s="112"/>
      <c r="AS202" s="112"/>
      <c r="AT202" s="112"/>
      <c r="AU202" s="112"/>
      <c r="AV202" s="112"/>
      <c r="AW202" s="112"/>
      <c r="AX202" s="112"/>
      <c r="AY202" s="143"/>
    </row>
    <row r="203" ht="15.75" customHeight="1">
      <c r="E203" s="112"/>
      <c r="F203" s="111"/>
      <c r="G203" s="112"/>
      <c r="H203" s="112"/>
      <c r="I203" s="138">
        <v>198.0</v>
      </c>
      <c r="J203" s="112" t="str">
        <f t="shared" si="64"/>
        <v/>
      </c>
      <c r="K203" s="112">
        <f t="shared" si="19"/>
        <v>0</v>
      </c>
      <c r="L203" s="112" t="str">
        <f t="shared" si="20"/>
        <v/>
      </c>
      <c r="M203" s="112" t="str">
        <f t="shared" si="1"/>
        <v/>
      </c>
      <c r="N203" s="112" t="str">
        <f t="shared" si="2"/>
        <v/>
      </c>
      <c r="O203" s="139">
        <f t="shared" si="3"/>
        <v>0</v>
      </c>
      <c r="P203" s="138">
        <v>198.0</v>
      </c>
      <c r="Q203" s="112" t="str">
        <f t="shared" si="21"/>
        <v/>
      </c>
      <c r="R203" s="112" t="str">
        <f t="shared" si="22"/>
        <v/>
      </c>
      <c r="S203" s="112">
        <f t="shared" si="4"/>
        <v>0</v>
      </c>
      <c r="T203" s="112">
        <f t="shared" si="5"/>
        <v>0</v>
      </c>
      <c r="U203" s="112" t="str">
        <f t="shared" si="23"/>
        <v/>
      </c>
      <c r="V203" s="112" t="str">
        <f t="shared" si="6"/>
        <v/>
      </c>
      <c r="W203" s="112">
        <v>0.0</v>
      </c>
      <c r="X203" s="112">
        <f t="shared" si="7"/>
        <v>0</v>
      </c>
      <c r="Y203" s="140" t="str">
        <f t="shared" si="8"/>
        <v/>
      </c>
      <c r="AA203" s="141">
        <v>198.0</v>
      </c>
      <c r="AB203" s="112" t="str">
        <f t="shared" si="9"/>
        <v/>
      </c>
      <c r="AC203" s="142">
        <f t="shared" si="10"/>
        <v>0</v>
      </c>
      <c r="AD203" s="112" t="str">
        <f t="shared" si="11"/>
        <v/>
      </c>
      <c r="AE203" s="112" t="str">
        <f t="shared" si="12"/>
        <v/>
      </c>
      <c r="AF203" s="112" t="str">
        <f t="shared" si="24"/>
        <v/>
      </c>
      <c r="AG203" s="112" t="str">
        <f t="shared" si="25"/>
        <v/>
      </c>
      <c r="AH203" s="112" t="str">
        <f t="shared" si="26"/>
        <v/>
      </c>
      <c r="AI203" s="143" t="str">
        <f t="shared" si="27"/>
        <v/>
      </c>
      <c r="AK203" s="141">
        <v>198.0</v>
      </c>
      <c r="AL203" s="112"/>
      <c r="AM203" s="112"/>
      <c r="AN203" s="112"/>
      <c r="AO203" s="112"/>
      <c r="AP203" s="112"/>
      <c r="AQ203" s="112"/>
      <c r="AR203" s="112"/>
      <c r="AS203" s="112"/>
      <c r="AT203" s="112"/>
      <c r="AU203" s="112"/>
      <c r="AV203" s="112"/>
      <c r="AW203" s="112"/>
      <c r="AX203" s="112"/>
      <c r="AY203" s="143"/>
    </row>
    <row r="204" ht="15.75" customHeight="1">
      <c r="E204" s="112"/>
      <c r="F204" s="111"/>
      <c r="G204" s="112"/>
      <c r="H204" s="112"/>
      <c r="I204" s="138">
        <v>199.0</v>
      </c>
      <c r="J204" s="112" t="str">
        <f t="shared" si="64"/>
        <v/>
      </c>
      <c r="K204" s="112">
        <f t="shared" si="19"/>
        <v>0</v>
      </c>
      <c r="L204" s="112" t="str">
        <f t="shared" si="20"/>
        <v/>
      </c>
      <c r="M204" s="112" t="str">
        <f t="shared" si="1"/>
        <v/>
      </c>
      <c r="N204" s="112" t="str">
        <f t="shared" si="2"/>
        <v/>
      </c>
      <c r="O204" s="139">
        <f t="shared" si="3"/>
        <v>0</v>
      </c>
      <c r="P204" s="138">
        <v>199.0</v>
      </c>
      <c r="Q204" s="112" t="str">
        <f t="shared" si="21"/>
        <v/>
      </c>
      <c r="R204" s="112" t="str">
        <f t="shared" si="22"/>
        <v/>
      </c>
      <c r="S204" s="112">
        <f t="shared" si="4"/>
        <v>0</v>
      </c>
      <c r="T204" s="112">
        <f t="shared" si="5"/>
        <v>0</v>
      </c>
      <c r="U204" s="112" t="str">
        <f t="shared" si="23"/>
        <v/>
      </c>
      <c r="V204" s="112" t="str">
        <f t="shared" si="6"/>
        <v/>
      </c>
      <c r="W204" s="112">
        <v>0.0</v>
      </c>
      <c r="X204" s="112">
        <f t="shared" si="7"/>
        <v>0</v>
      </c>
      <c r="Y204" s="140" t="str">
        <f t="shared" si="8"/>
        <v/>
      </c>
      <c r="AA204" s="141">
        <v>199.0</v>
      </c>
      <c r="AB204" s="112" t="str">
        <f t="shared" si="9"/>
        <v/>
      </c>
      <c r="AC204" s="142">
        <f t="shared" si="10"/>
        <v>0</v>
      </c>
      <c r="AD204" s="112" t="str">
        <f t="shared" si="11"/>
        <v/>
      </c>
      <c r="AE204" s="112" t="str">
        <f t="shared" si="12"/>
        <v/>
      </c>
      <c r="AF204" s="112" t="str">
        <f t="shared" si="24"/>
        <v/>
      </c>
      <c r="AG204" s="112" t="str">
        <f t="shared" si="25"/>
        <v/>
      </c>
      <c r="AH204" s="112" t="str">
        <f t="shared" si="26"/>
        <v/>
      </c>
      <c r="AI204" s="143" t="str">
        <f t="shared" si="27"/>
        <v/>
      </c>
      <c r="AK204" s="141">
        <v>199.0</v>
      </c>
      <c r="AL204" s="112"/>
      <c r="AM204" s="112"/>
      <c r="AN204" s="112"/>
      <c r="AO204" s="112"/>
      <c r="AP204" s="112"/>
      <c r="AQ204" s="112"/>
      <c r="AR204" s="112"/>
      <c r="AS204" s="112"/>
      <c r="AT204" s="112"/>
      <c r="AU204" s="112"/>
      <c r="AV204" s="112"/>
      <c r="AW204" s="112"/>
      <c r="AX204" s="112"/>
      <c r="AY204" s="143"/>
    </row>
    <row r="205" ht="15.75" customHeight="1">
      <c r="E205" s="112"/>
      <c r="F205" s="111"/>
      <c r="G205" s="112"/>
      <c r="H205" s="112"/>
      <c r="I205" s="247">
        <v>200.0</v>
      </c>
      <c r="J205" s="112" t="str">
        <f t="shared" si="64"/>
        <v/>
      </c>
      <c r="K205" s="112">
        <f t="shared" si="19"/>
        <v>0</v>
      </c>
      <c r="L205" s="112" t="str">
        <f t="shared" si="20"/>
        <v/>
      </c>
      <c r="M205" s="112" t="str">
        <f t="shared" si="1"/>
        <v/>
      </c>
      <c r="N205" s="189">
        <f>IF(F208&lt;=$F$18,0,)</f>
        <v>0</v>
      </c>
      <c r="O205" s="139">
        <f t="shared" si="3"/>
        <v>0</v>
      </c>
      <c r="P205" s="247">
        <v>200.0</v>
      </c>
      <c r="Q205" s="189" t="str">
        <f t="shared" si="21"/>
        <v/>
      </c>
      <c r="R205" s="189" t="str">
        <f t="shared" si="22"/>
        <v/>
      </c>
      <c r="S205" s="189">
        <f t="shared" si="4"/>
        <v>0</v>
      </c>
      <c r="T205" s="189">
        <f t="shared" si="5"/>
        <v>0</v>
      </c>
      <c r="U205" s="189" t="str">
        <f t="shared" si="23"/>
        <v/>
      </c>
      <c r="V205" s="189" t="str">
        <f t="shared" si="6"/>
        <v/>
      </c>
      <c r="W205" s="189">
        <v>0.0</v>
      </c>
      <c r="X205" s="248">
        <f t="shared" si="7"/>
        <v>0</v>
      </c>
      <c r="Y205" s="249" t="str">
        <f t="shared" si="8"/>
        <v/>
      </c>
      <c r="AA205" s="250">
        <v>200.0</v>
      </c>
      <c r="AB205" s="190" t="str">
        <f t="shared" si="9"/>
        <v/>
      </c>
      <c r="AC205" s="142">
        <f t="shared" si="10"/>
        <v>0</v>
      </c>
      <c r="AD205" s="189" t="str">
        <f t="shared" si="11"/>
        <v/>
      </c>
      <c r="AE205" s="189" t="str">
        <f t="shared" si="12"/>
        <v/>
      </c>
      <c r="AF205" s="189" t="str">
        <f t="shared" si="24"/>
        <v/>
      </c>
      <c r="AG205" s="189" t="str">
        <f t="shared" si="25"/>
        <v/>
      </c>
      <c r="AH205" s="189" t="str">
        <f t="shared" si="26"/>
        <v/>
      </c>
      <c r="AI205" s="251" t="str">
        <f t="shared" si="27"/>
        <v/>
      </c>
      <c r="AK205" s="250">
        <v>200.0</v>
      </c>
      <c r="AL205" s="190"/>
      <c r="AM205" s="189"/>
      <c r="AN205" s="189"/>
      <c r="AO205" s="189"/>
      <c r="AP205" s="189"/>
      <c r="AQ205" s="189"/>
      <c r="AR205" s="189"/>
      <c r="AS205" s="189"/>
      <c r="AT205" s="189"/>
      <c r="AU205" s="189"/>
      <c r="AV205" s="189"/>
      <c r="AW205" s="189"/>
      <c r="AX205" s="189"/>
      <c r="AY205" s="251"/>
    </row>
    <row r="206" ht="15.75" customHeight="1">
      <c r="E206" s="112"/>
      <c r="F206" s="111"/>
      <c r="G206" s="112"/>
      <c r="H206" s="112"/>
      <c r="I206" s="112"/>
      <c r="J206" s="113"/>
      <c r="K206" s="113"/>
      <c r="AQ206" s="62"/>
      <c r="AR206" s="62"/>
      <c r="AS206" s="62"/>
      <c r="AT206" s="62"/>
    </row>
    <row r="207" ht="15.75" customHeight="1">
      <c r="E207" s="112"/>
      <c r="F207" s="111"/>
      <c r="G207" s="112"/>
      <c r="H207" s="112"/>
      <c r="I207" s="112"/>
      <c r="J207" s="113"/>
      <c r="K207" s="113"/>
      <c r="AQ207" s="62"/>
      <c r="AR207" s="62"/>
      <c r="AS207" s="62"/>
      <c r="AT207" s="62"/>
    </row>
    <row r="208" ht="15.75" customHeight="1">
      <c r="F208" s="111"/>
      <c r="G208" s="112"/>
      <c r="H208" s="112"/>
      <c r="I208" s="112"/>
      <c r="J208" s="113"/>
      <c r="K208" s="113"/>
      <c r="AQ208" s="62"/>
      <c r="AR208" s="62"/>
      <c r="AS208" s="62"/>
      <c r="AT208" s="62"/>
    </row>
    <row r="209" ht="15.75" customHeight="1">
      <c r="F209" s="111"/>
      <c r="G209" s="112"/>
      <c r="H209" s="112"/>
      <c r="I209" s="112"/>
      <c r="J209" s="113"/>
      <c r="K209" s="113"/>
      <c r="AQ209" s="62"/>
      <c r="AR209" s="62"/>
      <c r="AS209" s="62"/>
      <c r="AT209" s="62"/>
    </row>
    <row r="210" ht="15.75" customHeight="1">
      <c r="F210" s="111"/>
      <c r="G210" s="112"/>
      <c r="H210" s="112"/>
      <c r="I210" s="112"/>
      <c r="J210" s="113"/>
      <c r="K210" s="113"/>
      <c r="AQ210" s="62"/>
      <c r="AR210" s="62"/>
      <c r="AS210" s="62"/>
      <c r="AT210" s="62"/>
    </row>
    <row r="211" ht="15.75" customHeight="1">
      <c r="F211" s="111"/>
      <c r="G211" s="112"/>
      <c r="H211" s="112"/>
      <c r="I211" s="112"/>
      <c r="J211" s="113"/>
      <c r="K211" s="113"/>
      <c r="AQ211" s="62"/>
      <c r="AR211" s="62"/>
      <c r="AS211" s="62"/>
      <c r="AT211" s="62"/>
    </row>
    <row r="212" ht="15.75" customHeight="1">
      <c r="F212" s="111"/>
      <c r="G212" s="112"/>
      <c r="H212" s="112"/>
      <c r="I212" s="112"/>
      <c r="J212" s="113"/>
      <c r="K212" s="113"/>
      <c r="AQ212" s="62"/>
      <c r="AR212" s="62"/>
      <c r="AS212" s="62"/>
      <c r="AT212" s="62"/>
    </row>
    <row r="213" ht="15.75" customHeight="1">
      <c r="F213" s="111"/>
      <c r="G213" s="112"/>
      <c r="H213" s="112"/>
      <c r="I213" s="112"/>
      <c r="J213" s="113"/>
      <c r="K213" s="113"/>
      <c r="AQ213" s="62"/>
      <c r="AR213" s="62"/>
      <c r="AS213" s="62"/>
      <c r="AT213" s="62"/>
    </row>
    <row r="214" ht="15.75" customHeight="1">
      <c r="F214" s="111"/>
      <c r="G214" s="112"/>
      <c r="H214" s="112"/>
      <c r="I214" s="112"/>
      <c r="J214" s="113"/>
      <c r="K214" s="113"/>
      <c r="AQ214" s="62"/>
      <c r="AR214" s="62"/>
      <c r="AS214" s="62"/>
      <c r="AT214" s="62"/>
    </row>
    <row r="215" ht="15.75" customHeight="1">
      <c r="F215" s="111"/>
      <c r="G215" s="112"/>
      <c r="H215" s="112"/>
      <c r="I215" s="112"/>
      <c r="J215" s="113"/>
      <c r="K215" s="113"/>
      <c r="AQ215" s="62"/>
      <c r="AR215" s="62"/>
      <c r="AS215" s="62"/>
      <c r="AT215" s="62"/>
    </row>
    <row r="216" ht="15.75" customHeight="1">
      <c r="F216" s="111"/>
      <c r="G216" s="112"/>
      <c r="H216" s="112"/>
      <c r="I216" s="112"/>
      <c r="J216" s="113"/>
      <c r="K216" s="113"/>
      <c r="AQ216" s="62"/>
      <c r="AR216" s="62"/>
      <c r="AS216" s="62"/>
      <c r="AT216" s="62"/>
    </row>
    <row r="217" ht="15.75" customHeight="1">
      <c r="F217" s="111"/>
      <c r="G217" s="112"/>
      <c r="H217" s="112"/>
      <c r="I217" s="112"/>
      <c r="J217" s="113"/>
      <c r="K217" s="113"/>
      <c r="AQ217" s="62"/>
      <c r="AR217" s="62"/>
      <c r="AS217" s="62"/>
      <c r="AT217" s="62"/>
    </row>
    <row r="218" ht="15.75" customHeight="1">
      <c r="F218" s="111"/>
      <c r="G218" s="112"/>
      <c r="H218" s="112"/>
      <c r="I218" s="112"/>
      <c r="J218" s="113"/>
      <c r="K218" s="113"/>
      <c r="AQ218" s="62"/>
      <c r="AR218" s="62"/>
      <c r="AS218" s="62"/>
      <c r="AT218" s="62"/>
    </row>
    <row r="219" ht="15.75" customHeight="1">
      <c r="F219" s="111"/>
      <c r="G219" s="112"/>
      <c r="H219" s="112"/>
      <c r="I219" s="112"/>
      <c r="J219" s="113"/>
      <c r="K219" s="113"/>
      <c r="AQ219" s="62"/>
      <c r="AR219" s="62"/>
      <c r="AS219" s="62"/>
      <c r="AT219" s="62"/>
    </row>
    <row r="220" ht="15.75" customHeight="1">
      <c r="F220" s="111"/>
      <c r="G220" s="112"/>
      <c r="H220" s="112"/>
      <c r="I220" s="112"/>
      <c r="J220" s="113"/>
      <c r="K220" s="113"/>
      <c r="AQ220" s="62"/>
      <c r="AR220" s="62"/>
      <c r="AS220" s="62"/>
      <c r="AT220" s="62"/>
    </row>
    <row r="221" ht="15.75" customHeight="1">
      <c r="F221" s="111"/>
      <c r="G221" s="112"/>
      <c r="H221" s="112"/>
      <c r="I221" s="112"/>
      <c r="J221" s="113"/>
      <c r="K221" s="113"/>
      <c r="AQ221" s="62"/>
      <c r="AR221" s="62"/>
      <c r="AS221" s="62"/>
      <c r="AT221" s="62"/>
    </row>
    <row r="222" ht="15.75" customHeight="1">
      <c r="F222" s="111"/>
      <c r="G222" s="112"/>
      <c r="H222" s="112"/>
      <c r="I222" s="112"/>
      <c r="J222" s="113"/>
      <c r="K222" s="113"/>
      <c r="AQ222" s="62"/>
      <c r="AR222" s="62"/>
      <c r="AS222" s="62"/>
      <c r="AT222" s="62"/>
    </row>
    <row r="223" ht="15.75" customHeight="1">
      <c r="F223" s="111"/>
      <c r="G223" s="112"/>
      <c r="H223" s="112"/>
      <c r="I223" s="112"/>
      <c r="J223" s="113"/>
      <c r="K223" s="113"/>
      <c r="AQ223" s="62"/>
      <c r="AR223" s="62"/>
      <c r="AS223" s="62"/>
      <c r="AT223" s="62"/>
    </row>
    <row r="224" ht="15.75" customHeight="1">
      <c r="F224" s="111"/>
      <c r="G224" s="112"/>
      <c r="H224" s="112"/>
      <c r="I224" s="112"/>
      <c r="J224" s="113"/>
      <c r="K224" s="113"/>
      <c r="AQ224" s="62"/>
      <c r="AR224" s="62"/>
      <c r="AS224" s="62"/>
      <c r="AT224" s="62"/>
    </row>
    <row r="225" ht="15.75" customHeight="1">
      <c r="F225" s="111"/>
      <c r="G225" s="112"/>
      <c r="H225" s="112"/>
      <c r="I225" s="112"/>
      <c r="J225" s="113"/>
      <c r="K225" s="113"/>
      <c r="AQ225" s="62"/>
      <c r="AR225" s="62"/>
      <c r="AS225" s="62"/>
      <c r="AT225" s="62"/>
    </row>
    <row r="226" ht="15.75" customHeight="1">
      <c r="F226" s="111"/>
      <c r="G226" s="112"/>
      <c r="H226" s="112"/>
      <c r="I226" s="112"/>
      <c r="J226" s="113"/>
      <c r="K226" s="113"/>
      <c r="AQ226" s="62"/>
      <c r="AR226" s="62"/>
      <c r="AS226" s="62"/>
      <c r="AT226" s="62"/>
    </row>
    <row r="227" ht="15.75" customHeight="1">
      <c r="F227" s="111"/>
      <c r="G227" s="112"/>
      <c r="H227" s="112"/>
      <c r="I227" s="112"/>
      <c r="J227" s="113"/>
      <c r="K227" s="113"/>
      <c r="AQ227" s="62"/>
      <c r="AR227" s="62"/>
      <c r="AS227" s="62"/>
      <c r="AT227" s="62"/>
    </row>
    <row r="228" ht="15.75" customHeight="1">
      <c r="F228" s="111"/>
      <c r="G228" s="112"/>
      <c r="H228" s="112"/>
      <c r="I228" s="112"/>
      <c r="J228" s="113"/>
      <c r="K228" s="113"/>
      <c r="AQ228" s="62"/>
      <c r="AR228" s="62"/>
      <c r="AS228" s="62"/>
      <c r="AT228" s="62"/>
    </row>
    <row r="229" ht="15.75" customHeight="1">
      <c r="F229" s="111"/>
      <c r="G229" s="112"/>
      <c r="H229" s="112"/>
      <c r="I229" s="112"/>
      <c r="J229" s="113"/>
      <c r="K229" s="113"/>
      <c r="AQ229" s="62"/>
      <c r="AR229" s="62"/>
      <c r="AS229" s="62"/>
      <c r="AT229" s="62"/>
    </row>
    <row r="230" ht="15.75" customHeight="1">
      <c r="F230" s="111"/>
      <c r="G230" s="112"/>
      <c r="H230" s="112"/>
      <c r="I230" s="112"/>
      <c r="J230" s="113"/>
      <c r="K230" s="113"/>
      <c r="AQ230" s="62"/>
      <c r="AR230" s="62"/>
      <c r="AS230" s="62"/>
      <c r="AT230" s="62"/>
    </row>
    <row r="231" ht="15.75" customHeight="1">
      <c r="F231" s="111"/>
      <c r="G231" s="112"/>
      <c r="H231" s="112"/>
      <c r="I231" s="112"/>
      <c r="J231" s="113"/>
      <c r="K231" s="113"/>
      <c r="AQ231" s="62"/>
      <c r="AR231" s="62"/>
      <c r="AS231" s="62"/>
      <c r="AT231" s="62"/>
    </row>
    <row r="232" ht="15.75" customHeight="1">
      <c r="F232" s="111"/>
      <c r="G232" s="112"/>
      <c r="H232" s="112"/>
      <c r="I232" s="112"/>
      <c r="J232" s="113"/>
      <c r="K232" s="113"/>
      <c r="AQ232" s="62"/>
      <c r="AR232" s="62"/>
      <c r="AS232" s="62"/>
      <c r="AT232" s="62"/>
    </row>
    <row r="233" ht="15.75" customHeight="1">
      <c r="F233" s="111"/>
      <c r="G233" s="112"/>
      <c r="H233" s="112"/>
      <c r="I233" s="112"/>
      <c r="J233" s="113"/>
      <c r="K233" s="113"/>
      <c r="AQ233" s="62"/>
      <c r="AR233" s="62"/>
      <c r="AS233" s="62"/>
      <c r="AT233" s="62"/>
    </row>
    <row r="234" ht="15.75" customHeight="1">
      <c r="F234" s="111"/>
      <c r="G234" s="112"/>
      <c r="H234" s="112"/>
      <c r="I234" s="112"/>
      <c r="J234" s="113"/>
      <c r="K234" s="113"/>
      <c r="AQ234" s="62"/>
      <c r="AR234" s="62"/>
      <c r="AS234" s="62"/>
      <c r="AT234" s="62"/>
    </row>
    <row r="235" ht="15.75" customHeight="1">
      <c r="F235" s="111"/>
      <c r="G235" s="112"/>
      <c r="H235" s="112"/>
      <c r="I235" s="112"/>
      <c r="J235" s="113"/>
      <c r="K235" s="113"/>
      <c r="AQ235" s="62"/>
      <c r="AR235" s="62"/>
      <c r="AS235" s="62"/>
      <c r="AT235" s="62"/>
    </row>
    <row r="236" ht="15.75" customHeight="1">
      <c r="F236" s="111"/>
      <c r="G236" s="112"/>
      <c r="H236" s="112"/>
      <c r="I236" s="112"/>
      <c r="J236" s="113"/>
      <c r="K236" s="113"/>
      <c r="AQ236" s="62"/>
      <c r="AR236" s="62"/>
      <c r="AS236" s="62"/>
      <c r="AT236" s="62"/>
    </row>
    <row r="237" ht="15.75" customHeight="1">
      <c r="F237" s="111"/>
      <c r="G237" s="112"/>
      <c r="H237" s="112"/>
      <c r="I237" s="112"/>
      <c r="J237" s="113"/>
      <c r="K237" s="113"/>
      <c r="AQ237" s="62"/>
      <c r="AR237" s="62"/>
      <c r="AS237" s="62"/>
      <c r="AT237" s="62"/>
    </row>
    <row r="238" ht="15.75" customHeight="1">
      <c r="F238" s="111"/>
      <c r="G238" s="112"/>
      <c r="H238" s="112"/>
      <c r="I238" s="112"/>
      <c r="J238" s="113"/>
      <c r="K238" s="113"/>
      <c r="AQ238" s="62"/>
      <c r="AR238" s="62"/>
      <c r="AS238" s="62"/>
      <c r="AT238" s="62"/>
    </row>
    <row r="239" ht="15.75" customHeight="1">
      <c r="F239" s="111"/>
      <c r="G239" s="112"/>
      <c r="H239" s="112"/>
      <c r="I239" s="112"/>
      <c r="J239" s="113"/>
      <c r="K239" s="113"/>
      <c r="AQ239" s="62"/>
      <c r="AR239" s="62"/>
      <c r="AS239" s="62"/>
      <c r="AT239" s="62"/>
    </row>
    <row r="240" ht="15.75" customHeight="1">
      <c r="F240" s="111"/>
      <c r="G240" s="112"/>
      <c r="H240" s="112"/>
      <c r="I240" s="112"/>
      <c r="J240" s="113"/>
      <c r="K240" s="113"/>
      <c r="AQ240" s="62"/>
      <c r="AR240" s="62"/>
      <c r="AS240" s="62"/>
      <c r="AT240" s="62"/>
    </row>
    <row r="241" ht="15.75" customHeight="1">
      <c r="F241" s="111"/>
      <c r="G241" s="112"/>
      <c r="H241" s="112"/>
      <c r="I241" s="112"/>
      <c r="J241" s="113"/>
      <c r="K241" s="113"/>
      <c r="AQ241" s="62"/>
      <c r="AR241" s="62"/>
      <c r="AS241" s="62"/>
      <c r="AT241" s="62"/>
    </row>
    <row r="242" ht="15.75" customHeight="1">
      <c r="F242" s="111"/>
      <c r="G242" s="112"/>
      <c r="H242" s="112"/>
      <c r="I242" s="112"/>
      <c r="J242" s="113"/>
      <c r="K242" s="113"/>
      <c r="AQ242" s="62"/>
      <c r="AR242" s="62"/>
      <c r="AS242" s="62"/>
      <c r="AT242" s="62"/>
    </row>
    <row r="243" ht="15.75" customHeight="1">
      <c r="F243" s="111"/>
      <c r="G243" s="112"/>
      <c r="H243" s="112"/>
      <c r="I243" s="112"/>
      <c r="J243" s="113"/>
      <c r="K243" s="113"/>
      <c r="AQ243" s="62"/>
      <c r="AR243" s="62"/>
      <c r="AS243" s="62"/>
      <c r="AT243" s="62"/>
    </row>
    <row r="244" ht="15.75" customHeight="1">
      <c r="F244" s="111"/>
      <c r="G244" s="112"/>
      <c r="H244" s="112"/>
      <c r="I244" s="112"/>
      <c r="J244" s="113"/>
      <c r="K244" s="113"/>
      <c r="AQ244" s="62"/>
      <c r="AR244" s="62"/>
      <c r="AS244" s="62"/>
      <c r="AT244" s="62"/>
    </row>
    <row r="245" ht="15.75" customHeight="1">
      <c r="F245" s="111"/>
      <c r="G245" s="112"/>
      <c r="H245" s="112"/>
      <c r="I245" s="112"/>
      <c r="J245" s="113"/>
      <c r="K245" s="113"/>
      <c r="AQ245" s="62"/>
      <c r="AR245" s="62"/>
      <c r="AS245" s="62"/>
      <c r="AT245" s="62"/>
    </row>
    <row r="246" ht="15.75" customHeight="1">
      <c r="F246" s="111"/>
      <c r="G246" s="112"/>
      <c r="H246" s="112"/>
      <c r="I246" s="112"/>
      <c r="J246" s="113"/>
      <c r="K246" s="113"/>
      <c r="AQ246" s="62"/>
      <c r="AR246" s="62"/>
      <c r="AS246" s="62"/>
      <c r="AT246" s="62"/>
    </row>
    <row r="247" ht="15.75" customHeight="1">
      <c r="F247" s="111"/>
      <c r="G247" s="112"/>
      <c r="H247" s="112"/>
      <c r="I247" s="112"/>
      <c r="J247" s="113"/>
      <c r="K247" s="113"/>
      <c r="AQ247" s="62"/>
      <c r="AR247" s="62"/>
      <c r="AS247" s="62"/>
      <c r="AT247" s="62"/>
    </row>
    <row r="248" ht="15.75" customHeight="1">
      <c r="F248" s="111"/>
      <c r="G248" s="112"/>
      <c r="H248" s="112"/>
      <c r="I248" s="112"/>
      <c r="J248" s="113"/>
      <c r="K248" s="113"/>
      <c r="AQ248" s="62"/>
      <c r="AR248" s="62"/>
      <c r="AS248" s="62"/>
      <c r="AT248" s="62"/>
    </row>
    <row r="249" ht="15.75" customHeight="1">
      <c r="F249" s="111"/>
      <c r="G249" s="112"/>
      <c r="H249" s="112"/>
      <c r="I249" s="112"/>
      <c r="J249" s="113"/>
      <c r="K249" s="113"/>
      <c r="AQ249" s="62"/>
      <c r="AR249" s="62"/>
      <c r="AS249" s="62"/>
      <c r="AT249" s="62"/>
    </row>
    <row r="250" ht="15.75" customHeight="1">
      <c r="F250" s="111"/>
      <c r="G250" s="112"/>
      <c r="H250" s="112"/>
      <c r="I250" s="112"/>
      <c r="J250" s="113"/>
      <c r="K250" s="113"/>
      <c r="AQ250" s="62"/>
      <c r="AR250" s="62"/>
      <c r="AS250" s="62"/>
      <c r="AT250" s="62"/>
    </row>
    <row r="251" ht="15.75" customHeight="1">
      <c r="F251" s="111"/>
      <c r="G251" s="112"/>
      <c r="H251" s="112"/>
      <c r="I251" s="112"/>
      <c r="J251" s="113"/>
      <c r="K251" s="113"/>
      <c r="AQ251" s="62"/>
      <c r="AR251" s="62"/>
      <c r="AS251" s="62"/>
      <c r="AT251" s="62"/>
    </row>
    <row r="252" ht="15.75" customHeight="1">
      <c r="F252" s="111"/>
      <c r="G252" s="112"/>
      <c r="H252" s="112"/>
      <c r="I252" s="112"/>
      <c r="J252" s="113"/>
      <c r="K252" s="113"/>
      <c r="AQ252" s="62"/>
      <c r="AR252" s="62"/>
      <c r="AS252" s="62"/>
      <c r="AT252" s="62"/>
    </row>
    <row r="253" ht="15.75" customHeight="1">
      <c r="F253" s="111"/>
      <c r="G253" s="112"/>
      <c r="H253" s="112"/>
      <c r="I253" s="112"/>
      <c r="J253" s="113"/>
      <c r="K253" s="113"/>
      <c r="AQ253" s="62"/>
      <c r="AR253" s="62"/>
      <c r="AS253" s="62"/>
      <c r="AT253" s="62"/>
    </row>
    <row r="254" ht="15.75" customHeight="1">
      <c r="F254" s="111"/>
      <c r="G254" s="112"/>
      <c r="H254" s="112"/>
      <c r="I254" s="112"/>
      <c r="J254" s="113"/>
      <c r="K254" s="113"/>
      <c r="AQ254" s="62"/>
      <c r="AR254" s="62"/>
      <c r="AS254" s="62"/>
      <c r="AT254" s="62"/>
    </row>
    <row r="255" ht="15.75" customHeight="1">
      <c r="F255" s="111"/>
      <c r="G255" s="112"/>
      <c r="H255" s="112"/>
      <c r="I255" s="112"/>
      <c r="J255" s="113"/>
      <c r="K255" s="113"/>
      <c r="AQ255" s="62"/>
      <c r="AR255" s="62"/>
      <c r="AS255" s="62"/>
      <c r="AT255" s="62"/>
    </row>
    <row r="256" ht="15.75" customHeight="1">
      <c r="F256" s="111"/>
      <c r="G256" s="112"/>
      <c r="H256" s="112"/>
      <c r="I256" s="112"/>
      <c r="J256" s="113"/>
      <c r="K256" s="113"/>
      <c r="AQ256" s="62"/>
      <c r="AR256" s="62"/>
      <c r="AS256" s="62"/>
      <c r="AT256" s="62"/>
    </row>
    <row r="257" ht="15.75" customHeight="1">
      <c r="F257" s="111"/>
      <c r="G257" s="112"/>
      <c r="H257" s="112"/>
      <c r="I257" s="112"/>
      <c r="J257" s="113"/>
      <c r="K257" s="113"/>
      <c r="AQ257" s="62"/>
      <c r="AR257" s="62"/>
      <c r="AS257" s="62"/>
      <c r="AT257" s="62"/>
    </row>
    <row r="258" ht="15.75" customHeight="1">
      <c r="F258" s="111"/>
      <c r="G258" s="112"/>
      <c r="H258" s="112"/>
      <c r="I258" s="112"/>
      <c r="J258" s="113"/>
      <c r="K258" s="113"/>
      <c r="AQ258" s="62"/>
      <c r="AR258" s="62"/>
      <c r="AS258" s="62"/>
      <c r="AT258" s="62"/>
    </row>
    <row r="259" ht="15.75" customHeight="1">
      <c r="F259" s="111"/>
      <c r="G259" s="112"/>
      <c r="H259" s="112"/>
      <c r="I259" s="112"/>
      <c r="J259" s="113"/>
      <c r="K259" s="113"/>
      <c r="AQ259" s="62"/>
      <c r="AR259" s="62"/>
      <c r="AS259" s="62"/>
      <c r="AT259" s="62"/>
    </row>
    <row r="260" ht="15.75" customHeight="1">
      <c r="F260" s="111"/>
      <c r="G260" s="112"/>
      <c r="H260" s="112"/>
      <c r="I260" s="112"/>
      <c r="J260" s="113"/>
      <c r="K260" s="113"/>
      <c r="AQ260" s="62"/>
      <c r="AR260" s="62"/>
      <c r="AS260" s="62"/>
      <c r="AT260" s="62"/>
    </row>
    <row r="261" ht="15.75" customHeight="1">
      <c r="F261" s="111"/>
      <c r="G261" s="112"/>
      <c r="H261" s="112"/>
      <c r="I261" s="112"/>
      <c r="J261" s="113"/>
      <c r="K261" s="113"/>
      <c r="AQ261" s="62"/>
      <c r="AR261" s="62"/>
      <c r="AS261" s="62"/>
      <c r="AT261" s="62"/>
    </row>
    <row r="262" ht="15.75" customHeight="1">
      <c r="F262" s="111"/>
      <c r="G262" s="112"/>
      <c r="H262" s="112"/>
      <c r="I262" s="112"/>
      <c r="J262" s="113"/>
      <c r="K262" s="113"/>
      <c r="AQ262" s="62"/>
      <c r="AR262" s="62"/>
      <c r="AS262" s="62"/>
      <c r="AT262" s="62"/>
    </row>
    <row r="263" ht="15.75" customHeight="1">
      <c r="F263" s="111"/>
      <c r="G263" s="112"/>
      <c r="H263" s="112"/>
      <c r="I263" s="112"/>
      <c r="J263" s="113"/>
      <c r="K263" s="113"/>
      <c r="AQ263" s="62"/>
      <c r="AR263" s="62"/>
      <c r="AS263" s="62"/>
      <c r="AT263" s="62"/>
    </row>
    <row r="264" ht="15.75" customHeight="1">
      <c r="F264" s="111"/>
      <c r="G264" s="112"/>
      <c r="H264" s="112"/>
      <c r="I264" s="112"/>
      <c r="J264" s="113"/>
      <c r="K264" s="113"/>
      <c r="AQ264" s="62"/>
      <c r="AR264" s="62"/>
      <c r="AS264" s="62"/>
      <c r="AT264" s="62"/>
    </row>
    <row r="265" ht="15.75" customHeight="1">
      <c r="F265" s="111"/>
      <c r="G265" s="112"/>
      <c r="H265" s="112"/>
      <c r="I265" s="112"/>
      <c r="J265" s="113"/>
      <c r="K265" s="113"/>
      <c r="AQ265" s="62"/>
      <c r="AR265" s="62"/>
      <c r="AS265" s="62"/>
      <c r="AT265" s="62"/>
    </row>
    <row r="266" ht="15.75" customHeight="1">
      <c r="F266" s="111"/>
      <c r="G266" s="112"/>
      <c r="H266" s="112"/>
      <c r="I266" s="112"/>
      <c r="J266" s="113"/>
      <c r="K266" s="113"/>
      <c r="AQ266" s="62"/>
      <c r="AR266" s="62"/>
      <c r="AS266" s="62"/>
      <c r="AT266" s="62"/>
    </row>
    <row r="267" ht="15.75" customHeight="1">
      <c r="F267" s="111"/>
      <c r="G267" s="112"/>
      <c r="H267" s="112"/>
      <c r="I267" s="112"/>
      <c r="J267" s="113"/>
      <c r="K267" s="113"/>
      <c r="AQ267" s="62"/>
      <c r="AR267" s="62"/>
      <c r="AS267" s="62"/>
      <c r="AT267" s="62"/>
    </row>
    <row r="268" ht="15.75" customHeight="1">
      <c r="F268" s="111"/>
      <c r="G268" s="112"/>
      <c r="H268" s="112"/>
      <c r="I268" s="112"/>
      <c r="J268" s="113"/>
      <c r="K268" s="113"/>
      <c r="AQ268" s="62"/>
      <c r="AR268" s="62"/>
      <c r="AS268" s="62"/>
      <c r="AT268" s="62"/>
    </row>
    <row r="269" ht="15.75" customHeight="1">
      <c r="F269" s="111"/>
      <c r="G269" s="112"/>
      <c r="H269" s="112"/>
      <c r="I269" s="112"/>
      <c r="J269" s="113"/>
      <c r="K269" s="113"/>
      <c r="AQ269" s="62"/>
      <c r="AR269" s="62"/>
      <c r="AS269" s="62"/>
      <c r="AT269" s="62"/>
    </row>
    <row r="270" ht="15.75" customHeight="1">
      <c r="F270" s="111"/>
      <c r="G270" s="112"/>
      <c r="H270" s="112"/>
      <c r="I270" s="112"/>
      <c r="J270" s="113"/>
      <c r="K270" s="113"/>
      <c r="AQ270" s="62"/>
      <c r="AR270" s="62"/>
      <c r="AS270" s="62"/>
      <c r="AT270" s="62"/>
    </row>
    <row r="271" ht="15.75" customHeight="1">
      <c r="F271" s="111"/>
      <c r="G271" s="112"/>
      <c r="H271" s="112"/>
      <c r="I271" s="112"/>
      <c r="J271" s="113"/>
      <c r="K271" s="113"/>
      <c r="AQ271" s="62"/>
      <c r="AR271" s="62"/>
      <c r="AS271" s="62"/>
      <c r="AT271" s="62"/>
    </row>
    <row r="272" ht="15.75" customHeight="1">
      <c r="F272" s="111"/>
      <c r="G272" s="112"/>
      <c r="H272" s="112"/>
      <c r="I272" s="112"/>
      <c r="J272" s="113"/>
      <c r="K272" s="113"/>
      <c r="AQ272" s="62"/>
      <c r="AR272" s="62"/>
      <c r="AS272" s="62"/>
      <c r="AT272" s="62"/>
    </row>
    <row r="273" ht="15.75" customHeight="1">
      <c r="F273" s="111"/>
      <c r="G273" s="112"/>
      <c r="H273" s="112"/>
      <c r="I273" s="112"/>
      <c r="J273" s="113"/>
      <c r="K273" s="113"/>
      <c r="AQ273" s="62"/>
      <c r="AR273" s="62"/>
      <c r="AS273" s="62"/>
      <c r="AT273" s="62"/>
    </row>
    <row r="274" ht="15.75" customHeight="1">
      <c r="F274" s="111"/>
      <c r="G274" s="112"/>
      <c r="H274" s="112"/>
      <c r="I274" s="112"/>
      <c r="J274" s="113"/>
      <c r="K274" s="113"/>
      <c r="AQ274" s="62"/>
      <c r="AR274" s="62"/>
      <c r="AS274" s="62"/>
      <c r="AT274" s="62"/>
    </row>
    <row r="275" ht="15.75" customHeight="1">
      <c r="F275" s="111"/>
      <c r="G275" s="112"/>
      <c r="H275" s="112"/>
      <c r="I275" s="112"/>
      <c r="J275" s="113"/>
      <c r="K275" s="113"/>
      <c r="AQ275" s="62"/>
      <c r="AR275" s="62"/>
      <c r="AS275" s="62"/>
      <c r="AT275" s="62"/>
    </row>
    <row r="276" ht="15.75" customHeight="1">
      <c r="F276" s="111"/>
      <c r="G276" s="112"/>
      <c r="H276" s="112"/>
      <c r="I276" s="112"/>
      <c r="J276" s="113"/>
      <c r="K276" s="113"/>
      <c r="AQ276" s="62"/>
      <c r="AR276" s="62"/>
      <c r="AS276" s="62"/>
      <c r="AT276" s="62"/>
    </row>
    <row r="277" ht="15.75" customHeight="1">
      <c r="F277" s="111"/>
      <c r="G277" s="112"/>
      <c r="H277" s="112"/>
      <c r="I277" s="112"/>
      <c r="J277" s="113"/>
      <c r="K277" s="113"/>
      <c r="AQ277" s="62"/>
      <c r="AR277" s="62"/>
      <c r="AS277" s="62"/>
      <c r="AT277" s="62"/>
    </row>
    <row r="278" ht="15.75" customHeight="1">
      <c r="F278" s="111"/>
      <c r="G278" s="112"/>
      <c r="H278" s="112"/>
      <c r="I278" s="112"/>
      <c r="J278" s="113"/>
      <c r="K278" s="113"/>
      <c r="AQ278" s="62"/>
      <c r="AR278" s="62"/>
      <c r="AS278" s="62"/>
      <c r="AT278" s="62"/>
    </row>
    <row r="279" ht="15.75" customHeight="1">
      <c r="F279" s="111"/>
      <c r="G279" s="112"/>
      <c r="H279" s="112"/>
      <c r="I279" s="112"/>
      <c r="J279" s="113"/>
      <c r="K279" s="113"/>
      <c r="AQ279" s="62"/>
      <c r="AR279" s="62"/>
      <c r="AS279" s="62"/>
      <c r="AT279" s="62"/>
    </row>
    <row r="280" ht="15.75" customHeight="1">
      <c r="F280" s="111"/>
      <c r="G280" s="112"/>
      <c r="H280" s="112"/>
      <c r="I280" s="112"/>
      <c r="J280" s="113"/>
      <c r="K280" s="113"/>
      <c r="AQ280" s="62"/>
      <c r="AR280" s="62"/>
      <c r="AS280" s="62"/>
      <c r="AT280" s="62"/>
    </row>
    <row r="281" ht="15.75" customHeight="1">
      <c r="F281" s="111"/>
      <c r="G281" s="112"/>
      <c r="H281" s="112"/>
      <c r="I281" s="112"/>
      <c r="J281" s="113"/>
      <c r="K281" s="113"/>
      <c r="AQ281" s="62"/>
      <c r="AR281" s="62"/>
      <c r="AS281" s="62"/>
      <c r="AT281" s="62"/>
    </row>
    <row r="282" ht="15.75" customHeight="1">
      <c r="F282" s="111"/>
      <c r="G282" s="112"/>
      <c r="H282" s="112"/>
      <c r="I282" s="112"/>
      <c r="J282" s="113"/>
      <c r="K282" s="113"/>
      <c r="AQ282" s="62"/>
      <c r="AR282" s="62"/>
      <c r="AS282" s="62"/>
      <c r="AT282" s="62"/>
    </row>
    <row r="283" ht="15.75" customHeight="1">
      <c r="F283" s="111"/>
      <c r="G283" s="112"/>
      <c r="H283" s="112"/>
      <c r="I283" s="112"/>
      <c r="J283" s="113"/>
      <c r="K283" s="113"/>
      <c r="AQ283" s="62"/>
      <c r="AR283" s="62"/>
      <c r="AS283" s="62"/>
      <c r="AT283" s="62"/>
    </row>
    <row r="284" ht="15.75" customHeight="1">
      <c r="F284" s="111"/>
      <c r="G284" s="112"/>
      <c r="H284" s="112"/>
      <c r="I284" s="112"/>
      <c r="J284" s="113"/>
      <c r="K284" s="113"/>
      <c r="AQ284" s="62"/>
      <c r="AR284" s="62"/>
      <c r="AS284" s="62"/>
      <c r="AT284" s="62"/>
    </row>
    <row r="285" ht="15.75" customHeight="1">
      <c r="F285" s="111"/>
      <c r="G285" s="112"/>
      <c r="H285" s="112"/>
      <c r="I285" s="112"/>
      <c r="J285" s="113"/>
      <c r="K285" s="113"/>
      <c r="AQ285" s="62"/>
      <c r="AR285" s="62"/>
      <c r="AS285" s="62"/>
      <c r="AT285" s="62"/>
    </row>
    <row r="286" ht="15.75" customHeight="1">
      <c r="F286" s="111"/>
      <c r="G286" s="112"/>
      <c r="H286" s="112"/>
      <c r="I286" s="112"/>
      <c r="J286" s="113"/>
      <c r="K286" s="113"/>
      <c r="AQ286" s="62"/>
      <c r="AR286" s="62"/>
      <c r="AS286" s="62"/>
      <c r="AT286" s="62"/>
    </row>
    <row r="287" ht="15.75" customHeight="1">
      <c r="F287" s="111"/>
      <c r="G287" s="112"/>
      <c r="H287" s="112"/>
      <c r="I287" s="112"/>
      <c r="J287" s="113"/>
      <c r="K287" s="113"/>
      <c r="AQ287" s="62"/>
      <c r="AR287" s="62"/>
      <c r="AS287" s="62"/>
      <c r="AT287" s="62"/>
    </row>
    <row r="288" ht="15.75" customHeight="1">
      <c r="F288" s="111"/>
      <c r="G288" s="112"/>
      <c r="H288" s="112"/>
      <c r="I288" s="112"/>
      <c r="J288" s="113"/>
      <c r="K288" s="113"/>
      <c r="AQ288" s="62"/>
      <c r="AR288" s="62"/>
      <c r="AS288" s="62"/>
      <c r="AT288" s="62"/>
    </row>
    <row r="289" ht="15.75" customHeight="1">
      <c r="F289" s="111"/>
      <c r="G289" s="112"/>
      <c r="H289" s="112"/>
      <c r="I289" s="112"/>
      <c r="J289" s="113"/>
      <c r="K289" s="113"/>
      <c r="AQ289" s="62"/>
      <c r="AR289" s="62"/>
      <c r="AS289" s="62"/>
      <c r="AT289" s="62"/>
    </row>
    <row r="290" ht="15.75" customHeight="1">
      <c r="F290" s="111"/>
      <c r="G290" s="112"/>
      <c r="H290" s="112"/>
      <c r="I290" s="112"/>
      <c r="J290" s="113"/>
      <c r="K290" s="113"/>
      <c r="AQ290" s="62"/>
      <c r="AR290" s="62"/>
      <c r="AS290" s="62"/>
      <c r="AT290" s="62"/>
    </row>
    <row r="291" ht="15.75" customHeight="1">
      <c r="F291" s="111"/>
      <c r="G291" s="112"/>
      <c r="H291" s="112"/>
      <c r="I291" s="112"/>
      <c r="J291" s="113"/>
      <c r="K291" s="113"/>
      <c r="AQ291" s="62"/>
      <c r="AR291" s="62"/>
      <c r="AS291" s="62"/>
      <c r="AT291" s="62"/>
    </row>
    <row r="292" ht="15.75" customHeight="1">
      <c r="F292" s="111"/>
      <c r="G292" s="112"/>
      <c r="H292" s="112"/>
      <c r="I292" s="112"/>
      <c r="J292" s="113"/>
      <c r="K292" s="113"/>
      <c r="AQ292" s="62"/>
      <c r="AR292" s="62"/>
      <c r="AS292" s="62"/>
      <c r="AT292" s="62"/>
    </row>
    <row r="293" ht="15.75" customHeight="1">
      <c r="F293" s="111"/>
      <c r="G293" s="112"/>
      <c r="H293" s="112"/>
      <c r="I293" s="112"/>
      <c r="J293" s="113"/>
      <c r="K293" s="113"/>
      <c r="AQ293" s="62"/>
      <c r="AR293" s="62"/>
      <c r="AS293" s="62"/>
      <c r="AT293" s="62"/>
    </row>
    <row r="294" ht="15.75" customHeight="1">
      <c r="F294" s="111"/>
      <c r="G294" s="112"/>
      <c r="H294" s="112"/>
      <c r="I294" s="112"/>
      <c r="J294" s="113"/>
      <c r="K294" s="113"/>
      <c r="AQ294" s="62"/>
      <c r="AR294" s="62"/>
      <c r="AS294" s="62"/>
      <c r="AT294" s="62"/>
    </row>
    <row r="295" ht="15.75" customHeight="1">
      <c r="F295" s="111"/>
      <c r="G295" s="112"/>
      <c r="H295" s="112"/>
      <c r="I295" s="112"/>
      <c r="J295" s="113"/>
      <c r="K295" s="113"/>
      <c r="AQ295" s="62"/>
      <c r="AR295" s="62"/>
      <c r="AS295" s="62"/>
      <c r="AT295" s="62"/>
    </row>
    <row r="296" ht="15.75" customHeight="1">
      <c r="F296" s="111"/>
      <c r="G296" s="112"/>
      <c r="H296" s="112"/>
      <c r="I296" s="112"/>
      <c r="J296" s="113"/>
      <c r="K296" s="113"/>
      <c r="AQ296" s="62"/>
      <c r="AR296" s="62"/>
      <c r="AS296" s="62"/>
      <c r="AT296" s="62"/>
    </row>
    <row r="297" ht="15.75" customHeight="1">
      <c r="F297" s="111"/>
      <c r="G297" s="112"/>
      <c r="H297" s="112"/>
      <c r="I297" s="112"/>
      <c r="J297" s="113"/>
      <c r="K297" s="113"/>
      <c r="AQ297" s="62"/>
      <c r="AR297" s="62"/>
      <c r="AS297" s="62"/>
      <c r="AT297" s="62"/>
    </row>
    <row r="298" ht="15.75" customHeight="1">
      <c r="F298" s="111"/>
      <c r="G298" s="112"/>
      <c r="H298" s="112"/>
      <c r="I298" s="112"/>
      <c r="J298" s="113"/>
      <c r="K298" s="113"/>
      <c r="AQ298" s="62"/>
      <c r="AR298" s="62"/>
      <c r="AS298" s="62"/>
      <c r="AT298" s="62"/>
    </row>
    <row r="299" ht="15.75" customHeight="1">
      <c r="F299" s="111"/>
      <c r="G299" s="112"/>
      <c r="H299" s="112"/>
      <c r="I299" s="112"/>
      <c r="J299" s="113"/>
      <c r="K299" s="113"/>
      <c r="AQ299" s="62"/>
      <c r="AR299" s="62"/>
      <c r="AS299" s="62"/>
      <c r="AT299" s="62"/>
    </row>
    <row r="300" ht="15.75" customHeight="1">
      <c r="F300" s="111"/>
      <c r="G300" s="112"/>
      <c r="H300" s="112"/>
      <c r="I300" s="112"/>
      <c r="J300" s="113"/>
      <c r="K300" s="113"/>
      <c r="AQ300" s="62"/>
      <c r="AR300" s="62"/>
      <c r="AS300" s="62"/>
      <c r="AT300" s="62"/>
    </row>
    <row r="301" ht="15.75" customHeight="1">
      <c r="F301" s="111"/>
      <c r="G301" s="112"/>
      <c r="H301" s="112"/>
      <c r="I301" s="112"/>
      <c r="J301" s="113"/>
      <c r="K301" s="113"/>
      <c r="AQ301" s="62"/>
      <c r="AR301" s="62"/>
      <c r="AS301" s="62"/>
      <c r="AT301" s="62"/>
    </row>
    <row r="302" ht="15.75" customHeight="1">
      <c r="F302" s="111"/>
      <c r="G302" s="112"/>
      <c r="H302" s="112"/>
      <c r="I302" s="112"/>
      <c r="J302" s="113"/>
      <c r="K302" s="113"/>
      <c r="AQ302" s="62"/>
      <c r="AR302" s="62"/>
      <c r="AS302" s="62"/>
      <c r="AT302" s="62"/>
    </row>
    <row r="303" ht="15.75" customHeight="1">
      <c r="F303" s="111"/>
      <c r="G303" s="112"/>
      <c r="H303" s="112"/>
      <c r="I303" s="112"/>
      <c r="J303" s="113"/>
      <c r="K303" s="113"/>
      <c r="AQ303" s="62"/>
      <c r="AR303" s="62"/>
      <c r="AS303" s="62"/>
      <c r="AT303" s="62"/>
    </row>
    <row r="304" ht="15.75" customHeight="1">
      <c r="F304" s="111"/>
      <c r="G304" s="112"/>
      <c r="H304" s="112"/>
      <c r="I304" s="112"/>
      <c r="J304" s="113"/>
      <c r="K304" s="113"/>
      <c r="AQ304" s="62"/>
      <c r="AR304" s="62"/>
      <c r="AS304" s="62"/>
      <c r="AT304" s="62"/>
    </row>
    <row r="305" ht="15.75" customHeight="1">
      <c r="F305" s="111"/>
      <c r="G305" s="112"/>
      <c r="H305" s="112"/>
      <c r="I305" s="112"/>
      <c r="J305" s="113"/>
      <c r="K305" s="113"/>
      <c r="AQ305" s="62"/>
      <c r="AR305" s="62"/>
      <c r="AS305" s="62"/>
      <c r="AT305" s="62"/>
    </row>
    <row r="306" ht="15.75" customHeight="1">
      <c r="F306" s="111"/>
      <c r="G306" s="112"/>
      <c r="H306" s="112"/>
      <c r="I306" s="112"/>
      <c r="J306" s="113"/>
      <c r="K306" s="113"/>
      <c r="AQ306" s="62"/>
      <c r="AR306" s="62"/>
      <c r="AS306" s="62"/>
      <c r="AT306" s="62"/>
    </row>
    <row r="307" ht="15.75" customHeight="1">
      <c r="F307" s="111"/>
      <c r="G307" s="112"/>
      <c r="H307" s="112"/>
      <c r="I307" s="112"/>
      <c r="J307" s="113"/>
      <c r="K307" s="113"/>
      <c r="AQ307" s="62"/>
      <c r="AR307" s="62"/>
      <c r="AS307" s="62"/>
      <c r="AT307" s="62"/>
    </row>
    <row r="308" ht="15.75" customHeight="1">
      <c r="F308" s="111"/>
      <c r="G308" s="112"/>
      <c r="H308" s="112"/>
      <c r="I308" s="112"/>
      <c r="J308" s="113"/>
      <c r="K308" s="113"/>
      <c r="AQ308" s="62"/>
      <c r="AR308" s="62"/>
      <c r="AS308" s="62"/>
      <c r="AT308" s="62"/>
    </row>
    <row r="309" ht="15.75" customHeight="1">
      <c r="F309" s="111"/>
      <c r="G309" s="112"/>
      <c r="H309" s="112"/>
      <c r="I309" s="112"/>
      <c r="J309" s="113"/>
      <c r="K309" s="113"/>
      <c r="AQ309" s="62"/>
      <c r="AR309" s="62"/>
      <c r="AS309" s="62"/>
      <c r="AT309" s="62"/>
    </row>
    <row r="310" ht="15.75" customHeight="1">
      <c r="F310" s="111"/>
      <c r="G310" s="112"/>
      <c r="H310" s="112"/>
      <c r="I310" s="112"/>
      <c r="J310" s="113"/>
      <c r="K310" s="113"/>
      <c r="AQ310" s="62"/>
      <c r="AR310" s="62"/>
      <c r="AS310" s="62"/>
      <c r="AT310" s="62"/>
    </row>
    <row r="311" ht="15.75" customHeight="1">
      <c r="F311" s="111"/>
      <c r="G311" s="112"/>
      <c r="H311" s="112"/>
      <c r="I311" s="112"/>
      <c r="J311" s="113"/>
      <c r="K311" s="113"/>
      <c r="AQ311" s="62"/>
      <c r="AR311" s="62"/>
      <c r="AS311" s="62"/>
      <c r="AT311" s="62"/>
    </row>
    <row r="312" ht="15.75" customHeight="1">
      <c r="F312" s="111"/>
      <c r="G312" s="112"/>
      <c r="H312" s="112"/>
      <c r="I312" s="112"/>
      <c r="J312" s="113"/>
      <c r="K312" s="113"/>
      <c r="AQ312" s="62"/>
      <c r="AR312" s="62"/>
      <c r="AS312" s="62"/>
      <c r="AT312" s="62"/>
    </row>
    <row r="313" ht="15.75" customHeight="1">
      <c r="F313" s="111"/>
      <c r="G313" s="112"/>
      <c r="H313" s="112"/>
      <c r="I313" s="112"/>
      <c r="J313" s="113"/>
      <c r="K313" s="113"/>
      <c r="AQ313" s="62"/>
      <c r="AR313" s="62"/>
      <c r="AS313" s="62"/>
      <c r="AT313" s="62"/>
    </row>
    <row r="314" ht="15.75" customHeight="1">
      <c r="F314" s="111"/>
      <c r="G314" s="112"/>
      <c r="H314" s="112"/>
      <c r="I314" s="112"/>
      <c r="J314" s="113"/>
      <c r="K314" s="113"/>
      <c r="AQ314" s="62"/>
      <c r="AR314" s="62"/>
      <c r="AS314" s="62"/>
      <c r="AT314" s="62"/>
    </row>
    <row r="315" ht="15.75" customHeight="1">
      <c r="F315" s="111"/>
      <c r="G315" s="112"/>
      <c r="H315" s="112"/>
      <c r="I315" s="112"/>
      <c r="J315" s="113"/>
      <c r="K315" s="113"/>
      <c r="AQ315" s="62"/>
      <c r="AR315" s="62"/>
      <c r="AS315" s="62"/>
      <c r="AT315" s="62"/>
    </row>
    <row r="316" ht="15.75" customHeight="1">
      <c r="F316" s="111"/>
      <c r="G316" s="112"/>
      <c r="H316" s="112"/>
      <c r="I316" s="112"/>
      <c r="J316" s="113"/>
      <c r="K316" s="113"/>
      <c r="AQ316" s="62"/>
      <c r="AR316" s="62"/>
      <c r="AS316" s="62"/>
      <c r="AT316" s="62"/>
    </row>
    <row r="317" ht="15.75" customHeight="1">
      <c r="F317" s="111"/>
      <c r="G317" s="112"/>
      <c r="H317" s="112"/>
      <c r="I317" s="112"/>
      <c r="J317" s="113"/>
      <c r="K317" s="113"/>
      <c r="AQ317" s="62"/>
      <c r="AR317" s="62"/>
      <c r="AS317" s="62"/>
      <c r="AT317" s="62"/>
    </row>
    <row r="318" ht="15.75" customHeight="1">
      <c r="F318" s="111"/>
      <c r="G318" s="112"/>
      <c r="H318" s="112"/>
      <c r="I318" s="112"/>
      <c r="J318" s="113"/>
      <c r="K318" s="113"/>
      <c r="AQ318" s="62"/>
      <c r="AR318" s="62"/>
      <c r="AS318" s="62"/>
      <c r="AT318" s="62"/>
    </row>
    <row r="319" ht="15.75" customHeight="1">
      <c r="F319" s="111"/>
      <c r="G319" s="112"/>
      <c r="H319" s="112"/>
      <c r="I319" s="112"/>
      <c r="J319" s="113"/>
      <c r="K319" s="113"/>
      <c r="AQ319" s="62"/>
      <c r="AR319" s="62"/>
      <c r="AS319" s="62"/>
      <c r="AT319" s="62"/>
    </row>
    <row r="320" ht="15.75" customHeight="1">
      <c r="F320" s="111"/>
      <c r="G320" s="112"/>
      <c r="H320" s="112"/>
      <c r="I320" s="112"/>
      <c r="J320" s="113"/>
      <c r="K320" s="113"/>
      <c r="AQ320" s="62"/>
      <c r="AR320" s="62"/>
      <c r="AS320" s="62"/>
      <c r="AT320" s="62"/>
    </row>
    <row r="321" ht="15.75" customHeight="1">
      <c r="F321" s="111"/>
      <c r="G321" s="112"/>
      <c r="H321" s="112"/>
      <c r="I321" s="112"/>
      <c r="J321" s="113"/>
      <c r="K321" s="113"/>
      <c r="AQ321" s="62"/>
      <c r="AR321" s="62"/>
      <c r="AS321" s="62"/>
      <c r="AT321" s="62"/>
    </row>
    <row r="322" ht="15.75" customHeight="1">
      <c r="F322" s="111"/>
      <c r="G322" s="112"/>
      <c r="H322" s="112"/>
      <c r="I322" s="112"/>
      <c r="J322" s="113"/>
      <c r="K322" s="113"/>
      <c r="AQ322" s="62"/>
      <c r="AR322" s="62"/>
      <c r="AS322" s="62"/>
      <c r="AT322" s="62"/>
    </row>
    <row r="323" ht="15.75" customHeight="1">
      <c r="F323" s="111"/>
      <c r="G323" s="112"/>
      <c r="H323" s="112"/>
      <c r="I323" s="112"/>
      <c r="J323" s="113"/>
      <c r="K323" s="113"/>
      <c r="AQ323" s="62"/>
      <c r="AR323" s="62"/>
      <c r="AS323" s="62"/>
      <c r="AT323" s="62"/>
    </row>
    <row r="324" ht="15.75" customHeight="1">
      <c r="F324" s="111"/>
      <c r="G324" s="112"/>
      <c r="H324" s="112"/>
      <c r="I324" s="112"/>
      <c r="J324" s="113"/>
      <c r="K324" s="113"/>
      <c r="AQ324" s="62"/>
      <c r="AR324" s="62"/>
      <c r="AS324" s="62"/>
      <c r="AT324" s="62"/>
    </row>
    <row r="325" ht="15.75" customHeight="1">
      <c r="F325" s="111"/>
      <c r="G325" s="112"/>
      <c r="H325" s="112"/>
      <c r="I325" s="112"/>
      <c r="J325" s="113"/>
      <c r="K325" s="113"/>
      <c r="AQ325" s="62"/>
      <c r="AR325" s="62"/>
      <c r="AS325" s="62"/>
      <c r="AT325" s="62"/>
    </row>
    <row r="326" ht="15.75" customHeight="1">
      <c r="F326" s="111"/>
      <c r="G326" s="112"/>
      <c r="H326" s="112"/>
      <c r="I326" s="112"/>
      <c r="J326" s="113"/>
      <c r="K326" s="113"/>
      <c r="AQ326" s="62"/>
      <c r="AR326" s="62"/>
      <c r="AS326" s="62"/>
      <c r="AT326" s="62"/>
    </row>
    <row r="327" ht="15.75" customHeight="1">
      <c r="F327" s="111"/>
      <c r="G327" s="112"/>
      <c r="H327" s="112"/>
      <c r="I327" s="112"/>
      <c r="J327" s="113"/>
      <c r="K327" s="113"/>
      <c r="AQ327" s="62"/>
      <c r="AR327" s="62"/>
      <c r="AS327" s="62"/>
      <c r="AT327" s="62"/>
    </row>
    <row r="328" ht="15.75" customHeight="1">
      <c r="F328" s="111"/>
      <c r="G328" s="112"/>
      <c r="H328" s="112"/>
      <c r="I328" s="112"/>
      <c r="J328" s="113"/>
      <c r="K328" s="113"/>
      <c r="AQ328" s="62"/>
      <c r="AR328" s="62"/>
      <c r="AS328" s="62"/>
      <c r="AT328" s="62"/>
    </row>
    <row r="329" ht="15.75" customHeight="1">
      <c r="F329" s="111"/>
      <c r="G329" s="112"/>
      <c r="H329" s="112"/>
      <c r="I329" s="112"/>
      <c r="J329" s="113"/>
      <c r="K329" s="113"/>
      <c r="AQ329" s="62"/>
      <c r="AR329" s="62"/>
      <c r="AS329" s="62"/>
      <c r="AT329" s="62"/>
    </row>
    <row r="330" ht="15.75" customHeight="1">
      <c r="F330" s="111"/>
      <c r="G330" s="112"/>
      <c r="H330" s="112"/>
      <c r="I330" s="112"/>
      <c r="J330" s="113"/>
      <c r="K330" s="113"/>
      <c r="AQ330" s="62"/>
      <c r="AR330" s="62"/>
      <c r="AS330" s="62"/>
      <c r="AT330" s="62"/>
    </row>
    <row r="331" ht="15.75" customHeight="1">
      <c r="F331" s="111"/>
      <c r="G331" s="112"/>
      <c r="H331" s="112"/>
      <c r="I331" s="112"/>
      <c r="J331" s="113"/>
      <c r="K331" s="113"/>
      <c r="AQ331" s="62"/>
      <c r="AR331" s="62"/>
      <c r="AS331" s="62"/>
      <c r="AT331" s="62"/>
    </row>
    <row r="332" ht="15.75" customHeight="1">
      <c r="F332" s="111"/>
      <c r="G332" s="112"/>
      <c r="H332" s="112"/>
      <c r="I332" s="112"/>
      <c r="J332" s="113"/>
      <c r="K332" s="113"/>
      <c r="AQ332" s="62"/>
      <c r="AR332" s="62"/>
      <c r="AS332" s="62"/>
      <c r="AT332" s="62"/>
    </row>
    <row r="333" ht="15.75" customHeight="1">
      <c r="F333" s="111"/>
      <c r="G333" s="112"/>
      <c r="H333" s="112"/>
      <c r="I333" s="112"/>
      <c r="J333" s="113"/>
      <c r="K333" s="113"/>
      <c r="AQ333" s="62"/>
      <c r="AR333" s="62"/>
      <c r="AS333" s="62"/>
      <c r="AT333" s="62"/>
    </row>
    <row r="334" ht="15.75" customHeight="1">
      <c r="F334" s="111"/>
      <c r="G334" s="112"/>
      <c r="H334" s="112"/>
      <c r="I334" s="112"/>
      <c r="J334" s="113"/>
      <c r="K334" s="113"/>
      <c r="AQ334" s="62"/>
      <c r="AR334" s="62"/>
      <c r="AS334" s="62"/>
      <c r="AT334" s="62"/>
    </row>
    <row r="335" ht="15.75" customHeight="1">
      <c r="F335" s="111"/>
      <c r="G335" s="112"/>
      <c r="H335" s="112"/>
      <c r="I335" s="112"/>
      <c r="J335" s="113"/>
      <c r="K335" s="113"/>
      <c r="AQ335" s="62"/>
      <c r="AR335" s="62"/>
      <c r="AS335" s="62"/>
      <c r="AT335" s="62"/>
    </row>
    <row r="336" ht="15.75" customHeight="1">
      <c r="F336" s="111"/>
      <c r="G336" s="112"/>
      <c r="H336" s="112"/>
      <c r="I336" s="112"/>
      <c r="J336" s="113"/>
      <c r="K336" s="113"/>
      <c r="AQ336" s="62"/>
      <c r="AR336" s="62"/>
      <c r="AS336" s="62"/>
      <c r="AT336" s="62"/>
    </row>
    <row r="337" ht="15.75" customHeight="1">
      <c r="F337" s="111"/>
      <c r="G337" s="112"/>
      <c r="H337" s="112"/>
      <c r="I337" s="112"/>
      <c r="J337" s="113"/>
      <c r="K337" s="113"/>
      <c r="AQ337" s="62"/>
      <c r="AR337" s="62"/>
      <c r="AS337" s="62"/>
      <c r="AT337" s="62"/>
    </row>
    <row r="338" ht="15.75" customHeight="1">
      <c r="F338" s="111"/>
      <c r="G338" s="112"/>
      <c r="H338" s="112"/>
      <c r="I338" s="112"/>
      <c r="J338" s="113"/>
      <c r="K338" s="113"/>
      <c r="AQ338" s="62"/>
      <c r="AR338" s="62"/>
      <c r="AS338" s="62"/>
      <c r="AT338" s="62"/>
    </row>
    <row r="339" ht="15.75" customHeight="1">
      <c r="F339" s="111"/>
      <c r="G339" s="112"/>
      <c r="H339" s="112"/>
      <c r="I339" s="112"/>
      <c r="J339" s="113"/>
      <c r="K339" s="113"/>
      <c r="AQ339" s="62"/>
      <c r="AR339" s="62"/>
      <c r="AS339" s="62"/>
      <c r="AT339" s="62"/>
    </row>
    <row r="340" ht="15.75" customHeight="1">
      <c r="F340" s="111"/>
      <c r="G340" s="112"/>
      <c r="H340" s="112"/>
      <c r="I340" s="112"/>
      <c r="J340" s="113"/>
      <c r="K340" s="113"/>
      <c r="AQ340" s="62"/>
      <c r="AR340" s="62"/>
      <c r="AS340" s="62"/>
      <c r="AT340" s="62"/>
    </row>
    <row r="341" ht="15.75" customHeight="1">
      <c r="F341" s="111"/>
      <c r="G341" s="112"/>
      <c r="H341" s="112"/>
      <c r="I341" s="112"/>
      <c r="J341" s="113"/>
      <c r="K341" s="113"/>
      <c r="AQ341" s="62"/>
      <c r="AR341" s="62"/>
      <c r="AS341" s="62"/>
      <c r="AT341" s="62"/>
    </row>
    <row r="342" ht="15.75" customHeight="1">
      <c r="F342" s="111"/>
      <c r="G342" s="112"/>
      <c r="H342" s="112"/>
      <c r="I342" s="112"/>
      <c r="J342" s="113"/>
      <c r="K342" s="113"/>
      <c r="AQ342" s="62"/>
      <c r="AR342" s="62"/>
      <c r="AS342" s="62"/>
      <c r="AT342" s="62"/>
    </row>
    <row r="343" ht="15.75" customHeight="1">
      <c r="F343" s="111"/>
      <c r="G343" s="112"/>
      <c r="H343" s="112"/>
      <c r="I343" s="112"/>
      <c r="J343" s="113"/>
      <c r="K343" s="113"/>
      <c r="AQ343" s="62"/>
      <c r="AR343" s="62"/>
      <c r="AS343" s="62"/>
      <c r="AT343" s="62"/>
    </row>
    <row r="344" ht="15.75" customHeight="1">
      <c r="F344" s="111"/>
      <c r="G344" s="112"/>
      <c r="H344" s="112"/>
      <c r="I344" s="112"/>
      <c r="J344" s="113"/>
      <c r="K344" s="113"/>
      <c r="AQ344" s="62"/>
      <c r="AR344" s="62"/>
      <c r="AS344" s="62"/>
      <c r="AT344" s="62"/>
    </row>
    <row r="345" ht="15.75" customHeight="1">
      <c r="F345" s="111"/>
      <c r="G345" s="112"/>
      <c r="H345" s="112"/>
      <c r="I345" s="112"/>
      <c r="J345" s="113"/>
      <c r="K345" s="113"/>
      <c r="AQ345" s="62"/>
      <c r="AR345" s="62"/>
      <c r="AS345" s="62"/>
      <c r="AT345" s="62"/>
    </row>
    <row r="346" ht="15.75" customHeight="1">
      <c r="F346" s="111"/>
      <c r="G346" s="112"/>
      <c r="H346" s="112"/>
      <c r="I346" s="112"/>
      <c r="J346" s="113"/>
      <c r="K346" s="113"/>
      <c r="AQ346" s="62"/>
      <c r="AR346" s="62"/>
      <c r="AS346" s="62"/>
      <c r="AT346" s="62"/>
    </row>
    <row r="347" ht="15.75" customHeight="1">
      <c r="F347" s="111"/>
      <c r="G347" s="112"/>
      <c r="H347" s="112"/>
      <c r="I347" s="112"/>
      <c r="J347" s="113"/>
      <c r="K347" s="113"/>
      <c r="AQ347" s="62"/>
      <c r="AR347" s="62"/>
      <c r="AS347" s="62"/>
      <c r="AT347" s="62"/>
    </row>
    <row r="348" ht="15.75" customHeight="1">
      <c r="F348" s="111"/>
      <c r="G348" s="112"/>
      <c r="H348" s="112"/>
      <c r="I348" s="112"/>
      <c r="J348" s="113"/>
      <c r="K348" s="113"/>
      <c r="AQ348" s="62"/>
      <c r="AR348" s="62"/>
      <c r="AS348" s="62"/>
      <c r="AT348" s="62"/>
    </row>
    <row r="349" ht="15.75" customHeight="1">
      <c r="F349" s="111"/>
      <c r="G349" s="112"/>
      <c r="H349" s="112"/>
      <c r="I349" s="112"/>
      <c r="J349" s="113"/>
      <c r="K349" s="113"/>
      <c r="AQ349" s="62"/>
      <c r="AR349" s="62"/>
      <c r="AS349" s="62"/>
      <c r="AT349" s="62"/>
    </row>
    <row r="350" ht="15.75" customHeight="1">
      <c r="F350" s="111"/>
      <c r="G350" s="112"/>
      <c r="H350" s="112"/>
      <c r="I350" s="112"/>
      <c r="J350" s="113"/>
      <c r="K350" s="113"/>
      <c r="AQ350" s="62"/>
      <c r="AR350" s="62"/>
      <c r="AS350" s="62"/>
      <c r="AT350" s="62"/>
    </row>
    <row r="351" ht="15.75" customHeight="1">
      <c r="F351" s="111"/>
      <c r="G351" s="112"/>
      <c r="H351" s="112"/>
      <c r="I351" s="112"/>
      <c r="J351" s="113"/>
      <c r="K351" s="113"/>
      <c r="AQ351" s="62"/>
      <c r="AR351" s="62"/>
      <c r="AS351" s="62"/>
      <c r="AT351" s="62"/>
    </row>
    <row r="352" ht="15.75" customHeight="1">
      <c r="F352" s="111"/>
      <c r="G352" s="112"/>
      <c r="H352" s="112"/>
      <c r="I352" s="112"/>
      <c r="J352" s="113"/>
      <c r="K352" s="113"/>
      <c r="AQ352" s="62"/>
      <c r="AR352" s="62"/>
      <c r="AS352" s="62"/>
      <c r="AT352" s="62"/>
    </row>
    <row r="353" ht="15.75" customHeight="1">
      <c r="F353" s="111"/>
      <c r="G353" s="112"/>
      <c r="H353" s="112"/>
      <c r="I353" s="112"/>
      <c r="J353" s="113"/>
      <c r="K353" s="113"/>
      <c r="AQ353" s="62"/>
      <c r="AR353" s="62"/>
      <c r="AS353" s="62"/>
      <c r="AT353" s="62"/>
    </row>
    <row r="354" ht="15.75" customHeight="1">
      <c r="F354" s="111"/>
      <c r="G354" s="112"/>
      <c r="H354" s="112"/>
      <c r="I354" s="112"/>
      <c r="J354" s="113"/>
      <c r="K354" s="113"/>
      <c r="AQ354" s="62"/>
      <c r="AR354" s="62"/>
      <c r="AS354" s="62"/>
      <c r="AT354" s="62"/>
    </row>
    <row r="355" ht="15.75" customHeight="1">
      <c r="F355" s="111"/>
      <c r="G355" s="112"/>
      <c r="H355" s="112"/>
      <c r="I355" s="112"/>
      <c r="J355" s="113"/>
      <c r="K355" s="113"/>
      <c r="AQ355" s="62"/>
      <c r="AR355" s="62"/>
      <c r="AS355" s="62"/>
      <c r="AT355" s="62"/>
    </row>
    <row r="356" ht="15.75" customHeight="1">
      <c r="F356" s="111"/>
      <c r="G356" s="112"/>
      <c r="H356" s="112"/>
      <c r="I356" s="112"/>
      <c r="J356" s="113"/>
      <c r="K356" s="113"/>
      <c r="AQ356" s="62"/>
      <c r="AR356" s="62"/>
      <c r="AS356" s="62"/>
      <c r="AT356" s="62"/>
    </row>
    <row r="357" ht="15.75" customHeight="1">
      <c r="F357" s="111"/>
      <c r="G357" s="112"/>
      <c r="H357" s="112"/>
      <c r="I357" s="112"/>
      <c r="J357" s="113"/>
      <c r="K357" s="113"/>
      <c r="AQ357" s="62"/>
      <c r="AR357" s="62"/>
      <c r="AS357" s="62"/>
      <c r="AT357" s="62"/>
    </row>
    <row r="358" ht="15.75" customHeight="1">
      <c r="F358" s="111"/>
      <c r="G358" s="112"/>
      <c r="H358" s="112"/>
      <c r="I358" s="112"/>
      <c r="J358" s="113"/>
      <c r="K358" s="113"/>
      <c r="AQ358" s="62"/>
      <c r="AR358" s="62"/>
      <c r="AS358" s="62"/>
      <c r="AT358" s="62"/>
    </row>
    <row r="359" ht="15.75" customHeight="1">
      <c r="F359" s="111"/>
      <c r="G359" s="112"/>
      <c r="H359" s="112"/>
      <c r="I359" s="112"/>
      <c r="J359" s="113"/>
      <c r="K359" s="113"/>
      <c r="AQ359" s="62"/>
      <c r="AR359" s="62"/>
      <c r="AS359" s="62"/>
      <c r="AT359" s="62"/>
    </row>
    <row r="360" ht="15.75" customHeight="1">
      <c r="F360" s="111"/>
      <c r="G360" s="112"/>
      <c r="H360" s="112"/>
      <c r="I360" s="112"/>
      <c r="J360" s="113"/>
      <c r="K360" s="113"/>
      <c r="AQ360" s="62"/>
      <c r="AR360" s="62"/>
      <c r="AS360" s="62"/>
      <c r="AT360" s="62"/>
    </row>
    <row r="361" ht="15.75" customHeight="1">
      <c r="F361" s="111"/>
      <c r="G361" s="112"/>
      <c r="H361" s="112"/>
      <c r="I361" s="112"/>
      <c r="J361" s="113"/>
      <c r="K361" s="113"/>
      <c r="AQ361" s="62"/>
      <c r="AR361" s="62"/>
      <c r="AS361" s="62"/>
      <c r="AT361" s="62"/>
    </row>
    <row r="362" ht="15.75" customHeight="1">
      <c r="F362" s="111"/>
      <c r="G362" s="112"/>
      <c r="H362" s="112"/>
      <c r="I362" s="112"/>
      <c r="J362" s="113"/>
      <c r="K362" s="113"/>
      <c r="AQ362" s="62"/>
      <c r="AR362" s="62"/>
      <c r="AS362" s="62"/>
      <c r="AT362" s="62"/>
    </row>
    <row r="363" ht="15.75" customHeight="1">
      <c r="F363" s="111"/>
      <c r="G363" s="112"/>
      <c r="H363" s="112"/>
      <c r="I363" s="112"/>
      <c r="J363" s="113"/>
      <c r="K363" s="113"/>
      <c r="AQ363" s="62"/>
      <c r="AR363" s="62"/>
      <c r="AS363" s="62"/>
      <c r="AT363" s="62"/>
    </row>
    <row r="364" ht="15.75" customHeight="1">
      <c r="F364" s="111"/>
      <c r="G364" s="112"/>
      <c r="H364" s="112"/>
      <c r="I364" s="112"/>
      <c r="J364" s="113"/>
      <c r="K364" s="113"/>
      <c r="AQ364" s="62"/>
      <c r="AR364" s="62"/>
      <c r="AS364" s="62"/>
      <c r="AT364" s="62"/>
    </row>
    <row r="365" ht="15.75" customHeight="1">
      <c r="F365" s="111"/>
      <c r="G365" s="112"/>
      <c r="H365" s="112"/>
      <c r="I365" s="112"/>
      <c r="J365" s="113"/>
      <c r="K365" s="113"/>
      <c r="AQ365" s="62"/>
      <c r="AR365" s="62"/>
      <c r="AS365" s="62"/>
      <c r="AT365" s="62"/>
    </row>
    <row r="366" ht="15.75" customHeight="1">
      <c r="F366" s="111"/>
      <c r="G366" s="112"/>
      <c r="H366" s="112"/>
      <c r="I366" s="112"/>
      <c r="J366" s="113"/>
      <c r="K366" s="113"/>
      <c r="AQ366" s="62"/>
      <c r="AR366" s="62"/>
      <c r="AS366" s="62"/>
      <c r="AT366" s="62"/>
    </row>
    <row r="367" ht="15.75" customHeight="1">
      <c r="F367" s="111"/>
      <c r="G367" s="112"/>
      <c r="H367" s="112"/>
      <c r="I367" s="112"/>
      <c r="J367" s="113"/>
      <c r="K367" s="113"/>
      <c r="AQ367" s="62"/>
      <c r="AR367" s="62"/>
      <c r="AS367" s="62"/>
      <c r="AT367" s="62"/>
    </row>
    <row r="368" ht="15.75" customHeight="1">
      <c r="F368" s="111"/>
      <c r="G368" s="112"/>
      <c r="H368" s="112"/>
      <c r="I368" s="112"/>
      <c r="J368" s="113"/>
      <c r="K368" s="113"/>
      <c r="AQ368" s="62"/>
      <c r="AR368" s="62"/>
      <c r="AS368" s="62"/>
      <c r="AT368" s="62"/>
    </row>
    <row r="369" ht="15.75" customHeight="1">
      <c r="F369" s="111"/>
      <c r="G369" s="112"/>
      <c r="H369" s="112"/>
      <c r="I369" s="112"/>
      <c r="J369" s="113"/>
      <c r="K369" s="113"/>
      <c r="AQ369" s="62"/>
      <c r="AR369" s="62"/>
      <c r="AS369" s="62"/>
      <c r="AT369" s="62"/>
    </row>
    <row r="370" ht="15.75" customHeight="1">
      <c r="F370" s="111"/>
      <c r="G370" s="112"/>
      <c r="H370" s="112"/>
      <c r="I370" s="112"/>
      <c r="J370" s="113"/>
      <c r="K370" s="113"/>
      <c r="AQ370" s="62"/>
      <c r="AR370" s="62"/>
      <c r="AS370" s="62"/>
      <c r="AT370" s="62"/>
    </row>
    <row r="371" ht="15.75" customHeight="1">
      <c r="F371" s="111"/>
      <c r="G371" s="112"/>
      <c r="H371" s="112"/>
      <c r="I371" s="112"/>
      <c r="J371" s="113"/>
      <c r="K371" s="113"/>
      <c r="AQ371" s="62"/>
      <c r="AR371" s="62"/>
      <c r="AS371" s="62"/>
      <c r="AT371" s="62"/>
    </row>
    <row r="372" ht="15.75" customHeight="1">
      <c r="F372" s="111"/>
      <c r="G372" s="112"/>
      <c r="H372" s="112"/>
      <c r="I372" s="112"/>
      <c r="J372" s="113"/>
      <c r="K372" s="113"/>
      <c r="AQ372" s="62"/>
      <c r="AR372" s="62"/>
      <c r="AS372" s="62"/>
      <c r="AT372" s="62"/>
    </row>
    <row r="373" ht="15.75" customHeight="1">
      <c r="F373" s="111"/>
      <c r="G373" s="112"/>
      <c r="H373" s="112"/>
      <c r="I373" s="112"/>
      <c r="J373" s="113"/>
      <c r="K373" s="113"/>
      <c r="AQ373" s="62"/>
      <c r="AR373" s="62"/>
      <c r="AS373" s="62"/>
      <c r="AT373" s="62"/>
    </row>
    <row r="374" ht="15.75" customHeight="1">
      <c r="F374" s="111"/>
      <c r="G374" s="112"/>
      <c r="H374" s="112"/>
      <c r="I374" s="112"/>
      <c r="J374" s="113"/>
      <c r="K374" s="113"/>
      <c r="AQ374" s="62"/>
      <c r="AR374" s="62"/>
      <c r="AS374" s="62"/>
      <c r="AT374" s="62"/>
    </row>
    <row r="375" ht="15.75" customHeight="1">
      <c r="F375" s="111"/>
      <c r="G375" s="112"/>
      <c r="H375" s="112"/>
      <c r="I375" s="112"/>
      <c r="J375" s="113"/>
      <c r="K375" s="113"/>
      <c r="AQ375" s="62"/>
      <c r="AR375" s="62"/>
      <c r="AS375" s="62"/>
      <c r="AT375" s="62"/>
    </row>
    <row r="376" ht="15.75" customHeight="1">
      <c r="F376" s="111"/>
      <c r="G376" s="112"/>
      <c r="H376" s="112"/>
      <c r="I376" s="112"/>
      <c r="J376" s="113"/>
      <c r="K376" s="113"/>
      <c r="AQ376" s="62"/>
      <c r="AR376" s="62"/>
      <c r="AS376" s="62"/>
      <c r="AT376" s="62"/>
    </row>
    <row r="377" ht="15.75" customHeight="1">
      <c r="F377" s="111"/>
      <c r="G377" s="112"/>
      <c r="H377" s="112"/>
      <c r="I377" s="112"/>
      <c r="J377" s="113"/>
      <c r="K377" s="113"/>
      <c r="AQ377" s="62"/>
      <c r="AR377" s="62"/>
      <c r="AS377" s="62"/>
      <c r="AT377" s="62"/>
    </row>
    <row r="378" ht="15.75" customHeight="1">
      <c r="F378" s="111"/>
      <c r="G378" s="112"/>
      <c r="H378" s="112"/>
      <c r="I378" s="112"/>
      <c r="J378" s="113"/>
      <c r="K378" s="113"/>
      <c r="AQ378" s="62"/>
      <c r="AR378" s="62"/>
      <c r="AS378" s="62"/>
      <c r="AT378" s="62"/>
    </row>
    <row r="379" ht="15.75" customHeight="1">
      <c r="F379" s="111"/>
      <c r="G379" s="112"/>
      <c r="H379" s="112"/>
      <c r="I379" s="112"/>
      <c r="J379" s="113"/>
      <c r="K379" s="113"/>
      <c r="AQ379" s="62"/>
      <c r="AR379" s="62"/>
      <c r="AS379" s="62"/>
      <c r="AT379" s="62"/>
    </row>
    <row r="380" ht="15.75" customHeight="1">
      <c r="F380" s="111"/>
      <c r="G380" s="112"/>
      <c r="H380" s="112"/>
      <c r="I380" s="112"/>
      <c r="J380" s="113"/>
      <c r="K380" s="113"/>
      <c r="AQ380" s="62"/>
      <c r="AR380" s="62"/>
      <c r="AS380" s="62"/>
      <c r="AT380" s="62"/>
    </row>
    <row r="381" ht="15.75" customHeight="1">
      <c r="F381" s="111"/>
      <c r="G381" s="112"/>
      <c r="H381" s="112"/>
      <c r="I381" s="112"/>
      <c r="J381" s="113"/>
      <c r="K381" s="113"/>
      <c r="AQ381" s="62"/>
      <c r="AR381" s="62"/>
      <c r="AS381" s="62"/>
      <c r="AT381" s="62"/>
    </row>
    <row r="382" ht="15.75" customHeight="1">
      <c r="F382" s="111"/>
      <c r="G382" s="112"/>
      <c r="H382" s="112"/>
      <c r="I382" s="112"/>
      <c r="J382" s="113"/>
      <c r="K382" s="113"/>
      <c r="AQ382" s="62"/>
      <c r="AR382" s="62"/>
      <c r="AS382" s="62"/>
      <c r="AT382" s="62"/>
    </row>
    <row r="383" ht="15.75" customHeight="1">
      <c r="F383" s="111"/>
      <c r="G383" s="112"/>
      <c r="H383" s="112"/>
      <c r="I383" s="112"/>
      <c r="J383" s="113"/>
      <c r="K383" s="113"/>
      <c r="AQ383" s="62"/>
      <c r="AR383" s="62"/>
      <c r="AS383" s="62"/>
      <c r="AT383" s="62"/>
    </row>
    <row r="384" ht="15.75" customHeight="1">
      <c r="F384" s="111"/>
      <c r="G384" s="112"/>
      <c r="H384" s="112"/>
      <c r="I384" s="112"/>
      <c r="J384" s="113"/>
      <c r="K384" s="113"/>
      <c r="AQ384" s="62"/>
      <c r="AR384" s="62"/>
      <c r="AS384" s="62"/>
      <c r="AT384" s="62"/>
    </row>
    <row r="385" ht="15.75" customHeight="1">
      <c r="F385" s="111"/>
      <c r="G385" s="112"/>
      <c r="H385" s="112"/>
      <c r="I385" s="112"/>
      <c r="J385" s="113"/>
      <c r="K385" s="113"/>
      <c r="AQ385" s="62"/>
      <c r="AR385" s="62"/>
      <c r="AS385" s="62"/>
      <c r="AT385" s="62"/>
    </row>
    <row r="386" ht="15.75" customHeight="1">
      <c r="F386" s="111"/>
      <c r="G386" s="112"/>
      <c r="H386" s="112"/>
      <c r="I386" s="112"/>
      <c r="J386" s="113"/>
      <c r="K386" s="113"/>
      <c r="AQ386" s="62"/>
      <c r="AR386" s="62"/>
      <c r="AS386" s="62"/>
      <c r="AT386" s="62"/>
    </row>
    <row r="387" ht="15.75" customHeight="1">
      <c r="F387" s="111"/>
      <c r="G387" s="112"/>
      <c r="H387" s="112"/>
      <c r="I387" s="112"/>
      <c r="J387" s="113"/>
      <c r="K387" s="113"/>
      <c r="AQ387" s="62"/>
      <c r="AR387" s="62"/>
      <c r="AS387" s="62"/>
      <c r="AT387" s="62"/>
    </row>
    <row r="388" ht="15.75" customHeight="1">
      <c r="F388" s="111"/>
      <c r="G388" s="112"/>
      <c r="H388" s="112"/>
      <c r="I388" s="112"/>
      <c r="J388" s="113"/>
      <c r="K388" s="113"/>
      <c r="AQ388" s="62"/>
      <c r="AR388" s="62"/>
      <c r="AS388" s="62"/>
      <c r="AT388" s="62"/>
    </row>
    <row r="389" ht="15.75" customHeight="1">
      <c r="F389" s="111"/>
      <c r="G389" s="112"/>
      <c r="H389" s="112"/>
      <c r="I389" s="112"/>
      <c r="J389" s="113"/>
      <c r="K389" s="113"/>
      <c r="AQ389" s="62"/>
      <c r="AR389" s="62"/>
      <c r="AS389" s="62"/>
      <c r="AT389" s="62"/>
    </row>
    <row r="390" ht="15.75" customHeight="1">
      <c r="F390" s="111"/>
      <c r="G390" s="112"/>
      <c r="H390" s="112"/>
      <c r="I390" s="112"/>
      <c r="J390" s="113"/>
      <c r="K390" s="113"/>
      <c r="AQ390" s="62"/>
      <c r="AR390" s="62"/>
      <c r="AS390" s="62"/>
      <c r="AT390" s="62"/>
    </row>
    <row r="391" ht="15.75" customHeight="1">
      <c r="F391" s="111"/>
      <c r="G391" s="112"/>
      <c r="H391" s="112"/>
      <c r="I391" s="112"/>
      <c r="J391" s="113"/>
      <c r="K391" s="113"/>
      <c r="AQ391" s="62"/>
      <c r="AR391" s="62"/>
      <c r="AS391" s="62"/>
      <c r="AT391" s="62"/>
    </row>
    <row r="392" ht="15.75" customHeight="1">
      <c r="F392" s="111"/>
      <c r="G392" s="112"/>
      <c r="H392" s="112"/>
      <c r="I392" s="112"/>
      <c r="J392" s="113"/>
      <c r="K392" s="113"/>
      <c r="AQ392" s="62"/>
      <c r="AR392" s="62"/>
      <c r="AS392" s="62"/>
      <c r="AT392" s="62"/>
    </row>
    <row r="393" ht="15.75" customHeight="1">
      <c r="F393" s="111"/>
      <c r="G393" s="112"/>
      <c r="H393" s="112"/>
      <c r="I393" s="112"/>
      <c r="J393" s="113"/>
      <c r="K393" s="113"/>
      <c r="AQ393" s="62"/>
      <c r="AR393" s="62"/>
      <c r="AS393" s="62"/>
      <c r="AT393" s="62"/>
    </row>
    <row r="394" ht="15.75" customHeight="1">
      <c r="F394" s="111"/>
      <c r="G394" s="112"/>
      <c r="H394" s="112"/>
      <c r="I394" s="112"/>
      <c r="J394" s="113"/>
      <c r="K394" s="113"/>
      <c r="AQ394" s="62"/>
      <c r="AR394" s="62"/>
      <c r="AS394" s="62"/>
      <c r="AT394" s="62"/>
    </row>
    <row r="395" ht="15.75" customHeight="1">
      <c r="F395" s="111"/>
      <c r="G395" s="112"/>
      <c r="H395" s="112"/>
      <c r="I395" s="112"/>
      <c r="J395" s="113"/>
      <c r="K395" s="113"/>
      <c r="AQ395" s="62"/>
      <c r="AR395" s="62"/>
      <c r="AS395" s="62"/>
      <c r="AT395" s="62"/>
    </row>
    <row r="396" ht="15.75" customHeight="1">
      <c r="F396" s="111"/>
      <c r="G396" s="112"/>
      <c r="H396" s="112"/>
      <c r="I396" s="112"/>
      <c r="J396" s="113"/>
      <c r="K396" s="113"/>
      <c r="AQ396" s="62"/>
      <c r="AR396" s="62"/>
      <c r="AS396" s="62"/>
      <c r="AT396" s="62"/>
    </row>
    <row r="397" ht="15.75" customHeight="1">
      <c r="F397" s="111"/>
      <c r="G397" s="112"/>
      <c r="H397" s="112"/>
      <c r="I397" s="112"/>
      <c r="J397" s="113"/>
      <c r="K397" s="113"/>
      <c r="AQ397" s="62"/>
      <c r="AR397" s="62"/>
      <c r="AS397" s="62"/>
      <c r="AT397" s="62"/>
    </row>
    <row r="398" ht="15.75" customHeight="1">
      <c r="F398" s="111"/>
      <c r="G398" s="112"/>
      <c r="H398" s="112"/>
      <c r="I398" s="112"/>
      <c r="J398" s="113"/>
      <c r="K398" s="113"/>
      <c r="AQ398" s="62"/>
      <c r="AR398" s="62"/>
      <c r="AS398" s="62"/>
      <c r="AT398" s="62"/>
    </row>
    <row r="399" ht="15.75" customHeight="1">
      <c r="F399" s="111"/>
      <c r="G399" s="112"/>
      <c r="H399" s="112"/>
      <c r="I399" s="112"/>
      <c r="J399" s="113"/>
      <c r="K399" s="113"/>
      <c r="AQ399" s="62"/>
      <c r="AR399" s="62"/>
      <c r="AS399" s="62"/>
      <c r="AT399" s="62"/>
    </row>
    <row r="400" ht="15.75" customHeight="1">
      <c r="F400" s="111"/>
      <c r="G400" s="112"/>
      <c r="H400" s="112"/>
      <c r="I400" s="112"/>
      <c r="J400" s="113"/>
      <c r="K400" s="113"/>
      <c r="AQ400" s="62"/>
      <c r="AR400" s="62"/>
      <c r="AS400" s="62"/>
      <c r="AT400" s="62"/>
    </row>
    <row r="401" ht="15.75" customHeight="1">
      <c r="F401" s="111"/>
      <c r="G401" s="112"/>
      <c r="H401" s="112"/>
      <c r="I401" s="112"/>
      <c r="J401" s="113"/>
      <c r="K401" s="113"/>
      <c r="AQ401" s="62"/>
      <c r="AR401" s="62"/>
      <c r="AS401" s="62"/>
      <c r="AT401" s="62"/>
    </row>
    <row r="402" ht="15.75" customHeight="1">
      <c r="F402" s="111"/>
      <c r="G402" s="112"/>
      <c r="H402" s="112"/>
      <c r="I402" s="112"/>
      <c r="J402" s="113"/>
      <c r="K402" s="113"/>
      <c r="AQ402" s="62"/>
      <c r="AR402" s="62"/>
      <c r="AS402" s="62"/>
      <c r="AT402" s="62"/>
    </row>
    <row r="403" ht="15.75" customHeight="1">
      <c r="F403" s="111"/>
      <c r="G403" s="112"/>
      <c r="H403" s="112"/>
      <c r="I403" s="112"/>
      <c r="J403" s="113"/>
      <c r="K403" s="113"/>
      <c r="AQ403" s="62"/>
      <c r="AR403" s="62"/>
      <c r="AS403" s="62"/>
      <c r="AT403" s="62"/>
    </row>
    <row r="404" ht="15.75" customHeight="1">
      <c r="F404" s="111"/>
      <c r="G404" s="112"/>
      <c r="H404" s="112"/>
      <c r="I404" s="112"/>
      <c r="J404" s="113"/>
      <c r="K404" s="113"/>
      <c r="AQ404" s="62"/>
      <c r="AR404" s="62"/>
      <c r="AS404" s="62"/>
      <c r="AT404" s="62"/>
    </row>
    <row r="405" ht="15.75" customHeight="1">
      <c r="F405" s="111"/>
      <c r="G405" s="112"/>
      <c r="H405" s="112"/>
      <c r="I405" s="112"/>
      <c r="J405" s="113"/>
      <c r="K405" s="113"/>
      <c r="AQ405" s="62"/>
      <c r="AR405" s="62"/>
      <c r="AS405" s="62"/>
      <c r="AT405" s="62"/>
    </row>
    <row r="406" ht="15.75" customHeight="1">
      <c r="F406" s="111"/>
      <c r="G406" s="112"/>
      <c r="H406" s="112"/>
      <c r="I406" s="112"/>
      <c r="J406" s="113"/>
      <c r="K406" s="113"/>
      <c r="AQ406" s="62"/>
      <c r="AR406" s="62"/>
      <c r="AS406" s="62"/>
      <c r="AT406" s="62"/>
    </row>
    <row r="407" ht="15.75" customHeight="1">
      <c r="F407" s="111"/>
      <c r="G407" s="112"/>
      <c r="H407" s="112"/>
      <c r="I407" s="112"/>
      <c r="J407" s="113"/>
      <c r="K407" s="113"/>
      <c r="AQ407" s="62"/>
      <c r="AR407" s="62"/>
      <c r="AS407" s="62"/>
      <c r="AT407" s="62"/>
    </row>
    <row r="408" ht="15.75" customHeight="1">
      <c r="F408" s="111"/>
      <c r="G408" s="112"/>
      <c r="H408" s="112"/>
      <c r="I408" s="112"/>
      <c r="J408" s="113"/>
      <c r="K408" s="113"/>
      <c r="AQ408" s="62"/>
      <c r="AR408" s="62"/>
      <c r="AS408" s="62"/>
      <c r="AT408" s="62"/>
    </row>
    <row r="409" ht="15.75" customHeight="1">
      <c r="F409" s="111"/>
      <c r="G409" s="112"/>
      <c r="H409" s="112"/>
      <c r="I409" s="112"/>
      <c r="J409" s="113"/>
      <c r="K409" s="113"/>
      <c r="AQ409" s="62"/>
      <c r="AR409" s="62"/>
      <c r="AS409" s="62"/>
      <c r="AT409" s="62"/>
    </row>
    <row r="410" ht="15.75" customHeight="1">
      <c r="F410" s="111"/>
      <c r="G410" s="112"/>
      <c r="H410" s="112"/>
      <c r="I410" s="112"/>
      <c r="J410" s="113"/>
      <c r="K410" s="113"/>
      <c r="AQ410" s="62"/>
      <c r="AR410" s="62"/>
      <c r="AS410" s="62"/>
      <c r="AT410" s="62"/>
    </row>
    <row r="411" ht="15.75" customHeight="1">
      <c r="F411" s="111"/>
      <c r="G411" s="112"/>
      <c r="H411" s="112"/>
      <c r="I411" s="112"/>
      <c r="J411" s="113"/>
      <c r="K411" s="113"/>
      <c r="AQ411" s="62"/>
      <c r="AR411" s="62"/>
      <c r="AS411" s="62"/>
      <c r="AT411" s="62"/>
    </row>
    <row r="412" ht="15.75" customHeight="1">
      <c r="F412" s="111"/>
      <c r="G412" s="112"/>
      <c r="H412" s="112"/>
      <c r="I412" s="112"/>
      <c r="J412" s="113"/>
      <c r="K412" s="113"/>
      <c r="AQ412" s="62"/>
      <c r="AR412" s="62"/>
      <c r="AS412" s="62"/>
      <c r="AT412" s="62"/>
    </row>
    <row r="413" ht="15.75" customHeight="1">
      <c r="F413" s="111"/>
      <c r="G413" s="112"/>
      <c r="H413" s="112"/>
      <c r="I413" s="112"/>
      <c r="J413" s="113"/>
      <c r="K413" s="113"/>
      <c r="AQ413" s="62"/>
      <c r="AR413" s="62"/>
      <c r="AS413" s="62"/>
      <c r="AT413" s="62"/>
    </row>
    <row r="414" ht="15.75" customHeight="1">
      <c r="F414" s="111"/>
      <c r="G414" s="112"/>
      <c r="H414" s="112"/>
      <c r="I414" s="112"/>
      <c r="J414" s="113"/>
      <c r="K414" s="113"/>
      <c r="AQ414" s="62"/>
      <c r="AR414" s="62"/>
      <c r="AS414" s="62"/>
      <c r="AT414" s="62"/>
    </row>
    <row r="415" ht="15.75" customHeight="1">
      <c r="F415" s="111"/>
      <c r="G415" s="112"/>
      <c r="H415" s="112"/>
      <c r="I415" s="112"/>
      <c r="J415" s="113"/>
      <c r="K415" s="113"/>
      <c r="AQ415" s="62"/>
      <c r="AR415" s="62"/>
      <c r="AS415" s="62"/>
      <c r="AT415" s="62"/>
    </row>
    <row r="416" ht="15.75" customHeight="1">
      <c r="F416" s="111"/>
      <c r="G416" s="112"/>
      <c r="H416" s="112"/>
      <c r="I416" s="112"/>
      <c r="J416" s="113"/>
      <c r="K416" s="113"/>
      <c r="AQ416" s="62"/>
      <c r="AR416" s="62"/>
      <c r="AS416" s="62"/>
      <c r="AT416" s="62"/>
    </row>
    <row r="417" ht="15.75" customHeight="1">
      <c r="F417" s="111"/>
      <c r="G417" s="112"/>
      <c r="H417" s="112"/>
      <c r="I417" s="112"/>
      <c r="J417" s="113"/>
      <c r="K417" s="113"/>
      <c r="AQ417" s="62"/>
      <c r="AR417" s="62"/>
      <c r="AS417" s="62"/>
      <c r="AT417" s="62"/>
    </row>
    <row r="418" ht="15.75" customHeight="1">
      <c r="F418" s="111"/>
      <c r="G418" s="112"/>
      <c r="H418" s="112"/>
      <c r="I418" s="112"/>
      <c r="J418" s="113"/>
      <c r="K418" s="113"/>
      <c r="AQ418" s="62"/>
      <c r="AR418" s="62"/>
      <c r="AS418" s="62"/>
      <c r="AT418" s="62"/>
    </row>
    <row r="419" ht="15.75" customHeight="1">
      <c r="F419" s="111"/>
      <c r="G419" s="112"/>
      <c r="H419" s="112"/>
      <c r="I419" s="112"/>
      <c r="J419" s="113"/>
      <c r="K419" s="113"/>
      <c r="AQ419" s="62"/>
      <c r="AR419" s="62"/>
      <c r="AS419" s="62"/>
      <c r="AT419" s="62"/>
    </row>
    <row r="420" ht="15.75" customHeight="1">
      <c r="F420" s="111"/>
      <c r="G420" s="112"/>
      <c r="H420" s="112"/>
      <c r="I420" s="112"/>
      <c r="J420" s="113"/>
      <c r="K420" s="113"/>
      <c r="AQ420" s="62"/>
      <c r="AR420" s="62"/>
      <c r="AS420" s="62"/>
      <c r="AT420" s="62"/>
    </row>
    <row r="421" ht="15.75" customHeight="1">
      <c r="F421" s="111"/>
      <c r="G421" s="112"/>
      <c r="H421" s="112"/>
      <c r="I421" s="112"/>
      <c r="J421" s="113"/>
      <c r="K421" s="113"/>
      <c r="AQ421" s="62"/>
      <c r="AR421" s="62"/>
      <c r="AS421" s="62"/>
      <c r="AT421" s="62"/>
    </row>
    <row r="422" ht="15.75" customHeight="1">
      <c r="F422" s="111"/>
      <c r="G422" s="112"/>
      <c r="H422" s="112"/>
      <c r="I422" s="112"/>
      <c r="J422" s="113"/>
      <c r="K422" s="113"/>
      <c r="AQ422" s="62"/>
      <c r="AR422" s="62"/>
      <c r="AS422" s="62"/>
      <c r="AT422" s="62"/>
    </row>
    <row r="423" ht="15.75" customHeight="1">
      <c r="F423" s="111"/>
      <c r="G423" s="112"/>
      <c r="H423" s="112"/>
      <c r="I423" s="112"/>
      <c r="J423" s="113"/>
      <c r="K423" s="113"/>
      <c r="AQ423" s="62"/>
      <c r="AR423" s="62"/>
      <c r="AS423" s="62"/>
      <c r="AT423" s="62"/>
    </row>
    <row r="424" ht="15.75" customHeight="1">
      <c r="F424" s="111"/>
      <c r="G424" s="112"/>
      <c r="H424" s="112"/>
      <c r="I424" s="112"/>
      <c r="J424" s="113"/>
      <c r="K424" s="113"/>
      <c r="AQ424" s="62"/>
      <c r="AR424" s="62"/>
      <c r="AS424" s="62"/>
      <c r="AT424" s="62"/>
    </row>
    <row r="425" ht="15.75" customHeight="1">
      <c r="F425" s="111"/>
      <c r="G425" s="112"/>
      <c r="H425" s="112"/>
      <c r="I425" s="112"/>
      <c r="J425" s="113"/>
      <c r="K425" s="113"/>
      <c r="AQ425" s="62"/>
      <c r="AR425" s="62"/>
      <c r="AS425" s="62"/>
      <c r="AT425" s="62"/>
    </row>
    <row r="426" ht="15.75" customHeight="1">
      <c r="F426" s="111"/>
      <c r="G426" s="112"/>
      <c r="H426" s="112"/>
      <c r="I426" s="112"/>
      <c r="J426" s="113"/>
      <c r="K426" s="113"/>
      <c r="AQ426" s="62"/>
      <c r="AR426" s="62"/>
      <c r="AS426" s="62"/>
      <c r="AT426" s="62"/>
    </row>
    <row r="427" ht="15.75" customHeight="1">
      <c r="F427" s="111"/>
      <c r="G427" s="112"/>
      <c r="H427" s="112"/>
      <c r="I427" s="112"/>
      <c r="J427" s="113"/>
      <c r="K427" s="113"/>
      <c r="AQ427" s="62"/>
      <c r="AR427" s="62"/>
      <c r="AS427" s="62"/>
      <c r="AT427" s="62"/>
    </row>
    <row r="428" ht="15.75" customHeight="1">
      <c r="F428" s="111"/>
      <c r="G428" s="112"/>
      <c r="H428" s="112"/>
      <c r="I428" s="112"/>
      <c r="J428" s="113"/>
      <c r="K428" s="113"/>
      <c r="AQ428" s="62"/>
      <c r="AR428" s="62"/>
      <c r="AS428" s="62"/>
      <c r="AT428" s="62"/>
    </row>
    <row r="429" ht="15.75" customHeight="1">
      <c r="F429" s="111"/>
      <c r="G429" s="112"/>
      <c r="H429" s="112"/>
      <c r="I429" s="112"/>
      <c r="J429" s="113"/>
      <c r="K429" s="113"/>
      <c r="AQ429" s="62"/>
      <c r="AR429" s="62"/>
      <c r="AS429" s="62"/>
      <c r="AT429" s="62"/>
    </row>
    <row r="430" ht="15.75" customHeight="1">
      <c r="F430" s="111"/>
      <c r="G430" s="112"/>
      <c r="H430" s="112"/>
      <c r="I430" s="112"/>
      <c r="J430" s="113"/>
      <c r="K430" s="113"/>
      <c r="AQ430" s="62"/>
      <c r="AR430" s="62"/>
      <c r="AS430" s="62"/>
      <c r="AT430" s="62"/>
    </row>
    <row r="431" ht="15.75" customHeight="1">
      <c r="F431" s="111"/>
      <c r="G431" s="112"/>
      <c r="H431" s="112"/>
      <c r="I431" s="112"/>
      <c r="J431" s="113"/>
      <c r="K431" s="113"/>
      <c r="AQ431" s="62"/>
      <c r="AR431" s="62"/>
      <c r="AS431" s="62"/>
      <c r="AT431" s="62"/>
    </row>
    <row r="432" ht="15.75" customHeight="1">
      <c r="F432" s="111"/>
      <c r="G432" s="112"/>
      <c r="H432" s="112"/>
      <c r="I432" s="112"/>
      <c r="J432" s="113"/>
      <c r="K432" s="113"/>
      <c r="AQ432" s="62"/>
      <c r="AR432" s="62"/>
      <c r="AS432" s="62"/>
      <c r="AT432" s="62"/>
    </row>
    <row r="433" ht="15.75" customHeight="1">
      <c r="F433" s="111"/>
      <c r="G433" s="112"/>
      <c r="H433" s="112"/>
      <c r="I433" s="112"/>
      <c r="J433" s="113"/>
      <c r="K433" s="113"/>
      <c r="AQ433" s="62"/>
      <c r="AR433" s="62"/>
      <c r="AS433" s="62"/>
      <c r="AT433" s="62"/>
    </row>
    <row r="434" ht="15.75" customHeight="1">
      <c r="F434" s="111"/>
      <c r="G434" s="112"/>
      <c r="H434" s="112"/>
      <c r="I434" s="112"/>
      <c r="J434" s="113"/>
      <c r="K434" s="113"/>
      <c r="AQ434" s="62"/>
      <c r="AR434" s="62"/>
      <c r="AS434" s="62"/>
      <c r="AT434" s="62"/>
    </row>
    <row r="435" ht="15.75" customHeight="1">
      <c r="F435" s="111"/>
      <c r="G435" s="112"/>
      <c r="H435" s="112"/>
      <c r="I435" s="112"/>
      <c r="J435" s="113"/>
      <c r="K435" s="113"/>
      <c r="AQ435" s="62"/>
      <c r="AR435" s="62"/>
      <c r="AS435" s="62"/>
      <c r="AT435" s="62"/>
    </row>
    <row r="436" ht="15.75" customHeight="1">
      <c r="F436" s="111"/>
      <c r="G436" s="112"/>
      <c r="H436" s="112"/>
      <c r="I436" s="112"/>
      <c r="J436" s="113"/>
      <c r="K436" s="113"/>
      <c r="AQ436" s="62"/>
      <c r="AR436" s="62"/>
      <c r="AS436" s="62"/>
      <c r="AT436" s="62"/>
    </row>
    <row r="437" ht="15.75" customHeight="1">
      <c r="F437" s="111"/>
      <c r="G437" s="112"/>
      <c r="H437" s="112"/>
      <c r="I437" s="112"/>
      <c r="J437" s="113"/>
      <c r="K437" s="113"/>
      <c r="AQ437" s="62"/>
      <c r="AR437" s="62"/>
      <c r="AS437" s="62"/>
      <c r="AT437" s="62"/>
    </row>
    <row r="438" ht="15.75" customHeight="1">
      <c r="F438" s="111"/>
      <c r="G438" s="112"/>
      <c r="H438" s="112"/>
      <c r="I438" s="112"/>
      <c r="J438" s="113"/>
      <c r="K438" s="113"/>
      <c r="AQ438" s="62"/>
      <c r="AR438" s="62"/>
      <c r="AS438" s="62"/>
      <c r="AT438" s="62"/>
    </row>
    <row r="439" ht="15.75" customHeight="1">
      <c r="F439" s="111"/>
      <c r="G439" s="112"/>
      <c r="H439" s="112"/>
      <c r="I439" s="112"/>
      <c r="J439" s="113"/>
      <c r="K439" s="113"/>
      <c r="AQ439" s="62"/>
      <c r="AR439" s="62"/>
      <c r="AS439" s="62"/>
      <c r="AT439" s="62"/>
    </row>
    <row r="440" ht="15.75" customHeight="1">
      <c r="F440" s="111"/>
      <c r="G440" s="112"/>
      <c r="H440" s="112"/>
      <c r="I440" s="112"/>
      <c r="J440" s="113"/>
      <c r="K440" s="113"/>
      <c r="AQ440" s="62"/>
      <c r="AR440" s="62"/>
      <c r="AS440" s="62"/>
      <c r="AT440" s="62"/>
    </row>
    <row r="441" ht="15.75" customHeight="1">
      <c r="F441" s="111"/>
      <c r="G441" s="112"/>
      <c r="H441" s="112"/>
      <c r="I441" s="112"/>
      <c r="J441" s="113"/>
      <c r="K441" s="113"/>
      <c r="AQ441" s="62"/>
      <c r="AR441" s="62"/>
      <c r="AS441" s="62"/>
      <c r="AT441" s="62"/>
    </row>
    <row r="442" ht="15.75" customHeight="1">
      <c r="F442" s="111"/>
      <c r="G442" s="112"/>
      <c r="H442" s="112"/>
      <c r="I442" s="112"/>
      <c r="J442" s="113"/>
      <c r="K442" s="113"/>
      <c r="AQ442" s="62"/>
      <c r="AR442" s="62"/>
      <c r="AS442" s="62"/>
      <c r="AT442" s="62"/>
    </row>
    <row r="443" ht="15.75" customHeight="1">
      <c r="F443" s="111"/>
      <c r="G443" s="112"/>
      <c r="H443" s="112"/>
      <c r="I443" s="112"/>
      <c r="J443" s="113"/>
      <c r="K443" s="113"/>
      <c r="AQ443" s="62"/>
      <c r="AR443" s="62"/>
      <c r="AS443" s="62"/>
      <c r="AT443" s="62"/>
    </row>
    <row r="444" ht="15.75" customHeight="1">
      <c r="F444" s="111"/>
      <c r="G444" s="112"/>
      <c r="H444" s="112"/>
      <c r="I444" s="112"/>
      <c r="J444" s="113"/>
      <c r="K444" s="113"/>
      <c r="AQ444" s="62"/>
      <c r="AR444" s="62"/>
      <c r="AS444" s="62"/>
      <c r="AT444" s="62"/>
    </row>
    <row r="445" ht="15.75" customHeight="1">
      <c r="F445" s="111"/>
      <c r="G445" s="112"/>
      <c r="H445" s="112"/>
      <c r="I445" s="112"/>
      <c r="J445" s="113"/>
      <c r="K445" s="113"/>
      <c r="AQ445" s="62"/>
      <c r="AR445" s="62"/>
      <c r="AS445" s="62"/>
      <c r="AT445" s="62"/>
    </row>
    <row r="446" ht="15.75" customHeight="1">
      <c r="F446" s="111"/>
      <c r="G446" s="112"/>
      <c r="H446" s="112"/>
      <c r="I446" s="112"/>
      <c r="J446" s="113"/>
      <c r="K446" s="113"/>
      <c r="AQ446" s="62"/>
      <c r="AR446" s="62"/>
      <c r="AS446" s="62"/>
      <c r="AT446" s="62"/>
    </row>
    <row r="447" ht="15.75" customHeight="1">
      <c r="F447" s="111"/>
      <c r="G447" s="112"/>
      <c r="H447" s="112"/>
      <c r="I447" s="112"/>
      <c r="J447" s="113"/>
      <c r="K447" s="113"/>
      <c r="AQ447" s="62"/>
      <c r="AR447" s="62"/>
      <c r="AS447" s="62"/>
      <c r="AT447" s="62"/>
    </row>
    <row r="448" ht="15.75" customHeight="1">
      <c r="F448" s="111"/>
      <c r="G448" s="112"/>
      <c r="H448" s="112"/>
      <c r="I448" s="112"/>
      <c r="J448" s="113"/>
      <c r="K448" s="113"/>
      <c r="AQ448" s="62"/>
      <c r="AR448" s="62"/>
      <c r="AS448" s="62"/>
      <c r="AT448" s="62"/>
    </row>
    <row r="449" ht="15.75" customHeight="1">
      <c r="F449" s="111"/>
      <c r="G449" s="112"/>
      <c r="H449" s="112"/>
      <c r="I449" s="112"/>
      <c r="J449" s="113"/>
      <c r="K449" s="113"/>
      <c r="AQ449" s="62"/>
      <c r="AR449" s="62"/>
      <c r="AS449" s="62"/>
      <c r="AT449" s="62"/>
    </row>
    <row r="450" ht="15.75" customHeight="1">
      <c r="F450" s="111"/>
      <c r="G450" s="112"/>
      <c r="H450" s="112"/>
      <c r="I450" s="112"/>
      <c r="J450" s="113"/>
      <c r="K450" s="113"/>
      <c r="AQ450" s="62"/>
      <c r="AR450" s="62"/>
      <c r="AS450" s="62"/>
      <c r="AT450" s="62"/>
    </row>
    <row r="451" ht="15.75" customHeight="1">
      <c r="F451" s="111"/>
      <c r="G451" s="112"/>
      <c r="H451" s="112"/>
      <c r="I451" s="112"/>
      <c r="J451" s="113"/>
      <c r="K451" s="113"/>
      <c r="AQ451" s="62"/>
      <c r="AR451" s="62"/>
      <c r="AS451" s="62"/>
      <c r="AT451" s="62"/>
    </row>
    <row r="452" ht="15.75" customHeight="1">
      <c r="F452" s="111"/>
      <c r="G452" s="112"/>
      <c r="H452" s="112"/>
      <c r="I452" s="112"/>
      <c r="J452" s="113"/>
      <c r="K452" s="113"/>
      <c r="AQ452" s="62"/>
      <c r="AR452" s="62"/>
      <c r="AS452" s="62"/>
      <c r="AT452" s="62"/>
    </row>
    <row r="453" ht="15.75" customHeight="1">
      <c r="F453" s="111"/>
      <c r="G453" s="112"/>
      <c r="H453" s="112"/>
      <c r="I453" s="112"/>
      <c r="J453" s="113"/>
      <c r="K453" s="113"/>
      <c r="AQ453" s="62"/>
      <c r="AR453" s="62"/>
      <c r="AS453" s="62"/>
      <c r="AT453" s="62"/>
    </row>
    <row r="454" ht="15.75" customHeight="1">
      <c r="F454" s="111"/>
      <c r="G454" s="112"/>
      <c r="H454" s="112"/>
      <c r="I454" s="112"/>
      <c r="J454" s="113"/>
      <c r="K454" s="113"/>
      <c r="AQ454" s="62"/>
      <c r="AR454" s="62"/>
      <c r="AS454" s="62"/>
      <c r="AT454" s="62"/>
    </row>
    <row r="455" ht="15.75" customHeight="1">
      <c r="F455" s="111"/>
      <c r="G455" s="112"/>
      <c r="H455" s="112"/>
      <c r="I455" s="112"/>
      <c r="J455" s="113"/>
      <c r="K455" s="113"/>
      <c r="AQ455" s="62"/>
      <c r="AR455" s="62"/>
      <c r="AS455" s="62"/>
      <c r="AT455" s="62"/>
    </row>
    <row r="456" ht="15.75" customHeight="1">
      <c r="F456" s="111"/>
      <c r="G456" s="112"/>
      <c r="H456" s="112"/>
      <c r="I456" s="112"/>
      <c r="J456" s="113"/>
      <c r="K456" s="113"/>
      <c r="AQ456" s="62"/>
      <c r="AR456" s="62"/>
      <c r="AS456" s="62"/>
      <c r="AT456" s="62"/>
    </row>
    <row r="457" ht="15.75" customHeight="1">
      <c r="F457" s="111"/>
      <c r="G457" s="112"/>
      <c r="H457" s="112"/>
      <c r="I457" s="112"/>
      <c r="J457" s="113"/>
      <c r="K457" s="113"/>
      <c r="AQ457" s="62"/>
      <c r="AR457" s="62"/>
      <c r="AS457" s="62"/>
      <c r="AT457" s="62"/>
    </row>
    <row r="458" ht="15.75" customHeight="1">
      <c r="F458" s="111"/>
      <c r="G458" s="112"/>
      <c r="H458" s="112"/>
      <c r="I458" s="112"/>
      <c r="J458" s="113"/>
      <c r="K458" s="113"/>
      <c r="AQ458" s="62"/>
      <c r="AR458" s="62"/>
      <c r="AS458" s="62"/>
      <c r="AT458" s="62"/>
    </row>
    <row r="459" ht="15.75" customHeight="1">
      <c r="F459" s="111"/>
      <c r="G459" s="112"/>
      <c r="H459" s="112"/>
      <c r="I459" s="112"/>
      <c r="J459" s="113"/>
      <c r="K459" s="113"/>
      <c r="AQ459" s="62"/>
      <c r="AR459" s="62"/>
      <c r="AS459" s="62"/>
      <c r="AT459" s="62"/>
    </row>
    <row r="460" ht="15.75" customHeight="1">
      <c r="F460" s="111"/>
      <c r="G460" s="112"/>
      <c r="H460" s="112"/>
      <c r="I460" s="112"/>
      <c r="J460" s="113"/>
      <c r="K460" s="113"/>
      <c r="AQ460" s="62"/>
      <c r="AR460" s="62"/>
      <c r="AS460" s="62"/>
      <c r="AT460" s="62"/>
    </row>
    <row r="461" ht="15.75" customHeight="1">
      <c r="F461" s="111"/>
      <c r="G461" s="112"/>
      <c r="H461" s="112"/>
      <c r="I461" s="112"/>
      <c r="J461" s="113"/>
      <c r="K461" s="113"/>
      <c r="AQ461" s="62"/>
      <c r="AR461" s="62"/>
      <c r="AS461" s="62"/>
      <c r="AT461" s="62"/>
    </row>
    <row r="462" ht="15.75" customHeight="1">
      <c r="F462" s="111"/>
      <c r="G462" s="112"/>
      <c r="H462" s="112"/>
      <c r="I462" s="112"/>
      <c r="J462" s="113"/>
      <c r="K462" s="113"/>
      <c r="AQ462" s="62"/>
      <c r="AR462" s="62"/>
      <c r="AS462" s="62"/>
      <c r="AT462" s="62"/>
    </row>
    <row r="463" ht="15.75" customHeight="1">
      <c r="F463" s="111"/>
      <c r="G463" s="112"/>
      <c r="H463" s="112"/>
      <c r="I463" s="112"/>
      <c r="J463" s="113"/>
      <c r="K463" s="113"/>
      <c r="AQ463" s="62"/>
      <c r="AR463" s="62"/>
      <c r="AS463" s="62"/>
      <c r="AT463" s="62"/>
    </row>
    <row r="464" ht="15.75" customHeight="1">
      <c r="F464" s="111"/>
      <c r="G464" s="112"/>
      <c r="H464" s="112"/>
      <c r="I464" s="112"/>
      <c r="J464" s="113"/>
      <c r="K464" s="113"/>
      <c r="AQ464" s="62"/>
      <c r="AR464" s="62"/>
      <c r="AS464" s="62"/>
      <c r="AT464" s="62"/>
    </row>
    <row r="465" ht="15.75" customHeight="1">
      <c r="F465" s="111"/>
      <c r="G465" s="112"/>
      <c r="H465" s="112"/>
      <c r="I465" s="112"/>
      <c r="J465" s="113"/>
      <c r="K465" s="113"/>
      <c r="AQ465" s="62"/>
      <c r="AR465" s="62"/>
      <c r="AS465" s="62"/>
      <c r="AT465" s="62"/>
    </row>
    <row r="466" ht="15.75" customHeight="1">
      <c r="F466" s="111"/>
      <c r="G466" s="112"/>
      <c r="H466" s="112"/>
      <c r="I466" s="112"/>
      <c r="J466" s="113"/>
      <c r="K466" s="113"/>
      <c r="AQ466" s="62"/>
      <c r="AR466" s="62"/>
      <c r="AS466" s="62"/>
      <c r="AT466" s="62"/>
    </row>
    <row r="467" ht="15.75" customHeight="1">
      <c r="F467" s="111"/>
      <c r="G467" s="112"/>
      <c r="H467" s="112"/>
      <c r="I467" s="112"/>
      <c r="J467" s="113"/>
      <c r="K467" s="113"/>
      <c r="AQ467" s="62"/>
      <c r="AR467" s="62"/>
      <c r="AS467" s="62"/>
      <c r="AT467" s="62"/>
    </row>
    <row r="468" ht="15.75" customHeight="1">
      <c r="F468" s="111"/>
      <c r="G468" s="112"/>
      <c r="H468" s="112"/>
      <c r="I468" s="112"/>
      <c r="J468" s="113"/>
      <c r="K468" s="113"/>
      <c r="AQ468" s="62"/>
      <c r="AR468" s="62"/>
      <c r="AS468" s="62"/>
      <c r="AT468" s="62"/>
    </row>
    <row r="469" ht="15.75" customHeight="1">
      <c r="F469" s="111"/>
      <c r="G469" s="112"/>
      <c r="H469" s="112"/>
      <c r="I469" s="112"/>
      <c r="J469" s="113"/>
      <c r="K469" s="113"/>
      <c r="AQ469" s="62"/>
      <c r="AR469" s="62"/>
      <c r="AS469" s="62"/>
      <c r="AT469" s="62"/>
    </row>
    <row r="470" ht="15.75" customHeight="1">
      <c r="F470" s="111"/>
      <c r="G470" s="112"/>
      <c r="H470" s="112"/>
      <c r="I470" s="112"/>
      <c r="J470" s="113"/>
      <c r="K470" s="113"/>
      <c r="AQ470" s="62"/>
      <c r="AR470" s="62"/>
      <c r="AS470" s="62"/>
      <c r="AT470" s="62"/>
    </row>
    <row r="471" ht="15.75" customHeight="1">
      <c r="F471" s="111"/>
      <c r="G471" s="112"/>
      <c r="H471" s="112"/>
      <c r="I471" s="112"/>
      <c r="J471" s="113"/>
      <c r="K471" s="113"/>
      <c r="AQ471" s="62"/>
      <c r="AR471" s="62"/>
      <c r="AS471" s="62"/>
      <c r="AT471" s="62"/>
    </row>
    <row r="472" ht="15.75" customHeight="1">
      <c r="F472" s="111"/>
      <c r="G472" s="112"/>
      <c r="H472" s="112"/>
      <c r="I472" s="112"/>
      <c r="J472" s="113"/>
      <c r="K472" s="113"/>
      <c r="AQ472" s="62"/>
      <c r="AR472" s="62"/>
      <c r="AS472" s="62"/>
      <c r="AT472" s="62"/>
    </row>
    <row r="473" ht="15.75" customHeight="1">
      <c r="F473" s="111"/>
      <c r="G473" s="112"/>
      <c r="H473" s="112"/>
      <c r="I473" s="112"/>
      <c r="J473" s="113"/>
      <c r="K473" s="113"/>
      <c r="AQ473" s="62"/>
      <c r="AR473" s="62"/>
      <c r="AS473" s="62"/>
      <c r="AT473" s="62"/>
    </row>
    <row r="474" ht="15.75" customHeight="1">
      <c r="F474" s="111"/>
      <c r="G474" s="112"/>
      <c r="H474" s="112"/>
      <c r="I474" s="112"/>
      <c r="J474" s="113"/>
      <c r="K474" s="113"/>
      <c r="AQ474" s="62"/>
      <c r="AR474" s="62"/>
      <c r="AS474" s="62"/>
      <c r="AT474" s="62"/>
    </row>
    <row r="475" ht="15.75" customHeight="1">
      <c r="F475" s="111"/>
      <c r="G475" s="112"/>
      <c r="H475" s="112"/>
      <c r="I475" s="112"/>
      <c r="J475" s="113"/>
      <c r="K475" s="113"/>
      <c r="AQ475" s="62"/>
      <c r="AR475" s="62"/>
      <c r="AS475" s="62"/>
      <c r="AT475" s="62"/>
    </row>
    <row r="476" ht="15.75" customHeight="1">
      <c r="F476" s="111"/>
      <c r="G476" s="112"/>
      <c r="H476" s="112"/>
      <c r="I476" s="112"/>
      <c r="J476" s="113"/>
      <c r="K476" s="113"/>
      <c r="AQ476" s="62"/>
      <c r="AR476" s="62"/>
      <c r="AS476" s="62"/>
      <c r="AT476" s="62"/>
    </row>
    <row r="477" ht="15.75" customHeight="1">
      <c r="F477" s="111"/>
      <c r="G477" s="112"/>
      <c r="H477" s="112"/>
      <c r="I477" s="112"/>
      <c r="J477" s="113"/>
      <c r="K477" s="113"/>
      <c r="AQ477" s="62"/>
      <c r="AR477" s="62"/>
      <c r="AS477" s="62"/>
      <c r="AT477" s="62"/>
    </row>
    <row r="478" ht="15.75" customHeight="1">
      <c r="F478" s="111"/>
      <c r="G478" s="112"/>
      <c r="H478" s="112"/>
      <c r="I478" s="112"/>
      <c r="J478" s="113"/>
      <c r="K478" s="113"/>
      <c r="AQ478" s="62"/>
      <c r="AR478" s="62"/>
      <c r="AS478" s="62"/>
      <c r="AT478" s="62"/>
    </row>
    <row r="479" ht="15.75" customHeight="1">
      <c r="F479" s="111"/>
      <c r="G479" s="112"/>
      <c r="H479" s="112"/>
      <c r="I479" s="112"/>
      <c r="J479" s="113"/>
      <c r="K479" s="113"/>
      <c r="AQ479" s="62"/>
      <c r="AR479" s="62"/>
      <c r="AS479" s="62"/>
      <c r="AT479" s="62"/>
    </row>
    <row r="480" ht="15.75" customHeight="1">
      <c r="F480" s="111"/>
      <c r="G480" s="112"/>
      <c r="H480" s="112"/>
      <c r="I480" s="112"/>
      <c r="J480" s="113"/>
      <c r="K480" s="113"/>
      <c r="AQ480" s="62"/>
      <c r="AR480" s="62"/>
      <c r="AS480" s="62"/>
      <c r="AT480" s="62"/>
    </row>
    <row r="481" ht="15.75" customHeight="1">
      <c r="F481" s="111"/>
      <c r="G481" s="112"/>
      <c r="H481" s="112"/>
      <c r="I481" s="112"/>
      <c r="J481" s="113"/>
      <c r="K481" s="113"/>
      <c r="AQ481" s="62"/>
      <c r="AR481" s="62"/>
      <c r="AS481" s="62"/>
      <c r="AT481" s="62"/>
    </row>
    <row r="482" ht="15.75" customHeight="1">
      <c r="F482" s="111"/>
      <c r="G482" s="112"/>
      <c r="H482" s="112"/>
      <c r="I482" s="112"/>
      <c r="J482" s="113"/>
      <c r="K482" s="113"/>
      <c r="AQ482" s="62"/>
      <c r="AR482" s="62"/>
      <c r="AS482" s="62"/>
      <c r="AT482" s="62"/>
    </row>
    <row r="483" ht="15.75" customHeight="1">
      <c r="F483" s="111"/>
      <c r="G483" s="112"/>
      <c r="H483" s="112"/>
      <c r="I483" s="112"/>
      <c r="J483" s="113"/>
      <c r="K483" s="113"/>
      <c r="AQ483" s="62"/>
      <c r="AR483" s="62"/>
      <c r="AS483" s="62"/>
      <c r="AT483" s="62"/>
    </row>
    <row r="484" ht="15.75" customHeight="1">
      <c r="F484" s="111"/>
      <c r="G484" s="112"/>
      <c r="H484" s="112"/>
      <c r="I484" s="112"/>
      <c r="J484" s="113"/>
      <c r="K484" s="113"/>
      <c r="AQ484" s="62"/>
      <c r="AR484" s="62"/>
      <c r="AS484" s="62"/>
      <c r="AT484" s="62"/>
    </row>
    <row r="485" ht="15.75" customHeight="1">
      <c r="F485" s="111"/>
      <c r="G485" s="112"/>
      <c r="H485" s="112"/>
      <c r="I485" s="112"/>
      <c r="J485" s="113"/>
      <c r="K485" s="113"/>
      <c r="AQ485" s="62"/>
      <c r="AR485" s="62"/>
      <c r="AS485" s="62"/>
      <c r="AT485" s="62"/>
    </row>
    <row r="486" ht="15.75" customHeight="1">
      <c r="F486" s="111"/>
      <c r="G486" s="112"/>
      <c r="H486" s="112"/>
      <c r="I486" s="112"/>
      <c r="J486" s="113"/>
      <c r="K486" s="113"/>
      <c r="AQ486" s="62"/>
      <c r="AR486" s="62"/>
      <c r="AS486" s="62"/>
      <c r="AT486" s="62"/>
    </row>
    <row r="487" ht="15.75" customHeight="1">
      <c r="F487" s="111"/>
      <c r="G487" s="112"/>
      <c r="H487" s="112"/>
      <c r="I487" s="112"/>
      <c r="J487" s="113"/>
      <c r="K487" s="113"/>
      <c r="AQ487" s="62"/>
      <c r="AR487" s="62"/>
      <c r="AS487" s="62"/>
      <c r="AT487" s="62"/>
    </row>
    <row r="488" ht="15.75" customHeight="1">
      <c r="F488" s="111"/>
      <c r="G488" s="112"/>
      <c r="H488" s="112"/>
      <c r="I488" s="112"/>
      <c r="J488" s="113"/>
      <c r="K488" s="113"/>
      <c r="AQ488" s="62"/>
      <c r="AR488" s="62"/>
      <c r="AS488" s="62"/>
      <c r="AT488" s="62"/>
    </row>
    <row r="489" ht="15.75" customHeight="1">
      <c r="F489" s="111"/>
      <c r="G489" s="112"/>
      <c r="H489" s="112"/>
      <c r="I489" s="112"/>
      <c r="J489" s="113"/>
      <c r="K489" s="113"/>
      <c r="AQ489" s="62"/>
      <c r="AR489" s="62"/>
      <c r="AS489" s="62"/>
      <c r="AT489" s="62"/>
    </row>
    <row r="490" ht="15.75" customHeight="1">
      <c r="F490" s="111"/>
      <c r="G490" s="112"/>
      <c r="H490" s="112"/>
      <c r="I490" s="112"/>
      <c r="J490" s="113"/>
      <c r="K490" s="113"/>
      <c r="AQ490" s="62"/>
      <c r="AR490" s="62"/>
      <c r="AS490" s="62"/>
      <c r="AT490" s="62"/>
    </row>
    <row r="491" ht="15.75" customHeight="1">
      <c r="F491" s="111"/>
      <c r="G491" s="112"/>
      <c r="H491" s="112"/>
      <c r="I491" s="112"/>
      <c r="J491" s="113"/>
      <c r="K491" s="113"/>
      <c r="AQ491" s="62"/>
      <c r="AR491" s="62"/>
      <c r="AS491" s="62"/>
      <c r="AT491" s="62"/>
    </row>
    <row r="492" ht="15.75" customHeight="1">
      <c r="F492" s="111"/>
      <c r="G492" s="112"/>
      <c r="H492" s="112"/>
      <c r="I492" s="112"/>
      <c r="J492" s="113"/>
      <c r="K492" s="113"/>
      <c r="AQ492" s="62"/>
      <c r="AR492" s="62"/>
      <c r="AS492" s="62"/>
      <c r="AT492" s="62"/>
    </row>
    <row r="493" ht="15.75" customHeight="1">
      <c r="F493" s="111"/>
      <c r="G493" s="112"/>
      <c r="H493" s="112"/>
      <c r="I493" s="112"/>
      <c r="J493" s="113"/>
      <c r="K493" s="113"/>
      <c r="AQ493" s="62"/>
      <c r="AR493" s="62"/>
      <c r="AS493" s="62"/>
      <c r="AT493" s="62"/>
    </row>
    <row r="494" ht="15.75" customHeight="1">
      <c r="F494" s="111"/>
      <c r="G494" s="112"/>
      <c r="H494" s="112"/>
      <c r="I494" s="112"/>
      <c r="J494" s="113"/>
      <c r="K494" s="113"/>
      <c r="AQ494" s="62"/>
      <c r="AR494" s="62"/>
      <c r="AS494" s="62"/>
      <c r="AT494" s="62"/>
    </row>
    <row r="495" ht="15.75" customHeight="1">
      <c r="F495" s="111"/>
      <c r="G495" s="112"/>
      <c r="H495" s="112"/>
      <c r="I495" s="112"/>
      <c r="J495" s="113"/>
      <c r="K495" s="113"/>
      <c r="AQ495" s="62"/>
      <c r="AR495" s="62"/>
      <c r="AS495" s="62"/>
      <c r="AT495" s="62"/>
    </row>
    <row r="496" ht="15.75" customHeight="1">
      <c r="F496" s="111"/>
      <c r="G496" s="112"/>
      <c r="H496" s="112"/>
      <c r="I496" s="112"/>
      <c r="J496" s="113"/>
      <c r="K496" s="113"/>
      <c r="AQ496" s="62"/>
      <c r="AR496" s="62"/>
      <c r="AS496" s="62"/>
      <c r="AT496" s="62"/>
    </row>
    <row r="497" ht="15.75" customHeight="1">
      <c r="F497" s="111"/>
      <c r="G497" s="112"/>
      <c r="H497" s="112"/>
      <c r="I497" s="112"/>
      <c r="J497" s="113"/>
      <c r="K497" s="113"/>
      <c r="AQ497" s="62"/>
      <c r="AR497" s="62"/>
      <c r="AS497" s="62"/>
      <c r="AT497" s="62"/>
    </row>
    <row r="498" ht="15.75" customHeight="1">
      <c r="F498" s="111"/>
      <c r="G498" s="112"/>
      <c r="H498" s="112"/>
      <c r="I498" s="112"/>
      <c r="J498" s="113"/>
      <c r="K498" s="113"/>
      <c r="AQ498" s="62"/>
      <c r="AR498" s="62"/>
      <c r="AS498" s="62"/>
      <c r="AT498" s="62"/>
    </row>
    <row r="499" ht="15.75" customHeight="1">
      <c r="F499" s="111"/>
      <c r="G499" s="112"/>
      <c r="H499" s="112"/>
      <c r="I499" s="112"/>
      <c r="J499" s="113"/>
      <c r="K499" s="113"/>
      <c r="AQ499" s="62"/>
      <c r="AR499" s="62"/>
      <c r="AS499" s="62"/>
      <c r="AT499" s="62"/>
    </row>
    <row r="500" ht="15.75" customHeight="1">
      <c r="F500" s="111"/>
      <c r="G500" s="112"/>
      <c r="H500" s="112"/>
      <c r="I500" s="112"/>
      <c r="J500" s="113"/>
      <c r="K500" s="113"/>
      <c r="AQ500" s="62"/>
      <c r="AR500" s="62"/>
      <c r="AS500" s="62"/>
      <c r="AT500" s="62"/>
    </row>
    <row r="501" ht="15.75" customHeight="1">
      <c r="F501" s="111"/>
      <c r="G501" s="112"/>
      <c r="H501" s="112"/>
      <c r="I501" s="112"/>
      <c r="J501" s="113"/>
      <c r="K501" s="113"/>
      <c r="AQ501" s="62"/>
      <c r="AR501" s="62"/>
      <c r="AS501" s="62"/>
      <c r="AT501" s="62"/>
    </row>
    <row r="502" ht="15.75" customHeight="1">
      <c r="F502" s="111"/>
      <c r="G502" s="112"/>
      <c r="H502" s="112"/>
      <c r="I502" s="112"/>
      <c r="J502" s="113"/>
      <c r="K502" s="113"/>
      <c r="AQ502" s="62"/>
      <c r="AR502" s="62"/>
      <c r="AS502" s="62"/>
      <c r="AT502" s="62"/>
    </row>
    <row r="503" ht="15.75" customHeight="1">
      <c r="F503" s="111"/>
      <c r="G503" s="112"/>
      <c r="H503" s="112"/>
      <c r="I503" s="112"/>
      <c r="J503" s="113"/>
      <c r="K503" s="113"/>
      <c r="AQ503" s="62"/>
      <c r="AR503" s="62"/>
      <c r="AS503" s="62"/>
      <c r="AT503" s="62"/>
    </row>
    <row r="504" ht="15.75" customHeight="1">
      <c r="F504" s="111"/>
      <c r="G504" s="112"/>
      <c r="H504" s="112"/>
      <c r="I504" s="112"/>
      <c r="J504" s="113"/>
      <c r="K504" s="113"/>
      <c r="AQ504" s="62"/>
      <c r="AR504" s="62"/>
      <c r="AS504" s="62"/>
      <c r="AT504" s="62"/>
    </row>
    <row r="505" ht="15.75" customHeight="1">
      <c r="F505" s="111"/>
      <c r="G505" s="112"/>
      <c r="H505" s="112"/>
      <c r="I505" s="112"/>
      <c r="J505" s="113"/>
      <c r="K505" s="113"/>
      <c r="AQ505" s="62"/>
      <c r="AR505" s="62"/>
      <c r="AS505" s="62"/>
      <c r="AT505" s="62"/>
    </row>
    <row r="506" ht="15.75" customHeight="1">
      <c r="F506" s="111"/>
      <c r="G506" s="112"/>
      <c r="H506" s="112"/>
      <c r="I506" s="112"/>
      <c r="J506" s="113"/>
      <c r="K506" s="113"/>
      <c r="AQ506" s="62"/>
      <c r="AR506" s="62"/>
      <c r="AS506" s="62"/>
      <c r="AT506" s="62"/>
    </row>
    <row r="507" ht="15.75" customHeight="1">
      <c r="F507" s="111"/>
      <c r="G507" s="112"/>
      <c r="H507" s="112"/>
      <c r="I507" s="112"/>
      <c r="J507" s="113"/>
      <c r="K507" s="113"/>
      <c r="AQ507" s="62"/>
      <c r="AR507" s="62"/>
      <c r="AS507" s="62"/>
      <c r="AT507" s="62"/>
    </row>
    <row r="508" ht="15.75" customHeight="1">
      <c r="F508" s="111"/>
      <c r="G508" s="112"/>
      <c r="H508" s="112"/>
      <c r="I508" s="112"/>
      <c r="J508" s="113"/>
      <c r="K508" s="113"/>
      <c r="AQ508" s="62"/>
      <c r="AR508" s="62"/>
      <c r="AS508" s="62"/>
      <c r="AT508" s="62"/>
    </row>
    <row r="509" ht="15.75" customHeight="1">
      <c r="F509" s="111"/>
      <c r="G509" s="112"/>
      <c r="H509" s="112"/>
      <c r="I509" s="112"/>
      <c r="J509" s="113"/>
      <c r="K509" s="113"/>
      <c r="AQ509" s="62"/>
      <c r="AR509" s="62"/>
      <c r="AS509" s="62"/>
      <c r="AT509" s="62"/>
    </row>
    <row r="510" ht="15.75" customHeight="1">
      <c r="F510" s="111"/>
      <c r="G510" s="112"/>
      <c r="H510" s="112"/>
      <c r="I510" s="112"/>
      <c r="J510" s="113"/>
      <c r="K510" s="113"/>
      <c r="AQ510" s="62"/>
      <c r="AR510" s="62"/>
      <c r="AS510" s="62"/>
      <c r="AT510" s="62"/>
    </row>
    <row r="511" ht="15.75" customHeight="1">
      <c r="F511" s="111"/>
      <c r="G511" s="112"/>
      <c r="H511" s="112"/>
      <c r="I511" s="112"/>
      <c r="J511" s="113"/>
      <c r="K511" s="113"/>
      <c r="AQ511" s="62"/>
      <c r="AR511" s="62"/>
      <c r="AS511" s="62"/>
      <c r="AT511" s="62"/>
    </row>
    <row r="512" ht="15.75" customHeight="1">
      <c r="F512" s="111"/>
      <c r="G512" s="112"/>
      <c r="H512" s="112"/>
      <c r="I512" s="112"/>
      <c r="J512" s="113"/>
      <c r="K512" s="113"/>
      <c r="AQ512" s="62"/>
      <c r="AR512" s="62"/>
      <c r="AS512" s="62"/>
      <c r="AT512" s="62"/>
    </row>
    <row r="513" ht="15.75" customHeight="1">
      <c r="F513" s="111"/>
      <c r="G513" s="112"/>
      <c r="H513" s="112"/>
      <c r="I513" s="112"/>
      <c r="J513" s="113"/>
      <c r="K513" s="113"/>
      <c r="AQ513" s="62"/>
      <c r="AR513" s="62"/>
      <c r="AS513" s="62"/>
      <c r="AT513" s="62"/>
    </row>
    <row r="514" ht="15.75" customHeight="1">
      <c r="F514" s="111"/>
      <c r="G514" s="112"/>
      <c r="H514" s="112"/>
      <c r="I514" s="112"/>
      <c r="J514" s="113"/>
      <c r="K514" s="113"/>
      <c r="AQ514" s="62"/>
      <c r="AR514" s="62"/>
      <c r="AS514" s="62"/>
      <c r="AT514" s="62"/>
    </row>
    <row r="515" ht="15.75" customHeight="1">
      <c r="F515" s="111"/>
      <c r="G515" s="112"/>
      <c r="H515" s="112"/>
      <c r="I515" s="112"/>
      <c r="J515" s="113"/>
      <c r="K515" s="113"/>
      <c r="AQ515" s="62"/>
      <c r="AR515" s="62"/>
      <c r="AS515" s="62"/>
      <c r="AT515" s="62"/>
    </row>
    <row r="516" ht="15.75" customHeight="1">
      <c r="F516" s="111"/>
      <c r="G516" s="112"/>
      <c r="H516" s="112"/>
      <c r="I516" s="112"/>
      <c r="J516" s="113"/>
      <c r="K516" s="113"/>
      <c r="AQ516" s="62"/>
      <c r="AR516" s="62"/>
      <c r="AS516" s="62"/>
      <c r="AT516" s="62"/>
    </row>
    <row r="517" ht="15.75" customHeight="1">
      <c r="F517" s="111"/>
      <c r="G517" s="112"/>
      <c r="H517" s="112"/>
      <c r="I517" s="112"/>
      <c r="J517" s="113"/>
      <c r="K517" s="113"/>
      <c r="AQ517" s="62"/>
      <c r="AR517" s="62"/>
      <c r="AS517" s="62"/>
      <c r="AT517" s="62"/>
    </row>
    <row r="518" ht="15.75" customHeight="1">
      <c r="F518" s="111"/>
      <c r="G518" s="112"/>
      <c r="H518" s="112"/>
      <c r="I518" s="112"/>
      <c r="J518" s="113"/>
      <c r="K518" s="113"/>
      <c r="AQ518" s="62"/>
      <c r="AR518" s="62"/>
      <c r="AS518" s="62"/>
      <c r="AT518" s="62"/>
    </row>
    <row r="519" ht="15.75" customHeight="1">
      <c r="F519" s="111"/>
      <c r="G519" s="112"/>
      <c r="H519" s="112"/>
      <c r="I519" s="112"/>
      <c r="J519" s="113"/>
      <c r="K519" s="113"/>
      <c r="AQ519" s="62"/>
      <c r="AR519" s="62"/>
      <c r="AS519" s="62"/>
      <c r="AT519" s="62"/>
    </row>
    <row r="520" ht="15.75" customHeight="1">
      <c r="F520" s="111"/>
      <c r="G520" s="112"/>
      <c r="H520" s="112"/>
      <c r="I520" s="112"/>
      <c r="J520" s="113"/>
      <c r="K520" s="113"/>
      <c r="AQ520" s="62"/>
      <c r="AR520" s="62"/>
      <c r="AS520" s="62"/>
      <c r="AT520" s="62"/>
    </row>
    <row r="521" ht="15.75" customHeight="1">
      <c r="F521" s="111"/>
      <c r="G521" s="112"/>
      <c r="H521" s="112"/>
      <c r="I521" s="112"/>
      <c r="J521" s="113"/>
      <c r="K521" s="113"/>
      <c r="AQ521" s="62"/>
      <c r="AR521" s="62"/>
      <c r="AS521" s="62"/>
      <c r="AT521" s="62"/>
    </row>
    <row r="522" ht="15.75" customHeight="1">
      <c r="F522" s="111"/>
      <c r="G522" s="112"/>
      <c r="H522" s="112"/>
      <c r="I522" s="112"/>
      <c r="J522" s="113"/>
      <c r="K522" s="113"/>
      <c r="AQ522" s="62"/>
      <c r="AR522" s="62"/>
      <c r="AS522" s="62"/>
      <c r="AT522" s="62"/>
    </row>
    <row r="523" ht="15.75" customHeight="1">
      <c r="F523" s="111"/>
      <c r="G523" s="112"/>
      <c r="H523" s="112"/>
      <c r="I523" s="112"/>
      <c r="J523" s="113"/>
      <c r="K523" s="113"/>
      <c r="AQ523" s="62"/>
      <c r="AR523" s="62"/>
      <c r="AS523" s="62"/>
      <c r="AT523" s="62"/>
    </row>
    <row r="524" ht="15.75" customHeight="1">
      <c r="F524" s="111"/>
      <c r="G524" s="112"/>
      <c r="H524" s="112"/>
      <c r="I524" s="112"/>
      <c r="J524" s="113"/>
      <c r="K524" s="113"/>
      <c r="AQ524" s="62"/>
      <c r="AR524" s="62"/>
      <c r="AS524" s="62"/>
      <c r="AT524" s="62"/>
    </row>
    <row r="525" ht="15.75" customHeight="1">
      <c r="F525" s="111"/>
      <c r="G525" s="112"/>
      <c r="H525" s="112"/>
      <c r="I525" s="112"/>
      <c r="J525" s="113"/>
      <c r="K525" s="113"/>
      <c r="AQ525" s="62"/>
      <c r="AR525" s="62"/>
      <c r="AS525" s="62"/>
      <c r="AT525" s="62"/>
    </row>
    <row r="526" ht="15.75" customHeight="1">
      <c r="F526" s="111"/>
      <c r="G526" s="112"/>
      <c r="H526" s="112"/>
      <c r="I526" s="112"/>
      <c r="J526" s="113"/>
      <c r="K526" s="113"/>
      <c r="AQ526" s="62"/>
      <c r="AR526" s="62"/>
      <c r="AS526" s="62"/>
      <c r="AT526" s="62"/>
    </row>
    <row r="527" ht="15.75" customHeight="1">
      <c r="F527" s="111"/>
      <c r="G527" s="112"/>
      <c r="H527" s="112"/>
      <c r="I527" s="112"/>
      <c r="J527" s="113"/>
      <c r="K527" s="113"/>
      <c r="AQ527" s="62"/>
      <c r="AR527" s="62"/>
      <c r="AS527" s="62"/>
      <c r="AT527" s="62"/>
    </row>
    <row r="528" ht="15.75" customHeight="1">
      <c r="F528" s="111"/>
      <c r="G528" s="112"/>
      <c r="H528" s="112"/>
      <c r="I528" s="112"/>
      <c r="J528" s="113"/>
      <c r="K528" s="113"/>
      <c r="AQ528" s="62"/>
      <c r="AR528" s="62"/>
      <c r="AS528" s="62"/>
      <c r="AT528" s="62"/>
    </row>
    <row r="529" ht="15.75" customHeight="1">
      <c r="F529" s="111"/>
      <c r="G529" s="112"/>
      <c r="H529" s="112"/>
      <c r="I529" s="112"/>
      <c r="J529" s="113"/>
      <c r="K529" s="113"/>
      <c r="AQ529" s="62"/>
      <c r="AR529" s="62"/>
      <c r="AS529" s="62"/>
      <c r="AT529" s="62"/>
    </row>
    <row r="530" ht="15.75" customHeight="1">
      <c r="F530" s="111"/>
      <c r="G530" s="112"/>
      <c r="H530" s="112"/>
      <c r="I530" s="112"/>
      <c r="J530" s="113"/>
      <c r="K530" s="113"/>
      <c r="AQ530" s="62"/>
      <c r="AR530" s="62"/>
      <c r="AS530" s="62"/>
      <c r="AT530" s="62"/>
    </row>
    <row r="531" ht="15.75" customHeight="1">
      <c r="F531" s="111"/>
      <c r="G531" s="112"/>
      <c r="H531" s="112"/>
      <c r="I531" s="112"/>
      <c r="J531" s="113"/>
      <c r="K531" s="113"/>
      <c r="AQ531" s="62"/>
      <c r="AR531" s="62"/>
      <c r="AS531" s="62"/>
      <c r="AT531" s="62"/>
    </row>
    <row r="532" ht="15.75" customHeight="1">
      <c r="F532" s="111"/>
      <c r="G532" s="112"/>
      <c r="H532" s="112"/>
      <c r="I532" s="112"/>
      <c r="J532" s="113"/>
      <c r="K532" s="113"/>
      <c r="AQ532" s="62"/>
      <c r="AR532" s="62"/>
      <c r="AS532" s="62"/>
      <c r="AT532" s="62"/>
    </row>
    <row r="533" ht="15.75" customHeight="1">
      <c r="F533" s="111"/>
      <c r="G533" s="112"/>
      <c r="H533" s="112"/>
      <c r="I533" s="112"/>
      <c r="J533" s="113"/>
      <c r="K533" s="113"/>
      <c r="AQ533" s="62"/>
      <c r="AR533" s="62"/>
      <c r="AS533" s="62"/>
      <c r="AT533" s="62"/>
    </row>
    <row r="534" ht="15.75" customHeight="1">
      <c r="F534" s="111"/>
      <c r="G534" s="112"/>
      <c r="H534" s="112"/>
      <c r="I534" s="112"/>
      <c r="J534" s="113"/>
      <c r="K534" s="113"/>
      <c r="AQ534" s="62"/>
      <c r="AR534" s="62"/>
      <c r="AS534" s="62"/>
      <c r="AT534" s="62"/>
    </row>
    <row r="535" ht="15.75" customHeight="1">
      <c r="F535" s="111"/>
      <c r="G535" s="112"/>
      <c r="H535" s="112"/>
      <c r="I535" s="112"/>
      <c r="J535" s="113"/>
      <c r="K535" s="113"/>
      <c r="AQ535" s="62"/>
      <c r="AR535" s="62"/>
      <c r="AS535" s="62"/>
      <c r="AT535" s="62"/>
    </row>
    <row r="536" ht="15.75" customHeight="1">
      <c r="F536" s="111"/>
      <c r="G536" s="112"/>
      <c r="H536" s="112"/>
      <c r="I536" s="112"/>
      <c r="J536" s="113"/>
      <c r="K536" s="113"/>
      <c r="AQ536" s="62"/>
      <c r="AR536" s="62"/>
      <c r="AS536" s="62"/>
      <c r="AT536" s="62"/>
    </row>
    <row r="537" ht="15.75" customHeight="1">
      <c r="F537" s="111"/>
      <c r="G537" s="112"/>
      <c r="H537" s="112"/>
      <c r="I537" s="112"/>
      <c r="J537" s="113"/>
      <c r="K537" s="113"/>
      <c r="AQ537" s="62"/>
      <c r="AR537" s="62"/>
      <c r="AS537" s="62"/>
      <c r="AT537" s="62"/>
    </row>
    <row r="538" ht="15.75" customHeight="1">
      <c r="F538" s="111"/>
      <c r="G538" s="112"/>
      <c r="H538" s="112"/>
      <c r="I538" s="112"/>
      <c r="J538" s="113"/>
      <c r="K538" s="113"/>
      <c r="AQ538" s="62"/>
      <c r="AR538" s="62"/>
      <c r="AS538" s="62"/>
      <c r="AT538" s="62"/>
    </row>
    <row r="539" ht="15.75" customHeight="1">
      <c r="F539" s="111"/>
      <c r="G539" s="112"/>
      <c r="H539" s="112"/>
      <c r="I539" s="112"/>
      <c r="J539" s="113"/>
      <c r="K539" s="113"/>
      <c r="AQ539" s="62"/>
      <c r="AR539" s="62"/>
      <c r="AS539" s="62"/>
      <c r="AT539" s="62"/>
    </row>
    <row r="540" ht="15.75" customHeight="1">
      <c r="F540" s="111"/>
      <c r="G540" s="112"/>
      <c r="H540" s="112"/>
      <c r="I540" s="112"/>
      <c r="J540" s="113"/>
      <c r="K540" s="113"/>
      <c r="AQ540" s="62"/>
      <c r="AR540" s="62"/>
      <c r="AS540" s="62"/>
      <c r="AT540" s="62"/>
    </row>
    <row r="541" ht="15.75" customHeight="1">
      <c r="F541" s="111"/>
      <c r="G541" s="112"/>
      <c r="H541" s="112"/>
      <c r="I541" s="112"/>
      <c r="J541" s="113"/>
      <c r="K541" s="113"/>
      <c r="AQ541" s="62"/>
      <c r="AR541" s="62"/>
      <c r="AS541" s="62"/>
      <c r="AT541" s="62"/>
    </row>
    <row r="542" ht="15.75" customHeight="1">
      <c r="F542" s="111"/>
      <c r="G542" s="112"/>
      <c r="H542" s="112"/>
      <c r="I542" s="112"/>
      <c r="J542" s="113"/>
      <c r="K542" s="113"/>
      <c r="AQ542" s="62"/>
      <c r="AR542" s="62"/>
      <c r="AS542" s="62"/>
      <c r="AT542" s="62"/>
    </row>
    <row r="543" ht="15.75" customHeight="1">
      <c r="F543" s="111"/>
      <c r="G543" s="112"/>
      <c r="H543" s="112"/>
      <c r="I543" s="112"/>
      <c r="J543" s="113"/>
      <c r="K543" s="113"/>
      <c r="AQ543" s="62"/>
      <c r="AR543" s="62"/>
      <c r="AS543" s="62"/>
      <c r="AT543" s="62"/>
    </row>
    <row r="544" ht="15.75" customHeight="1">
      <c r="F544" s="111"/>
      <c r="G544" s="112"/>
      <c r="H544" s="112"/>
      <c r="I544" s="112"/>
      <c r="J544" s="113"/>
      <c r="K544" s="113"/>
      <c r="AQ544" s="62"/>
      <c r="AR544" s="62"/>
      <c r="AS544" s="62"/>
      <c r="AT544" s="62"/>
    </row>
    <row r="545" ht="15.75" customHeight="1">
      <c r="F545" s="111"/>
      <c r="G545" s="112"/>
      <c r="H545" s="112"/>
      <c r="I545" s="112"/>
      <c r="J545" s="113"/>
      <c r="K545" s="113"/>
      <c r="AQ545" s="62"/>
      <c r="AR545" s="62"/>
      <c r="AS545" s="62"/>
      <c r="AT545" s="62"/>
    </row>
    <row r="546" ht="15.75" customHeight="1">
      <c r="F546" s="111"/>
      <c r="G546" s="112"/>
      <c r="H546" s="112"/>
      <c r="I546" s="112"/>
      <c r="J546" s="113"/>
      <c r="K546" s="113"/>
      <c r="AQ546" s="62"/>
      <c r="AR546" s="62"/>
      <c r="AS546" s="62"/>
      <c r="AT546" s="62"/>
    </row>
    <row r="547" ht="15.75" customHeight="1">
      <c r="F547" s="111"/>
      <c r="G547" s="112"/>
      <c r="H547" s="112"/>
      <c r="I547" s="112"/>
      <c r="J547" s="113"/>
      <c r="K547" s="113"/>
      <c r="AQ547" s="62"/>
      <c r="AR547" s="62"/>
      <c r="AS547" s="62"/>
      <c r="AT547" s="62"/>
    </row>
    <row r="548" ht="15.75" customHeight="1">
      <c r="F548" s="111"/>
      <c r="G548" s="112"/>
      <c r="H548" s="112"/>
      <c r="I548" s="112"/>
      <c r="J548" s="113"/>
      <c r="K548" s="113"/>
      <c r="AQ548" s="62"/>
      <c r="AR548" s="62"/>
      <c r="AS548" s="62"/>
      <c r="AT548" s="62"/>
    </row>
    <row r="549" ht="15.75" customHeight="1">
      <c r="F549" s="111"/>
      <c r="G549" s="112"/>
      <c r="H549" s="112"/>
      <c r="I549" s="112"/>
      <c r="J549" s="113"/>
      <c r="K549" s="113"/>
      <c r="AQ549" s="62"/>
      <c r="AR549" s="62"/>
      <c r="AS549" s="62"/>
      <c r="AT549" s="62"/>
    </row>
    <row r="550" ht="15.75" customHeight="1">
      <c r="F550" s="111"/>
      <c r="G550" s="112"/>
      <c r="H550" s="112"/>
      <c r="I550" s="112"/>
      <c r="J550" s="113"/>
      <c r="K550" s="113"/>
      <c r="AQ550" s="62"/>
      <c r="AR550" s="62"/>
      <c r="AS550" s="62"/>
      <c r="AT550" s="62"/>
    </row>
    <row r="551" ht="15.75" customHeight="1">
      <c r="F551" s="111"/>
      <c r="G551" s="112"/>
      <c r="H551" s="112"/>
      <c r="I551" s="112"/>
      <c r="J551" s="113"/>
      <c r="K551" s="113"/>
      <c r="AQ551" s="62"/>
      <c r="AR551" s="62"/>
      <c r="AS551" s="62"/>
      <c r="AT551" s="62"/>
    </row>
    <row r="552" ht="15.75" customHeight="1">
      <c r="F552" s="111"/>
      <c r="G552" s="112"/>
      <c r="H552" s="112"/>
      <c r="I552" s="112"/>
      <c r="J552" s="113"/>
      <c r="K552" s="113"/>
      <c r="AQ552" s="62"/>
      <c r="AR552" s="62"/>
      <c r="AS552" s="62"/>
      <c r="AT552" s="62"/>
    </row>
    <row r="553" ht="15.75" customHeight="1">
      <c r="F553" s="111"/>
      <c r="G553" s="112"/>
      <c r="H553" s="112"/>
      <c r="I553" s="112"/>
      <c r="J553" s="113"/>
      <c r="K553" s="113"/>
      <c r="AQ553" s="62"/>
      <c r="AR553" s="62"/>
      <c r="AS553" s="62"/>
      <c r="AT553" s="62"/>
    </row>
    <row r="554" ht="15.75" customHeight="1">
      <c r="F554" s="111"/>
      <c r="G554" s="112"/>
      <c r="H554" s="112"/>
      <c r="I554" s="112"/>
      <c r="J554" s="113"/>
      <c r="K554" s="113"/>
      <c r="AQ554" s="62"/>
      <c r="AR554" s="62"/>
      <c r="AS554" s="62"/>
      <c r="AT554" s="62"/>
    </row>
    <row r="555" ht="15.75" customHeight="1">
      <c r="F555" s="111"/>
      <c r="G555" s="112"/>
      <c r="H555" s="112"/>
      <c r="I555" s="112"/>
      <c r="J555" s="113"/>
      <c r="K555" s="113"/>
      <c r="AQ555" s="62"/>
      <c r="AR555" s="62"/>
      <c r="AS555" s="62"/>
      <c r="AT555" s="62"/>
    </row>
    <row r="556" ht="15.75" customHeight="1">
      <c r="F556" s="111"/>
      <c r="G556" s="112"/>
      <c r="H556" s="112"/>
      <c r="I556" s="112"/>
      <c r="J556" s="113"/>
      <c r="K556" s="113"/>
      <c r="AQ556" s="62"/>
      <c r="AR556" s="62"/>
      <c r="AS556" s="62"/>
      <c r="AT556" s="62"/>
    </row>
    <row r="557" ht="15.75" customHeight="1">
      <c r="F557" s="111"/>
      <c r="G557" s="112"/>
      <c r="H557" s="112"/>
      <c r="I557" s="112"/>
      <c r="J557" s="113"/>
      <c r="K557" s="113"/>
      <c r="AQ557" s="62"/>
      <c r="AR557" s="62"/>
      <c r="AS557" s="62"/>
      <c r="AT557" s="62"/>
    </row>
    <row r="558" ht="15.75" customHeight="1">
      <c r="F558" s="111"/>
      <c r="G558" s="112"/>
      <c r="H558" s="112"/>
      <c r="I558" s="112"/>
      <c r="J558" s="113"/>
      <c r="K558" s="113"/>
      <c r="AQ558" s="62"/>
      <c r="AR558" s="62"/>
      <c r="AS558" s="62"/>
      <c r="AT558" s="62"/>
    </row>
    <row r="559" ht="15.75" customHeight="1">
      <c r="F559" s="111"/>
      <c r="G559" s="112"/>
      <c r="H559" s="112"/>
      <c r="I559" s="112"/>
      <c r="J559" s="113"/>
      <c r="K559" s="113"/>
      <c r="AQ559" s="62"/>
      <c r="AR559" s="62"/>
      <c r="AS559" s="62"/>
      <c r="AT559" s="62"/>
    </row>
    <row r="560" ht="15.75" customHeight="1">
      <c r="F560" s="111"/>
      <c r="G560" s="112"/>
      <c r="H560" s="112"/>
      <c r="I560" s="112"/>
      <c r="J560" s="113"/>
      <c r="K560" s="113"/>
      <c r="AQ560" s="62"/>
      <c r="AR560" s="62"/>
      <c r="AS560" s="62"/>
      <c r="AT560" s="62"/>
    </row>
    <row r="561" ht="15.75" customHeight="1">
      <c r="F561" s="111"/>
      <c r="G561" s="112"/>
      <c r="H561" s="112"/>
      <c r="I561" s="112"/>
      <c r="J561" s="113"/>
      <c r="K561" s="113"/>
      <c r="AQ561" s="62"/>
      <c r="AR561" s="62"/>
      <c r="AS561" s="62"/>
      <c r="AT561" s="62"/>
    </row>
    <row r="562" ht="15.75" customHeight="1">
      <c r="F562" s="111"/>
      <c r="G562" s="112"/>
      <c r="H562" s="112"/>
      <c r="I562" s="112"/>
      <c r="J562" s="113"/>
      <c r="K562" s="113"/>
      <c r="AQ562" s="62"/>
      <c r="AR562" s="62"/>
      <c r="AS562" s="62"/>
      <c r="AT562" s="62"/>
    </row>
    <row r="563" ht="15.75" customHeight="1">
      <c r="F563" s="111"/>
      <c r="G563" s="112"/>
      <c r="H563" s="112"/>
      <c r="I563" s="112"/>
      <c r="J563" s="113"/>
      <c r="K563" s="113"/>
      <c r="AQ563" s="62"/>
      <c r="AR563" s="62"/>
      <c r="AS563" s="62"/>
      <c r="AT563" s="62"/>
    </row>
    <row r="564" ht="15.75" customHeight="1">
      <c r="F564" s="111"/>
      <c r="G564" s="112"/>
      <c r="H564" s="112"/>
      <c r="I564" s="112"/>
      <c r="J564" s="113"/>
      <c r="K564" s="113"/>
      <c r="AQ564" s="62"/>
      <c r="AR564" s="62"/>
      <c r="AS564" s="62"/>
      <c r="AT564" s="62"/>
    </row>
    <row r="565" ht="15.75" customHeight="1">
      <c r="F565" s="111"/>
      <c r="G565" s="112"/>
      <c r="H565" s="112"/>
      <c r="I565" s="112"/>
      <c r="J565" s="113"/>
      <c r="K565" s="113"/>
      <c r="AQ565" s="62"/>
      <c r="AR565" s="62"/>
      <c r="AS565" s="62"/>
      <c r="AT565" s="62"/>
    </row>
    <row r="566" ht="15.75" customHeight="1">
      <c r="F566" s="111"/>
      <c r="G566" s="112"/>
      <c r="H566" s="112"/>
      <c r="I566" s="112"/>
      <c r="J566" s="113"/>
      <c r="K566" s="113"/>
      <c r="AQ566" s="62"/>
      <c r="AR566" s="62"/>
      <c r="AS566" s="62"/>
      <c r="AT566" s="62"/>
    </row>
    <row r="567" ht="15.75" customHeight="1">
      <c r="F567" s="111"/>
      <c r="G567" s="112"/>
      <c r="H567" s="112"/>
      <c r="I567" s="112"/>
      <c r="J567" s="113"/>
      <c r="K567" s="113"/>
      <c r="AQ567" s="62"/>
      <c r="AR567" s="62"/>
      <c r="AS567" s="62"/>
      <c r="AT567" s="62"/>
    </row>
    <row r="568" ht="15.75" customHeight="1">
      <c r="F568" s="111"/>
      <c r="G568" s="112"/>
      <c r="H568" s="112"/>
      <c r="I568" s="112"/>
      <c r="J568" s="113"/>
      <c r="K568" s="113"/>
      <c r="AQ568" s="62"/>
      <c r="AR568" s="62"/>
      <c r="AS568" s="62"/>
      <c r="AT568" s="62"/>
    </row>
    <row r="569" ht="15.75" customHeight="1">
      <c r="F569" s="111"/>
      <c r="G569" s="112"/>
      <c r="H569" s="112"/>
      <c r="I569" s="112"/>
      <c r="J569" s="113"/>
      <c r="K569" s="113"/>
      <c r="AQ569" s="62"/>
      <c r="AR569" s="62"/>
      <c r="AS569" s="62"/>
      <c r="AT569" s="62"/>
    </row>
    <row r="570" ht="15.75" customHeight="1">
      <c r="F570" s="111"/>
      <c r="G570" s="112"/>
      <c r="H570" s="112"/>
      <c r="I570" s="112"/>
      <c r="J570" s="113"/>
      <c r="K570" s="113"/>
      <c r="AQ570" s="62"/>
      <c r="AR570" s="62"/>
      <c r="AS570" s="62"/>
      <c r="AT570" s="62"/>
    </row>
    <row r="571" ht="15.75" customHeight="1">
      <c r="F571" s="111"/>
      <c r="G571" s="112"/>
      <c r="H571" s="112"/>
      <c r="I571" s="112"/>
      <c r="J571" s="113"/>
      <c r="K571" s="113"/>
      <c r="AQ571" s="62"/>
      <c r="AR571" s="62"/>
      <c r="AS571" s="62"/>
      <c r="AT571" s="62"/>
    </row>
    <row r="572" ht="15.75" customHeight="1">
      <c r="F572" s="111"/>
      <c r="G572" s="112"/>
      <c r="H572" s="112"/>
      <c r="I572" s="112"/>
      <c r="J572" s="113"/>
      <c r="K572" s="113"/>
      <c r="AQ572" s="62"/>
      <c r="AR572" s="62"/>
      <c r="AS572" s="62"/>
      <c r="AT572" s="62"/>
    </row>
    <row r="573" ht="15.75" customHeight="1">
      <c r="F573" s="111"/>
      <c r="G573" s="112"/>
      <c r="H573" s="112"/>
      <c r="I573" s="112"/>
      <c r="J573" s="113"/>
      <c r="K573" s="113"/>
      <c r="AQ573" s="62"/>
      <c r="AR573" s="62"/>
      <c r="AS573" s="62"/>
      <c r="AT573" s="62"/>
    </row>
    <row r="574" ht="15.75" customHeight="1">
      <c r="F574" s="111"/>
      <c r="G574" s="112"/>
      <c r="H574" s="112"/>
      <c r="I574" s="112"/>
      <c r="J574" s="113"/>
      <c r="K574" s="113"/>
      <c r="AQ574" s="62"/>
      <c r="AR574" s="62"/>
      <c r="AS574" s="62"/>
      <c r="AT574" s="62"/>
    </row>
    <row r="575" ht="15.75" customHeight="1">
      <c r="F575" s="111"/>
      <c r="G575" s="112"/>
      <c r="H575" s="112"/>
      <c r="I575" s="112"/>
      <c r="J575" s="113"/>
      <c r="K575" s="113"/>
      <c r="AQ575" s="62"/>
      <c r="AR575" s="62"/>
      <c r="AS575" s="62"/>
      <c r="AT575" s="62"/>
    </row>
    <row r="576" ht="15.75" customHeight="1">
      <c r="F576" s="111"/>
      <c r="G576" s="112"/>
      <c r="H576" s="112"/>
      <c r="I576" s="112"/>
      <c r="J576" s="113"/>
      <c r="K576" s="113"/>
      <c r="AQ576" s="62"/>
      <c r="AR576" s="62"/>
      <c r="AS576" s="62"/>
      <c r="AT576" s="62"/>
    </row>
    <row r="577" ht="15.75" customHeight="1">
      <c r="F577" s="111"/>
      <c r="G577" s="112"/>
      <c r="H577" s="112"/>
      <c r="I577" s="112"/>
      <c r="J577" s="113"/>
      <c r="K577" s="113"/>
      <c r="AQ577" s="62"/>
      <c r="AR577" s="62"/>
      <c r="AS577" s="62"/>
      <c r="AT577" s="62"/>
    </row>
    <row r="578" ht="15.75" customHeight="1">
      <c r="F578" s="111"/>
      <c r="G578" s="112"/>
      <c r="H578" s="112"/>
      <c r="I578" s="112"/>
      <c r="J578" s="113"/>
      <c r="K578" s="113"/>
      <c r="AQ578" s="62"/>
      <c r="AR578" s="62"/>
      <c r="AS578" s="62"/>
      <c r="AT578" s="62"/>
    </row>
    <row r="579" ht="15.75" customHeight="1">
      <c r="F579" s="111"/>
      <c r="G579" s="112"/>
      <c r="H579" s="112"/>
      <c r="I579" s="112"/>
      <c r="J579" s="113"/>
      <c r="K579" s="113"/>
      <c r="AQ579" s="62"/>
      <c r="AR579" s="62"/>
      <c r="AS579" s="62"/>
      <c r="AT579" s="62"/>
    </row>
    <row r="580" ht="15.75" customHeight="1">
      <c r="F580" s="111"/>
      <c r="G580" s="112"/>
      <c r="H580" s="112"/>
      <c r="I580" s="112"/>
      <c r="J580" s="113"/>
      <c r="K580" s="113"/>
      <c r="AQ580" s="62"/>
      <c r="AR580" s="62"/>
      <c r="AS580" s="62"/>
      <c r="AT580" s="62"/>
    </row>
    <row r="581" ht="15.75" customHeight="1">
      <c r="F581" s="111"/>
      <c r="G581" s="112"/>
      <c r="H581" s="112"/>
      <c r="I581" s="112"/>
      <c r="J581" s="113"/>
      <c r="K581" s="113"/>
      <c r="AQ581" s="62"/>
      <c r="AR581" s="62"/>
      <c r="AS581" s="62"/>
      <c r="AT581" s="62"/>
    </row>
    <row r="582" ht="15.75" customHeight="1">
      <c r="F582" s="111"/>
      <c r="G582" s="112"/>
      <c r="H582" s="112"/>
      <c r="I582" s="112"/>
      <c r="J582" s="113"/>
      <c r="K582" s="113"/>
      <c r="AQ582" s="62"/>
      <c r="AR582" s="62"/>
      <c r="AS582" s="62"/>
      <c r="AT582" s="62"/>
    </row>
    <row r="583" ht="15.75" customHeight="1">
      <c r="F583" s="111"/>
      <c r="G583" s="112"/>
      <c r="H583" s="112"/>
      <c r="I583" s="112"/>
      <c r="J583" s="113"/>
      <c r="K583" s="113"/>
      <c r="AQ583" s="62"/>
      <c r="AR583" s="62"/>
      <c r="AS583" s="62"/>
      <c r="AT583" s="62"/>
    </row>
    <row r="584" ht="15.75" customHeight="1">
      <c r="F584" s="111"/>
      <c r="G584" s="112"/>
      <c r="H584" s="112"/>
      <c r="I584" s="112"/>
      <c r="J584" s="113"/>
      <c r="K584" s="113"/>
      <c r="AQ584" s="62"/>
      <c r="AR584" s="62"/>
      <c r="AS584" s="62"/>
      <c r="AT584" s="62"/>
    </row>
    <row r="585" ht="15.75" customHeight="1">
      <c r="F585" s="111"/>
      <c r="G585" s="112"/>
      <c r="H585" s="112"/>
      <c r="I585" s="112"/>
      <c r="J585" s="113"/>
      <c r="K585" s="113"/>
      <c r="AQ585" s="62"/>
      <c r="AR585" s="62"/>
      <c r="AS585" s="62"/>
      <c r="AT585" s="62"/>
    </row>
    <row r="586" ht="15.75" customHeight="1">
      <c r="F586" s="111"/>
      <c r="G586" s="112"/>
      <c r="H586" s="112"/>
      <c r="I586" s="112"/>
      <c r="J586" s="113"/>
      <c r="K586" s="113"/>
      <c r="AQ586" s="62"/>
      <c r="AR586" s="62"/>
      <c r="AS586" s="62"/>
      <c r="AT586" s="62"/>
    </row>
    <row r="587" ht="15.75" customHeight="1">
      <c r="F587" s="111"/>
      <c r="G587" s="112"/>
      <c r="H587" s="112"/>
      <c r="I587" s="112"/>
      <c r="J587" s="113"/>
      <c r="K587" s="113"/>
      <c r="AQ587" s="62"/>
      <c r="AR587" s="62"/>
      <c r="AS587" s="62"/>
      <c r="AT587" s="62"/>
    </row>
    <row r="588" ht="15.75" customHeight="1">
      <c r="F588" s="111"/>
      <c r="G588" s="112"/>
      <c r="H588" s="112"/>
      <c r="I588" s="112"/>
      <c r="J588" s="113"/>
      <c r="K588" s="113"/>
      <c r="AQ588" s="62"/>
      <c r="AR588" s="62"/>
      <c r="AS588" s="62"/>
      <c r="AT588" s="62"/>
    </row>
    <row r="589" ht="15.75" customHeight="1">
      <c r="F589" s="111"/>
      <c r="G589" s="112"/>
      <c r="H589" s="112"/>
      <c r="I589" s="112"/>
      <c r="J589" s="113"/>
      <c r="K589" s="113"/>
      <c r="AQ589" s="62"/>
      <c r="AR589" s="62"/>
      <c r="AS589" s="62"/>
      <c r="AT589" s="62"/>
    </row>
    <row r="590" ht="15.75" customHeight="1">
      <c r="F590" s="111"/>
      <c r="G590" s="112"/>
      <c r="H590" s="112"/>
      <c r="I590" s="112"/>
      <c r="J590" s="113"/>
      <c r="K590" s="113"/>
      <c r="AQ590" s="62"/>
      <c r="AR590" s="62"/>
      <c r="AS590" s="62"/>
      <c r="AT590" s="62"/>
    </row>
    <row r="591" ht="15.75" customHeight="1">
      <c r="F591" s="111"/>
      <c r="G591" s="112"/>
      <c r="H591" s="112"/>
      <c r="I591" s="112"/>
      <c r="J591" s="113"/>
      <c r="K591" s="113"/>
      <c r="AQ591" s="62"/>
      <c r="AR591" s="62"/>
      <c r="AS591" s="62"/>
      <c r="AT591" s="62"/>
    </row>
    <row r="592" ht="15.75" customHeight="1">
      <c r="F592" s="111"/>
      <c r="G592" s="112"/>
      <c r="H592" s="112"/>
      <c r="I592" s="112"/>
      <c r="J592" s="113"/>
      <c r="K592" s="113"/>
      <c r="AQ592" s="62"/>
      <c r="AR592" s="62"/>
      <c r="AS592" s="62"/>
      <c r="AT592" s="62"/>
    </row>
    <row r="593" ht="15.75" customHeight="1">
      <c r="F593" s="111"/>
      <c r="G593" s="112"/>
      <c r="H593" s="112"/>
      <c r="I593" s="112"/>
      <c r="J593" s="113"/>
      <c r="K593" s="113"/>
      <c r="AQ593" s="62"/>
      <c r="AR593" s="62"/>
      <c r="AS593" s="62"/>
      <c r="AT593" s="62"/>
    </row>
    <row r="594" ht="15.75" customHeight="1">
      <c r="F594" s="111"/>
      <c r="G594" s="112"/>
      <c r="H594" s="112"/>
      <c r="I594" s="112"/>
      <c r="J594" s="113"/>
      <c r="K594" s="113"/>
      <c r="AQ594" s="62"/>
      <c r="AR594" s="62"/>
      <c r="AS594" s="62"/>
      <c r="AT594" s="62"/>
    </row>
    <row r="595" ht="15.75" customHeight="1">
      <c r="F595" s="111"/>
      <c r="G595" s="112"/>
      <c r="H595" s="112"/>
      <c r="I595" s="112"/>
      <c r="J595" s="113"/>
      <c r="K595" s="113"/>
      <c r="AQ595" s="62"/>
      <c r="AR595" s="62"/>
      <c r="AS595" s="62"/>
      <c r="AT595" s="62"/>
    </row>
    <row r="596" ht="15.75" customHeight="1">
      <c r="F596" s="111"/>
      <c r="G596" s="112"/>
      <c r="H596" s="112"/>
      <c r="I596" s="112"/>
      <c r="J596" s="113"/>
      <c r="K596" s="113"/>
      <c r="AQ596" s="62"/>
      <c r="AR596" s="62"/>
      <c r="AS596" s="62"/>
      <c r="AT596" s="62"/>
    </row>
    <row r="597" ht="15.75" customHeight="1">
      <c r="F597" s="111"/>
      <c r="G597" s="112"/>
      <c r="H597" s="112"/>
      <c r="I597" s="112"/>
      <c r="J597" s="113"/>
      <c r="K597" s="113"/>
      <c r="AQ597" s="62"/>
      <c r="AR597" s="62"/>
      <c r="AS597" s="62"/>
      <c r="AT597" s="62"/>
    </row>
    <row r="598" ht="15.75" customHeight="1">
      <c r="F598" s="111"/>
      <c r="G598" s="112"/>
      <c r="H598" s="112"/>
      <c r="I598" s="112"/>
      <c r="J598" s="113"/>
      <c r="K598" s="113"/>
      <c r="AQ598" s="62"/>
      <c r="AR598" s="62"/>
      <c r="AS598" s="62"/>
      <c r="AT598" s="62"/>
    </row>
    <row r="599" ht="15.75" customHeight="1">
      <c r="F599" s="111"/>
      <c r="G599" s="112"/>
      <c r="H599" s="112"/>
      <c r="I599" s="112"/>
      <c r="J599" s="113"/>
      <c r="K599" s="113"/>
      <c r="AQ599" s="62"/>
      <c r="AR599" s="62"/>
      <c r="AS599" s="62"/>
      <c r="AT599" s="62"/>
    </row>
    <row r="600" ht="15.75" customHeight="1">
      <c r="F600" s="111"/>
      <c r="G600" s="112"/>
      <c r="H600" s="112"/>
      <c r="I600" s="112"/>
      <c r="J600" s="113"/>
      <c r="K600" s="113"/>
      <c r="AQ600" s="62"/>
      <c r="AR600" s="62"/>
      <c r="AS600" s="62"/>
      <c r="AT600" s="62"/>
    </row>
    <row r="601" ht="15.75" customHeight="1">
      <c r="F601" s="111"/>
      <c r="G601" s="112"/>
      <c r="H601" s="112"/>
      <c r="I601" s="112"/>
      <c r="J601" s="113"/>
      <c r="K601" s="113"/>
      <c r="AQ601" s="62"/>
      <c r="AR601" s="62"/>
      <c r="AS601" s="62"/>
      <c r="AT601" s="62"/>
    </row>
    <row r="602" ht="15.75" customHeight="1">
      <c r="F602" s="111"/>
      <c r="G602" s="112"/>
      <c r="H602" s="112"/>
      <c r="I602" s="112"/>
      <c r="J602" s="113"/>
      <c r="K602" s="113"/>
      <c r="AQ602" s="62"/>
      <c r="AR602" s="62"/>
      <c r="AS602" s="62"/>
      <c r="AT602" s="62"/>
    </row>
    <row r="603" ht="15.75" customHeight="1">
      <c r="F603" s="111"/>
      <c r="G603" s="112"/>
      <c r="H603" s="112"/>
      <c r="I603" s="112"/>
      <c r="J603" s="113"/>
      <c r="K603" s="113"/>
      <c r="AQ603" s="62"/>
      <c r="AR603" s="62"/>
      <c r="AS603" s="62"/>
      <c r="AT603" s="62"/>
    </row>
    <row r="604" ht="15.75" customHeight="1">
      <c r="F604" s="111"/>
      <c r="G604" s="112"/>
      <c r="H604" s="112"/>
      <c r="I604" s="112"/>
      <c r="J604" s="113"/>
      <c r="K604" s="113"/>
      <c r="AQ604" s="62"/>
      <c r="AR604" s="62"/>
      <c r="AS604" s="62"/>
      <c r="AT604" s="62"/>
    </row>
    <row r="605" ht="15.75" customHeight="1">
      <c r="F605" s="111"/>
      <c r="G605" s="112"/>
      <c r="H605" s="112"/>
      <c r="I605" s="112"/>
      <c r="J605" s="113"/>
      <c r="K605" s="113"/>
      <c r="AQ605" s="62"/>
      <c r="AR605" s="62"/>
      <c r="AS605" s="62"/>
      <c r="AT605" s="62"/>
    </row>
    <row r="606" ht="15.75" customHeight="1">
      <c r="F606" s="111"/>
      <c r="G606" s="112"/>
      <c r="H606" s="112"/>
      <c r="I606" s="112"/>
      <c r="J606" s="113"/>
      <c r="K606" s="113"/>
      <c r="AQ606" s="62"/>
      <c r="AR606" s="62"/>
      <c r="AS606" s="62"/>
      <c r="AT606" s="62"/>
    </row>
    <row r="607" ht="15.75" customHeight="1">
      <c r="F607" s="111"/>
      <c r="G607" s="112"/>
      <c r="H607" s="112"/>
      <c r="I607" s="112"/>
      <c r="J607" s="113"/>
      <c r="K607" s="113"/>
      <c r="AQ607" s="62"/>
      <c r="AR607" s="62"/>
      <c r="AS607" s="62"/>
      <c r="AT607" s="62"/>
    </row>
    <row r="608" ht="15.75" customHeight="1">
      <c r="F608" s="111"/>
      <c r="G608" s="112"/>
      <c r="H608" s="112"/>
      <c r="I608" s="112"/>
      <c r="J608" s="113"/>
      <c r="K608" s="113"/>
      <c r="AQ608" s="62"/>
      <c r="AR608" s="62"/>
      <c r="AS608" s="62"/>
      <c r="AT608" s="62"/>
    </row>
    <row r="609" ht="15.75" customHeight="1">
      <c r="F609" s="111"/>
      <c r="G609" s="112"/>
      <c r="H609" s="112"/>
      <c r="I609" s="112"/>
      <c r="J609" s="113"/>
      <c r="K609" s="113"/>
      <c r="AQ609" s="62"/>
      <c r="AR609" s="62"/>
      <c r="AS609" s="62"/>
      <c r="AT609" s="62"/>
    </row>
    <row r="610" ht="15.75" customHeight="1">
      <c r="F610" s="111"/>
      <c r="G610" s="112"/>
      <c r="H610" s="112"/>
      <c r="I610" s="112"/>
      <c r="J610" s="113"/>
      <c r="K610" s="113"/>
      <c r="AQ610" s="62"/>
      <c r="AR610" s="62"/>
      <c r="AS610" s="62"/>
      <c r="AT610" s="62"/>
    </row>
    <row r="611" ht="15.75" customHeight="1">
      <c r="F611" s="111"/>
      <c r="G611" s="112"/>
      <c r="H611" s="112"/>
      <c r="I611" s="112"/>
      <c r="J611" s="113"/>
      <c r="K611" s="113"/>
      <c r="AQ611" s="62"/>
      <c r="AR611" s="62"/>
      <c r="AS611" s="62"/>
      <c r="AT611" s="62"/>
    </row>
    <row r="612" ht="15.75" customHeight="1">
      <c r="F612" s="111"/>
      <c r="G612" s="112"/>
      <c r="H612" s="112"/>
      <c r="I612" s="112"/>
      <c r="J612" s="113"/>
      <c r="K612" s="113"/>
      <c r="AQ612" s="62"/>
      <c r="AR612" s="62"/>
      <c r="AS612" s="62"/>
      <c r="AT612" s="62"/>
    </row>
    <row r="613" ht="15.75" customHeight="1">
      <c r="F613" s="111"/>
      <c r="G613" s="112"/>
      <c r="H613" s="112"/>
      <c r="I613" s="112"/>
      <c r="J613" s="113"/>
      <c r="K613" s="113"/>
      <c r="AQ613" s="62"/>
      <c r="AR613" s="62"/>
      <c r="AS613" s="62"/>
      <c r="AT613" s="62"/>
    </row>
    <row r="614" ht="15.75" customHeight="1">
      <c r="F614" s="111"/>
      <c r="G614" s="112"/>
      <c r="H614" s="112"/>
      <c r="I614" s="112"/>
      <c r="J614" s="113"/>
      <c r="K614" s="113"/>
      <c r="AQ614" s="62"/>
      <c r="AR614" s="62"/>
      <c r="AS614" s="62"/>
      <c r="AT614" s="62"/>
    </row>
    <row r="615" ht="15.75" customHeight="1">
      <c r="F615" s="111"/>
      <c r="G615" s="112"/>
      <c r="H615" s="112"/>
      <c r="I615" s="112"/>
      <c r="J615" s="113"/>
      <c r="K615" s="113"/>
      <c r="AQ615" s="62"/>
      <c r="AR615" s="62"/>
      <c r="AS615" s="62"/>
      <c r="AT615" s="62"/>
    </row>
    <row r="616" ht="15.75" customHeight="1">
      <c r="F616" s="111"/>
      <c r="G616" s="112"/>
      <c r="H616" s="112"/>
      <c r="I616" s="112"/>
      <c r="J616" s="113"/>
      <c r="K616" s="113"/>
      <c r="AQ616" s="62"/>
      <c r="AR616" s="62"/>
      <c r="AS616" s="62"/>
      <c r="AT616" s="62"/>
    </row>
    <row r="617" ht="15.75" customHeight="1">
      <c r="F617" s="111"/>
      <c r="G617" s="112"/>
      <c r="H617" s="112"/>
      <c r="I617" s="112"/>
      <c r="J617" s="113"/>
      <c r="K617" s="113"/>
      <c r="AQ617" s="62"/>
      <c r="AR617" s="62"/>
      <c r="AS617" s="62"/>
      <c r="AT617" s="62"/>
    </row>
    <row r="618" ht="15.75" customHeight="1">
      <c r="F618" s="111"/>
      <c r="G618" s="112"/>
      <c r="H618" s="112"/>
      <c r="I618" s="112"/>
      <c r="J618" s="113"/>
      <c r="K618" s="113"/>
      <c r="AQ618" s="62"/>
      <c r="AR618" s="62"/>
      <c r="AS618" s="62"/>
      <c r="AT618" s="62"/>
    </row>
    <row r="619" ht="15.75" customHeight="1">
      <c r="F619" s="111"/>
      <c r="G619" s="112"/>
      <c r="H619" s="112"/>
      <c r="I619" s="112"/>
      <c r="J619" s="113"/>
      <c r="K619" s="113"/>
      <c r="AQ619" s="62"/>
      <c r="AR619" s="62"/>
      <c r="AS619" s="62"/>
      <c r="AT619" s="62"/>
    </row>
    <row r="620" ht="15.75" customHeight="1">
      <c r="F620" s="111"/>
      <c r="G620" s="112"/>
      <c r="H620" s="112"/>
      <c r="I620" s="112"/>
      <c r="J620" s="113"/>
      <c r="K620" s="113"/>
      <c r="AQ620" s="62"/>
      <c r="AR620" s="62"/>
      <c r="AS620" s="62"/>
      <c r="AT620" s="62"/>
    </row>
    <row r="621" ht="15.75" customHeight="1">
      <c r="F621" s="111"/>
      <c r="G621" s="112"/>
      <c r="H621" s="112"/>
      <c r="I621" s="112"/>
      <c r="J621" s="113"/>
      <c r="K621" s="113"/>
      <c r="AQ621" s="62"/>
      <c r="AR621" s="62"/>
      <c r="AS621" s="62"/>
      <c r="AT621" s="62"/>
    </row>
    <row r="622" ht="15.75" customHeight="1">
      <c r="F622" s="111"/>
      <c r="G622" s="112"/>
      <c r="H622" s="112"/>
      <c r="I622" s="112"/>
      <c r="J622" s="113"/>
      <c r="K622" s="113"/>
      <c r="AQ622" s="62"/>
      <c r="AR622" s="62"/>
      <c r="AS622" s="62"/>
      <c r="AT622" s="62"/>
    </row>
    <row r="623" ht="15.75" customHeight="1">
      <c r="F623" s="111"/>
      <c r="G623" s="112"/>
      <c r="H623" s="112"/>
      <c r="I623" s="112"/>
      <c r="J623" s="113"/>
      <c r="K623" s="113"/>
      <c r="AQ623" s="62"/>
      <c r="AR623" s="62"/>
      <c r="AS623" s="62"/>
      <c r="AT623" s="62"/>
    </row>
    <row r="624" ht="15.75" customHeight="1">
      <c r="F624" s="111"/>
      <c r="G624" s="112"/>
      <c r="H624" s="112"/>
      <c r="I624" s="112"/>
      <c r="J624" s="113"/>
      <c r="K624" s="113"/>
      <c r="AQ624" s="62"/>
      <c r="AR624" s="62"/>
      <c r="AS624" s="62"/>
      <c r="AT624" s="62"/>
    </row>
    <row r="625" ht="15.75" customHeight="1">
      <c r="F625" s="111"/>
      <c r="G625" s="112"/>
      <c r="H625" s="112"/>
      <c r="I625" s="112"/>
      <c r="J625" s="113"/>
      <c r="K625" s="113"/>
      <c r="AQ625" s="62"/>
      <c r="AR625" s="62"/>
      <c r="AS625" s="62"/>
      <c r="AT625" s="62"/>
    </row>
    <row r="626" ht="15.75" customHeight="1">
      <c r="F626" s="111"/>
      <c r="G626" s="112"/>
      <c r="H626" s="112"/>
      <c r="I626" s="112"/>
      <c r="J626" s="113"/>
      <c r="K626" s="113"/>
      <c r="AQ626" s="62"/>
      <c r="AR626" s="62"/>
      <c r="AS626" s="62"/>
      <c r="AT626" s="62"/>
    </row>
    <row r="627" ht="15.75" customHeight="1">
      <c r="F627" s="111"/>
      <c r="G627" s="112"/>
      <c r="H627" s="112"/>
      <c r="I627" s="112"/>
      <c r="J627" s="113"/>
      <c r="K627" s="113"/>
      <c r="AQ627" s="62"/>
      <c r="AR627" s="62"/>
      <c r="AS627" s="62"/>
      <c r="AT627" s="62"/>
    </row>
    <row r="628" ht="15.75" customHeight="1">
      <c r="F628" s="111"/>
      <c r="G628" s="112"/>
      <c r="H628" s="112"/>
      <c r="I628" s="112"/>
      <c r="J628" s="113"/>
      <c r="K628" s="113"/>
      <c r="AQ628" s="62"/>
      <c r="AR628" s="62"/>
      <c r="AS628" s="62"/>
      <c r="AT628" s="62"/>
    </row>
    <row r="629" ht="15.75" customHeight="1">
      <c r="F629" s="111"/>
      <c r="G629" s="112"/>
      <c r="H629" s="112"/>
      <c r="I629" s="112"/>
      <c r="J629" s="113"/>
      <c r="K629" s="113"/>
      <c r="AQ629" s="62"/>
      <c r="AR629" s="62"/>
      <c r="AS629" s="62"/>
      <c r="AT629" s="62"/>
    </row>
    <row r="630" ht="15.75" customHeight="1">
      <c r="F630" s="111"/>
      <c r="G630" s="112"/>
      <c r="H630" s="112"/>
      <c r="I630" s="112"/>
      <c r="J630" s="113"/>
      <c r="K630" s="113"/>
      <c r="AQ630" s="62"/>
      <c r="AR630" s="62"/>
      <c r="AS630" s="62"/>
      <c r="AT630" s="62"/>
    </row>
    <row r="631" ht="15.75" customHeight="1">
      <c r="F631" s="111"/>
      <c r="G631" s="112"/>
      <c r="H631" s="112"/>
      <c r="I631" s="112"/>
      <c r="J631" s="113"/>
      <c r="K631" s="113"/>
      <c r="AQ631" s="62"/>
      <c r="AR631" s="62"/>
      <c r="AS631" s="62"/>
      <c r="AT631" s="62"/>
    </row>
    <row r="632" ht="15.75" customHeight="1">
      <c r="F632" s="111"/>
      <c r="G632" s="112"/>
      <c r="H632" s="112"/>
      <c r="I632" s="112"/>
      <c r="J632" s="113"/>
      <c r="K632" s="113"/>
      <c r="AQ632" s="62"/>
      <c r="AR632" s="62"/>
      <c r="AS632" s="62"/>
      <c r="AT632" s="62"/>
    </row>
    <row r="633" ht="15.75" customHeight="1">
      <c r="F633" s="111"/>
      <c r="G633" s="112"/>
      <c r="H633" s="112"/>
      <c r="I633" s="112"/>
      <c r="J633" s="113"/>
      <c r="K633" s="113"/>
      <c r="AQ633" s="62"/>
      <c r="AR633" s="62"/>
      <c r="AS633" s="62"/>
      <c r="AT633" s="62"/>
    </row>
    <row r="634" ht="15.75" customHeight="1">
      <c r="F634" s="111"/>
      <c r="G634" s="112"/>
      <c r="H634" s="112"/>
      <c r="I634" s="112"/>
      <c r="J634" s="113"/>
      <c r="K634" s="113"/>
      <c r="AQ634" s="62"/>
      <c r="AR634" s="62"/>
      <c r="AS634" s="62"/>
      <c r="AT634" s="62"/>
    </row>
    <row r="635" ht="15.75" customHeight="1">
      <c r="F635" s="111"/>
      <c r="G635" s="112"/>
      <c r="H635" s="112"/>
      <c r="I635" s="112"/>
      <c r="J635" s="113"/>
      <c r="K635" s="113"/>
      <c r="AQ635" s="62"/>
      <c r="AR635" s="62"/>
      <c r="AS635" s="62"/>
      <c r="AT635" s="62"/>
    </row>
    <row r="636" ht="15.75" customHeight="1">
      <c r="F636" s="111"/>
      <c r="G636" s="112"/>
      <c r="H636" s="112"/>
      <c r="I636" s="112"/>
      <c r="J636" s="113"/>
      <c r="K636" s="113"/>
      <c r="AQ636" s="62"/>
      <c r="AR636" s="62"/>
      <c r="AS636" s="62"/>
      <c r="AT636" s="62"/>
    </row>
    <row r="637" ht="15.75" customHeight="1">
      <c r="F637" s="111"/>
      <c r="G637" s="112"/>
      <c r="H637" s="112"/>
      <c r="I637" s="112"/>
      <c r="J637" s="113"/>
      <c r="K637" s="113"/>
      <c r="AQ637" s="62"/>
      <c r="AR637" s="62"/>
      <c r="AS637" s="62"/>
      <c r="AT637" s="62"/>
    </row>
    <row r="638" ht="15.75" customHeight="1">
      <c r="F638" s="111"/>
      <c r="G638" s="112"/>
      <c r="H638" s="112"/>
      <c r="I638" s="112"/>
      <c r="J638" s="113"/>
      <c r="K638" s="113"/>
      <c r="AQ638" s="62"/>
      <c r="AR638" s="62"/>
      <c r="AS638" s="62"/>
      <c r="AT638" s="62"/>
    </row>
    <row r="639" ht="15.75" customHeight="1">
      <c r="F639" s="111"/>
      <c r="G639" s="112"/>
      <c r="H639" s="112"/>
      <c r="I639" s="112"/>
      <c r="J639" s="113"/>
      <c r="K639" s="113"/>
      <c r="AQ639" s="62"/>
      <c r="AR639" s="62"/>
      <c r="AS639" s="62"/>
      <c r="AT639" s="62"/>
    </row>
    <row r="640" ht="15.75" customHeight="1">
      <c r="F640" s="111"/>
      <c r="G640" s="112"/>
      <c r="H640" s="112"/>
      <c r="I640" s="112"/>
      <c r="J640" s="113"/>
      <c r="K640" s="113"/>
      <c r="AQ640" s="62"/>
      <c r="AR640" s="62"/>
      <c r="AS640" s="62"/>
      <c r="AT640" s="62"/>
    </row>
    <row r="641" ht="15.75" customHeight="1">
      <c r="F641" s="111"/>
      <c r="G641" s="112"/>
      <c r="H641" s="112"/>
      <c r="I641" s="112"/>
      <c r="J641" s="113"/>
      <c r="K641" s="113"/>
      <c r="AQ641" s="62"/>
      <c r="AR641" s="62"/>
      <c r="AS641" s="62"/>
      <c r="AT641" s="62"/>
    </row>
    <row r="642" ht="15.75" customHeight="1">
      <c r="F642" s="111"/>
      <c r="G642" s="112"/>
      <c r="H642" s="112"/>
      <c r="I642" s="112"/>
      <c r="J642" s="113"/>
      <c r="K642" s="113"/>
      <c r="AQ642" s="62"/>
      <c r="AR642" s="62"/>
      <c r="AS642" s="62"/>
      <c r="AT642" s="62"/>
    </row>
    <row r="643" ht="15.75" customHeight="1">
      <c r="F643" s="111"/>
      <c r="G643" s="112"/>
      <c r="H643" s="112"/>
      <c r="I643" s="112"/>
      <c r="J643" s="113"/>
      <c r="K643" s="113"/>
      <c r="AQ643" s="62"/>
      <c r="AR643" s="62"/>
      <c r="AS643" s="62"/>
      <c r="AT643" s="62"/>
    </row>
    <row r="644" ht="15.75" customHeight="1">
      <c r="F644" s="111"/>
      <c r="G644" s="112"/>
      <c r="H644" s="112"/>
      <c r="I644" s="112"/>
      <c r="J644" s="113"/>
      <c r="K644" s="113"/>
      <c r="AQ644" s="62"/>
      <c r="AR644" s="62"/>
      <c r="AS644" s="62"/>
      <c r="AT644" s="62"/>
    </row>
    <row r="645" ht="15.75" customHeight="1">
      <c r="F645" s="111"/>
      <c r="G645" s="112"/>
      <c r="H645" s="112"/>
      <c r="I645" s="112"/>
      <c r="J645" s="113"/>
      <c r="K645" s="113"/>
      <c r="AQ645" s="62"/>
      <c r="AR645" s="62"/>
      <c r="AS645" s="62"/>
      <c r="AT645" s="62"/>
    </row>
    <row r="646" ht="15.75" customHeight="1">
      <c r="F646" s="111"/>
      <c r="G646" s="112"/>
      <c r="H646" s="112"/>
      <c r="I646" s="112"/>
      <c r="J646" s="113"/>
      <c r="K646" s="113"/>
      <c r="AQ646" s="62"/>
      <c r="AR646" s="62"/>
      <c r="AS646" s="62"/>
      <c r="AT646" s="62"/>
    </row>
    <row r="647" ht="15.75" customHeight="1">
      <c r="F647" s="111"/>
      <c r="G647" s="112"/>
      <c r="H647" s="112"/>
      <c r="I647" s="112"/>
      <c r="J647" s="113"/>
      <c r="K647" s="113"/>
      <c r="AQ647" s="62"/>
      <c r="AR647" s="62"/>
      <c r="AS647" s="62"/>
      <c r="AT647" s="62"/>
    </row>
    <row r="648" ht="15.75" customHeight="1">
      <c r="F648" s="111"/>
      <c r="G648" s="112"/>
      <c r="H648" s="112"/>
      <c r="I648" s="112"/>
      <c r="J648" s="113"/>
      <c r="K648" s="113"/>
      <c r="AQ648" s="62"/>
      <c r="AR648" s="62"/>
      <c r="AS648" s="62"/>
      <c r="AT648" s="62"/>
    </row>
    <row r="649" ht="15.75" customHeight="1">
      <c r="F649" s="111"/>
      <c r="G649" s="112"/>
      <c r="H649" s="112"/>
      <c r="I649" s="112"/>
      <c r="J649" s="113"/>
      <c r="K649" s="113"/>
      <c r="AQ649" s="62"/>
      <c r="AR649" s="62"/>
      <c r="AS649" s="62"/>
      <c r="AT649" s="62"/>
    </row>
    <row r="650" ht="15.75" customHeight="1">
      <c r="F650" s="111"/>
      <c r="G650" s="112"/>
      <c r="H650" s="112"/>
      <c r="I650" s="112"/>
      <c r="J650" s="113"/>
      <c r="K650" s="113"/>
      <c r="AQ650" s="62"/>
      <c r="AR650" s="62"/>
      <c r="AS650" s="62"/>
      <c r="AT650" s="62"/>
    </row>
    <row r="651" ht="15.75" customHeight="1">
      <c r="F651" s="111"/>
      <c r="G651" s="112"/>
      <c r="H651" s="112"/>
      <c r="I651" s="112"/>
      <c r="J651" s="113"/>
      <c r="K651" s="113"/>
      <c r="AQ651" s="62"/>
      <c r="AR651" s="62"/>
      <c r="AS651" s="62"/>
      <c r="AT651" s="62"/>
    </row>
    <row r="652" ht="15.75" customHeight="1">
      <c r="F652" s="111"/>
      <c r="G652" s="112"/>
      <c r="H652" s="112"/>
      <c r="I652" s="112"/>
      <c r="J652" s="113"/>
      <c r="K652" s="113"/>
      <c r="AQ652" s="62"/>
      <c r="AR652" s="62"/>
      <c r="AS652" s="62"/>
      <c r="AT652" s="62"/>
    </row>
    <row r="653" ht="15.75" customHeight="1">
      <c r="F653" s="111"/>
      <c r="G653" s="112"/>
      <c r="H653" s="112"/>
      <c r="I653" s="112"/>
      <c r="J653" s="113"/>
      <c r="K653" s="113"/>
      <c r="AQ653" s="62"/>
      <c r="AR653" s="62"/>
      <c r="AS653" s="62"/>
      <c r="AT653" s="62"/>
    </row>
    <row r="654" ht="15.75" customHeight="1">
      <c r="F654" s="111"/>
      <c r="G654" s="112"/>
      <c r="H654" s="112"/>
      <c r="I654" s="112"/>
      <c r="J654" s="113"/>
      <c r="K654" s="113"/>
      <c r="AQ654" s="62"/>
      <c r="AR654" s="62"/>
      <c r="AS654" s="62"/>
      <c r="AT654" s="62"/>
    </row>
    <row r="655" ht="15.75" customHeight="1">
      <c r="F655" s="111"/>
      <c r="G655" s="112"/>
      <c r="H655" s="112"/>
      <c r="I655" s="112"/>
      <c r="J655" s="113"/>
      <c r="K655" s="113"/>
      <c r="AQ655" s="62"/>
      <c r="AR655" s="62"/>
      <c r="AS655" s="62"/>
      <c r="AT655" s="62"/>
    </row>
    <row r="656" ht="15.75" customHeight="1">
      <c r="F656" s="111"/>
      <c r="G656" s="112"/>
      <c r="H656" s="112"/>
      <c r="I656" s="112"/>
      <c r="J656" s="113"/>
      <c r="K656" s="113"/>
      <c r="AQ656" s="62"/>
      <c r="AR656" s="62"/>
      <c r="AS656" s="62"/>
      <c r="AT656" s="62"/>
    </row>
    <row r="657" ht="15.75" customHeight="1">
      <c r="F657" s="111"/>
      <c r="G657" s="112"/>
      <c r="H657" s="112"/>
      <c r="I657" s="112"/>
      <c r="J657" s="113"/>
      <c r="K657" s="113"/>
      <c r="AQ657" s="62"/>
      <c r="AR657" s="62"/>
      <c r="AS657" s="62"/>
      <c r="AT657" s="62"/>
    </row>
    <row r="658" ht="15.75" customHeight="1">
      <c r="F658" s="111"/>
      <c r="G658" s="112"/>
      <c r="H658" s="112"/>
      <c r="I658" s="112"/>
      <c r="J658" s="113"/>
      <c r="K658" s="113"/>
      <c r="AQ658" s="62"/>
      <c r="AR658" s="62"/>
      <c r="AS658" s="62"/>
      <c r="AT658" s="62"/>
    </row>
    <row r="659" ht="15.75" customHeight="1">
      <c r="F659" s="111"/>
      <c r="G659" s="112"/>
      <c r="H659" s="112"/>
      <c r="I659" s="112"/>
      <c r="J659" s="113"/>
      <c r="K659" s="113"/>
      <c r="AQ659" s="62"/>
      <c r="AR659" s="62"/>
      <c r="AS659" s="62"/>
      <c r="AT659" s="62"/>
    </row>
    <row r="660" ht="15.75" customHeight="1">
      <c r="F660" s="111"/>
      <c r="G660" s="112"/>
      <c r="H660" s="112"/>
      <c r="I660" s="112"/>
      <c r="J660" s="113"/>
      <c r="K660" s="113"/>
      <c r="AQ660" s="62"/>
      <c r="AR660" s="62"/>
      <c r="AS660" s="62"/>
      <c r="AT660" s="62"/>
    </row>
    <row r="661" ht="15.75" customHeight="1">
      <c r="F661" s="111"/>
      <c r="G661" s="112"/>
      <c r="H661" s="112"/>
      <c r="I661" s="112"/>
      <c r="J661" s="113"/>
      <c r="K661" s="113"/>
      <c r="AQ661" s="62"/>
      <c r="AR661" s="62"/>
      <c r="AS661" s="62"/>
      <c r="AT661" s="62"/>
    </row>
    <row r="662" ht="15.75" customHeight="1">
      <c r="F662" s="111"/>
      <c r="G662" s="112"/>
      <c r="H662" s="112"/>
      <c r="I662" s="112"/>
      <c r="J662" s="113"/>
      <c r="K662" s="113"/>
      <c r="AQ662" s="62"/>
      <c r="AR662" s="62"/>
      <c r="AS662" s="62"/>
      <c r="AT662" s="62"/>
    </row>
    <row r="663" ht="15.75" customHeight="1">
      <c r="F663" s="111"/>
      <c r="G663" s="112"/>
      <c r="H663" s="112"/>
      <c r="I663" s="112"/>
      <c r="J663" s="113"/>
      <c r="K663" s="113"/>
      <c r="AQ663" s="62"/>
      <c r="AR663" s="62"/>
      <c r="AS663" s="62"/>
      <c r="AT663" s="62"/>
    </row>
    <row r="664" ht="15.75" customHeight="1">
      <c r="F664" s="111"/>
      <c r="G664" s="112"/>
      <c r="H664" s="112"/>
      <c r="I664" s="112"/>
      <c r="J664" s="113"/>
      <c r="K664" s="113"/>
      <c r="AQ664" s="62"/>
      <c r="AR664" s="62"/>
      <c r="AS664" s="62"/>
      <c r="AT664" s="62"/>
    </row>
    <row r="665" ht="15.75" customHeight="1">
      <c r="F665" s="111"/>
      <c r="G665" s="112"/>
      <c r="H665" s="112"/>
      <c r="I665" s="112"/>
      <c r="J665" s="113"/>
      <c r="K665" s="113"/>
      <c r="AQ665" s="62"/>
      <c r="AR665" s="62"/>
      <c r="AS665" s="62"/>
      <c r="AT665" s="62"/>
    </row>
    <row r="666" ht="15.75" customHeight="1">
      <c r="F666" s="111"/>
      <c r="G666" s="112"/>
      <c r="H666" s="112"/>
      <c r="I666" s="112"/>
      <c r="J666" s="113"/>
      <c r="K666" s="113"/>
      <c r="AQ666" s="62"/>
      <c r="AR666" s="62"/>
      <c r="AS666" s="62"/>
      <c r="AT666" s="62"/>
    </row>
    <row r="667" ht="15.75" customHeight="1">
      <c r="F667" s="111"/>
      <c r="G667" s="112"/>
      <c r="H667" s="112"/>
      <c r="I667" s="112"/>
      <c r="J667" s="113"/>
      <c r="K667" s="113"/>
      <c r="AQ667" s="62"/>
      <c r="AR667" s="62"/>
      <c r="AS667" s="62"/>
      <c r="AT667" s="62"/>
    </row>
    <row r="668" ht="15.75" customHeight="1">
      <c r="F668" s="111"/>
      <c r="G668" s="112"/>
      <c r="H668" s="112"/>
      <c r="I668" s="112"/>
      <c r="J668" s="113"/>
      <c r="K668" s="113"/>
      <c r="AQ668" s="62"/>
      <c r="AR668" s="62"/>
      <c r="AS668" s="62"/>
      <c r="AT668" s="62"/>
    </row>
    <row r="669" ht="15.75" customHeight="1">
      <c r="F669" s="111"/>
      <c r="G669" s="112"/>
      <c r="H669" s="112"/>
      <c r="I669" s="112"/>
      <c r="J669" s="113"/>
      <c r="K669" s="113"/>
      <c r="AQ669" s="62"/>
      <c r="AR669" s="62"/>
      <c r="AS669" s="62"/>
      <c r="AT669" s="62"/>
    </row>
    <row r="670" ht="15.75" customHeight="1">
      <c r="F670" s="111"/>
      <c r="G670" s="112"/>
      <c r="H670" s="112"/>
      <c r="I670" s="112"/>
      <c r="J670" s="113"/>
      <c r="K670" s="113"/>
      <c r="AQ670" s="62"/>
      <c r="AR670" s="62"/>
      <c r="AS670" s="62"/>
      <c r="AT670" s="62"/>
    </row>
    <row r="671" ht="15.75" customHeight="1">
      <c r="F671" s="111"/>
      <c r="G671" s="112"/>
      <c r="H671" s="112"/>
      <c r="I671" s="112"/>
      <c r="J671" s="113"/>
      <c r="K671" s="113"/>
      <c r="AQ671" s="62"/>
      <c r="AR671" s="62"/>
      <c r="AS671" s="62"/>
      <c r="AT671" s="62"/>
    </row>
    <row r="672" ht="15.75" customHeight="1">
      <c r="F672" s="111"/>
      <c r="G672" s="112"/>
      <c r="H672" s="112"/>
      <c r="I672" s="112"/>
      <c r="J672" s="113"/>
      <c r="K672" s="113"/>
      <c r="AQ672" s="62"/>
      <c r="AR672" s="62"/>
      <c r="AS672" s="62"/>
      <c r="AT672" s="62"/>
    </row>
    <row r="673" ht="15.75" customHeight="1">
      <c r="F673" s="111"/>
      <c r="G673" s="112"/>
      <c r="H673" s="112"/>
      <c r="I673" s="112"/>
      <c r="J673" s="113"/>
      <c r="K673" s="113"/>
      <c r="AQ673" s="62"/>
      <c r="AR673" s="62"/>
      <c r="AS673" s="62"/>
      <c r="AT673" s="62"/>
    </row>
    <row r="674" ht="15.75" customHeight="1">
      <c r="F674" s="111"/>
      <c r="G674" s="112"/>
      <c r="H674" s="112"/>
      <c r="I674" s="112"/>
      <c r="J674" s="113"/>
      <c r="K674" s="113"/>
      <c r="AQ674" s="62"/>
      <c r="AR674" s="62"/>
      <c r="AS674" s="62"/>
      <c r="AT674" s="62"/>
    </row>
    <row r="675" ht="15.75" customHeight="1">
      <c r="F675" s="111"/>
      <c r="G675" s="112"/>
      <c r="H675" s="112"/>
      <c r="I675" s="112"/>
      <c r="J675" s="113"/>
      <c r="K675" s="113"/>
      <c r="AQ675" s="62"/>
      <c r="AR675" s="62"/>
      <c r="AS675" s="62"/>
      <c r="AT675" s="62"/>
    </row>
    <row r="676" ht="15.75" customHeight="1">
      <c r="F676" s="111"/>
      <c r="G676" s="112"/>
      <c r="H676" s="112"/>
      <c r="I676" s="112"/>
      <c r="J676" s="113"/>
      <c r="K676" s="113"/>
      <c r="AQ676" s="62"/>
      <c r="AR676" s="62"/>
      <c r="AS676" s="62"/>
      <c r="AT676" s="62"/>
    </row>
    <row r="677" ht="15.75" customHeight="1">
      <c r="F677" s="111"/>
      <c r="G677" s="112"/>
      <c r="H677" s="112"/>
      <c r="I677" s="112"/>
      <c r="J677" s="113"/>
      <c r="K677" s="113"/>
      <c r="AQ677" s="62"/>
      <c r="AR677" s="62"/>
      <c r="AS677" s="62"/>
      <c r="AT677" s="62"/>
    </row>
    <row r="678" ht="15.75" customHeight="1">
      <c r="F678" s="111"/>
      <c r="G678" s="112"/>
      <c r="H678" s="112"/>
      <c r="I678" s="112"/>
      <c r="J678" s="113"/>
      <c r="K678" s="113"/>
      <c r="AQ678" s="62"/>
      <c r="AR678" s="62"/>
      <c r="AS678" s="62"/>
      <c r="AT678" s="62"/>
    </row>
    <row r="679" ht="15.75" customHeight="1">
      <c r="F679" s="111"/>
      <c r="G679" s="112"/>
      <c r="H679" s="112"/>
      <c r="I679" s="112"/>
      <c r="J679" s="113"/>
      <c r="K679" s="113"/>
      <c r="AQ679" s="62"/>
      <c r="AR679" s="62"/>
      <c r="AS679" s="62"/>
      <c r="AT679" s="62"/>
    </row>
    <row r="680" ht="15.75" customHeight="1">
      <c r="F680" s="111"/>
      <c r="G680" s="112"/>
      <c r="H680" s="112"/>
      <c r="I680" s="112"/>
      <c r="J680" s="113"/>
      <c r="K680" s="113"/>
      <c r="AQ680" s="62"/>
      <c r="AR680" s="62"/>
      <c r="AS680" s="62"/>
      <c r="AT680" s="62"/>
    </row>
    <row r="681" ht="15.75" customHeight="1">
      <c r="F681" s="111"/>
      <c r="G681" s="112"/>
      <c r="H681" s="112"/>
      <c r="I681" s="112"/>
      <c r="J681" s="113"/>
      <c r="K681" s="113"/>
      <c r="AQ681" s="62"/>
      <c r="AR681" s="62"/>
      <c r="AS681" s="62"/>
      <c r="AT681" s="62"/>
    </row>
    <row r="682" ht="15.75" customHeight="1">
      <c r="F682" s="111"/>
      <c r="G682" s="112"/>
      <c r="H682" s="112"/>
      <c r="I682" s="112"/>
      <c r="J682" s="113"/>
      <c r="K682" s="113"/>
      <c r="AQ682" s="62"/>
      <c r="AR682" s="62"/>
      <c r="AS682" s="62"/>
      <c r="AT682" s="62"/>
    </row>
    <row r="683" ht="15.75" customHeight="1">
      <c r="F683" s="111"/>
      <c r="G683" s="112"/>
      <c r="H683" s="112"/>
      <c r="I683" s="112"/>
      <c r="J683" s="113"/>
      <c r="K683" s="113"/>
      <c r="AQ683" s="62"/>
      <c r="AR683" s="62"/>
      <c r="AS683" s="62"/>
      <c r="AT683" s="62"/>
    </row>
    <row r="684" ht="15.75" customHeight="1">
      <c r="F684" s="111"/>
      <c r="G684" s="112"/>
      <c r="H684" s="112"/>
      <c r="I684" s="112"/>
      <c r="J684" s="113"/>
      <c r="K684" s="113"/>
      <c r="AQ684" s="62"/>
      <c r="AR684" s="62"/>
      <c r="AS684" s="62"/>
      <c r="AT684" s="62"/>
    </row>
    <row r="685" ht="15.75" customHeight="1">
      <c r="F685" s="111"/>
      <c r="G685" s="112"/>
      <c r="H685" s="112"/>
      <c r="I685" s="112"/>
      <c r="J685" s="113"/>
      <c r="K685" s="113"/>
      <c r="AQ685" s="62"/>
      <c r="AR685" s="62"/>
      <c r="AS685" s="62"/>
      <c r="AT685" s="62"/>
    </row>
    <row r="686" ht="15.75" customHeight="1">
      <c r="F686" s="111"/>
      <c r="G686" s="112"/>
      <c r="H686" s="112"/>
      <c r="I686" s="112"/>
      <c r="J686" s="113"/>
      <c r="K686" s="113"/>
      <c r="AQ686" s="62"/>
      <c r="AR686" s="62"/>
      <c r="AS686" s="62"/>
      <c r="AT686" s="62"/>
    </row>
    <row r="687" ht="15.75" customHeight="1">
      <c r="F687" s="111"/>
      <c r="G687" s="112"/>
      <c r="H687" s="112"/>
      <c r="I687" s="112"/>
      <c r="J687" s="113"/>
      <c r="K687" s="113"/>
      <c r="AQ687" s="62"/>
      <c r="AR687" s="62"/>
      <c r="AS687" s="62"/>
      <c r="AT687" s="62"/>
    </row>
    <row r="688" ht="15.75" customHeight="1">
      <c r="F688" s="111"/>
      <c r="G688" s="112"/>
      <c r="H688" s="112"/>
      <c r="I688" s="112"/>
      <c r="J688" s="113"/>
      <c r="K688" s="113"/>
      <c r="AQ688" s="62"/>
      <c r="AR688" s="62"/>
      <c r="AS688" s="62"/>
      <c r="AT688" s="62"/>
    </row>
    <row r="689" ht="15.75" customHeight="1">
      <c r="F689" s="111"/>
      <c r="G689" s="112"/>
      <c r="H689" s="112"/>
      <c r="I689" s="112"/>
      <c r="J689" s="113"/>
      <c r="K689" s="113"/>
      <c r="AQ689" s="62"/>
      <c r="AR689" s="62"/>
      <c r="AS689" s="62"/>
      <c r="AT689" s="62"/>
    </row>
    <row r="690" ht="15.75" customHeight="1">
      <c r="F690" s="111"/>
      <c r="G690" s="112"/>
      <c r="H690" s="112"/>
      <c r="I690" s="112"/>
      <c r="J690" s="113"/>
      <c r="K690" s="113"/>
      <c r="AQ690" s="62"/>
      <c r="AR690" s="62"/>
      <c r="AS690" s="62"/>
      <c r="AT690" s="62"/>
    </row>
    <row r="691" ht="15.75" customHeight="1">
      <c r="F691" s="111"/>
      <c r="G691" s="112"/>
      <c r="H691" s="112"/>
      <c r="I691" s="112"/>
      <c r="J691" s="113"/>
      <c r="K691" s="113"/>
      <c r="AQ691" s="62"/>
      <c r="AR691" s="62"/>
      <c r="AS691" s="62"/>
      <c r="AT691" s="62"/>
    </row>
    <row r="692" ht="15.75" customHeight="1">
      <c r="F692" s="111"/>
      <c r="G692" s="112"/>
      <c r="H692" s="112"/>
      <c r="I692" s="112"/>
      <c r="J692" s="113"/>
      <c r="K692" s="113"/>
      <c r="AQ692" s="62"/>
      <c r="AR692" s="62"/>
      <c r="AS692" s="62"/>
      <c r="AT692" s="62"/>
    </row>
    <row r="693" ht="15.75" customHeight="1">
      <c r="F693" s="111"/>
      <c r="G693" s="112"/>
      <c r="H693" s="112"/>
      <c r="I693" s="112"/>
      <c r="J693" s="113"/>
      <c r="K693" s="113"/>
      <c r="AQ693" s="62"/>
      <c r="AR693" s="62"/>
      <c r="AS693" s="62"/>
      <c r="AT693" s="62"/>
    </row>
    <row r="694" ht="15.75" customHeight="1">
      <c r="F694" s="111"/>
      <c r="G694" s="112"/>
      <c r="H694" s="112"/>
      <c r="I694" s="112"/>
      <c r="J694" s="113"/>
      <c r="K694" s="113"/>
      <c r="AQ694" s="62"/>
      <c r="AR694" s="62"/>
      <c r="AS694" s="62"/>
      <c r="AT694" s="62"/>
    </row>
    <row r="695" ht="15.75" customHeight="1">
      <c r="F695" s="111"/>
      <c r="G695" s="112"/>
      <c r="H695" s="112"/>
      <c r="I695" s="112"/>
      <c r="J695" s="113"/>
      <c r="K695" s="113"/>
      <c r="AQ695" s="62"/>
      <c r="AR695" s="62"/>
      <c r="AS695" s="62"/>
      <c r="AT695" s="62"/>
    </row>
    <row r="696" ht="15.75" customHeight="1">
      <c r="F696" s="111"/>
      <c r="G696" s="112"/>
      <c r="H696" s="112"/>
      <c r="I696" s="112"/>
      <c r="J696" s="113"/>
      <c r="K696" s="113"/>
      <c r="AQ696" s="62"/>
      <c r="AR696" s="62"/>
      <c r="AS696" s="62"/>
      <c r="AT696" s="62"/>
    </row>
    <row r="697" ht="15.75" customHeight="1">
      <c r="F697" s="111"/>
      <c r="G697" s="112"/>
      <c r="H697" s="112"/>
      <c r="I697" s="112"/>
      <c r="J697" s="113"/>
      <c r="K697" s="113"/>
      <c r="AQ697" s="62"/>
      <c r="AR697" s="62"/>
      <c r="AS697" s="62"/>
      <c r="AT697" s="62"/>
    </row>
    <row r="698" ht="15.75" customHeight="1">
      <c r="F698" s="111"/>
      <c r="G698" s="112"/>
      <c r="H698" s="112"/>
      <c r="I698" s="112"/>
      <c r="J698" s="113"/>
      <c r="K698" s="113"/>
      <c r="AQ698" s="62"/>
      <c r="AR698" s="62"/>
      <c r="AS698" s="62"/>
      <c r="AT698" s="62"/>
    </row>
    <row r="699" ht="15.75" customHeight="1">
      <c r="F699" s="111"/>
      <c r="G699" s="112"/>
      <c r="H699" s="112"/>
      <c r="I699" s="112"/>
      <c r="J699" s="113"/>
      <c r="K699" s="113"/>
      <c r="AQ699" s="62"/>
      <c r="AR699" s="62"/>
      <c r="AS699" s="62"/>
      <c r="AT699" s="62"/>
    </row>
    <row r="700" ht="15.75" customHeight="1">
      <c r="F700" s="111"/>
      <c r="G700" s="112"/>
      <c r="H700" s="112"/>
      <c r="I700" s="112"/>
      <c r="J700" s="113"/>
      <c r="K700" s="113"/>
      <c r="AQ700" s="62"/>
      <c r="AR700" s="62"/>
      <c r="AS700" s="62"/>
      <c r="AT700" s="62"/>
    </row>
    <row r="701" ht="15.75" customHeight="1">
      <c r="F701" s="111"/>
      <c r="G701" s="112"/>
      <c r="H701" s="112"/>
      <c r="I701" s="112"/>
      <c r="J701" s="113"/>
      <c r="K701" s="113"/>
      <c r="AQ701" s="62"/>
      <c r="AR701" s="62"/>
      <c r="AS701" s="62"/>
      <c r="AT701" s="62"/>
    </row>
    <row r="702" ht="15.75" customHeight="1">
      <c r="F702" s="111"/>
      <c r="G702" s="112"/>
      <c r="H702" s="112"/>
      <c r="I702" s="112"/>
      <c r="J702" s="113"/>
      <c r="K702" s="113"/>
      <c r="AQ702" s="62"/>
      <c r="AR702" s="62"/>
      <c r="AS702" s="62"/>
      <c r="AT702" s="62"/>
    </row>
    <row r="703" ht="15.75" customHeight="1">
      <c r="F703" s="111"/>
      <c r="G703" s="112"/>
      <c r="H703" s="112"/>
      <c r="I703" s="112"/>
      <c r="J703" s="113"/>
      <c r="K703" s="113"/>
      <c r="AQ703" s="62"/>
      <c r="AR703" s="62"/>
      <c r="AS703" s="62"/>
      <c r="AT703" s="62"/>
    </row>
    <row r="704" ht="15.75" customHeight="1">
      <c r="F704" s="111"/>
      <c r="G704" s="112"/>
      <c r="H704" s="112"/>
      <c r="I704" s="112"/>
      <c r="J704" s="113"/>
      <c r="K704" s="113"/>
      <c r="AQ704" s="62"/>
      <c r="AR704" s="62"/>
      <c r="AS704" s="62"/>
      <c r="AT704" s="62"/>
    </row>
    <row r="705" ht="15.75" customHeight="1">
      <c r="F705" s="111"/>
      <c r="G705" s="112"/>
      <c r="H705" s="112"/>
      <c r="I705" s="112"/>
      <c r="J705" s="113"/>
      <c r="K705" s="113"/>
      <c r="AQ705" s="62"/>
      <c r="AR705" s="62"/>
      <c r="AS705" s="62"/>
      <c r="AT705" s="62"/>
    </row>
    <row r="706" ht="15.75" customHeight="1">
      <c r="F706" s="111"/>
      <c r="G706" s="112"/>
      <c r="H706" s="112"/>
      <c r="I706" s="112"/>
      <c r="J706" s="113"/>
      <c r="K706" s="113"/>
      <c r="AQ706" s="62"/>
      <c r="AR706" s="62"/>
      <c r="AS706" s="62"/>
      <c r="AT706" s="62"/>
    </row>
    <row r="707" ht="15.75" customHeight="1">
      <c r="F707" s="111"/>
      <c r="G707" s="112"/>
      <c r="H707" s="112"/>
      <c r="I707" s="112"/>
      <c r="J707" s="113"/>
      <c r="K707" s="113"/>
      <c r="AQ707" s="62"/>
      <c r="AR707" s="62"/>
      <c r="AS707" s="62"/>
      <c r="AT707" s="62"/>
    </row>
    <row r="708" ht="15.75" customHeight="1">
      <c r="F708" s="111"/>
      <c r="G708" s="112"/>
      <c r="H708" s="112"/>
      <c r="I708" s="112"/>
      <c r="J708" s="113"/>
      <c r="K708" s="113"/>
      <c r="AQ708" s="62"/>
      <c r="AR708" s="62"/>
      <c r="AS708" s="62"/>
      <c r="AT708" s="62"/>
    </row>
    <row r="709" ht="15.75" customHeight="1">
      <c r="F709" s="111"/>
      <c r="G709" s="112"/>
      <c r="H709" s="112"/>
      <c r="I709" s="112"/>
      <c r="J709" s="113"/>
      <c r="K709" s="113"/>
      <c r="AQ709" s="62"/>
      <c r="AR709" s="62"/>
      <c r="AS709" s="62"/>
      <c r="AT709" s="62"/>
    </row>
    <row r="710" ht="15.75" customHeight="1">
      <c r="F710" s="111"/>
      <c r="G710" s="112"/>
      <c r="H710" s="112"/>
      <c r="I710" s="112"/>
      <c r="J710" s="113"/>
      <c r="K710" s="113"/>
      <c r="AQ710" s="62"/>
      <c r="AR710" s="62"/>
      <c r="AS710" s="62"/>
      <c r="AT710" s="62"/>
    </row>
    <row r="711" ht="15.75" customHeight="1">
      <c r="F711" s="111"/>
      <c r="G711" s="112"/>
      <c r="H711" s="112"/>
      <c r="I711" s="112"/>
      <c r="J711" s="113"/>
      <c r="K711" s="113"/>
      <c r="AQ711" s="62"/>
      <c r="AR711" s="62"/>
      <c r="AS711" s="62"/>
      <c r="AT711" s="62"/>
    </row>
    <row r="712" ht="15.75" customHeight="1">
      <c r="F712" s="111"/>
      <c r="G712" s="112"/>
      <c r="H712" s="112"/>
      <c r="I712" s="112"/>
      <c r="J712" s="113"/>
      <c r="K712" s="113"/>
      <c r="AQ712" s="62"/>
      <c r="AR712" s="62"/>
      <c r="AS712" s="62"/>
      <c r="AT712" s="62"/>
    </row>
    <row r="713" ht="15.75" customHeight="1">
      <c r="F713" s="111"/>
      <c r="G713" s="112"/>
      <c r="H713" s="112"/>
      <c r="I713" s="112"/>
      <c r="J713" s="113"/>
      <c r="K713" s="113"/>
      <c r="AQ713" s="62"/>
      <c r="AR713" s="62"/>
      <c r="AS713" s="62"/>
      <c r="AT713" s="62"/>
    </row>
    <row r="714" ht="15.75" customHeight="1">
      <c r="F714" s="111"/>
      <c r="G714" s="112"/>
      <c r="H714" s="112"/>
      <c r="I714" s="112"/>
      <c r="J714" s="113"/>
      <c r="K714" s="113"/>
      <c r="AQ714" s="62"/>
      <c r="AR714" s="62"/>
      <c r="AS714" s="62"/>
      <c r="AT714" s="62"/>
    </row>
    <row r="715" ht="15.75" customHeight="1">
      <c r="F715" s="111"/>
      <c r="G715" s="112"/>
      <c r="H715" s="112"/>
      <c r="I715" s="112"/>
      <c r="J715" s="113"/>
      <c r="K715" s="113"/>
      <c r="AQ715" s="62"/>
      <c r="AR715" s="62"/>
      <c r="AS715" s="62"/>
      <c r="AT715" s="62"/>
    </row>
    <row r="716" ht="15.75" customHeight="1">
      <c r="F716" s="111"/>
      <c r="G716" s="112"/>
      <c r="H716" s="112"/>
      <c r="I716" s="112"/>
      <c r="J716" s="113"/>
      <c r="K716" s="113"/>
      <c r="AQ716" s="62"/>
      <c r="AR716" s="62"/>
      <c r="AS716" s="62"/>
      <c r="AT716" s="62"/>
    </row>
    <row r="717" ht="15.75" customHeight="1">
      <c r="F717" s="111"/>
      <c r="G717" s="112"/>
      <c r="H717" s="112"/>
      <c r="I717" s="112"/>
      <c r="J717" s="113"/>
      <c r="K717" s="113"/>
      <c r="AQ717" s="62"/>
      <c r="AR717" s="62"/>
      <c r="AS717" s="62"/>
      <c r="AT717" s="62"/>
    </row>
    <row r="718" ht="15.75" customHeight="1">
      <c r="F718" s="111"/>
      <c r="G718" s="112"/>
      <c r="H718" s="112"/>
      <c r="I718" s="112"/>
      <c r="J718" s="113"/>
      <c r="K718" s="113"/>
      <c r="AQ718" s="62"/>
      <c r="AR718" s="62"/>
      <c r="AS718" s="62"/>
      <c r="AT718" s="62"/>
    </row>
    <row r="719" ht="15.75" customHeight="1">
      <c r="F719" s="111"/>
      <c r="G719" s="112"/>
      <c r="H719" s="112"/>
      <c r="I719" s="112"/>
      <c r="J719" s="113"/>
      <c r="K719" s="113"/>
      <c r="AQ719" s="62"/>
      <c r="AR719" s="62"/>
      <c r="AS719" s="62"/>
      <c r="AT719" s="62"/>
    </row>
    <row r="720" ht="15.75" customHeight="1">
      <c r="F720" s="111"/>
      <c r="G720" s="112"/>
      <c r="H720" s="112"/>
      <c r="I720" s="112"/>
      <c r="J720" s="113"/>
      <c r="K720" s="113"/>
      <c r="AQ720" s="62"/>
      <c r="AR720" s="62"/>
      <c r="AS720" s="62"/>
      <c r="AT720" s="62"/>
    </row>
    <row r="721" ht="15.75" customHeight="1">
      <c r="F721" s="111"/>
      <c r="G721" s="112"/>
      <c r="H721" s="112"/>
      <c r="I721" s="112"/>
      <c r="J721" s="113"/>
      <c r="K721" s="113"/>
      <c r="AQ721" s="62"/>
      <c r="AR721" s="62"/>
      <c r="AS721" s="62"/>
      <c r="AT721" s="62"/>
    </row>
    <row r="722" ht="15.75" customHeight="1">
      <c r="F722" s="111"/>
      <c r="G722" s="112"/>
      <c r="H722" s="112"/>
      <c r="I722" s="112"/>
      <c r="J722" s="113"/>
      <c r="K722" s="113"/>
      <c r="AQ722" s="62"/>
      <c r="AR722" s="62"/>
      <c r="AS722" s="62"/>
      <c r="AT722" s="62"/>
    </row>
    <row r="723" ht="15.75" customHeight="1">
      <c r="F723" s="111"/>
      <c r="G723" s="112"/>
      <c r="H723" s="112"/>
      <c r="I723" s="112"/>
      <c r="J723" s="113"/>
      <c r="K723" s="113"/>
      <c r="AQ723" s="62"/>
      <c r="AR723" s="62"/>
      <c r="AS723" s="62"/>
      <c r="AT723" s="62"/>
    </row>
    <row r="724" ht="15.75" customHeight="1">
      <c r="F724" s="111"/>
      <c r="G724" s="112"/>
      <c r="H724" s="112"/>
      <c r="I724" s="112"/>
      <c r="J724" s="113"/>
      <c r="K724" s="113"/>
      <c r="AQ724" s="62"/>
      <c r="AR724" s="62"/>
      <c r="AS724" s="62"/>
      <c r="AT724" s="62"/>
    </row>
    <row r="725" ht="15.75" customHeight="1">
      <c r="F725" s="111"/>
      <c r="G725" s="112"/>
      <c r="H725" s="112"/>
      <c r="I725" s="112"/>
      <c r="J725" s="113"/>
      <c r="K725" s="113"/>
      <c r="AQ725" s="62"/>
      <c r="AR725" s="62"/>
      <c r="AS725" s="62"/>
      <c r="AT725" s="62"/>
    </row>
    <row r="726" ht="15.75" customHeight="1">
      <c r="F726" s="111"/>
      <c r="G726" s="112"/>
      <c r="H726" s="112"/>
      <c r="I726" s="112"/>
      <c r="J726" s="113"/>
      <c r="K726" s="113"/>
      <c r="AQ726" s="62"/>
      <c r="AR726" s="62"/>
      <c r="AS726" s="62"/>
      <c r="AT726" s="62"/>
    </row>
    <row r="727" ht="15.75" customHeight="1">
      <c r="F727" s="111"/>
      <c r="G727" s="112"/>
      <c r="H727" s="112"/>
      <c r="I727" s="112"/>
      <c r="J727" s="113"/>
      <c r="K727" s="113"/>
      <c r="AQ727" s="62"/>
      <c r="AR727" s="62"/>
      <c r="AS727" s="62"/>
      <c r="AT727" s="62"/>
    </row>
    <row r="728" ht="15.75" customHeight="1">
      <c r="F728" s="111"/>
      <c r="G728" s="112"/>
      <c r="H728" s="112"/>
      <c r="I728" s="112"/>
      <c r="J728" s="113"/>
      <c r="K728" s="113"/>
      <c r="AQ728" s="62"/>
      <c r="AR728" s="62"/>
      <c r="AS728" s="62"/>
      <c r="AT728" s="62"/>
    </row>
    <row r="729" ht="15.75" customHeight="1">
      <c r="F729" s="111"/>
      <c r="G729" s="112"/>
      <c r="H729" s="112"/>
      <c r="I729" s="112"/>
      <c r="J729" s="113"/>
      <c r="K729" s="113"/>
      <c r="AQ729" s="62"/>
      <c r="AR729" s="62"/>
      <c r="AS729" s="62"/>
      <c r="AT729" s="62"/>
    </row>
    <row r="730" ht="15.75" customHeight="1">
      <c r="F730" s="111"/>
      <c r="G730" s="112"/>
      <c r="H730" s="112"/>
      <c r="I730" s="112"/>
      <c r="J730" s="113"/>
      <c r="K730" s="113"/>
      <c r="AQ730" s="62"/>
      <c r="AR730" s="62"/>
      <c r="AS730" s="62"/>
      <c r="AT730" s="62"/>
    </row>
    <row r="731" ht="15.75" customHeight="1">
      <c r="F731" s="111"/>
      <c r="G731" s="112"/>
      <c r="H731" s="112"/>
      <c r="I731" s="112"/>
      <c r="J731" s="113"/>
      <c r="K731" s="113"/>
      <c r="AQ731" s="62"/>
      <c r="AR731" s="62"/>
      <c r="AS731" s="62"/>
      <c r="AT731" s="62"/>
    </row>
    <row r="732" ht="15.75" customHeight="1">
      <c r="F732" s="111"/>
      <c r="G732" s="112"/>
      <c r="H732" s="112"/>
      <c r="I732" s="112"/>
      <c r="J732" s="113"/>
      <c r="K732" s="113"/>
      <c r="AQ732" s="62"/>
      <c r="AR732" s="62"/>
      <c r="AS732" s="62"/>
      <c r="AT732" s="62"/>
    </row>
    <row r="733" ht="15.75" customHeight="1">
      <c r="F733" s="111"/>
      <c r="G733" s="112"/>
      <c r="H733" s="112"/>
      <c r="I733" s="112"/>
      <c r="J733" s="113"/>
      <c r="K733" s="113"/>
      <c r="AQ733" s="62"/>
      <c r="AR733" s="62"/>
      <c r="AS733" s="62"/>
      <c r="AT733" s="62"/>
    </row>
    <row r="734" ht="15.75" customHeight="1">
      <c r="F734" s="111"/>
      <c r="G734" s="112"/>
      <c r="H734" s="112"/>
      <c r="I734" s="112"/>
      <c r="J734" s="113"/>
      <c r="K734" s="113"/>
      <c r="AQ734" s="62"/>
      <c r="AR734" s="62"/>
      <c r="AS734" s="62"/>
      <c r="AT734" s="62"/>
    </row>
    <row r="735" ht="15.75" customHeight="1">
      <c r="F735" s="111"/>
      <c r="G735" s="112"/>
      <c r="H735" s="112"/>
      <c r="I735" s="112"/>
      <c r="J735" s="113"/>
      <c r="K735" s="113"/>
      <c r="AQ735" s="62"/>
      <c r="AR735" s="62"/>
      <c r="AS735" s="62"/>
      <c r="AT735" s="62"/>
    </row>
    <row r="736" ht="15.75" customHeight="1">
      <c r="F736" s="111"/>
      <c r="G736" s="112"/>
      <c r="H736" s="112"/>
      <c r="I736" s="112"/>
      <c r="J736" s="113"/>
      <c r="K736" s="113"/>
      <c r="AQ736" s="62"/>
      <c r="AR736" s="62"/>
      <c r="AS736" s="62"/>
      <c r="AT736" s="62"/>
    </row>
    <row r="737" ht="15.75" customHeight="1">
      <c r="F737" s="111"/>
      <c r="G737" s="112"/>
      <c r="H737" s="112"/>
      <c r="I737" s="112"/>
      <c r="J737" s="113"/>
      <c r="K737" s="113"/>
      <c r="AQ737" s="62"/>
      <c r="AR737" s="62"/>
      <c r="AS737" s="62"/>
      <c r="AT737" s="62"/>
    </row>
    <row r="738" ht="15.75" customHeight="1">
      <c r="F738" s="111"/>
      <c r="G738" s="112"/>
      <c r="H738" s="112"/>
      <c r="I738" s="112"/>
      <c r="J738" s="113"/>
      <c r="K738" s="113"/>
      <c r="AQ738" s="62"/>
      <c r="AR738" s="62"/>
      <c r="AS738" s="62"/>
      <c r="AT738" s="62"/>
    </row>
    <row r="739" ht="15.75" customHeight="1">
      <c r="F739" s="111"/>
      <c r="G739" s="112"/>
      <c r="H739" s="112"/>
      <c r="I739" s="112"/>
      <c r="J739" s="113"/>
      <c r="K739" s="113"/>
      <c r="AQ739" s="62"/>
      <c r="AR739" s="62"/>
      <c r="AS739" s="62"/>
      <c r="AT739" s="62"/>
    </row>
    <row r="740" ht="15.75" customHeight="1">
      <c r="F740" s="111"/>
      <c r="G740" s="112"/>
      <c r="H740" s="112"/>
      <c r="I740" s="112"/>
      <c r="J740" s="113"/>
      <c r="K740" s="113"/>
      <c r="AQ740" s="62"/>
      <c r="AR740" s="62"/>
      <c r="AS740" s="62"/>
      <c r="AT740" s="62"/>
    </row>
    <row r="741" ht="15.75" customHeight="1">
      <c r="F741" s="111"/>
      <c r="G741" s="112"/>
      <c r="H741" s="112"/>
      <c r="I741" s="112"/>
      <c r="J741" s="113"/>
      <c r="K741" s="113"/>
      <c r="AQ741" s="62"/>
      <c r="AR741" s="62"/>
      <c r="AS741" s="62"/>
      <c r="AT741" s="62"/>
    </row>
    <row r="742" ht="15.75" customHeight="1">
      <c r="F742" s="111"/>
      <c r="G742" s="112"/>
      <c r="H742" s="112"/>
      <c r="I742" s="112"/>
      <c r="J742" s="113"/>
      <c r="K742" s="113"/>
      <c r="AQ742" s="62"/>
      <c r="AR742" s="62"/>
      <c r="AS742" s="62"/>
      <c r="AT742" s="62"/>
    </row>
    <row r="743" ht="15.75" customHeight="1">
      <c r="F743" s="111"/>
      <c r="G743" s="112"/>
      <c r="H743" s="112"/>
      <c r="I743" s="112"/>
      <c r="J743" s="113"/>
      <c r="K743" s="113"/>
      <c r="AQ743" s="62"/>
      <c r="AR743" s="62"/>
      <c r="AS743" s="62"/>
      <c r="AT743" s="62"/>
    </row>
    <row r="744" ht="15.75" customHeight="1">
      <c r="F744" s="111"/>
      <c r="G744" s="112"/>
      <c r="H744" s="112"/>
      <c r="I744" s="112"/>
      <c r="J744" s="113"/>
      <c r="K744" s="113"/>
      <c r="AQ744" s="62"/>
      <c r="AR744" s="62"/>
      <c r="AS744" s="62"/>
      <c r="AT744" s="62"/>
    </row>
    <row r="745" ht="15.75" customHeight="1">
      <c r="F745" s="111"/>
      <c r="G745" s="112"/>
      <c r="H745" s="112"/>
      <c r="I745" s="112"/>
      <c r="J745" s="113"/>
      <c r="K745" s="113"/>
      <c r="AQ745" s="62"/>
      <c r="AR745" s="62"/>
      <c r="AS745" s="62"/>
      <c r="AT745" s="62"/>
    </row>
    <row r="746" ht="15.75" customHeight="1">
      <c r="F746" s="111"/>
      <c r="G746" s="112"/>
      <c r="H746" s="112"/>
      <c r="I746" s="112"/>
      <c r="J746" s="113"/>
      <c r="K746" s="113"/>
      <c r="AQ746" s="62"/>
      <c r="AR746" s="62"/>
      <c r="AS746" s="62"/>
      <c r="AT746" s="62"/>
    </row>
    <row r="747" ht="15.75" customHeight="1">
      <c r="F747" s="111"/>
      <c r="G747" s="112"/>
      <c r="H747" s="112"/>
      <c r="I747" s="112"/>
      <c r="J747" s="113"/>
      <c r="K747" s="113"/>
      <c r="AQ747" s="62"/>
      <c r="AR747" s="62"/>
      <c r="AS747" s="62"/>
      <c r="AT747" s="62"/>
    </row>
    <row r="748" ht="15.75" customHeight="1">
      <c r="F748" s="111"/>
      <c r="G748" s="112"/>
      <c r="H748" s="112"/>
      <c r="I748" s="112"/>
      <c r="J748" s="113"/>
      <c r="K748" s="113"/>
      <c r="AQ748" s="62"/>
      <c r="AR748" s="62"/>
      <c r="AS748" s="62"/>
      <c r="AT748" s="62"/>
    </row>
    <row r="749" ht="15.75" customHeight="1">
      <c r="F749" s="111"/>
      <c r="G749" s="112"/>
      <c r="H749" s="112"/>
      <c r="I749" s="112"/>
      <c r="J749" s="113"/>
      <c r="K749" s="113"/>
      <c r="AQ749" s="62"/>
      <c r="AR749" s="62"/>
      <c r="AS749" s="62"/>
      <c r="AT749" s="62"/>
    </row>
    <row r="750" ht="15.75" customHeight="1">
      <c r="F750" s="111"/>
      <c r="G750" s="112"/>
      <c r="H750" s="112"/>
      <c r="I750" s="112"/>
      <c r="J750" s="113"/>
      <c r="K750" s="113"/>
      <c r="AQ750" s="62"/>
      <c r="AR750" s="62"/>
      <c r="AS750" s="62"/>
      <c r="AT750" s="62"/>
    </row>
    <row r="751" ht="15.75" customHeight="1">
      <c r="F751" s="111"/>
      <c r="G751" s="112"/>
      <c r="H751" s="112"/>
      <c r="I751" s="112"/>
      <c r="J751" s="113"/>
      <c r="K751" s="113"/>
      <c r="AQ751" s="62"/>
      <c r="AR751" s="62"/>
      <c r="AS751" s="62"/>
      <c r="AT751" s="62"/>
    </row>
    <row r="752" ht="15.75" customHeight="1">
      <c r="F752" s="111"/>
      <c r="G752" s="112"/>
      <c r="H752" s="112"/>
      <c r="I752" s="112"/>
      <c r="J752" s="113"/>
      <c r="K752" s="113"/>
      <c r="AQ752" s="62"/>
      <c r="AR752" s="62"/>
      <c r="AS752" s="62"/>
      <c r="AT752" s="62"/>
    </row>
    <row r="753" ht="15.75" customHeight="1">
      <c r="F753" s="111"/>
      <c r="G753" s="112"/>
      <c r="H753" s="112"/>
      <c r="I753" s="112"/>
      <c r="J753" s="113"/>
      <c r="K753" s="113"/>
      <c r="AQ753" s="62"/>
      <c r="AR753" s="62"/>
      <c r="AS753" s="62"/>
      <c r="AT753" s="62"/>
    </row>
    <row r="754" ht="15.75" customHeight="1">
      <c r="F754" s="111"/>
      <c r="G754" s="112"/>
      <c r="H754" s="112"/>
      <c r="I754" s="112"/>
      <c r="J754" s="113"/>
      <c r="K754" s="113"/>
      <c r="AQ754" s="62"/>
      <c r="AR754" s="62"/>
      <c r="AS754" s="62"/>
      <c r="AT754" s="62"/>
    </row>
    <row r="755" ht="15.75" customHeight="1">
      <c r="F755" s="111"/>
      <c r="G755" s="112"/>
      <c r="H755" s="112"/>
      <c r="I755" s="112"/>
      <c r="J755" s="113"/>
      <c r="K755" s="113"/>
      <c r="AQ755" s="62"/>
      <c r="AR755" s="62"/>
      <c r="AS755" s="62"/>
      <c r="AT755" s="62"/>
    </row>
    <row r="756" ht="15.75" customHeight="1">
      <c r="F756" s="111"/>
      <c r="G756" s="112"/>
      <c r="H756" s="112"/>
      <c r="I756" s="112"/>
      <c r="J756" s="113"/>
      <c r="K756" s="113"/>
      <c r="AQ756" s="62"/>
      <c r="AR756" s="62"/>
      <c r="AS756" s="62"/>
      <c r="AT756" s="62"/>
    </row>
    <row r="757" ht="15.75" customHeight="1">
      <c r="F757" s="111"/>
      <c r="G757" s="112"/>
      <c r="H757" s="112"/>
      <c r="I757" s="112"/>
      <c r="J757" s="113"/>
      <c r="K757" s="113"/>
      <c r="AQ757" s="62"/>
      <c r="AR757" s="62"/>
      <c r="AS757" s="62"/>
      <c r="AT757" s="62"/>
    </row>
    <row r="758" ht="15.75" customHeight="1">
      <c r="F758" s="111"/>
      <c r="G758" s="112"/>
      <c r="H758" s="112"/>
      <c r="I758" s="112"/>
      <c r="J758" s="113"/>
      <c r="K758" s="113"/>
      <c r="AQ758" s="62"/>
      <c r="AR758" s="62"/>
      <c r="AS758" s="62"/>
      <c r="AT758" s="62"/>
    </row>
    <row r="759" ht="15.75" customHeight="1">
      <c r="F759" s="111"/>
      <c r="G759" s="112"/>
      <c r="H759" s="112"/>
      <c r="I759" s="112"/>
      <c r="J759" s="113"/>
      <c r="K759" s="113"/>
      <c r="AQ759" s="62"/>
      <c r="AR759" s="62"/>
      <c r="AS759" s="62"/>
      <c r="AT759" s="62"/>
    </row>
    <row r="760" ht="15.75" customHeight="1">
      <c r="F760" s="111"/>
      <c r="G760" s="112"/>
      <c r="H760" s="112"/>
      <c r="I760" s="112"/>
      <c r="J760" s="113"/>
      <c r="K760" s="113"/>
      <c r="AQ760" s="62"/>
      <c r="AR760" s="62"/>
      <c r="AS760" s="62"/>
      <c r="AT760" s="62"/>
    </row>
    <row r="761" ht="15.75" customHeight="1">
      <c r="F761" s="111"/>
      <c r="G761" s="112"/>
      <c r="H761" s="112"/>
      <c r="I761" s="112"/>
      <c r="J761" s="113"/>
      <c r="K761" s="113"/>
      <c r="AQ761" s="62"/>
      <c r="AR761" s="62"/>
      <c r="AS761" s="62"/>
      <c r="AT761" s="62"/>
    </row>
    <row r="762" ht="15.75" customHeight="1">
      <c r="F762" s="111"/>
      <c r="G762" s="112"/>
      <c r="H762" s="112"/>
      <c r="I762" s="112"/>
      <c r="J762" s="113"/>
      <c r="K762" s="113"/>
      <c r="AQ762" s="62"/>
      <c r="AR762" s="62"/>
      <c r="AS762" s="62"/>
      <c r="AT762" s="62"/>
    </row>
    <row r="763" ht="15.75" customHeight="1">
      <c r="F763" s="111"/>
      <c r="G763" s="112"/>
      <c r="H763" s="112"/>
      <c r="I763" s="112"/>
      <c r="J763" s="113"/>
      <c r="K763" s="113"/>
      <c r="AQ763" s="62"/>
      <c r="AR763" s="62"/>
      <c r="AS763" s="62"/>
      <c r="AT763" s="62"/>
    </row>
    <row r="764" ht="15.75" customHeight="1">
      <c r="F764" s="111"/>
      <c r="G764" s="112"/>
      <c r="H764" s="112"/>
      <c r="I764" s="112"/>
      <c r="J764" s="113"/>
      <c r="K764" s="113"/>
      <c r="AQ764" s="62"/>
      <c r="AR764" s="62"/>
      <c r="AS764" s="62"/>
      <c r="AT764" s="62"/>
    </row>
    <row r="765" ht="15.75" customHeight="1">
      <c r="F765" s="111"/>
      <c r="G765" s="112"/>
      <c r="H765" s="112"/>
      <c r="I765" s="112"/>
      <c r="J765" s="113"/>
      <c r="K765" s="113"/>
      <c r="AQ765" s="62"/>
      <c r="AR765" s="62"/>
      <c r="AS765" s="62"/>
      <c r="AT765" s="62"/>
    </row>
    <row r="766" ht="15.75" customHeight="1">
      <c r="F766" s="111"/>
      <c r="G766" s="112"/>
      <c r="H766" s="112"/>
      <c r="I766" s="112"/>
      <c r="J766" s="113"/>
      <c r="K766" s="113"/>
      <c r="AQ766" s="62"/>
      <c r="AR766" s="62"/>
      <c r="AS766" s="62"/>
      <c r="AT766" s="62"/>
    </row>
    <row r="767" ht="15.75" customHeight="1">
      <c r="F767" s="111"/>
      <c r="G767" s="112"/>
      <c r="H767" s="112"/>
      <c r="I767" s="112"/>
      <c r="J767" s="113"/>
      <c r="K767" s="113"/>
      <c r="AQ767" s="62"/>
      <c r="AR767" s="62"/>
      <c r="AS767" s="62"/>
      <c r="AT767" s="62"/>
    </row>
    <row r="768" ht="15.75" customHeight="1">
      <c r="F768" s="111"/>
      <c r="G768" s="112"/>
      <c r="H768" s="112"/>
      <c r="I768" s="112"/>
      <c r="J768" s="113"/>
      <c r="K768" s="113"/>
      <c r="AQ768" s="62"/>
      <c r="AR768" s="62"/>
      <c r="AS768" s="62"/>
      <c r="AT768" s="62"/>
    </row>
    <row r="769" ht="15.75" customHeight="1">
      <c r="F769" s="111"/>
      <c r="G769" s="112"/>
      <c r="H769" s="112"/>
      <c r="I769" s="112"/>
      <c r="J769" s="113"/>
      <c r="K769" s="113"/>
      <c r="AQ769" s="62"/>
      <c r="AR769" s="62"/>
      <c r="AS769" s="62"/>
      <c r="AT769" s="62"/>
    </row>
    <row r="770" ht="15.75" customHeight="1">
      <c r="F770" s="111"/>
      <c r="G770" s="112"/>
      <c r="H770" s="112"/>
      <c r="I770" s="112"/>
      <c r="J770" s="113"/>
      <c r="K770" s="113"/>
      <c r="AQ770" s="62"/>
      <c r="AR770" s="62"/>
      <c r="AS770" s="62"/>
      <c r="AT770" s="62"/>
    </row>
    <row r="771" ht="15.75" customHeight="1">
      <c r="F771" s="111"/>
      <c r="G771" s="112"/>
      <c r="H771" s="112"/>
      <c r="I771" s="112"/>
      <c r="J771" s="113"/>
      <c r="K771" s="113"/>
      <c r="AQ771" s="62"/>
      <c r="AR771" s="62"/>
      <c r="AS771" s="62"/>
      <c r="AT771" s="62"/>
    </row>
    <row r="772" ht="15.75" customHeight="1">
      <c r="F772" s="111"/>
      <c r="G772" s="112"/>
      <c r="H772" s="112"/>
      <c r="I772" s="112"/>
      <c r="J772" s="113"/>
      <c r="K772" s="113"/>
      <c r="AQ772" s="62"/>
      <c r="AR772" s="62"/>
      <c r="AS772" s="62"/>
      <c r="AT772" s="62"/>
    </row>
    <row r="773" ht="15.75" customHeight="1">
      <c r="F773" s="111"/>
      <c r="G773" s="112"/>
      <c r="H773" s="112"/>
      <c r="I773" s="112"/>
      <c r="J773" s="113"/>
      <c r="K773" s="113"/>
      <c r="AQ773" s="62"/>
      <c r="AR773" s="62"/>
      <c r="AS773" s="62"/>
      <c r="AT773" s="62"/>
    </row>
    <row r="774" ht="15.75" customHeight="1">
      <c r="F774" s="111"/>
      <c r="G774" s="112"/>
      <c r="H774" s="112"/>
      <c r="I774" s="112"/>
      <c r="J774" s="113"/>
      <c r="K774" s="113"/>
      <c r="AQ774" s="62"/>
      <c r="AR774" s="62"/>
      <c r="AS774" s="62"/>
      <c r="AT774" s="62"/>
    </row>
    <row r="775" ht="15.75" customHeight="1">
      <c r="F775" s="111"/>
      <c r="G775" s="112"/>
      <c r="H775" s="112"/>
      <c r="I775" s="112"/>
      <c r="J775" s="113"/>
      <c r="K775" s="113"/>
      <c r="AQ775" s="62"/>
      <c r="AR775" s="62"/>
      <c r="AS775" s="62"/>
      <c r="AT775" s="62"/>
    </row>
    <row r="776" ht="15.75" customHeight="1">
      <c r="F776" s="111"/>
      <c r="G776" s="112"/>
      <c r="H776" s="112"/>
      <c r="I776" s="112"/>
      <c r="J776" s="113"/>
      <c r="K776" s="113"/>
      <c r="AQ776" s="62"/>
      <c r="AR776" s="62"/>
      <c r="AS776" s="62"/>
      <c r="AT776" s="62"/>
    </row>
    <row r="777" ht="15.75" customHeight="1">
      <c r="F777" s="111"/>
      <c r="G777" s="112"/>
      <c r="H777" s="112"/>
      <c r="I777" s="112"/>
      <c r="J777" s="113"/>
      <c r="K777" s="113"/>
      <c r="AQ777" s="62"/>
      <c r="AR777" s="62"/>
      <c r="AS777" s="62"/>
      <c r="AT777" s="62"/>
    </row>
    <row r="778" ht="15.75" customHeight="1">
      <c r="F778" s="111"/>
      <c r="G778" s="112"/>
      <c r="H778" s="112"/>
      <c r="I778" s="112"/>
      <c r="J778" s="113"/>
      <c r="K778" s="113"/>
      <c r="AQ778" s="62"/>
      <c r="AR778" s="62"/>
      <c r="AS778" s="62"/>
      <c r="AT778" s="62"/>
    </row>
    <row r="779" ht="15.75" customHeight="1">
      <c r="F779" s="111"/>
      <c r="G779" s="112"/>
      <c r="H779" s="112"/>
      <c r="I779" s="112"/>
      <c r="J779" s="113"/>
      <c r="K779" s="113"/>
      <c r="AQ779" s="62"/>
      <c r="AR779" s="62"/>
      <c r="AS779" s="62"/>
      <c r="AT779" s="62"/>
    </row>
    <row r="780" ht="15.75" customHeight="1">
      <c r="F780" s="111"/>
      <c r="G780" s="112"/>
      <c r="H780" s="112"/>
      <c r="I780" s="112"/>
      <c r="J780" s="113"/>
      <c r="K780" s="113"/>
      <c r="AQ780" s="62"/>
      <c r="AR780" s="62"/>
      <c r="AS780" s="62"/>
      <c r="AT780" s="62"/>
    </row>
    <row r="781" ht="15.75" customHeight="1">
      <c r="F781" s="111"/>
      <c r="G781" s="112"/>
      <c r="H781" s="112"/>
      <c r="I781" s="112"/>
      <c r="J781" s="113"/>
      <c r="K781" s="113"/>
      <c r="AQ781" s="62"/>
      <c r="AR781" s="62"/>
      <c r="AS781" s="62"/>
      <c r="AT781" s="62"/>
    </row>
    <row r="782" ht="15.75" customHeight="1">
      <c r="F782" s="111"/>
      <c r="G782" s="112"/>
      <c r="H782" s="112"/>
      <c r="I782" s="112"/>
      <c r="J782" s="113"/>
      <c r="K782" s="113"/>
      <c r="AQ782" s="62"/>
      <c r="AR782" s="62"/>
      <c r="AS782" s="62"/>
      <c r="AT782" s="62"/>
    </row>
    <row r="783" ht="15.75" customHeight="1">
      <c r="F783" s="111"/>
      <c r="G783" s="112"/>
      <c r="H783" s="112"/>
      <c r="I783" s="112"/>
      <c r="J783" s="113"/>
      <c r="K783" s="113"/>
      <c r="AQ783" s="62"/>
      <c r="AR783" s="62"/>
      <c r="AS783" s="62"/>
      <c r="AT783" s="62"/>
    </row>
    <row r="784" ht="15.75" customHeight="1">
      <c r="F784" s="111"/>
      <c r="G784" s="112"/>
      <c r="H784" s="112"/>
      <c r="I784" s="112"/>
      <c r="J784" s="113"/>
      <c r="K784" s="113"/>
      <c r="AQ784" s="62"/>
      <c r="AR784" s="62"/>
      <c r="AS784" s="62"/>
      <c r="AT784" s="62"/>
    </row>
    <row r="785" ht="15.75" customHeight="1">
      <c r="F785" s="111"/>
      <c r="G785" s="112"/>
      <c r="H785" s="112"/>
      <c r="I785" s="112"/>
      <c r="J785" s="113"/>
      <c r="K785" s="113"/>
      <c r="AQ785" s="62"/>
      <c r="AR785" s="62"/>
      <c r="AS785" s="62"/>
      <c r="AT785" s="62"/>
    </row>
    <row r="786" ht="15.75" customHeight="1">
      <c r="F786" s="111"/>
      <c r="G786" s="112"/>
      <c r="H786" s="112"/>
      <c r="I786" s="112"/>
      <c r="J786" s="113"/>
      <c r="K786" s="113"/>
      <c r="AQ786" s="62"/>
      <c r="AR786" s="62"/>
      <c r="AS786" s="62"/>
      <c r="AT786" s="62"/>
    </row>
    <row r="787" ht="15.75" customHeight="1">
      <c r="F787" s="111"/>
      <c r="G787" s="112"/>
      <c r="H787" s="112"/>
      <c r="I787" s="112"/>
      <c r="J787" s="113"/>
      <c r="K787" s="113"/>
      <c r="AQ787" s="62"/>
      <c r="AR787" s="62"/>
      <c r="AS787" s="62"/>
      <c r="AT787" s="62"/>
    </row>
    <row r="788" ht="15.75" customHeight="1">
      <c r="F788" s="111"/>
      <c r="G788" s="112"/>
      <c r="H788" s="112"/>
      <c r="I788" s="112"/>
      <c r="J788" s="113"/>
      <c r="K788" s="113"/>
      <c r="AQ788" s="62"/>
      <c r="AR788" s="62"/>
      <c r="AS788" s="62"/>
      <c r="AT788" s="62"/>
    </row>
    <row r="789" ht="15.75" customHeight="1">
      <c r="F789" s="111"/>
      <c r="G789" s="112"/>
      <c r="H789" s="112"/>
      <c r="I789" s="112"/>
      <c r="J789" s="113"/>
      <c r="K789" s="113"/>
      <c r="AQ789" s="62"/>
      <c r="AR789" s="62"/>
      <c r="AS789" s="62"/>
      <c r="AT789" s="62"/>
    </row>
    <row r="790" ht="15.75" customHeight="1">
      <c r="F790" s="111"/>
      <c r="G790" s="112"/>
      <c r="H790" s="112"/>
      <c r="I790" s="112"/>
      <c r="J790" s="113"/>
      <c r="K790" s="113"/>
      <c r="AQ790" s="62"/>
      <c r="AR790" s="62"/>
      <c r="AS790" s="62"/>
      <c r="AT790" s="62"/>
    </row>
    <row r="791" ht="15.75" customHeight="1">
      <c r="F791" s="111"/>
      <c r="G791" s="112"/>
      <c r="H791" s="112"/>
      <c r="I791" s="112"/>
      <c r="J791" s="113"/>
      <c r="K791" s="113"/>
      <c r="AQ791" s="62"/>
      <c r="AR791" s="62"/>
      <c r="AS791" s="62"/>
      <c r="AT791" s="62"/>
    </row>
    <row r="792" ht="15.75" customHeight="1">
      <c r="F792" s="111"/>
      <c r="G792" s="112"/>
      <c r="H792" s="112"/>
      <c r="I792" s="112"/>
      <c r="J792" s="113"/>
      <c r="K792" s="113"/>
      <c r="AQ792" s="62"/>
      <c r="AR792" s="62"/>
      <c r="AS792" s="62"/>
      <c r="AT792" s="62"/>
    </row>
    <row r="793" ht="15.75" customHeight="1">
      <c r="F793" s="111"/>
      <c r="G793" s="112"/>
      <c r="H793" s="112"/>
      <c r="I793" s="112"/>
      <c r="J793" s="113"/>
      <c r="K793" s="113"/>
      <c r="AQ793" s="62"/>
      <c r="AR793" s="62"/>
      <c r="AS793" s="62"/>
      <c r="AT793" s="62"/>
    </row>
    <row r="794" ht="15.75" customHeight="1">
      <c r="F794" s="111"/>
      <c r="G794" s="112"/>
      <c r="H794" s="112"/>
      <c r="I794" s="112"/>
      <c r="J794" s="113"/>
      <c r="K794" s="113"/>
      <c r="AQ794" s="62"/>
      <c r="AR794" s="62"/>
      <c r="AS794" s="62"/>
      <c r="AT794" s="62"/>
    </row>
    <row r="795" ht="15.75" customHeight="1">
      <c r="F795" s="111"/>
      <c r="G795" s="112"/>
      <c r="H795" s="112"/>
      <c r="I795" s="112"/>
      <c r="J795" s="113"/>
      <c r="K795" s="113"/>
      <c r="AQ795" s="62"/>
      <c r="AR795" s="62"/>
      <c r="AS795" s="62"/>
      <c r="AT795" s="62"/>
    </row>
    <row r="796" ht="15.75" customHeight="1">
      <c r="F796" s="111"/>
      <c r="G796" s="112"/>
      <c r="H796" s="112"/>
      <c r="I796" s="112"/>
      <c r="J796" s="113"/>
      <c r="K796" s="113"/>
      <c r="AQ796" s="62"/>
      <c r="AR796" s="62"/>
      <c r="AS796" s="62"/>
      <c r="AT796" s="62"/>
    </row>
    <row r="797" ht="15.75" customHeight="1">
      <c r="F797" s="111"/>
      <c r="G797" s="112"/>
      <c r="H797" s="112"/>
      <c r="I797" s="112"/>
      <c r="J797" s="113"/>
      <c r="K797" s="113"/>
      <c r="AQ797" s="62"/>
      <c r="AR797" s="62"/>
      <c r="AS797" s="62"/>
      <c r="AT797" s="62"/>
    </row>
    <row r="798" ht="15.75" customHeight="1">
      <c r="F798" s="111"/>
      <c r="G798" s="112"/>
      <c r="H798" s="112"/>
      <c r="I798" s="112"/>
      <c r="J798" s="113"/>
      <c r="K798" s="113"/>
      <c r="AQ798" s="62"/>
      <c r="AR798" s="62"/>
      <c r="AS798" s="62"/>
      <c r="AT798" s="62"/>
    </row>
    <row r="799" ht="15.75" customHeight="1">
      <c r="F799" s="111"/>
      <c r="G799" s="112"/>
      <c r="H799" s="112"/>
      <c r="I799" s="112"/>
      <c r="J799" s="113"/>
      <c r="K799" s="113"/>
      <c r="AQ799" s="62"/>
      <c r="AR799" s="62"/>
      <c r="AS799" s="62"/>
      <c r="AT799" s="62"/>
    </row>
    <row r="800" ht="15.75" customHeight="1">
      <c r="F800" s="111"/>
      <c r="G800" s="112"/>
      <c r="H800" s="112"/>
      <c r="I800" s="112"/>
      <c r="J800" s="113"/>
      <c r="K800" s="113"/>
      <c r="AQ800" s="62"/>
      <c r="AR800" s="62"/>
      <c r="AS800" s="62"/>
      <c r="AT800" s="62"/>
    </row>
    <row r="801" ht="15.75" customHeight="1">
      <c r="F801" s="111"/>
      <c r="G801" s="112"/>
      <c r="H801" s="112"/>
      <c r="I801" s="112"/>
      <c r="J801" s="113"/>
      <c r="K801" s="113"/>
      <c r="AQ801" s="62"/>
      <c r="AR801" s="62"/>
      <c r="AS801" s="62"/>
      <c r="AT801" s="62"/>
    </row>
    <row r="802" ht="15.75" customHeight="1">
      <c r="F802" s="111"/>
      <c r="G802" s="112"/>
      <c r="H802" s="112"/>
      <c r="I802" s="112"/>
      <c r="J802" s="113"/>
      <c r="K802" s="113"/>
      <c r="AQ802" s="62"/>
      <c r="AR802" s="62"/>
      <c r="AS802" s="62"/>
      <c r="AT802" s="62"/>
    </row>
    <row r="803" ht="15.75" customHeight="1">
      <c r="F803" s="111"/>
      <c r="G803" s="112"/>
      <c r="H803" s="112"/>
      <c r="I803" s="112"/>
      <c r="J803" s="113"/>
      <c r="K803" s="113"/>
      <c r="AQ803" s="62"/>
      <c r="AR803" s="62"/>
      <c r="AS803" s="62"/>
      <c r="AT803" s="62"/>
    </row>
    <row r="804" ht="15.75" customHeight="1">
      <c r="F804" s="111"/>
      <c r="G804" s="112"/>
      <c r="H804" s="112"/>
      <c r="I804" s="112"/>
      <c r="J804" s="113"/>
      <c r="K804" s="113"/>
      <c r="AQ804" s="62"/>
      <c r="AR804" s="62"/>
      <c r="AS804" s="62"/>
      <c r="AT804" s="62"/>
    </row>
    <row r="805" ht="15.75" customHeight="1">
      <c r="F805" s="111"/>
      <c r="G805" s="112"/>
      <c r="H805" s="112"/>
      <c r="I805" s="112"/>
      <c r="J805" s="113"/>
      <c r="K805" s="113"/>
      <c r="AQ805" s="62"/>
      <c r="AR805" s="62"/>
      <c r="AS805" s="62"/>
      <c r="AT805" s="62"/>
    </row>
    <row r="806" ht="15.75" customHeight="1">
      <c r="F806" s="111"/>
      <c r="G806" s="112"/>
      <c r="H806" s="112"/>
      <c r="I806" s="112"/>
      <c r="J806" s="113"/>
      <c r="K806" s="113"/>
      <c r="AQ806" s="62"/>
      <c r="AR806" s="62"/>
      <c r="AS806" s="62"/>
      <c r="AT806" s="62"/>
    </row>
    <row r="807" ht="15.75" customHeight="1">
      <c r="F807" s="111"/>
      <c r="G807" s="112"/>
      <c r="H807" s="112"/>
      <c r="I807" s="112"/>
      <c r="J807" s="113"/>
      <c r="K807" s="113"/>
      <c r="AQ807" s="62"/>
      <c r="AR807" s="62"/>
      <c r="AS807" s="62"/>
      <c r="AT807" s="62"/>
    </row>
    <row r="808" ht="15.75" customHeight="1">
      <c r="F808" s="111"/>
      <c r="G808" s="112"/>
      <c r="H808" s="112"/>
      <c r="I808" s="112"/>
      <c r="J808" s="113"/>
      <c r="K808" s="113"/>
      <c r="AQ808" s="62"/>
      <c r="AR808" s="62"/>
      <c r="AS808" s="62"/>
      <c r="AT808" s="62"/>
    </row>
    <row r="809" ht="15.75" customHeight="1">
      <c r="F809" s="111"/>
      <c r="G809" s="112"/>
      <c r="H809" s="112"/>
      <c r="I809" s="112"/>
      <c r="J809" s="113"/>
      <c r="K809" s="113"/>
      <c r="AQ809" s="62"/>
      <c r="AR809" s="62"/>
      <c r="AS809" s="62"/>
      <c r="AT809" s="62"/>
    </row>
    <row r="810" ht="15.75" customHeight="1">
      <c r="F810" s="111"/>
      <c r="G810" s="112"/>
      <c r="H810" s="112"/>
      <c r="I810" s="112"/>
      <c r="J810" s="113"/>
      <c r="K810" s="113"/>
      <c r="AQ810" s="62"/>
      <c r="AR810" s="62"/>
      <c r="AS810" s="62"/>
      <c r="AT810" s="62"/>
    </row>
    <row r="811" ht="15.75" customHeight="1">
      <c r="F811" s="111"/>
      <c r="G811" s="112"/>
      <c r="H811" s="112"/>
      <c r="I811" s="112"/>
      <c r="J811" s="113"/>
      <c r="K811" s="113"/>
      <c r="AQ811" s="62"/>
      <c r="AR811" s="62"/>
      <c r="AS811" s="62"/>
      <c r="AT811" s="62"/>
    </row>
    <row r="812" ht="15.75" customHeight="1">
      <c r="F812" s="111"/>
      <c r="G812" s="112"/>
      <c r="H812" s="112"/>
      <c r="I812" s="112"/>
      <c r="J812" s="113"/>
      <c r="K812" s="113"/>
      <c r="AQ812" s="62"/>
      <c r="AR812" s="62"/>
      <c r="AS812" s="62"/>
      <c r="AT812" s="62"/>
    </row>
    <row r="813" ht="15.75" customHeight="1">
      <c r="F813" s="111"/>
      <c r="G813" s="112"/>
      <c r="H813" s="112"/>
      <c r="I813" s="112"/>
      <c r="J813" s="113"/>
      <c r="K813" s="113"/>
      <c r="AQ813" s="62"/>
      <c r="AR813" s="62"/>
      <c r="AS813" s="62"/>
      <c r="AT813" s="62"/>
    </row>
    <row r="814" ht="15.75" customHeight="1">
      <c r="F814" s="111"/>
      <c r="G814" s="112"/>
      <c r="H814" s="112"/>
      <c r="I814" s="112"/>
      <c r="J814" s="113"/>
      <c r="K814" s="113"/>
      <c r="AQ814" s="62"/>
      <c r="AR814" s="62"/>
      <c r="AS814" s="62"/>
      <c r="AT814" s="62"/>
    </row>
    <row r="815" ht="15.75" customHeight="1">
      <c r="F815" s="111"/>
      <c r="G815" s="112"/>
      <c r="H815" s="112"/>
      <c r="I815" s="112"/>
      <c r="J815" s="113"/>
      <c r="K815" s="113"/>
      <c r="AQ815" s="62"/>
      <c r="AR815" s="62"/>
      <c r="AS815" s="62"/>
      <c r="AT815" s="62"/>
    </row>
    <row r="816" ht="15.75" customHeight="1">
      <c r="F816" s="111"/>
      <c r="G816" s="112"/>
      <c r="H816" s="112"/>
      <c r="I816" s="112"/>
      <c r="J816" s="113"/>
      <c r="K816" s="113"/>
      <c r="AQ816" s="62"/>
      <c r="AR816" s="62"/>
      <c r="AS816" s="62"/>
      <c r="AT816" s="62"/>
    </row>
    <row r="817" ht="15.75" customHeight="1">
      <c r="F817" s="111"/>
      <c r="G817" s="112"/>
      <c r="H817" s="112"/>
      <c r="I817" s="112"/>
      <c r="J817" s="113"/>
      <c r="K817" s="113"/>
      <c r="AQ817" s="62"/>
      <c r="AR817" s="62"/>
      <c r="AS817" s="62"/>
      <c r="AT817" s="62"/>
    </row>
    <row r="818" ht="15.75" customHeight="1">
      <c r="F818" s="111"/>
      <c r="G818" s="112"/>
      <c r="H818" s="112"/>
      <c r="I818" s="112"/>
      <c r="J818" s="113"/>
      <c r="K818" s="113"/>
      <c r="AQ818" s="62"/>
      <c r="AR818" s="62"/>
      <c r="AS818" s="62"/>
      <c r="AT818" s="62"/>
    </row>
    <row r="819" ht="15.75" customHeight="1">
      <c r="F819" s="111"/>
      <c r="G819" s="112"/>
      <c r="H819" s="112"/>
      <c r="I819" s="112"/>
      <c r="J819" s="113"/>
      <c r="K819" s="113"/>
      <c r="AQ819" s="62"/>
      <c r="AR819" s="62"/>
      <c r="AS819" s="62"/>
      <c r="AT819" s="62"/>
    </row>
    <row r="820" ht="15.75" customHeight="1">
      <c r="F820" s="111"/>
      <c r="G820" s="112"/>
      <c r="H820" s="112"/>
      <c r="I820" s="112"/>
      <c r="J820" s="113"/>
      <c r="K820" s="113"/>
      <c r="AQ820" s="62"/>
      <c r="AR820" s="62"/>
      <c r="AS820" s="62"/>
      <c r="AT820" s="62"/>
    </row>
    <row r="821" ht="15.75" customHeight="1">
      <c r="F821" s="111"/>
      <c r="G821" s="112"/>
      <c r="H821" s="112"/>
      <c r="I821" s="112"/>
      <c r="J821" s="113"/>
      <c r="K821" s="113"/>
      <c r="AQ821" s="62"/>
      <c r="AR821" s="62"/>
      <c r="AS821" s="62"/>
      <c r="AT821" s="62"/>
    </row>
    <row r="822" ht="15.75" customHeight="1">
      <c r="F822" s="111"/>
      <c r="G822" s="112"/>
      <c r="H822" s="112"/>
      <c r="I822" s="112"/>
      <c r="J822" s="113"/>
      <c r="K822" s="113"/>
      <c r="AQ822" s="62"/>
      <c r="AR822" s="62"/>
      <c r="AS822" s="62"/>
      <c r="AT822" s="62"/>
    </row>
    <row r="823" ht="15.75" customHeight="1">
      <c r="F823" s="111"/>
      <c r="G823" s="112"/>
      <c r="H823" s="112"/>
      <c r="I823" s="112"/>
      <c r="J823" s="113"/>
      <c r="K823" s="113"/>
      <c r="AQ823" s="62"/>
      <c r="AR823" s="62"/>
      <c r="AS823" s="62"/>
      <c r="AT823" s="62"/>
    </row>
    <row r="824" ht="15.75" customHeight="1">
      <c r="F824" s="111"/>
      <c r="G824" s="112"/>
      <c r="H824" s="112"/>
      <c r="I824" s="112"/>
      <c r="J824" s="113"/>
      <c r="K824" s="113"/>
      <c r="AQ824" s="62"/>
      <c r="AR824" s="62"/>
      <c r="AS824" s="62"/>
      <c r="AT824" s="62"/>
    </row>
    <row r="825" ht="15.75" customHeight="1">
      <c r="F825" s="111"/>
      <c r="G825" s="112"/>
      <c r="H825" s="112"/>
      <c r="I825" s="112"/>
      <c r="J825" s="113"/>
      <c r="K825" s="113"/>
      <c r="AQ825" s="62"/>
      <c r="AR825" s="62"/>
      <c r="AS825" s="62"/>
      <c r="AT825" s="62"/>
    </row>
    <row r="826" ht="15.75" customHeight="1">
      <c r="F826" s="111"/>
      <c r="G826" s="112"/>
      <c r="H826" s="112"/>
      <c r="I826" s="112"/>
      <c r="J826" s="113"/>
      <c r="K826" s="113"/>
      <c r="AQ826" s="62"/>
      <c r="AR826" s="62"/>
      <c r="AS826" s="62"/>
      <c r="AT826" s="62"/>
    </row>
    <row r="827" ht="15.75" customHeight="1">
      <c r="F827" s="111"/>
      <c r="G827" s="112"/>
      <c r="H827" s="112"/>
      <c r="I827" s="112"/>
      <c r="J827" s="113"/>
      <c r="K827" s="113"/>
      <c r="AQ827" s="62"/>
      <c r="AR827" s="62"/>
      <c r="AS827" s="62"/>
      <c r="AT827" s="62"/>
    </row>
    <row r="828" ht="15.75" customHeight="1">
      <c r="F828" s="111"/>
      <c r="G828" s="112"/>
      <c r="H828" s="112"/>
      <c r="I828" s="112"/>
      <c r="J828" s="113"/>
      <c r="K828" s="113"/>
      <c r="AQ828" s="62"/>
      <c r="AR828" s="62"/>
      <c r="AS828" s="62"/>
      <c r="AT828" s="62"/>
    </row>
    <row r="829" ht="15.75" customHeight="1">
      <c r="F829" s="111"/>
      <c r="G829" s="112"/>
      <c r="H829" s="112"/>
      <c r="I829" s="112"/>
      <c r="J829" s="113"/>
      <c r="K829" s="113"/>
      <c r="AQ829" s="62"/>
      <c r="AR829" s="62"/>
      <c r="AS829" s="62"/>
      <c r="AT829" s="62"/>
    </row>
    <row r="830" ht="15.75" customHeight="1">
      <c r="F830" s="111"/>
      <c r="G830" s="112"/>
      <c r="H830" s="112"/>
      <c r="I830" s="112"/>
      <c r="J830" s="113"/>
      <c r="K830" s="113"/>
      <c r="AQ830" s="62"/>
      <c r="AR830" s="62"/>
      <c r="AS830" s="62"/>
      <c r="AT830" s="62"/>
    </row>
    <row r="831" ht="15.75" customHeight="1">
      <c r="F831" s="111"/>
      <c r="G831" s="112"/>
      <c r="H831" s="112"/>
      <c r="I831" s="112"/>
      <c r="J831" s="113"/>
      <c r="K831" s="113"/>
      <c r="AQ831" s="62"/>
      <c r="AR831" s="62"/>
      <c r="AS831" s="62"/>
      <c r="AT831" s="62"/>
    </row>
    <row r="832" ht="15.75" customHeight="1">
      <c r="F832" s="111"/>
      <c r="G832" s="112"/>
      <c r="H832" s="112"/>
      <c r="I832" s="112"/>
      <c r="J832" s="113"/>
      <c r="K832" s="113"/>
      <c r="AQ832" s="62"/>
      <c r="AR832" s="62"/>
      <c r="AS832" s="62"/>
      <c r="AT832" s="62"/>
    </row>
    <row r="833" ht="15.75" customHeight="1">
      <c r="F833" s="111"/>
      <c r="G833" s="112"/>
      <c r="H833" s="112"/>
      <c r="I833" s="112"/>
      <c r="J833" s="113"/>
      <c r="K833" s="113"/>
      <c r="AQ833" s="62"/>
      <c r="AR833" s="62"/>
      <c r="AS833" s="62"/>
      <c r="AT833" s="62"/>
    </row>
    <row r="834" ht="15.75" customHeight="1">
      <c r="F834" s="111"/>
      <c r="G834" s="112"/>
      <c r="H834" s="112"/>
      <c r="I834" s="112"/>
      <c r="J834" s="113"/>
      <c r="K834" s="113"/>
      <c r="AQ834" s="62"/>
      <c r="AR834" s="62"/>
      <c r="AS834" s="62"/>
      <c r="AT834" s="62"/>
    </row>
    <row r="835" ht="15.75" customHeight="1">
      <c r="F835" s="111"/>
      <c r="G835" s="112"/>
      <c r="H835" s="112"/>
      <c r="I835" s="112"/>
      <c r="J835" s="113"/>
      <c r="K835" s="113"/>
      <c r="AQ835" s="62"/>
      <c r="AR835" s="62"/>
      <c r="AS835" s="62"/>
      <c r="AT835" s="62"/>
    </row>
    <row r="836" ht="15.75" customHeight="1">
      <c r="F836" s="111"/>
      <c r="G836" s="112"/>
      <c r="H836" s="112"/>
      <c r="I836" s="112"/>
      <c r="J836" s="113"/>
      <c r="K836" s="113"/>
      <c r="AQ836" s="62"/>
      <c r="AR836" s="62"/>
      <c r="AS836" s="62"/>
      <c r="AT836" s="62"/>
    </row>
    <row r="837" ht="15.75" customHeight="1">
      <c r="F837" s="111"/>
      <c r="G837" s="112"/>
      <c r="H837" s="112"/>
      <c r="I837" s="112"/>
      <c r="J837" s="113"/>
      <c r="K837" s="113"/>
      <c r="AQ837" s="62"/>
      <c r="AR837" s="62"/>
      <c r="AS837" s="62"/>
      <c r="AT837" s="62"/>
    </row>
    <row r="838" ht="15.75" customHeight="1">
      <c r="F838" s="111"/>
      <c r="G838" s="112"/>
      <c r="H838" s="112"/>
      <c r="I838" s="112"/>
      <c r="J838" s="113"/>
      <c r="K838" s="113"/>
      <c r="AQ838" s="62"/>
      <c r="AR838" s="62"/>
      <c r="AS838" s="62"/>
      <c r="AT838" s="62"/>
    </row>
    <row r="839" ht="15.75" customHeight="1">
      <c r="F839" s="111"/>
      <c r="G839" s="112"/>
      <c r="H839" s="112"/>
      <c r="I839" s="112"/>
      <c r="J839" s="113"/>
      <c r="K839" s="113"/>
      <c r="AQ839" s="62"/>
      <c r="AR839" s="62"/>
      <c r="AS839" s="62"/>
      <c r="AT839" s="62"/>
    </row>
    <row r="840" ht="15.75" customHeight="1">
      <c r="F840" s="111"/>
      <c r="G840" s="112"/>
      <c r="H840" s="112"/>
      <c r="I840" s="112"/>
      <c r="J840" s="113"/>
      <c r="K840" s="113"/>
      <c r="AQ840" s="62"/>
      <c r="AR840" s="62"/>
      <c r="AS840" s="62"/>
      <c r="AT840" s="62"/>
    </row>
    <row r="841" ht="15.75" customHeight="1">
      <c r="F841" s="111"/>
      <c r="G841" s="112"/>
      <c r="H841" s="112"/>
      <c r="I841" s="112"/>
      <c r="J841" s="113"/>
      <c r="K841" s="113"/>
      <c r="AQ841" s="62"/>
      <c r="AR841" s="62"/>
      <c r="AS841" s="62"/>
      <c r="AT841" s="62"/>
    </row>
    <row r="842" ht="15.75" customHeight="1">
      <c r="F842" s="111"/>
      <c r="G842" s="112"/>
      <c r="H842" s="112"/>
      <c r="I842" s="112"/>
      <c r="J842" s="113"/>
      <c r="K842" s="113"/>
      <c r="AQ842" s="62"/>
      <c r="AR842" s="62"/>
      <c r="AS842" s="62"/>
      <c r="AT842" s="62"/>
    </row>
    <row r="843" ht="15.75" customHeight="1">
      <c r="F843" s="111"/>
      <c r="G843" s="112"/>
      <c r="H843" s="112"/>
      <c r="I843" s="112"/>
      <c r="J843" s="113"/>
      <c r="K843" s="113"/>
      <c r="AQ843" s="62"/>
      <c r="AR843" s="62"/>
      <c r="AS843" s="62"/>
      <c r="AT843" s="62"/>
    </row>
    <row r="844" ht="15.75" customHeight="1">
      <c r="F844" s="111"/>
      <c r="G844" s="112"/>
      <c r="H844" s="112"/>
      <c r="I844" s="112"/>
      <c r="J844" s="113"/>
      <c r="K844" s="113"/>
      <c r="AQ844" s="62"/>
      <c r="AR844" s="62"/>
      <c r="AS844" s="62"/>
      <c r="AT844" s="62"/>
    </row>
    <row r="845" ht="15.75" customHeight="1">
      <c r="F845" s="111"/>
      <c r="G845" s="112"/>
      <c r="H845" s="112"/>
      <c r="I845" s="112"/>
      <c r="J845" s="113"/>
      <c r="K845" s="113"/>
      <c r="AQ845" s="62"/>
      <c r="AR845" s="62"/>
      <c r="AS845" s="62"/>
      <c r="AT845" s="62"/>
    </row>
    <row r="846" ht="15.75" customHeight="1">
      <c r="F846" s="111"/>
      <c r="G846" s="112"/>
      <c r="H846" s="112"/>
      <c r="I846" s="112"/>
      <c r="J846" s="113"/>
      <c r="K846" s="113"/>
      <c r="AQ846" s="62"/>
      <c r="AR846" s="62"/>
      <c r="AS846" s="62"/>
      <c r="AT846" s="62"/>
    </row>
    <row r="847" ht="15.75" customHeight="1">
      <c r="F847" s="111"/>
      <c r="G847" s="112"/>
      <c r="H847" s="112"/>
      <c r="I847" s="112"/>
      <c r="J847" s="113"/>
      <c r="K847" s="113"/>
      <c r="AQ847" s="62"/>
      <c r="AR847" s="62"/>
      <c r="AS847" s="62"/>
      <c r="AT847" s="62"/>
    </row>
    <row r="848" ht="15.75" customHeight="1">
      <c r="F848" s="111"/>
      <c r="G848" s="112"/>
      <c r="H848" s="112"/>
      <c r="I848" s="112"/>
      <c r="J848" s="113"/>
      <c r="K848" s="113"/>
      <c r="AQ848" s="62"/>
      <c r="AR848" s="62"/>
      <c r="AS848" s="62"/>
      <c r="AT848" s="62"/>
    </row>
    <row r="849" ht="15.75" customHeight="1">
      <c r="F849" s="111"/>
      <c r="G849" s="112"/>
      <c r="H849" s="112"/>
      <c r="I849" s="112"/>
      <c r="J849" s="113"/>
      <c r="K849" s="113"/>
      <c r="AQ849" s="62"/>
      <c r="AR849" s="62"/>
      <c r="AS849" s="62"/>
      <c r="AT849" s="62"/>
    </row>
    <row r="850" ht="15.75" customHeight="1">
      <c r="F850" s="111"/>
      <c r="G850" s="112"/>
      <c r="H850" s="112"/>
      <c r="I850" s="112"/>
      <c r="J850" s="113"/>
      <c r="K850" s="113"/>
      <c r="AQ850" s="62"/>
      <c r="AR850" s="62"/>
      <c r="AS850" s="62"/>
      <c r="AT850" s="62"/>
    </row>
    <row r="851" ht="15.75" customHeight="1">
      <c r="F851" s="111"/>
      <c r="G851" s="112"/>
      <c r="H851" s="112"/>
      <c r="I851" s="112"/>
      <c r="J851" s="113"/>
      <c r="K851" s="113"/>
      <c r="AQ851" s="62"/>
      <c r="AR851" s="62"/>
      <c r="AS851" s="62"/>
      <c r="AT851" s="62"/>
    </row>
    <row r="852" ht="15.75" customHeight="1">
      <c r="F852" s="111"/>
      <c r="G852" s="112"/>
      <c r="H852" s="112"/>
      <c r="I852" s="112"/>
      <c r="J852" s="113"/>
      <c r="K852" s="113"/>
      <c r="AQ852" s="62"/>
      <c r="AR852" s="62"/>
      <c r="AS852" s="62"/>
      <c r="AT852" s="62"/>
    </row>
    <row r="853" ht="15.75" customHeight="1">
      <c r="F853" s="111"/>
      <c r="G853" s="112"/>
      <c r="H853" s="112"/>
      <c r="I853" s="112"/>
      <c r="J853" s="113"/>
      <c r="K853" s="113"/>
      <c r="AQ853" s="62"/>
      <c r="AR853" s="62"/>
      <c r="AS853" s="62"/>
      <c r="AT853" s="62"/>
    </row>
    <row r="854" ht="15.75" customHeight="1">
      <c r="F854" s="111"/>
      <c r="G854" s="112"/>
      <c r="H854" s="112"/>
      <c r="I854" s="112"/>
      <c r="J854" s="113"/>
      <c r="K854" s="113"/>
      <c r="AQ854" s="62"/>
      <c r="AR854" s="62"/>
      <c r="AS854" s="62"/>
      <c r="AT854" s="62"/>
    </row>
    <row r="855" ht="15.75" customHeight="1">
      <c r="F855" s="111"/>
      <c r="G855" s="112"/>
      <c r="H855" s="112"/>
      <c r="I855" s="112"/>
      <c r="J855" s="113"/>
      <c r="K855" s="113"/>
      <c r="AQ855" s="62"/>
      <c r="AR855" s="62"/>
      <c r="AS855" s="62"/>
      <c r="AT855" s="62"/>
    </row>
    <row r="856" ht="15.75" customHeight="1">
      <c r="F856" s="111"/>
      <c r="G856" s="112"/>
      <c r="H856" s="112"/>
      <c r="I856" s="112"/>
      <c r="J856" s="113"/>
      <c r="K856" s="113"/>
      <c r="AQ856" s="62"/>
      <c r="AR856" s="62"/>
      <c r="AS856" s="62"/>
      <c r="AT856" s="62"/>
    </row>
    <row r="857" ht="15.75" customHeight="1">
      <c r="F857" s="111"/>
      <c r="G857" s="112"/>
      <c r="H857" s="112"/>
      <c r="I857" s="112"/>
      <c r="J857" s="113"/>
      <c r="K857" s="113"/>
      <c r="AQ857" s="62"/>
      <c r="AR857" s="62"/>
      <c r="AS857" s="62"/>
      <c r="AT857" s="62"/>
    </row>
    <row r="858" ht="15.75" customHeight="1">
      <c r="F858" s="111"/>
      <c r="G858" s="112"/>
      <c r="H858" s="112"/>
      <c r="I858" s="112"/>
      <c r="J858" s="113"/>
      <c r="K858" s="113"/>
      <c r="AQ858" s="62"/>
      <c r="AR858" s="62"/>
      <c r="AS858" s="62"/>
      <c r="AT858" s="62"/>
    </row>
    <row r="859" ht="15.75" customHeight="1">
      <c r="F859" s="111"/>
      <c r="G859" s="112"/>
      <c r="H859" s="112"/>
      <c r="I859" s="112"/>
      <c r="J859" s="113"/>
      <c r="K859" s="113"/>
      <c r="AQ859" s="62"/>
      <c r="AR859" s="62"/>
      <c r="AS859" s="62"/>
      <c r="AT859" s="62"/>
    </row>
    <row r="860" ht="15.75" customHeight="1">
      <c r="F860" s="111"/>
      <c r="G860" s="112"/>
      <c r="H860" s="112"/>
      <c r="I860" s="112"/>
      <c r="J860" s="113"/>
      <c r="K860" s="113"/>
      <c r="AQ860" s="62"/>
      <c r="AR860" s="62"/>
      <c r="AS860" s="62"/>
      <c r="AT860" s="62"/>
    </row>
    <row r="861" ht="15.75" customHeight="1">
      <c r="F861" s="111"/>
      <c r="G861" s="112"/>
      <c r="H861" s="112"/>
      <c r="I861" s="112"/>
      <c r="J861" s="113"/>
      <c r="K861" s="113"/>
      <c r="AQ861" s="62"/>
      <c r="AR861" s="62"/>
      <c r="AS861" s="62"/>
      <c r="AT861" s="62"/>
    </row>
    <row r="862" ht="15.75" customHeight="1">
      <c r="F862" s="111"/>
      <c r="G862" s="112"/>
      <c r="H862" s="112"/>
      <c r="I862" s="112"/>
      <c r="J862" s="113"/>
      <c r="K862" s="113"/>
      <c r="AQ862" s="62"/>
      <c r="AR862" s="62"/>
      <c r="AS862" s="62"/>
      <c r="AT862" s="62"/>
    </row>
    <row r="863" ht="15.75" customHeight="1">
      <c r="F863" s="111"/>
      <c r="G863" s="112"/>
      <c r="H863" s="112"/>
      <c r="I863" s="112"/>
      <c r="J863" s="113"/>
      <c r="K863" s="113"/>
      <c r="AQ863" s="62"/>
      <c r="AR863" s="62"/>
      <c r="AS863" s="62"/>
      <c r="AT863" s="62"/>
    </row>
    <row r="864" ht="15.75" customHeight="1">
      <c r="F864" s="111"/>
      <c r="G864" s="112"/>
      <c r="H864" s="112"/>
      <c r="I864" s="112"/>
      <c r="J864" s="113"/>
      <c r="K864" s="113"/>
      <c r="AQ864" s="62"/>
      <c r="AR864" s="62"/>
      <c r="AS864" s="62"/>
      <c r="AT864" s="62"/>
    </row>
    <row r="865" ht="15.75" customHeight="1">
      <c r="F865" s="111"/>
      <c r="G865" s="112"/>
      <c r="H865" s="112"/>
      <c r="I865" s="112"/>
      <c r="J865" s="113"/>
      <c r="K865" s="113"/>
      <c r="AQ865" s="62"/>
      <c r="AR865" s="62"/>
      <c r="AS865" s="62"/>
      <c r="AT865" s="62"/>
    </row>
    <row r="866" ht="15.75" customHeight="1">
      <c r="F866" s="111"/>
      <c r="G866" s="112"/>
      <c r="H866" s="112"/>
      <c r="I866" s="112"/>
      <c r="J866" s="113"/>
      <c r="K866" s="113"/>
      <c r="AQ866" s="62"/>
      <c r="AR866" s="62"/>
      <c r="AS866" s="62"/>
      <c r="AT866" s="62"/>
    </row>
    <row r="867" ht="15.75" customHeight="1">
      <c r="F867" s="111"/>
      <c r="G867" s="112"/>
      <c r="H867" s="112"/>
      <c r="I867" s="112"/>
      <c r="J867" s="113"/>
      <c r="K867" s="113"/>
      <c r="AQ867" s="62"/>
      <c r="AR867" s="62"/>
      <c r="AS867" s="62"/>
      <c r="AT867" s="62"/>
    </row>
    <row r="868" ht="15.75" customHeight="1">
      <c r="F868" s="111"/>
      <c r="G868" s="112"/>
      <c r="H868" s="112"/>
      <c r="I868" s="112"/>
      <c r="J868" s="113"/>
      <c r="K868" s="113"/>
      <c r="AQ868" s="62"/>
      <c r="AR868" s="62"/>
      <c r="AS868" s="62"/>
      <c r="AT868" s="62"/>
    </row>
    <row r="869" ht="15.75" customHeight="1">
      <c r="F869" s="111"/>
      <c r="G869" s="112"/>
      <c r="H869" s="112"/>
      <c r="I869" s="112"/>
      <c r="J869" s="113"/>
      <c r="K869" s="113"/>
      <c r="AQ869" s="62"/>
      <c r="AR869" s="62"/>
      <c r="AS869" s="62"/>
      <c r="AT869" s="62"/>
    </row>
    <row r="870" ht="15.75" customHeight="1">
      <c r="F870" s="111"/>
      <c r="G870" s="112"/>
      <c r="H870" s="112"/>
      <c r="I870" s="112"/>
      <c r="J870" s="113"/>
      <c r="K870" s="113"/>
      <c r="AQ870" s="62"/>
      <c r="AR870" s="62"/>
      <c r="AS870" s="62"/>
      <c r="AT870" s="62"/>
    </row>
    <row r="871" ht="15.75" customHeight="1">
      <c r="F871" s="111"/>
      <c r="G871" s="112"/>
      <c r="H871" s="112"/>
      <c r="I871" s="112"/>
      <c r="J871" s="113"/>
      <c r="K871" s="113"/>
      <c r="AQ871" s="62"/>
      <c r="AR871" s="62"/>
      <c r="AS871" s="62"/>
      <c r="AT871" s="62"/>
    </row>
    <row r="872" ht="15.75" customHeight="1">
      <c r="F872" s="111"/>
      <c r="G872" s="112"/>
      <c r="H872" s="112"/>
      <c r="I872" s="112"/>
      <c r="J872" s="113"/>
      <c r="K872" s="113"/>
      <c r="AQ872" s="62"/>
      <c r="AR872" s="62"/>
      <c r="AS872" s="62"/>
      <c r="AT872" s="62"/>
    </row>
    <row r="873" ht="15.75" customHeight="1">
      <c r="F873" s="111"/>
      <c r="G873" s="112"/>
      <c r="H873" s="112"/>
      <c r="I873" s="112"/>
      <c r="J873" s="113"/>
      <c r="K873" s="113"/>
      <c r="AQ873" s="62"/>
      <c r="AR873" s="62"/>
      <c r="AS873" s="62"/>
      <c r="AT873" s="62"/>
    </row>
    <row r="874" ht="15.75" customHeight="1">
      <c r="F874" s="111"/>
      <c r="G874" s="112"/>
      <c r="H874" s="112"/>
      <c r="I874" s="112"/>
      <c r="J874" s="113"/>
      <c r="K874" s="113"/>
      <c r="AQ874" s="62"/>
      <c r="AR874" s="62"/>
      <c r="AS874" s="62"/>
      <c r="AT874" s="62"/>
    </row>
    <row r="875" ht="15.75" customHeight="1">
      <c r="F875" s="111"/>
      <c r="G875" s="112"/>
      <c r="H875" s="112"/>
      <c r="I875" s="112"/>
      <c r="J875" s="113"/>
      <c r="K875" s="113"/>
      <c r="AQ875" s="62"/>
      <c r="AR875" s="62"/>
      <c r="AS875" s="62"/>
      <c r="AT875" s="62"/>
    </row>
    <row r="876" ht="15.75" customHeight="1">
      <c r="F876" s="111"/>
      <c r="G876" s="112"/>
      <c r="H876" s="112"/>
      <c r="I876" s="112"/>
      <c r="J876" s="113"/>
      <c r="K876" s="113"/>
      <c r="AQ876" s="62"/>
      <c r="AR876" s="62"/>
      <c r="AS876" s="62"/>
      <c r="AT876" s="62"/>
    </row>
    <row r="877" ht="15.75" customHeight="1">
      <c r="F877" s="111"/>
      <c r="G877" s="112"/>
      <c r="H877" s="112"/>
      <c r="I877" s="112"/>
      <c r="J877" s="113"/>
      <c r="K877" s="113"/>
      <c r="AQ877" s="62"/>
      <c r="AR877" s="62"/>
      <c r="AS877" s="62"/>
      <c r="AT877" s="62"/>
    </row>
    <row r="878" ht="15.75" customHeight="1">
      <c r="F878" s="111"/>
      <c r="G878" s="112"/>
      <c r="H878" s="112"/>
      <c r="I878" s="112"/>
      <c r="J878" s="113"/>
      <c r="K878" s="113"/>
      <c r="AQ878" s="62"/>
      <c r="AR878" s="62"/>
      <c r="AS878" s="62"/>
      <c r="AT878" s="62"/>
    </row>
    <row r="879" ht="15.75" customHeight="1">
      <c r="F879" s="111"/>
      <c r="G879" s="112"/>
      <c r="H879" s="112"/>
      <c r="I879" s="112"/>
      <c r="J879" s="113"/>
      <c r="K879" s="113"/>
      <c r="AQ879" s="62"/>
      <c r="AR879" s="62"/>
      <c r="AS879" s="62"/>
      <c r="AT879" s="62"/>
    </row>
    <row r="880" ht="15.75" customHeight="1">
      <c r="F880" s="111"/>
      <c r="G880" s="112"/>
      <c r="H880" s="112"/>
      <c r="I880" s="112"/>
      <c r="J880" s="113"/>
      <c r="K880" s="113"/>
      <c r="AQ880" s="62"/>
      <c r="AR880" s="62"/>
      <c r="AS880" s="62"/>
      <c r="AT880" s="62"/>
    </row>
    <row r="881" ht="15.75" customHeight="1">
      <c r="F881" s="111"/>
      <c r="G881" s="112"/>
      <c r="H881" s="112"/>
      <c r="I881" s="112"/>
      <c r="J881" s="113"/>
      <c r="K881" s="113"/>
      <c r="AQ881" s="62"/>
      <c r="AR881" s="62"/>
      <c r="AS881" s="62"/>
      <c r="AT881" s="62"/>
    </row>
    <row r="882" ht="15.75" customHeight="1">
      <c r="F882" s="111"/>
      <c r="G882" s="112"/>
      <c r="H882" s="112"/>
      <c r="I882" s="112"/>
      <c r="J882" s="113"/>
      <c r="K882" s="113"/>
      <c r="AQ882" s="62"/>
      <c r="AR882" s="62"/>
      <c r="AS882" s="62"/>
      <c r="AT882" s="62"/>
    </row>
    <row r="883" ht="15.75" customHeight="1">
      <c r="F883" s="111"/>
      <c r="G883" s="112"/>
      <c r="H883" s="112"/>
      <c r="I883" s="112"/>
      <c r="J883" s="113"/>
      <c r="K883" s="113"/>
      <c r="AQ883" s="62"/>
      <c r="AR883" s="62"/>
      <c r="AS883" s="62"/>
      <c r="AT883" s="62"/>
    </row>
    <row r="884" ht="15.75" customHeight="1">
      <c r="F884" s="111"/>
      <c r="G884" s="112"/>
      <c r="H884" s="112"/>
      <c r="I884" s="112"/>
      <c r="J884" s="113"/>
      <c r="K884" s="113"/>
      <c r="AQ884" s="62"/>
      <c r="AR884" s="62"/>
      <c r="AS884" s="62"/>
      <c r="AT884" s="62"/>
    </row>
    <row r="885" ht="15.75" customHeight="1">
      <c r="F885" s="111"/>
      <c r="G885" s="112"/>
      <c r="H885" s="112"/>
      <c r="I885" s="112"/>
      <c r="J885" s="113"/>
      <c r="K885" s="113"/>
      <c r="AQ885" s="62"/>
      <c r="AR885" s="62"/>
      <c r="AS885" s="62"/>
      <c r="AT885" s="62"/>
    </row>
    <row r="886" ht="15.75" customHeight="1">
      <c r="F886" s="111"/>
      <c r="G886" s="112"/>
      <c r="H886" s="112"/>
      <c r="I886" s="112"/>
      <c r="J886" s="113"/>
      <c r="K886" s="113"/>
      <c r="AQ886" s="62"/>
      <c r="AR886" s="62"/>
      <c r="AS886" s="62"/>
      <c r="AT886" s="62"/>
    </row>
    <row r="887" ht="15.75" customHeight="1">
      <c r="F887" s="111"/>
      <c r="G887" s="112"/>
      <c r="H887" s="112"/>
      <c r="I887" s="112"/>
      <c r="J887" s="113"/>
      <c r="K887" s="113"/>
      <c r="AQ887" s="62"/>
      <c r="AR887" s="62"/>
      <c r="AS887" s="62"/>
      <c r="AT887" s="62"/>
    </row>
    <row r="888" ht="15.75" customHeight="1">
      <c r="F888" s="111"/>
      <c r="G888" s="112"/>
      <c r="H888" s="112"/>
      <c r="I888" s="112"/>
      <c r="J888" s="113"/>
      <c r="K888" s="113"/>
      <c r="AQ888" s="62"/>
      <c r="AR888" s="62"/>
      <c r="AS888" s="62"/>
      <c r="AT888" s="62"/>
    </row>
    <row r="889" ht="15.75" customHeight="1">
      <c r="F889" s="111"/>
      <c r="G889" s="112"/>
      <c r="H889" s="112"/>
      <c r="I889" s="112"/>
      <c r="J889" s="113"/>
      <c r="K889" s="113"/>
      <c r="AQ889" s="62"/>
      <c r="AR889" s="62"/>
      <c r="AS889" s="62"/>
      <c r="AT889" s="62"/>
    </row>
    <row r="890" ht="15.75" customHeight="1">
      <c r="F890" s="111"/>
      <c r="G890" s="112"/>
      <c r="H890" s="112"/>
      <c r="I890" s="112"/>
      <c r="J890" s="113"/>
      <c r="K890" s="113"/>
      <c r="AQ890" s="62"/>
      <c r="AR890" s="62"/>
      <c r="AS890" s="62"/>
      <c r="AT890" s="62"/>
    </row>
    <row r="891" ht="15.75" customHeight="1">
      <c r="F891" s="111"/>
      <c r="G891" s="112"/>
      <c r="H891" s="112"/>
      <c r="I891" s="112"/>
      <c r="J891" s="113"/>
      <c r="K891" s="113"/>
      <c r="AQ891" s="62"/>
      <c r="AR891" s="62"/>
      <c r="AS891" s="62"/>
      <c r="AT891" s="62"/>
    </row>
    <row r="892" ht="15.75" customHeight="1">
      <c r="F892" s="111"/>
      <c r="G892" s="112"/>
      <c r="H892" s="112"/>
      <c r="I892" s="112"/>
      <c r="J892" s="113"/>
      <c r="K892" s="113"/>
      <c r="AQ892" s="62"/>
      <c r="AR892" s="62"/>
      <c r="AS892" s="62"/>
      <c r="AT892" s="62"/>
    </row>
    <row r="893" ht="15.75" customHeight="1">
      <c r="F893" s="111"/>
      <c r="G893" s="112"/>
      <c r="H893" s="112"/>
      <c r="I893" s="112"/>
      <c r="J893" s="113"/>
      <c r="K893" s="113"/>
      <c r="AQ893" s="62"/>
      <c r="AR893" s="62"/>
      <c r="AS893" s="62"/>
      <c r="AT893" s="62"/>
    </row>
    <row r="894" ht="15.75" customHeight="1">
      <c r="F894" s="111"/>
      <c r="G894" s="112"/>
      <c r="H894" s="112"/>
      <c r="I894" s="112"/>
      <c r="J894" s="113"/>
      <c r="K894" s="113"/>
      <c r="AQ894" s="62"/>
      <c r="AR894" s="62"/>
      <c r="AS894" s="62"/>
      <c r="AT894" s="62"/>
    </row>
    <row r="895" ht="15.75" customHeight="1">
      <c r="F895" s="111"/>
      <c r="G895" s="112"/>
      <c r="H895" s="112"/>
      <c r="I895" s="112"/>
      <c r="J895" s="113"/>
      <c r="K895" s="113"/>
      <c r="AQ895" s="62"/>
      <c r="AR895" s="62"/>
      <c r="AS895" s="62"/>
      <c r="AT895" s="62"/>
    </row>
    <row r="896" ht="15.75" customHeight="1">
      <c r="F896" s="111"/>
      <c r="G896" s="112"/>
      <c r="H896" s="112"/>
      <c r="I896" s="112"/>
      <c r="J896" s="113"/>
      <c r="K896" s="113"/>
      <c r="AQ896" s="62"/>
      <c r="AR896" s="62"/>
      <c r="AS896" s="62"/>
      <c r="AT896" s="62"/>
    </row>
    <row r="897" ht="15.75" customHeight="1">
      <c r="F897" s="111"/>
      <c r="G897" s="112"/>
      <c r="H897" s="112"/>
      <c r="I897" s="112"/>
      <c r="J897" s="113"/>
      <c r="K897" s="113"/>
      <c r="AQ897" s="62"/>
      <c r="AR897" s="62"/>
      <c r="AS897" s="62"/>
      <c r="AT897" s="62"/>
    </row>
    <row r="898" ht="15.75" customHeight="1">
      <c r="F898" s="111"/>
      <c r="G898" s="112"/>
      <c r="H898" s="112"/>
      <c r="I898" s="112"/>
      <c r="J898" s="113"/>
      <c r="K898" s="113"/>
      <c r="AQ898" s="62"/>
      <c r="AR898" s="62"/>
      <c r="AS898" s="62"/>
      <c r="AT898" s="62"/>
    </row>
    <row r="899" ht="15.75" customHeight="1">
      <c r="F899" s="111"/>
      <c r="G899" s="112"/>
      <c r="H899" s="112"/>
      <c r="I899" s="112"/>
      <c r="J899" s="113"/>
      <c r="K899" s="113"/>
      <c r="AQ899" s="62"/>
      <c r="AR899" s="62"/>
      <c r="AS899" s="62"/>
      <c r="AT899" s="62"/>
    </row>
    <row r="900" ht="15.75" customHeight="1">
      <c r="F900" s="111"/>
      <c r="G900" s="112"/>
      <c r="H900" s="112"/>
      <c r="I900" s="112"/>
      <c r="J900" s="113"/>
      <c r="K900" s="113"/>
      <c r="AQ900" s="62"/>
      <c r="AR900" s="62"/>
      <c r="AS900" s="62"/>
      <c r="AT900" s="62"/>
    </row>
    <row r="901" ht="15.75" customHeight="1">
      <c r="F901" s="111"/>
      <c r="G901" s="112"/>
      <c r="H901" s="112"/>
      <c r="I901" s="112"/>
      <c r="J901" s="113"/>
      <c r="K901" s="113"/>
      <c r="AQ901" s="62"/>
      <c r="AR901" s="62"/>
      <c r="AS901" s="62"/>
      <c r="AT901" s="62"/>
    </row>
    <row r="902" ht="15.75" customHeight="1">
      <c r="F902" s="111"/>
      <c r="G902" s="112"/>
      <c r="H902" s="112"/>
      <c r="I902" s="112"/>
      <c r="J902" s="113"/>
      <c r="K902" s="113"/>
      <c r="AQ902" s="62"/>
      <c r="AR902" s="62"/>
      <c r="AS902" s="62"/>
      <c r="AT902" s="62"/>
    </row>
    <row r="903" ht="15.75" customHeight="1">
      <c r="F903" s="111"/>
      <c r="G903" s="112"/>
      <c r="H903" s="112"/>
      <c r="I903" s="112"/>
      <c r="J903" s="113"/>
      <c r="K903" s="113"/>
      <c r="AQ903" s="62"/>
      <c r="AR903" s="62"/>
      <c r="AS903" s="62"/>
      <c r="AT903" s="62"/>
    </row>
    <row r="904" ht="15.75" customHeight="1">
      <c r="F904" s="111"/>
      <c r="G904" s="112"/>
      <c r="H904" s="112"/>
      <c r="I904" s="112"/>
      <c r="J904" s="113"/>
      <c r="K904" s="113"/>
      <c r="AQ904" s="62"/>
      <c r="AR904" s="62"/>
      <c r="AS904" s="62"/>
      <c r="AT904" s="62"/>
    </row>
    <row r="905" ht="15.75" customHeight="1">
      <c r="F905" s="111"/>
      <c r="G905" s="112"/>
      <c r="H905" s="112"/>
      <c r="I905" s="112"/>
      <c r="J905" s="113"/>
      <c r="K905" s="113"/>
      <c r="AQ905" s="62"/>
      <c r="AR905" s="62"/>
      <c r="AS905" s="62"/>
      <c r="AT905" s="62"/>
    </row>
    <row r="906" ht="15.75" customHeight="1">
      <c r="F906" s="111"/>
      <c r="G906" s="112"/>
      <c r="H906" s="112"/>
      <c r="I906" s="112"/>
      <c r="J906" s="113"/>
      <c r="K906" s="113"/>
      <c r="AQ906" s="62"/>
      <c r="AR906" s="62"/>
      <c r="AS906" s="62"/>
      <c r="AT906" s="62"/>
    </row>
    <row r="907" ht="15.75" customHeight="1">
      <c r="F907" s="111"/>
      <c r="G907" s="112"/>
      <c r="H907" s="112"/>
      <c r="I907" s="112"/>
      <c r="J907" s="113"/>
      <c r="K907" s="113"/>
      <c r="AQ907" s="62"/>
      <c r="AR907" s="62"/>
      <c r="AS907" s="62"/>
      <c r="AT907" s="62"/>
    </row>
    <row r="908" ht="15.75" customHeight="1">
      <c r="F908" s="111"/>
      <c r="G908" s="112"/>
      <c r="H908" s="112"/>
      <c r="I908" s="112"/>
      <c r="J908" s="113"/>
      <c r="K908" s="113"/>
      <c r="AQ908" s="62"/>
      <c r="AR908" s="62"/>
      <c r="AS908" s="62"/>
      <c r="AT908" s="62"/>
    </row>
    <row r="909" ht="15.75" customHeight="1">
      <c r="F909" s="111"/>
      <c r="G909" s="112"/>
      <c r="H909" s="112"/>
      <c r="I909" s="112"/>
      <c r="J909" s="113"/>
      <c r="K909" s="113"/>
      <c r="AQ909" s="62"/>
      <c r="AR909" s="62"/>
      <c r="AS909" s="62"/>
      <c r="AT909" s="62"/>
    </row>
    <row r="910" ht="15.75" customHeight="1">
      <c r="F910" s="111"/>
      <c r="G910" s="112"/>
      <c r="H910" s="112"/>
      <c r="I910" s="112"/>
      <c r="J910" s="113"/>
      <c r="K910" s="113"/>
      <c r="AQ910" s="62"/>
      <c r="AR910" s="62"/>
      <c r="AS910" s="62"/>
      <c r="AT910" s="62"/>
    </row>
    <row r="911" ht="15.75" customHeight="1">
      <c r="F911" s="111"/>
      <c r="G911" s="112"/>
      <c r="H911" s="112"/>
      <c r="I911" s="112"/>
      <c r="J911" s="113"/>
      <c r="K911" s="113"/>
      <c r="AQ911" s="62"/>
      <c r="AR911" s="62"/>
      <c r="AS911" s="62"/>
      <c r="AT911" s="62"/>
    </row>
    <row r="912" ht="15.75" customHeight="1">
      <c r="F912" s="111"/>
      <c r="G912" s="112"/>
      <c r="H912" s="112"/>
      <c r="I912" s="112"/>
      <c r="J912" s="113"/>
      <c r="K912" s="113"/>
      <c r="AQ912" s="62"/>
      <c r="AR912" s="62"/>
      <c r="AS912" s="62"/>
      <c r="AT912" s="62"/>
    </row>
    <row r="913" ht="15.75" customHeight="1">
      <c r="F913" s="111"/>
      <c r="G913" s="112"/>
      <c r="H913" s="112"/>
      <c r="I913" s="112"/>
      <c r="J913" s="113"/>
      <c r="K913" s="113"/>
      <c r="AQ913" s="62"/>
      <c r="AR913" s="62"/>
      <c r="AS913" s="62"/>
      <c r="AT913" s="62"/>
    </row>
    <row r="914" ht="15.75" customHeight="1">
      <c r="F914" s="111"/>
      <c r="G914" s="112"/>
      <c r="H914" s="112"/>
      <c r="I914" s="112"/>
      <c r="J914" s="113"/>
      <c r="K914" s="113"/>
      <c r="AQ914" s="62"/>
      <c r="AR914" s="62"/>
      <c r="AS914" s="62"/>
      <c r="AT914" s="62"/>
    </row>
    <row r="915" ht="15.75" customHeight="1">
      <c r="F915" s="111"/>
      <c r="G915" s="112"/>
      <c r="H915" s="112"/>
      <c r="I915" s="112"/>
      <c r="J915" s="113"/>
      <c r="K915" s="113"/>
      <c r="AQ915" s="62"/>
      <c r="AR915" s="62"/>
      <c r="AS915" s="62"/>
      <c r="AT915" s="62"/>
    </row>
    <row r="916" ht="15.75" customHeight="1">
      <c r="F916" s="111"/>
      <c r="G916" s="112"/>
      <c r="H916" s="112"/>
      <c r="I916" s="112"/>
      <c r="J916" s="113"/>
      <c r="K916" s="113"/>
      <c r="AQ916" s="62"/>
      <c r="AR916" s="62"/>
      <c r="AS916" s="62"/>
      <c r="AT916" s="62"/>
    </row>
    <row r="917" ht="15.75" customHeight="1">
      <c r="F917" s="111"/>
      <c r="G917" s="112"/>
      <c r="H917" s="112"/>
      <c r="I917" s="112"/>
      <c r="J917" s="113"/>
      <c r="K917" s="113"/>
      <c r="AQ917" s="62"/>
      <c r="AR917" s="62"/>
      <c r="AS917" s="62"/>
      <c r="AT917" s="62"/>
    </row>
    <row r="918" ht="15.75" customHeight="1">
      <c r="F918" s="111"/>
      <c r="G918" s="112"/>
      <c r="H918" s="112"/>
      <c r="I918" s="112"/>
      <c r="J918" s="113"/>
      <c r="K918" s="113"/>
      <c r="AQ918" s="62"/>
      <c r="AR918" s="62"/>
      <c r="AS918" s="62"/>
      <c r="AT918" s="62"/>
    </row>
    <row r="919" ht="15.75" customHeight="1">
      <c r="F919" s="111"/>
      <c r="G919" s="112"/>
      <c r="H919" s="112"/>
      <c r="I919" s="112"/>
      <c r="J919" s="113"/>
      <c r="K919" s="113"/>
      <c r="AQ919" s="62"/>
      <c r="AR919" s="62"/>
      <c r="AS919" s="62"/>
      <c r="AT919" s="62"/>
    </row>
    <row r="920" ht="15.75" customHeight="1">
      <c r="F920" s="111"/>
      <c r="G920" s="112"/>
      <c r="H920" s="112"/>
      <c r="I920" s="112"/>
      <c r="J920" s="113"/>
      <c r="K920" s="113"/>
      <c r="AQ920" s="62"/>
      <c r="AR920" s="62"/>
      <c r="AS920" s="62"/>
      <c r="AT920" s="62"/>
    </row>
    <row r="921" ht="15.75" customHeight="1">
      <c r="F921" s="111"/>
      <c r="G921" s="112"/>
      <c r="H921" s="112"/>
      <c r="I921" s="112"/>
      <c r="J921" s="113"/>
      <c r="K921" s="113"/>
      <c r="AQ921" s="62"/>
      <c r="AR921" s="62"/>
      <c r="AS921" s="62"/>
      <c r="AT921" s="62"/>
    </row>
    <row r="922" ht="15.75" customHeight="1">
      <c r="F922" s="111"/>
      <c r="G922" s="112"/>
      <c r="H922" s="112"/>
      <c r="I922" s="112"/>
      <c r="J922" s="113"/>
      <c r="K922" s="113"/>
      <c r="AQ922" s="62"/>
      <c r="AR922" s="62"/>
      <c r="AS922" s="62"/>
      <c r="AT922" s="62"/>
    </row>
    <row r="923" ht="15.75" customHeight="1">
      <c r="F923" s="111"/>
      <c r="G923" s="112"/>
      <c r="H923" s="112"/>
      <c r="I923" s="112"/>
      <c r="J923" s="113"/>
      <c r="K923" s="113"/>
      <c r="AQ923" s="62"/>
      <c r="AR923" s="62"/>
      <c r="AS923" s="62"/>
      <c r="AT923" s="62"/>
    </row>
    <row r="924" ht="15.75" customHeight="1">
      <c r="F924" s="111"/>
      <c r="G924" s="112"/>
      <c r="H924" s="112"/>
      <c r="I924" s="112"/>
      <c r="J924" s="113"/>
      <c r="K924" s="113"/>
      <c r="AQ924" s="62"/>
      <c r="AR924" s="62"/>
      <c r="AS924" s="62"/>
      <c r="AT924" s="62"/>
    </row>
    <row r="925" ht="15.75" customHeight="1">
      <c r="F925" s="111"/>
      <c r="G925" s="112"/>
      <c r="H925" s="112"/>
      <c r="I925" s="112"/>
      <c r="J925" s="113"/>
      <c r="K925" s="113"/>
      <c r="AQ925" s="62"/>
      <c r="AR925" s="62"/>
      <c r="AS925" s="62"/>
      <c r="AT925" s="62"/>
    </row>
    <row r="926" ht="15.75" customHeight="1">
      <c r="F926" s="111"/>
      <c r="G926" s="112"/>
      <c r="H926" s="112"/>
      <c r="I926" s="112"/>
      <c r="J926" s="113"/>
      <c r="K926" s="113"/>
      <c r="AQ926" s="62"/>
      <c r="AR926" s="62"/>
      <c r="AS926" s="62"/>
      <c r="AT926" s="62"/>
    </row>
    <row r="927" ht="15.75" customHeight="1">
      <c r="F927" s="111"/>
      <c r="G927" s="112"/>
      <c r="H927" s="112"/>
      <c r="I927" s="112"/>
      <c r="J927" s="113"/>
      <c r="K927" s="113"/>
      <c r="AQ927" s="62"/>
      <c r="AR927" s="62"/>
      <c r="AS927" s="62"/>
      <c r="AT927" s="62"/>
    </row>
    <row r="928" ht="15.75" customHeight="1">
      <c r="F928" s="111"/>
      <c r="G928" s="112"/>
      <c r="H928" s="112"/>
      <c r="I928" s="112"/>
      <c r="J928" s="113"/>
      <c r="K928" s="113"/>
      <c r="AQ928" s="62"/>
      <c r="AR928" s="62"/>
      <c r="AS928" s="62"/>
      <c r="AT928" s="62"/>
    </row>
    <row r="929" ht="15.75" customHeight="1">
      <c r="F929" s="111"/>
      <c r="G929" s="112"/>
      <c r="H929" s="112"/>
      <c r="I929" s="112"/>
      <c r="J929" s="113"/>
      <c r="K929" s="113"/>
      <c r="AQ929" s="62"/>
      <c r="AR929" s="62"/>
      <c r="AS929" s="62"/>
      <c r="AT929" s="62"/>
    </row>
    <row r="930" ht="15.75" customHeight="1">
      <c r="F930" s="111"/>
      <c r="G930" s="112"/>
      <c r="H930" s="112"/>
      <c r="I930" s="112"/>
      <c r="J930" s="113"/>
      <c r="K930" s="113"/>
      <c r="AQ930" s="62"/>
      <c r="AR930" s="62"/>
      <c r="AS930" s="62"/>
      <c r="AT930" s="62"/>
    </row>
    <row r="931" ht="15.75" customHeight="1">
      <c r="F931" s="111"/>
      <c r="G931" s="112"/>
      <c r="H931" s="112"/>
      <c r="I931" s="112"/>
      <c r="J931" s="113"/>
      <c r="K931" s="113"/>
      <c r="AQ931" s="62"/>
      <c r="AR931" s="62"/>
      <c r="AS931" s="62"/>
      <c r="AT931" s="62"/>
    </row>
    <row r="932" ht="15.75" customHeight="1">
      <c r="F932" s="111"/>
      <c r="G932" s="112"/>
      <c r="H932" s="112"/>
      <c r="I932" s="112"/>
      <c r="J932" s="113"/>
      <c r="K932" s="113"/>
      <c r="AQ932" s="62"/>
      <c r="AR932" s="62"/>
      <c r="AS932" s="62"/>
      <c r="AT932" s="62"/>
    </row>
    <row r="933" ht="15.75" customHeight="1">
      <c r="F933" s="111"/>
      <c r="G933" s="112"/>
      <c r="H933" s="112"/>
      <c r="I933" s="112"/>
      <c r="J933" s="113"/>
      <c r="K933" s="113"/>
      <c r="AQ933" s="62"/>
      <c r="AR933" s="62"/>
      <c r="AS933" s="62"/>
      <c r="AT933" s="62"/>
    </row>
    <row r="934" ht="15.75" customHeight="1">
      <c r="F934" s="111"/>
      <c r="G934" s="112"/>
      <c r="H934" s="112"/>
      <c r="I934" s="112"/>
      <c r="J934" s="113"/>
      <c r="K934" s="113"/>
      <c r="AQ934" s="62"/>
      <c r="AR934" s="62"/>
      <c r="AS934" s="62"/>
      <c r="AT934" s="62"/>
    </row>
    <row r="935" ht="15.75" customHeight="1">
      <c r="F935" s="111"/>
      <c r="G935" s="112"/>
      <c r="H935" s="112"/>
      <c r="I935" s="112"/>
      <c r="J935" s="113"/>
      <c r="K935" s="113"/>
      <c r="AQ935" s="62"/>
      <c r="AR935" s="62"/>
      <c r="AS935" s="62"/>
      <c r="AT935" s="62"/>
    </row>
    <row r="936" ht="15.75" customHeight="1">
      <c r="F936" s="111"/>
      <c r="G936" s="112"/>
      <c r="H936" s="112"/>
      <c r="I936" s="112"/>
      <c r="J936" s="113"/>
      <c r="K936" s="113"/>
      <c r="AQ936" s="62"/>
      <c r="AR936" s="62"/>
      <c r="AS936" s="62"/>
      <c r="AT936" s="62"/>
    </row>
    <row r="937" ht="15.75" customHeight="1">
      <c r="F937" s="111"/>
      <c r="G937" s="112"/>
      <c r="H937" s="112"/>
      <c r="I937" s="112"/>
      <c r="J937" s="113"/>
      <c r="K937" s="113"/>
      <c r="AQ937" s="62"/>
      <c r="AR937" s="62"/>
      <c r="AS937" s="62"/>
      <c r="AT937" s="62"/>
    </row>
    <row r="938" ht="15.75" customHeight="1">
      <c r="F938" s="111"/>
      <c r="G938" s="112"/>
      <c r="H938" s="112"/>
      <c r="I938" s="112"/>
      <c r="J938" s="113"/>
      <c r="K938" s="113"/>
      <c r="AQ938" s="62"/>
      <c r="AR938" s="62"/>
      <c r="AS938" s="62"/>
      <c r="AT938" s="62"/>
    </row>
    <row r="939" ht="15.75" customHeight="1">
      <c r="F939" s="111"/>
      <c r="G939" s="112"/>
      <c r="H939" s="112"/>
      <c r="I939" s="112"/>
      <c r="J939" s="113"/>
      <c r="K939" s="113"/>
      <c r="AQ939" s="62"/>
      <c r="AR939" s="62"/>
      <c r="AS939" s="62"/>
      <c r="AT939" s="62"/>
    </row>
    <row r="940" ht="15.75" customHeight="1">
      <c r="F940" s="111"/>
      <c r="G940" s="112"/>
      <c r="H940" s="112"/>
      <c r="I940" s="112"/>
      <c r="J940" s="113"/>
      <c r="K940" s="113"/>
      <c r="AQ940" s="62"/>
      <c r="AR940" s="62"/>
      <c r="AS940" s="62"/>
      <c r="AT940" s="62"/>
    </row>
    <row r="941" ht="15.75" customHeight="1">
      <c r="F941" s="111"/>
      <c r="G941" s="112"/>
      <c r="H941" s="112"/>
      <c r="I941" s="112"/>
      <c r="J941" s="113"/>
      <c r="K941" s="113"/>
      <c r="AQ941" s="62"/>
      <c r="AR941" s="62"/>
      <c r="AS941" s="62"/>
      <c r="AT941" s="62"/>
    </row>
    <row r="942" ht="15.75" customHeight="1">
      <c r="F942" s="111"/>
      <c r="G942" s="112"/>
      <c r="H942" s="112"/>
      <c r="I942" s="112"/>
      <c r="J942" s="113"/>
      <c r="K942" s="113"/>
      <c r="AQ942" s="62"/>
      <c r="AR942" s="62"/>
      <c r="AS942" s="62"/>
      <c r="AT942" s="62"/>
    </row>
    <row r="943" ht="15.75" customHeight="1">
      <c r="F943" s="111"/>
      <c r="G943" s="112"/>
      <c r="H943" s="112"/>
      <c r="I943" s="112"/>
      <c r="J943" s="113"/>
      <c r="K943" s="113"/>
      <c r="AQ943" s="62"/>
      <c r="AR943" s="62"/>
      <c r="AS943" s="62"/>
      <c r="AT943" s="62"/>
    </row>
    <row r="944" ht="15.75" customHeight="1">
      <c r="F944" s="111"/>
      <c r="G944" s="112"/>
      <c r="H944" s="112"/>
      <c r="I944" s="112"/>
      <c r="J944" s="113"/>
      <c r="K944" s="113"/>
      <c r="AQ944" s="62"/>
      <c r="AR944" s="62"/>
      <c r="AS944" s="62"/>
      <c r="AT944" s="62"/>
    </row>
    <row r="945" ht="15.75" customHeight="1">
      <c r="F945" s="111"/>
      <c r="G945" s="112"/>
      <c r="H945" s="112"/>
      <c r="I945" s="112"/>
      <c r="J945" s="113"/>
      <c r="K945" s="113"/>
      <c r="AQ945" s="62"/>
      <c r="AR945" s="62"/>
      <c r="AS945" s="62"/>
      <c r="AT945" s="62"/>
    </row>
    <row r="946" ht="15.75" customHeight="1">
      <c r="F946" s="111"/>
      <c r="G946" s="112"/>
      <c r="H946" s="112"/>
      <c r="I946" s="112"/>
      <c r="J946" s="113"/>
      <c r="K946" s="113"/>
      <c r="AQ946" s="62"/>
      <c r="AR946" s="62"/>
      <c r="AS946" s="62"/>
      <c r="AT946" s="62"/>
    </row>
    <row r="947" ht="15.75" customHeight="1">
      <c r="F947" s="111"/>
      <c r="G947" s="112"/>
      <c r="H947" s="112"/>
      <c r="I947" s="112"/>
      <c r="J947" s="113"/>
      <c r="K947" s="113"/>
      <c r="AQ947" s="62"/>
      <c r="AR947" s="62"/>
      <c r="AS947" s="62"/>
      <c r="AT947" s="62"/>
    </row>
    <row r="948" ht="15.75" customHeight="1">
      <c r="F948" s="111"/>
      <c r="G948" s="112"/>
      <c r="H948" s="112"/>
      <c r="I948" s="112"/>
      <c r="J948" s="113"/>
      <c r="K948" s="113"/>
      <c r="AQ948" s="62"/>
      <c r="AR948" s="62"/>
      <c r="AS948" s="62"/>
      <c r="AT948" s="62"/>
    </row>
    <row r="949" ht="15.75" customHeight="1">
      <c r="F949" s="111"/>
      <c r="G949" s="112"/>
      <c r="H949" s="112"/>
      <c r="I949" s="112"/>
      <c r="J949" s="113"/>
      <c r="K949" s="113"/>
      <c r="AQ949" s="62"/>
      <c r="AR949" s="62"/>
      <c r="AS949" s="62"/>
      <c r="AT949" s="62"/>
    </row>
    <row r="950" ht="15.75" customHeight="1">
      <c r="F950" s="111"/>
      <c r="G950" s="112"/>
      <c r="H950" s="112"/>
      <c r="I950" s="112"/>
      <c r="J950" s="113"/>
      <c r="K950" s="113"/>
      <c r="AQ950" s="62"/>
      <c r="AR950" s="62"/>
      <c r="AS950" s="62"/>
      <c r="AT950" s="62"/>
    </row>
    <row r="951" ht="15.75" customHeight="1">
      <c r="F951" s="111"/>
      <c r="G951" s="112"/>
      <c r="H951" s="112"/>
      <c r="I951" s="112"/>
      <c r="J951" s="113"/>
      <c r="K951" s="113"/>
      <c r="AQ951" s="62"/>
      <c r="AR951" s="62"/>
      <c r="AS951" s="62"/>
      <c r="AT951" s="62"/>
    </row>
    <row r="952" ht="15.75" customHeight="1">
      <c r="F952" s="111"/>
      <c r="G952" s="112"/>
      <c r="H952" s="112"/>
      <c r="I952" s="112"/>
      <c r="J952" s="113"/>
      <c r="K952" s="113"/>
      <c r="AQ952" s="62"/>
      <c r="AR952" s="62"/>
      <c r="AS952" s="62"/>
      <c r="AT952" s="62"/>
    </row>
    <row r="953" ht="15.75" customHeight="1">
      <c r="F953" s="111"/>
      <c r="G953" s="112"/>
      <c r="H953" s="112"/>
      <c r="I953" s="112"/>
      <c r="J953" s="113"/>
      <c r="K953" s="113"/>
      <c r="AQ953" s="62"/>
      <c r="AR953" s="62"/>
      <c r="AS953" s="62"/>
      <c r="AT953" s="62"/>
    </row>
    <row r="954" ht="15.75" customHeight="1">
      <c r="F954" s="111"/>
      <c r="G954" s="112"/>
      <c r="H954" s="112"/>
      <c r="I954" s="112"/>
      <c r="J954" s="113"/>
      <c r="K954" s="113"/>
      <c r="AQ954" s="62"/>
      <c r="AR954" s="62"/>
      <c r="AS954" s="62"/>
      <c r="AT954" s="62"/>
    </row>
    <row r="955" ht="15.75" customHeight="1">
      <c r="F955" s="111"/>
      <c r="G955" s="112"/>
      <c r="H955" s="112"/>
      <c r="I955" s="112"/>
      <c r="J955" s="113"/>
      <c r="K955" s="113"/>
      <c r="AQ955" s="62"/>
      <c r="AR955" s="62"/>
      <c r="AS955" s="62"/>
      <c r="AT955" s="62"/>
    </row>
    <row r="956" ht="15.75" customHeight="1">
      <c r="F956" s="111"/>
      <c r="G956" s="112"/>
      <c r="H956" s="112"/>
      <c r="I956" s="112"/>
      <c r="J956" s="113"/>
      <c r="K956" s="113"/>
      <c r="AQ956" s="62"/>
      <c r="AR956" s="62"/>
      <c r="AS956" s="62"/>
      <c r="AT956" s="62"/>
    </row>
    <row r="957" ht="15.75" customHeight="1">
      <c r="F957" s="111"/>
      <c r="G957" s="112"/>
      <c r="H957" s="112"/>
      <c r="I957" s="112"/>
      <c r="J957" s="113"/>
      <c r="K957" s="113"/>
      <c r="AQ957" s="62"/>
      <c r="AR957" s="62"/>
      <c r="AS957" s="62"/>
      <c r="AT957" s="62"/>
    </row>
    <row r="958" ht="15.75" customHeight="1">
      <c r="F958" s="111"/>
      <c r="G958" s="112"/>
      <c r="H958" s="112"/>
      <c r="I958" s="112"/>
      <c r="J958" s="113"/>
      <c r="K958" s="113"/>
      <c r="AQ958" s="62"/>
      <c r="AR958" s="62"/>
      <c r="AS958" s="62"/>
      <c r="AT958" s="62"/>
    </row>
    <row r="959" ht="15.75" customHeight="1">
      <c r="F959" s="111"/>
      <c r="G959" s="112"/>
      <c r="H959" s="112"/>
      <c r="I959" s="112"/>
      <c r="J959" s="113"/>
      <c r="K959" s="113"/>
      <c r="AQ959" s="62"/>
      <c r="AR959" s="62"/>
      <c r="AS959" s="62"/>
      <c r="AT959" s="62"/>
    </row>
    <row r="960" ht="15.75" customHeight="1">
      <c r="F960" s="111"/>
      <c r="G960" s="112"/>
      <c r="H960" s="112"/>
      <c r="I960" s="112"/>
      <c r="J960" s="113"/>
      <c r="K960" s="113"/>
      <c r="AQ960" s="62"/>
      <c r="AR960" s="62"/>
      <c r="AS960" s="62"/>
      <c r="AT960" s="62"/>
    </row>
    <row r="961" ht="15.75" customHeight="1">
      <c r="F961" s="111"/>
      <c r="G961" s="112"/>
      <c r="H961" s="112"/>
      <c r="I961" s="112"/>
      <c r="J961" s="113"/>
      <c r="K961" s="113"/>
      <c r="AQ961" s="62"/>
      <c r="AR961" s="62"/>
      <c r="AS961" s="62"/>
      <c r="AT961" s="62"/>
    </row>
    <row r="962" ht="15.75" customHeight="1">
      <c r="F962" s="111"/>
      <c r="G962" s="112"/>
      <c r="H962" s="112"/>
      <c r="I962" s="112"/>
      <c r="J962" s="113"/>
      <c r="K962" s="113"/>
      <c r="AQ962" s="62"/>
      <c r="AR962" s="62"/>
      <c r="AS962" s="62"/>
      <c r="AT962" s="62"/>
    </row>
    <row r="963" ht="15.75" customHeight="1">
      <c r="F963" s="111"/>
      <c r="G963" s="112"/>
      <c r="H963" s="112"/>
      <c r="I963" s="112"/>
      <c r="J963" s="113"/>
      <c r="K963" s="113"/>
      <c r="AQ963" s="62"/>
      <c r="AR963" s="62"/>
      <c r="AS963" s="62"/>
      <c r="AT963" s="62"/>
    </row>
    <row r="964" ht="15.75" customHeight="1">
      <c r="F964" s="111"/>
      <c r="G964" s="112"/>
      <c r="H964" s="112"/>
      <c r="I964" s="112"/>
      <c r="J964" s="113"/>
      <c r="K964" s="113"/>
      <c r="AQ964" s="62"/>
      <c r="AR964" s="62"/>
      <c r="AS964" s="62"/>
      <c r="AT964" s="62"/>
    </row>
    <row r="965" ht="15.75" customHeight="1">
      <c r="F965" s="111"/>
      <c r="G965" s="112"/>
      <c r="H965" s="112"/>
      <c r="I965" s="112"/>
      <c r="J965" s="113"/>
      <c r="K965" s="113"/>
      <c r="AQ965" s="62"/>
      <c r="AR965" s="62"/>
      <c r="AS965" s="62"/>
      <c r="AT965" s="62"/>
    </row>
    <row r="966" ht="15.75" customHeight="1">
      <c r="F966" s="111"/>
      <c r="G966" s="112"/>
      <c r="H966" s="112"/>
      <c r="I966" s="112"/>
      <c r="J966" s="113"/>
      <c r="K966" s="113"/>
      <c r="AQ966" s="62"/>
      <c r="AR966" s="62"/>
      <c r="AS966" s="62"/>
      <c r="AT966" s="62"/>
    </row>
    <row r="967" ht="15.75" customHeight="1">
      <c r="F967" s="111"/>
      <c r="G967" s="112"/>
      <c r="H967" s="112"/>
      <c r="I967" s="112"/>
      <c r="J967" s="113"/>
      <c r="K967" s="113"/>
      <c r="AQ967" s="62"/>
      <c r="AR967" s="62"/>
      <c r="AS967" s="62"/>
      <c r="AT967" s="62"/>
    </row>
    <row r="968" ht="15.75" customHeight="1">
      <c r="F968" s="111"/>
      <c r="G968" s="112"/>
      <c r="H968" s="112"/>
      <c r="I968" s="112"/>
      <c r="J968" s="113"/>
      <c r="K968" s="113"/>
      <c r="AQ968" s="62"/>
      <c r="AR968" s="62"/>
      <c r="AS968" s="62"/>
      <c r="AT968" s="62"/>
    </row>
    <row r="969" ht="15.75" customHeight="1">
      <c r="F969" s="111"/>
      <c r="G969" s="112"/>
      <c r="H969" s="112"/>
      <c r="I969" s="112"/>
      <c r="J969" s="113"/>
      <c r="K969" s="113"/>
      <c r="AQ969" s="62"/>
      <c r="AR969" s="62"/>
      <c r="AS969" s="62"/>
      <c r="AT969" s="62"/>
    </row>
    <row r="970" ht="15.75" customHeight="1">
      <c r="F970" s="111"/>
      <c r="G970" s="112"/>
      <c r="H970" s="112"/>
      <c r="I970" s="112"/>
      <c r="J970" s="113"/>
      <c r="K970" s="113"/>
      <c r="AQ970" s="62"/>
      <c r="AR970" s="62"/>
      <c r="AS970" s="62"/>
      <c r="AT970" s="62"/>
    </row>
    <row r="971" ht="15.75" customHeight="1">
      <c r="F971" s="111"/>
      <c r="G971" s="112"/>
      <c r="H971" s="112"/>
      <c r="I971" s="112"/>
      <c r="J971" s="113"/>
      <c r="K971" s="113"/>
      <c r="AQ971" s="62"/>
      <c r="AR971" s="62"/>
      <c r="AS971" s="62"/>
      <c r="AT971" s="62"/>
    </row>
    <row r="972" ht="15.75" customHeight="1">
      <c r="F972" s="111"/>
      <c r="G972" s="112"/>
      <c r="H972" s="112"/>
      <c r="I972" s="112"/>
      <c r="J972" s="113"/>
      <c r="K972" s="113"/>
      <c r="AQ972" s="62"/>
      <c r="AR972" s="62"/>
      <c r="AS972" s="62"/>
      <c r="AT972" s="62"/>
    </row>
    <row r="973" ht="15.75" customHeight="1">
      <c r="F973" s="111"/>
      <c r="G973" s="112"/>
      <c r="H973" s="112"/>
      <c r="I973" s="112"/>
      <c r="J973" s="113"/>
      <c r="K973" s="113"/>
      <c r="AQ973" s="62"/>
      <c r="AR973" s="62"/>
      <c r="AS973" s="62"/>
      <c r="AT973" s="62"/>
    </row>
    <row r="974" ht="15.75" customHeight="1">
      <c r="F974" s="111"/>
      <c r="G974" s="112"/>
      <c r="H974" s="112"/>
      <c r="I974" s="112"/>
      <c r="J974" s="113"/>
      <c r="K974" s="113"/>
      <c r="AQ974" s="62"/>
      <c r="AR974" s="62"/>
      <c r="AS974" s="62"/>
      <c r="AT974" s="62"/>
    </row>
    <row r="975" ht="15.75" customHeight="1">
      <c r="F975" s="111"/>
      <c r="G975" s="112"/>
      <c r="H975" s="112"/>
      <c r="I975" s="112"/>
      <c r="J975" s="113"/>
      <c r="K975" s="113"/>
      <c r="AQ975" s="62"/>
      <c r="AR975" s="62"/>
      <c r="AS975" s="62"/>
      <c r="AT975" s="62"/>
    </row>
    <row r="976" ht="15.75" customHeight="1">
      <c r="F976" s="111"/>
      <c r="G976" s="112"/>
      <c r="H976" s="112"/>
      <c r="I976" s="112"/>
      <c r="J976" s="113"/>
      <c r="K976" s="113"/>
      <c r="AQ976" s="62"/>
      <c r="AR976" s="62"/>
      <c r="AS976" s="62"/>
      <c r="AT976" s="62"/>
    </row>
    <row r="977" ht="15.75" customHeight="1">
      <c r="F977" s="111"/>
      <c r="G977" s="112"/>
      <c r="H977" s="112"/>
      <c r="I977" s="112"/>
      <c r="J977" s="113"/>
      <c r="K977" s="113"/>
      <c r="AQ977" s="62"/>
      <c r="AR977" s="62"/>
      <c r="AS977" s="62"/>
      <c r="AT977" s="62"/>
    </row>
    <row r="978" ht="15.75" customHeight="1">
      <c r="F978" s="111"/>
      <c r="G978" s="112"/>
      <c r="H978" s="112"/>
      <c r="I978" s="112"/>
      <c r="J978" s="113"/>
      <c r="K978" s="113"/>
      <c r="AQ978" s="62"/>
      <c r="AR978" s="62"/>
      <c r="AS978" s="62"/>
      <c r="AT978" s="62"/>
    </row>
    <row r="979" ht="15.75" customHeight="1">
      <c r="F979" s="111"/>
      <c r="G979" s="112"/>
      <c r="H979" s="112"/>
      <c r="I979" s="112"/>
      <c r="J979" s="113"/>
      <c r="K979" s="113"/>
      <c r="AQ979" s="62"/>
      <c r="AR979" s="62"/>
      <c r="AS979" s="62"/>
      <c r="AT979" s="62"/>
    </row>
    <row r="980" ht="15.75" customHeight="1">
      <c r="F980" s="111"/>
      <c r="G980" s="112"/>
      <c r="H980" s="112"/>
      <c r="I980" s="112"/>
      <c r="J980" s="113"/>
      <c r="K980" s="113"/>
      <c r="AQ980" s="62"/>
      <c r="AR980" s="62"/>
      <c r="AS980" s="62"/>
      <c r="AT980" s="62"/>
    </row>
    <row r="981" ht="15.75" customHeight="1">
      <c r="F981" s="111"/>
      <c r="G981" s="112"/>
      <c r="H981" s="112"/>
      <c r="I981" s="112"/>
      <c r="J981" s="113"/>
      <c r="K981" s="113"/>
      <c r="AQ981" s="62"/>
      <c r="AR981" s="62"/>
      <c r="AS981" s="62"/>
      <c r="AT981" s="62"/>
    </row>
    <row r="982" ht="15.75" customHeight="1">
      <c r="F982" s="111"/>
      <c r="G982" s="112"/>
      <c r="H982" s="112"/>
      <c r="I982" s="112"/>
      <c r="J982" s="113"/>
      <c r="K982" s="113"/>
      <c r="AQ982" s="62"/>
      <c r="AR982" s="62"/>
      <c r="AS982" s="62"/>
      <c r="AT982" s="62"/>
    </row>
    <row r="983" ht="15.75" customHeight="1">
      <c r="F983" s="111"/>
      <c r="G983" s="112"/>
      <c r="H983" s="112"/>
      <c r="I983" s="112"/>
      <c r="J983" s="113"/>
      <c r="K983" s="113"/>
      <c r="AQ983" s="62"/>
      <c r="AR983" s="62"/>
      <c r="AS983" s="62"/>
      <c r="AT983" s="62"/>
    </row>
    <row r="984" ht="15.75" customHeight="1">
      <c r="F984" s="111"/>
      <c r="G984" s="112"/>
      <c r="H984" s="112"/>
      <c r="I984" s="112"/>
      <c r="J984" s="113"/>
      <c r="K984" s="113"/>
      <c r="AQ984" s="62"/>
      <c r="AR984" s="62"/>
      <c r="AS984" s="62"/>
      <c r="AT984" s="62"/>
    </row>
    <row r="985" ht="15.75" customHeight="1">
      <c r="F985" s="111"/>
      <c r="G985" s="112"/>
      <c r="H985" s="112"/>
      <c r="I985" s="112"/>
      <c r="J985" s="113"/>
      <c r="K985" s="113"/>
      <c r="AQ985" s="62"/>
      <c r="AR985" s="62"/>
      <c r="AS985" s="62"/>
      <c r="AT985" s="62"/>
    </row>
    <row r="986" ht="15.75" customHeight="1">
      <c r="F986" s="111"/>
      <c r="G986" s="112"/>
      <c r="H986" s="112"/>
      <c r="I986" s="112"/>
      <c r="J986" s="113"/>
      <c r="K986" s="113"/>
      <c r="AQ986" s="62"/>
      <c r="AR986" s="62"/>
      <c r="AS986" s="62"/>
      <c r="AT986" s="62"/>
    </row>
    <row r="987" ht="15.75" customHeight="1">
      <c r="F987" s="111"/>
      <c r="G987" s="112"/>
      <c r="H987" s="112"/>
      <c r="I987" s="112"/>
      <c r="J987" s="113"/>
      <c r="K987" s="113"/>
      <c r="AQ987" s="62"/>
      <c r="AR987" s="62"/>
      <c r="AS987" s="62"/>
      <c r="AT987" s="62"/>
    </row>
    <row r="988" ht="15.75" customHeight="1">
      <c r="F988" s="111"/>
      <c r="G988" s="112"/>
      <c r="H988" s="112"/>
      <c r="I988" s="112"/>
      <c r="J988" s="113"/>
      <c r="K988" s="113"/>
      <c r="AQ988" s="62"/>
      <c r="AR988" s="62"/>
      <c r="AS988" s="62"/>
      <c r="AT988" s="62"/>
    </row>
    <row r="989" ht="15.75" customHeight="1">
      <c r="F989" s="111"/>
      <c r="G989" s="112"/>
      <c r="H989" s="112"/>
      <c r="I989" s="112"/>
      <c r="J989" s="113"/>
      <c r="K989" s="113"/>
      <c r="AQ989" s="62"/>
      <c r="AR989" s="62"/>
      <c r="AS989" s="62"/>
      <c r="AT989" s="62"/>
    </row>
    <row r="990" ht="15.75" customHeight="1">
      <c r="F990" s="111"/>
      <c r="G990" s="112"/>
      <c r="H990" s="112"/>
      <c r="I990" s="112"/>
      <c r="J990" s="113"/>
      <c r="K990" s="113"/>
      <c r="AQ990" s="62"/>
      <c r="AR990" s="62"/>
      <c r="AS990" s="62"/>
      <c r="AT990" s="62"/>
    </row>
    <row r="991" ht="15.75" customHeight="1">
      <c r="F991" s="111"/>
      <c r="G991" s="112"/>
      <c r="H991" s="112"/>
      <c r="I991" s="112"/>
      <c r="J991" s="113"/>
      <c r="K991" s="113"/>
      <c r="AQ991" s="62"/>
      <c r="AR991" s="62"/>
      <c r="AS991" s="62"/>
      <c r="AT991" s="62"/>
    </row>
    <row r="992" ht="15.75" customHeight="1">
      <c r="F992" s="111"/>
      <c r="G992" s="112"/>
      <c r="H992" s="112"/>
      <c r="I992" s="112"/>
      <c r="J992" s="113"/>
      <c r="K992" s="113"/>
      <c r="AQ992" s="62"/>
      <c r="AR992" s="62"/>
      <c r="AS992" s="62"/>
      <c r="AT992" s="62"/>
    </row>
    <row r="993" ht="15.75" customHeight="1">
      <c r="F993" s="111"/>
      <c r="G993" s="112"/>
      <c r="H993" s="112"/>
      <c r="I993" s="112"/>
      <c r="J993" s="113"/>
      <c r="K993" s="113"/>
      <c r="AQ993" s="62"/>
      <c r="AR993" s="62"/>
      <c r="AS993" s="62"/>
      <c r="AT993" s="62"/>
    </row>
    <row r="994" ht="15.75" customHeight="1">
      <c r="F994" s="111"/>
      <c r="G994" s="112"/>
      <c r="H994" s="112"/>
      <c r="I994" s="112"/>
      <c r="J994" s="113"/>
      <c r="K994" s="113"/>
      <c r="AQ994" s="62"/>
      <c r="AR994" s="62"/>
      <c r="AS994" s="62"/>
      <c r="AT994" s="62"/>
    </row>
    <row r="995" ht="15.75" customHeight="1">
      <c r="F995" s="111"/>
      <c r="G995" s="112"/>
      <c r="H995" s="112"/>
      <c r="I995" s="112"/>
      <c r="J995" s="113"/>
      <c r="K995" s="113"/>
      <c r="AQ995" s="62"/>
      <c r="AR995" s="62"/>
      <c r="AS995" s="62"/>
      <c r="AT995" s="62"/>
    </row>
    <row r="996" ht="15.75" customHeight="1">
      <c r="F996" s="111"/>
      <c r="G996" s="112"/>
      <c r="H996" s="112"/>
      <c r="I996" s="112"/>
      <c r="J996" s="113"/>
      <c r="K996" s="113"/>
      <c r="AQ996" s="62"/>
      <c r="AR996" s="62"/>
      <c r="AS996" s="62"/>
      <c r="AT996" s="62"/>
    </row>
    <row r="997" ht="15.75" customHeight="1">
      <c r="F997" s="111"/>
      <c r="G997" s="112"/>
      <c r="H997" s="112"/>
      <c r="I997" s="112"/>
      <c r="J997" s="113"/>
      <c r="K997" s="113"/>
      <c r="AQ997" s="62"/>
      <c r="AR997" s="62"/>
      <c r="AS997" s="62"/>
      <c r="AT997" s="62"/>
    </row>
    <row r="998" ht="15.75" customHeight="1">
      <c r="F998" s="111"/>
      <c r="G998" s="112"/>
      <c r="H998" s="112"/>
      <c r="I998" s="112"/>
      <c r="J998" s="113"/>
      <c r="K998" s="113"/>
      <c r="AQ998" s="62"/>
      <c r="AR998" s="62"/>
      <c r="AS998" s="62"/>
      <c r="AT998" s="62"/>
    </row>
    <row r="999" ht="15.75" customHeight="1">
      <c r="F999" s="111"/>
      <c r="G999" s="112"/>
      <c r="H999" s="112"/>
      <c r="I999" s="112"/>
      <c r="J999" s="113"/>
      <c r="K999" s="113"/>
      <c r="AQ999" s="62"/>
      <c r="AR999" s="62"/>
      <c r="AS999" s="62"/>
      <c r="AT999" s="62"/>
    </row>
    <row r="1000" ht="15.75" customHeight="1">
      <c r="F1000" s="111"/>
      <c r="G1000" s="112"/>
      <c r="H1000" s="112"/>
      <c r="I1000" s="112"/>
      <c r="J1000" s="113"/>
      <c r="K1000" s="113"/>
      <c r="AQ1000" s="62"/>
      <c r="AR1000" s="62"/>
      <c r="AS1000" s="62"/>
      <c r="AT1000" s="62"/>
    </row>
  </sheetData>
  <mergeCells count="29">
    <mergeCell ref="I3:O3"/>
    <mergeCell ref="P3:X3"/>
    <mergeCell ref="AA3:AI3"/>
    <mergeCell ref="AK3:AY3"/>
    <mergeCell ref="B4:F4"/>
    <mergeCell ref="D5:E5"/>
    <mergeCell ref="D6:E6"/>
    <mergeCell ref="D11:E11"/>
    <mergeCell ref="D12:E12"/>
    <mergeCell ref="B7:B13"/>
    <mergeCell ref="B14:B21"/>
    <mergeCell ref="C17:C21"/>
    <mergeCell ref="B5:B6"/>
    <mergeCell ref="C7:F7"/>
    <mergeCell ref="D8:E8"/>
    <mergeCell ref="D9:E9"/>
    <mergeCell ref="C10:C13"/>
    <mergeCell ref="D10:E10"/>
    <mergeCell ref="D13:E13"/>
    <mergeCell ref="D21:E21"/>
    <mergeCell ref="B23:G23"/>
    <mergeCell ref="B80:G80"/>
    <mergeCell ref="C14:F14"/>
    <mergeCell ref="D15:E15"/>
    <mergeCell ref="D16:E16"/>
    <mergeCell ref="D17:E17"/>
    <mergeCell ref="D18:E18"/>
    <mergeCell ref="D19:E19"/>
    <mergeCell ref="D20:E20"/>
  </mergeCells>
  <dataValidations>
    <dataValidation type="list" allowBlank="1" showErrorMessage="1" sqref="D5 D8 D15">
      <formula1>$B$97:$B$100</formula1>
    </dataValidation>
    <dataValidation type="list" allowBlank="1" showErrorMessage="1" sqref="F17">
      <formula1>$C$130:$C$195</formula1>
    </dataValidation>
    <dataValidation type="list" allowBlank="1" showErrorMessage="1" sqref="F12">
      <formula1>$C$194:$C$195</formula1>
    </dataValidation>
    <dataValidation type="list" allowBlank="1" showErrorMessage="1" sqref="D81:G81">
      <formula1>$B$104:$B$108</formula1>
    </dataValidation>
  </dataValidations>
  <printOptions/>
  <pageMargins bottom="0.75" footer="0.0" header="0.0" left="0.7" right="0.7" top="0.75"/>
  <pageSetup paperSize="9" orientation="portrait"/>
  <drawing r:id="rId1"/>
  <tableParts count="1">
    <tablePart r:id="rId3"/>
  </tablePart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9.38"/>
    <col customWidth="1" min="2" max="2" width="16.13"/>
    <col customWidth="1" min="3" max="3" width="19.63"/>
    <col customWidth="1" min="4" max="4" width="14.88"/>
    <col customWidth="1" min="5" max="5" width="9.38"/>
    <col customWidth="1" min="6" max="6" width="11.5"/>
    <col customWidth="1" min="7" max="11" width="9.38"/>
    <col customWidth="1" min="12" max="12" width="13.5"/>
    <col customWidth="1" min="13" max="13" width="10.0"/>
    <col customWidth="1" min="14" max="14" width="12.0"/>
    <col customWidth="1" min="15" max="15" width="10.63"/>
    <col customWidth="1" min="16" max="20" width="9.13"/>
    <col customWidth="1" min="21" max="21" width="12.88"/>
    <col customWidth="1" min="22" max="22" width="9.13"/>
    <col customWidth="1" min="23" max="23" width="10.88"/>
    <col customWidth="1" min="24" max="26" width="9.13"/>
    <col customWidth="1" min="27" max="27" width="12.88"/>
    <col customWidth="1" min="28" max="28" width="13.25"/>
    <col customWidth="1" min="29" max="30" width="9.13"/>
    <col customWidth="1" min="31" max="31" width="14.13"/>
    <col customWidth="1" min="32" max="32" width="11.13"/>
  </cols>
  <sheetData>
    <row r="1">
      <c r="L1" s="57"/>
      <c r="M1" s="62"/>
      <c r="O1" s="269"/>
      <c r="P1" s="269"/>
      <c r="Q1" s="269"/>
      <c r="R1" s="269"/>
      <c r="S1" s="269"/>
      <c r="T1" s="269"/>
      <c r="U1" s="269"/>
      <c r="V1" s="269"/>
    </row>
    <row r="2">
      <c r="L2" s="57"/>
      <c r="M2" s="62"/>
      <c r="O2" s="269"/>
      <c r="P2" s="269"/>
      <c r="Q2" s="269"/>
      <c r="R2" s="269"/>
      <c r="S2" s="269"/>
      <c r="T2" s="269"/>
      <c r="U2" s="269"/>
      <c r="V2" s="269"/>
    </row>
    <row r="3">
      <c r="C3" s="270" t="s">
        <v>250</v>
      </c>
      <c r="D3" s="271"/>
      <c r="I3" s="272" t="s">
        <v>251</v>
      </c>
      <c r="J3" s="273"/>
      <c r="K3" s="273" t="s">
        <v>252</v>
      </c>
      <c r="L3" s="274"/>
      <c r="M3" s="273"/>
      <c r="N3" s="275" t="str">
        <f>'Pin Maritime'!F17</f>
        <v>Pin maritime </v>
      </c>
      <c r="O3" s="276"/>
      <c r="P3" s="277"/>
      <c r="Q3" s="278" t="s">
        <v>253</v>
      </c>
      <c r="R3" s="276"/>
      <c r="S3" s="276"/>
      <c r="T3" s="275" t="s">
        <v>254</v>
      </c>
      <c r="U3" s="276"/>
      <c r="V3" s="277"/>
      <c r="W3" s="278" t="s">
        <v>255</v>
      </c>
      <c r="X3" s="276"/>
      <c r="Y3" s="276"/>
      <c r="Z3" s="275" t="s">
        <v>256</v>
      </c>
      <c r="AA3" s="276"/>
      <c r="AB3" s="277"/>
      <c r="AC3" s="278" t="s">
        <v>257</v>
      </c>
      <c r="AD3" s="276"/>
      <c r="AE3" s="279"/>
    </row>
    <row r="4">
      <c r="C4" s="280" t="s">
        <v>38</v>
      </c>
      <c r="D4" s="281">
        <f>E9+SUM(AB21:AB221)</f>
        <v>-7584.063133</v>
      </c>
      <c r="I4" s="282"/>
      <c r="J4" s="62"/>
      <c r="K4" s="221" t="s">
        <v>258</v>
      </c>
      <c r="L4" s="283">
        <f>MAX(O4,R4,U4,X4,AA4,AD4)</f>
        <v>60</v>
      </c>
      <c r="M4" s="62"/>
      <c r="N4" s="284" t="s">
        <v>258</v>
      </c>
      <c r="O4" s="269">
        <f>'Pin Maritime'!F18</f>
        <v>60</v>
      </c>
      <c r="P4" s="285"/>
      <c r="Q4" s="62" t="s">
        <v>258</v>
      </c>
      <c r="R4" s="269" t="str">
        <f>B!F18</f>
        <v/>
      </c>
      <c r="S4" s="269"/>
      <c r="T4" s="284" t="s">
        <v>258</v>
      </c>
      <c r="U4" s="269" t="str">
        <f>'C'!F18</f>
        <v/>
      </c>
      <c r="V4" s="285"/>
      <c r="W4" s="62" t="s">
        <v>258</v>
      </c>
      <c r="X4" s="269" t="str">
        <f>D!F18</f>
        <v/>
      </c>
      <c r="Y4" s="269"/>
      <c r="Z4" s="284" t="s">
        <v>258</v>
      </c>
      <c r="AA4" s="269" t="str">
        <f>E!F18</f>
        <v/>
      </c>
      <c r="AB4" s="285"/>
      <c r="AC4" s="62" t="s">
        <v>258</v>
      </c>
      <c r="AD4" s="269" t="str">
        <f>F!F18</f>
        <v/>
      </c>
      <c r="AE4" s="286"/>
    </row>
    <row r="5">
      <c r="C5" s="280" t="s">
        <v>44</v>
      </c>
      <c r="D5" s="287">
        <f>E9+(1*L4*E184-0)/((1+4.5%)^L4)</f>
        <v>6806.64043</v>
      </c>
      <c r="I5" s="282"/>
      <c r="J5" s="62"/>
      <c r="K5" s="221" t="s">
        <v>259</v>
      </c>
      <c r="L5" s="288">
        <f>SUM(O5,R5,U5,X5,AA5,AD5)</f>
        <v>2.4</v>
      </c>
      <c r="M5" s="62"/>
      <c r="N5" s="284" t="s">
        <v>57</v>
      </c>
      <c r="O5" s="113">
        <f>'Pin Maritime'!F21</f>
        <v>2.4</v>
      </c>
      <c r="P5" s="289"/>
      <c r="Q5" s="62" t="s">
        <v>57</v>
      </c>
      <c r="R5" s="113" t="str">
        <f>B!F21</f>
        <v/>
      </c>
      <c r="S5" s="113"/>
      <c r="T5" s="284" t="s">
        <v>57</v>
      </c>
      <c r="U5" s="113" t="str">
        <f>'C'!F21</f>
        <v/>
      </c>
      <c r="V5" s="289"/>
      <c r="W5" s="62" t="s">
        <v>57</v>
      </c>
      <c r="X5" s="113" t="str">
        <f>D!F21</f>
        <v/>
      </c>
      <c r="Y5" s="113"/>
      <c r="Z5" s="284" t="s">
        <v>57</v>
      </c>
      <c r="AA5" s="113" t="str">
        <f>E!F21</f>
        <v/>
      </c>
      <c r="AB5" s="289"/>
      <c r="AC5" s="62" t="s">
        <v>57</v>
      </c>
      <c r="AD5" s="113" t="str">
        <f>F!F21</f>
        <v/>
      </c>
      <c r="AE5" s="286"/>
    </row>
    <row r="6">
      <c r="C6" s="290" t="s">
        <v>50</v>
      </c>
      <c r="D6" s="291">
        <f>D4-D5</f>
        <v>-14390.70356</v>
      </c>
      <c r="I6" s="282"/>
      <c r="J6" s="62"/>
      <c r="L6" s="57"/>
      <c r="M6" s="62"/>
      <c r="N6" s="284" t="s">
        <v>260</v>
      </c>
      <c r="O6" s="292">
        <v>2100.0</v>
      </c>
      <c r="P6" s="285" t="s">
        <v>261</v>
      </c>
      <c r="Q6" s="62" t="s">
        <v>260</v>
      </c>
      <c r="R6" s="292">
        <v>0.0</v>
      </c>
      <c r="S6" s="269" t="s">
        <v>261</v>
      </c>
      <c r="T6" s="284" t="s">
        <v>260</v>
      </c>
      <c r="U6" s="292">
        <f t="shared" ref="U6:U13" si="1">R6</f>
        <v>0</v>
      </c>
      <c r="V6" s="285" t="s">
        <v>261</v>
      </c>
      <c r="W6" s="62" t="s">
        <v>260</v>
      </c>
      <c r="X6" s="292">
        <f t="shared" ref="X6:X13" si="2">U6</f>
        <v>0</v>
      </c>
      <c r="Y6" s="269" t="s">
        <v>261</v>
      </c>
      <c r="Z6" s="284" t="s">
        <v>260</v>
      </c>
      <c r="AA6" s="292">
        <f>X6</f>
        <v>0</v>
      </c>
      <c r="AB6" s="285" t="s">
        <v>261</v>
      </c>
      <c r="AC6" s="62" t="s">
        <v>260</v>
      </c>
      <c r="AD6" s="292">
        <f t="shared" ref="AD6:AD13" si="3">AA6</f>
        <v>0</v>
      </c>
      <c r="AE6" s="286" t="s">
        <v>261</v>
      </c>
    </row>
    <row r="7">
      <c r="I7" s="282"/>
      <c r="J7" s="62"/>
      <c r="L7" s="57"/>
      <c r="M7" s="62"/>
      <c r="N7" s="284" t="s">
        <v>262</v>
      </c>
      <c r="O7" s="293">
        <v>1800.0</v>
      </c>
      <c r="P7" s="285" t="s">
        <v>261</v>
      </c>
      <c r="Q7" s="62" t="s">
        <v>262</v>
      </c>
      <c r="R7" s="294">
        <v>0.0</v>
      </c>
      <c r="S7" s="269" t="s">
        <v>261</v>
      </c>
      <c r="T7" s="284" t="s">
        <v>262</v>
      </c>
      <c r="U7" s="294">
        <f t="shared" si="1"/>
        <v>0</v>
      </c>
      <c r="V7" s="285" t="s">
        <v>261</v>
      </c>
      <c r="W7" s="62" t="s">
        <v>262</v>
      </c>
      <c r="X7" s="294">
        <f t="shared" si="2"/>
        <v>0</v>
      </c>
      <c r="Y7" s="269" t="s">
        <v>261</v>
      </c>
      <c r="Z7" s="284" t="s">
        <v>262</v>
      </c>
      <c r="AA7" s="294">
        <v>0.0</v>
      </c>
      <c r="AB7" s="285" t="s">
        <v>261</v>
      </c>
      <c r="AC7" s="62" t="s">
        <v>262</v>
      </c>
      <c r="AD7" s="294">
        <f t="shared" si="3"/>
        <v>0</v>
      </c>
      <c r="AE7" s="286" t="s">
        <v>261</v>
      </c>
    </row>
    <row r="8">
      <c r="I8" s="282"/>
      <c r="J8" s="62"/>
      <c r="K8" s="221"/>
      <c r="L8" s="57"/>
      <c r="M8" s="62"/>
      <c r="N8" s="284" t="s">
        <v>263</v>
      </c>
      <c r="O8" s="295">
        <v>1120.0</v>
      </c>
      <c r="P8" s="285" t="s">
        <v>261</v>
      </c>
      <c r="Q8" s="284" t="s">
        <v>263</v>
      </c>
      <c r="R8" s="292">
        <v>0.0</v>
      </c>
      <c r="S8" s="269" t="s">
        <v>261</v>
      </c>
      <c r="T8" s="284" t="s">
        <v>263</v>
      </c>
      <c r="U8" s="292">
        <f t="shared" si="1"/>
        <v>0</v>
      </c>
      <c r="V8" s="285" t="s">
        <v>261</v>
      </c>
      <c r="W8" s="62" t="s">
        <v>264</v>
      </c>
      <c r="X8" s="292">
        <f t="shared" si="2"/>
        <v>0</v>
      </c>
      <c r="Y8" s="269" t="s">
        <v>261</v>
      </c>
      <c r="Z8" s="284" t="s">
        <v>264</v>
      </c>
      <c r="AA8" s="292">
        <f>X8</f>
        <v>0</v>
      </c>
      <c r="AB8" s="285" t="s">
        <v>261</v>
      </c>
      <c r="AC8" s="62" t="s">
        <v>264</v>
      </c>
      <c r="AD8" s="292">
        <f t="shared" si="3"/>
        <v>0</v>
      </c>
      <c r="AE8" s="286" t="s">
        <v>261</v>
      </c>
    </row>
    <row r="9" ht="15.0" customHeight="1">
      <c r="C9" s="296" t="s">
        <v>265</v>
      </c>
      <c r="D9" s="297"/>
      <c r="E9" s="298">
        <v>6550.0</v>
      </c>
      <c r="I9" s="282"/>
      <c r="J9" s="62"/>
      <c r="K9" s="221" t="s">
        <v>266</v>
      </c>
      <c r="L9" s="299">
        <v>0.0</v>
      </c>
      <c r="M9" s="62"/>
      <c r="N9" s="284" t="s">
        <v>267</v>
      </c>
      <c r="O9" s="295">
        <v>860.0</v>
      </c>
      <c r="P9" s="285" t="s">
        <v>261</v>
      </c>
      <c r="Q9" s="62" t="s">
        <v>268</v>
      </c>
      <c r="R9" s="292">
        <v>0.0</v>
      </c>
      <c r="S9" s="269" t="s">
        <v>261</v>
      </c>
      <c r="T9" s="284" t="s">
        <v>268</v>
      </c>
      <c r="U9" s="292">
        <f t="shared" si="1"/>
        <v>0</v>
      </c>
      <c r="V9" s="285" t="s">
        <v>261</v>
      </c>
      <c r="W9" s="62" t="s">
        <v>268</v>
      </c>
      <c r="X9" s="292">
        <f t="shared" si="2"/>
        <v>0</v>
      </c>
      <c r="Y9" s="269" t="s">
        <v>261</v>
      </c>
      <c r="Z9" s="284" t="s">
        <v>268</v>
      </c>
      <c r="AA9" s="292">
        <v>0.0</v>
      </c>
      <c r="AB9" s="285" t="s">
        <v>261</v>
      </c>
      <c r="AC9" s="62" t="s">
        <v>268</v>
      </c>
      <c r="AD9" s="292">
        <f t="shared" si="3"/>
        <v>0</v>
      </c>
      <c r="AE9" s="286" t="s">
        <v>261</v>
      </c>
    </row>
    <row r="10" ht="15.0" customHeight="1">
      <c r="C10" s="300" t="s">
        <v>269</v>
      </c>
      <c r="D10" s="301">
        <v>0.0</v>
      </c>
      <c r="E10" s="302">
        <v>0.0</v>
      </c>
      <c r="I10" s="282"/>
      <c r="J10" s="62"/>
      <c r="K10" s="221" t="s">
        <v>270</v>
      </c>
      <c r="L10" s="299">
        <v>0.08</v>
      </c>
      <c r="M10" s="62"/>
      <c r="N10" s="284" t="s">
        <v>271</v>
      </c>
      <c r="O10" s="295">
        <v>860.0</v>
      </c>
      <c r="P10" s="285" t="s">
        <v>261</v>
      </c>
      <c r="Q10" s="62" t="s">
        <v>272</v>
      </c>
      <c r="R10" s="292">
        <v>0.0</v>
      </c>
      <c r="S10" s="269" t="s">
        <v>261</v>
      </c>
      <c r="T10" s="284" t="s">
        <v>272</v>
      </c>
      <c r="U10" s="292">
        <f t="shared" si="1"/>
        <v>0</v>
      </c>
      <c r="V10" s="285" t="s">
        <v>261</v>
      </c>
      <c r="W10" s="62" t="s">
        <v>272</v>
      </c>
      <c r="X10" s="292">
        <f t="shared" si="2"/>
        <v>0</v>
      </c>
      <c r="Y10" s="269" t="s">
        <v>261</v>
      </c>
      <c r="Z10" s="284" t="s">
        <v>272</v>
      </c>
      <c r="AA10" s="292">
        <f t="shared" ref="AA10:AA13" si="4">X10</f>
        <v>0</v>
      </c>
      <c r="AB10" s="285" t="s">
        <v>261</v>
      </c>
      <c r="AC10" s="62" t="s">
        <v>272</v>
      </c>
      <c r="AD10" s="292">
        <f t="shared" si="3"/>
        <v>0</v>
      </c>
      <c r="AE10" s="286" t="s">
        <v>261</v>
      </c>
    </row>
    <row r="11" ht="15.0" customHeight="1">
      <c r="C11" s="282"/>
      <c r="D11" s="301">
        <v>1.0</v>
      </c>
      <c r="E11" s="302">
        <v>0.0</v>
      </c>
      <c r="I11" s="282"/>
      <c r="J11" s="62"/>
      <c r="K11" s="221" t="s">
        <v>273</v>
      </c>
      <c r="L11" s="303">
        <v>0.0</v>
      </c>
      <c r="M11" s="62"/>
      <c r="N11" s="284" t="s">
        <v>274</v>
      </c>
      <c r="O11" s="295">
        <v>360.0</v>
      </c>
      <c r="P11" s="285" t="s">
        <v>261</v>
      </c>
      <c r="Q11" s="62" t="s">
        <v>275</v>
      </c>
      <c r="R11" s="292">
        <v>0.0</v>
      </c>
      <c r="S11" s="269" t="s">
        <v>261</v>
      </c>
      <c r="T11" s="284" t="s">
        <v>275</v>
      </c>
      <c r="U11" s="292">
        <f t="shared" si="1"/>
        <v>0</v>
      </c>
      <c r="V11" s="285" t="s">
        <v>261</v>
      </c>
      <c r="W11" s="62" t="s">
        <v>275</v>
      </c>
      <c r="X11" s="292">
        <f t="shared" si="2"/>
        <v>0</v>
      </c>
      <c r="Y11" s="269" t="s">
        <v>261</v>
      </c>
      <c r="Z11" s="284" t="s">
        <v>275</v>
      </c>
      <c r="AA11" s="292">
        <f t="shared" si="4"/>
        <v>0</v>
      </c>
      <c r="AB11" s="285" t="s">
        <v>261</v>
      </c>
      <c r="AC11" s="62" t="s">
        <v>275</v>
      </c>
      <c r="AD11" s="292">
        <f t="shared" si="3"/>
        <v>0</v>
      </c>
      <c r="AE11" s="286" t="s">
        <v>261</v>
      </c>
    </row>
    <row r="12" ht="15.0" customHeight="1">
      <c r="C12" s="282"/>
      <c r="D12" s="301">
        <v>2.0</v>
      </c>
      <c r="E12" s="302">
        <v>0.0</v>
      </c>
      <c r="I12" s="282"/>
      <c r="J12" s="62"/>
      <c r="K12" s="221" t="s">
        <v>276</v>
      </c>
      <c r="L12" s="303">
        <v>5.0</v>
      </c>
      <c r="M12" s="62"/>
      <c r="N12" s="284" t="s">
        <v>277</v>
      </c>
      <c r="O12" s="295">
        <v>360.0</v>
      </c>
      <c r="P12" s="285" t="s">
        <v>261</v>
      </c>
      <c r="Q12" s="62" t="s">
        <v>278</v>
      </c>
      <c r="R12" s="292">
        <v>0.0</v>
      </c>
      <c r="S12" s="269" t="s">
        <v>261</v>
      </c>
      <c r="T12" s="284" t="s">
        <v>278</v>
      </c>
      <c r="U12" s="292">
        <f t="shared" si="1"/>
        <v>0</v>
      </c>
      <c r="V12" s="285" t="s">
        <v>261</v>
      </c>
      <c r="W12" s="62" t="s">
        <v>278</v>
      </c>
      <c r="X12" s="292">
        <f t="shared" si="2"/>
        <v>0</v>
      </c>
      <c r="Y12" s="269" t="s">
        <v>261</v>
      </c>
      <c r="Z12" s="284" t="s">
        <v>278</v>
      </c>
      <c r="AA12" s="292">
        <f t="shared" si="4"/>
        <v>0</v>
      </c>
      <c r="AB12" s="285" t="s">
        <v>261</v>
      </c>
      <c r="AC12" s="62" t="s">
        <v>278</v>
      </c>
      <c r="AD12" s="292">
        <f t="shared" si="3"/>
        <v>0</v>
      </c>
      <c r="AE12" s="286" t="s">
        <v>261</v>
      </c>
    </row>
    <row r="13" ht="15.0" customHeight="1">
      <c r="C13" s="282"/>
      <c r="D13" s="301">
        <v>3.0</v>
      </c>
      <c r="E13" s="302">
        <v>0.0</v>
      </c>
      <c r="I13" s="282"/>
      <c r="J13" s="62"/>
      <c r="K13" s="221" t="s">
        <v>279</v>
      </c>
      <c r="L13" s="303">
        <v>25.0</v>
      </c>
      <c r="M13" s="62"/>
      <c r="N13" s="284" t="s">
        <v>280</v>
      </c>
      <c r="O13" s="295">
        <v>360.0</v>
      </c>
      <c r="P13" s="285" t="s">
        <v>261</v>
      </c>
      <c r="Q13" s="62" t="s">
        <v>281</v>
      </c>
      <c r="R13" s="292">
        <v>0.0</v>
      </c>
      <c r="S13" s="269" t="s">
        <v>261</v>
      </c>
      <c r="T13" s="284" t="s">
        <v>281</v>
      </c>
      <c r="U13" s="292">
        <f t="shared" si="1"/>
        <v>0</v>
      </c>
      <c r="V13" s="285" t="s">
        <v>261</v>
      </c>
      <c r="W13" s="62" t="s">
        <v>281</v>
      </c>
      <c r="X13" s="292">
        <f t="shared" si="2"/>
        <v>0</v>
      </c>
      <c r="Y13" s="269" t="s">
        <v>261</v>
      </c>
      <c r="Z13" s="284" t="s">
        <v>281</v>
      </c>
      <c r="AA13" s="292">
        <f t="shared" si="4"/>
        <v>0</v>
      </c>
      <c r="AB13" s="285" t="s">
        <v>261</v>
      </c>
      <c r="AC13" s="62" t="s">
        <v>281</v>
      </c>
      <c r="AD13" s="292">
        <f t="shared" si="3"/>
        <v>0</v>
      </c>
      <c r="AE13" s="286" t="s">
        <v>261</v>
      </c>
    </row>
    <row r="14" ht="15.0" customHeight="1">
      <c r="C14" s="282"/>
      <c r="D14" s="301">
        <v>4.0</v>
      </c>
      <c r="E14" s="302">
        <v>0.0</v>
      </c>
      <c r="I14" s="304"/>
      <c r="J14" s="305"/>
      <c r="K14" s="305"/>
      <c r="L14" s="306"/>
      <c r="M14" s="305"/>
      <c r="N14" s="307"/>
      <c r="O14" s="308"/>
      <c r="P14" s="309"/>
      <c r="Q14" s="305"/>
      <c r="R14" s="310"/>
      <c r="S14" s="311"/>
      <c r="T14" s="307"/>
      <c r="U14" s="305"/>
      <c r="V14" s="312"/>
      <c r="W14" s="311"/>
      <c r="X14" s="305"/>
      <c r="Y14" s="310"/>
      <c r="Z14" s="313"/>
      <c r="AA14" s="305"/>
      <c r="AB14" s="312"/>
      <c r="AC14" s="311"/>
      <c r="AD14" s="305"/>
      <c r="AE14" s="314"/>
    </row>
    <row r="15" ht="15.0" customHeight="1">
      <c r="A15" s="62"/>
      <c r="B15" s="62"/>
      <c r="C15" s="304"/>
      <c r="D15" s="315">
        <v>5.0</v>
      </c>
      <c r="E15" s="316">
        <v>0.0</v>
      </c>
      <c r="F15" s="62"/>
      <c r="G15" s="62"/>
      <c r="H15" s="62"/>
      <c r="I15" s="62"/>
      <c r="J15" s="62"/>
      <c r="K15" s="62"/>
      <c r="L15" s="57"/>
      <c r="M15" s="62"/>
      <c r="N15" s="62"/>
      <c r="O15" s="317"/>
      <c r="P15" s="318"/>
      <c r="Q15" s="62"/>
      <c r="R15" s="262"/>
      <c r="S15" s="318"/>
      <c r="T15" s="62"/>
      <c r="U15" s="62"/>
      <c r="V15" s="262"/>
      <c r="W15" s="318"/>
      <c r="X15" s="62"/>
      <c r="Y15" s="262"/>
      <c r="Z15" s="318"/>
      <c r="AA15" s="62"/>
      <c r="AB15" s="262"/>
      <c r="AC15" s="318"/>
      <c r="AD15" s="62"/>
      <c r="AE15" s="262"/>
      <c r="AF15" s="318"/>
    </row>
    <row r="16">
      <c r="A16" s="62"/>
      <c r="B16" s="62"/>
      <c r="C16" s="62"/>
      <c r="D16" s="62"/>
      <c r="E16" s="62"/>
      <c r="F16" s="62"/>
      <c r="G16" s="62"/>
      <c r="H16" s="62"/>
      <c r="I16" s="62"/>
      <c r="J16" s="62"/>
      <c r="K16" s="62"/>
      <c r="L16" s="57"/>
      <c r="M16" s="319"/>
      <c r="N16" s="62"/>
      <c r="O16" s="317"/>
      <c r="P16" s="318"/>
      <c r="Q16" s="62"/>
      <c r="R16" s="262"/>
      <c r="S16" s="318"/>
      <c r="T16" s="62"/>
      <c r="U16" s="62"/>
      <c r="V16" s="262"/>
      <c r="W16" s="318"/>
      <c r="X16" s="62"/>
      <c r="Y16" s="262"/>
      <c r="Z16" s="318"/>
      <c r="AA16" s="62"/>
      <c r="AB16" s="262"/>
      <c r="AC16" s="318"/>
      <c r="AD16" s="62"/>
      <c r="AE16" s="262"/>
      <c r="AF16" s="318"/>
    </row>
    <row r="17">
      <c r="L17" s="57"/>
      <c r="M17" s="319"/>
      <c r="O17" s="269"/>
      <c r="P17" s="269"/>
      <c r="Q17" s="269"/>
      <c r="R17" s="269"/>
      <c r="S17" s="269"/>
      <c r="T17" s="269"/>
      <c r="U17" s="269"/>
      <c r="V17" s="269"/>
    </row>
    <row r="18">
      <c r="L18" s="57"/>
      <c r="M18" s="319"/>
      <c r="N18" s="320" t="s">
        <v>282</v>
      </c>
      <c r="O18" s="18"/>
      <c r="P18" s="18"/>
      <c r="Q18" s="18"/>
      <c r="R18" s="18"/>
      <c r="S18" s="18"/>
      <c r="T18" s="18"/>
      <c r="U18" s="18"/>
      <c r="V18" s="18"/>
      <c r="W18" s="18"/>
      <c r="X18" s="18"/>
      <c r="Y18" s="18"/>
      <c r="Z18" s="18"/>
      <c r="AA18" s="18"/>
      <c r="AB18" s="19"/>
    </row>
    <row r="19">
      <c r="L19" s="57"/>
      <c r="M19" s="319"/>
      <c r="N19" s="321" t="s">
        <v>88</v>
      </c>
      <c r="O19" s="322" t="s">
        <v>251</v>
      </c>
      <c r="P19" s="18"/>
      <c r="Q19" s="18"/>
      <c r="R19" s="18"/>
      <c r="S19" s="18"/>
      <c r="T19" s="19"/>
      <c r="U19" s="323"/>
      <c r="V19" s="324" t="s">
        <v>283</v>
      </c>
      <c r="W19" s="18"/>
      <c r="X19" s="18"/>
      <c r="Y19" s="18"/>
      <c r="Z19" s="18"/>
      <c r="AA19" s="18"/>
      <c r="AB19" s="325" t="s">
        <v>166</v>
      </c>
    </row>
    <row r="20">
      <c r="B20" s="326" t="s">
        <v>284</v>
      </c>
      <c r="C20" s="327"/>
      <c r="D20" s="327"/>
      <c r="E20" s="327"/>
      <c r="F20" s="327"/>
      <c r="G20" s="327"/>
      <c r="H20" s="327"/>
      <c r="I20" s="327"/>
      <c r="J20" s="327"/>
      <c r="K20" s="327"/>
      <c r="L20" s="297"/>
      <c r="N20" s="145"/>
      <c r="O20" s="328" t="s">
        <v>262</v>
      </c>
      <c r="P20" s="329" t="s">
        <v>285</v>
      </c>
      <c r="Q20" s="329" t="s">
        <v>286</v>
      </c>
      <c r="R20" s="329" t="s">
        <v>287</v>
      </c>
      <c r="S20" s="329" t="s">
        <v>273</v>
      </c>
      <c r="T20" s="330" t="s">
        <v>288</v>
      </c>
      <c r="U20" s="329" t="s">
        <v>269</v>
      </c>
      <c r="V20" s="331" t="s">
        <v>104</v>
      </c>
      <c r="W20" s="126" t="s">
        <v>289</v>
      </c>
      <c r="X20" s="130" t="s">
        <v>290</v>
      </c>
      <c r="Y20" s="131" t="s">
        <v>291</v>
      </c>
      <c r="Z20" s="131" t="s">
        <v>292</v>
      </c>
      <c r="AA20" s="131" t="s">
        <v>283</v>
      </c>
      <c r="AB20" s="132" t="s">
        <v>293</v>
      </c>
    </row>
    <row r="21" ht="15.75" customHeight="1">
      <c r="B21" s="332" t="str">
        <f>'Pin Maritime'!F17</f>
        <v>Pin maritime </v>
      </c>
      <c r="C21" s="121"/>
      <c r="D21" s="121"/>
      <c r="E21" s="121"/>
      <c r="F21" s="121"/>
      <c r="G21" s="333"/>
      <c r="H21" s="334" t="s">
        <v>294</v>
      </c>
      <c r="K21" s="335"/>
      <c r="L21" s="336">
        <f>O5</f>
        <v>2.4</v>
      </c>
      <c r="M21" s="62"/>
      <c r="N21" s="141">
        <v>0.0</v>
      </c>
      <c r="O21" s="337">
        <f>SUMPRODUCT(O6:AE6,O5:AE5)+SUMPRODUCT(O5:AE5,O7:AE7)+SUMPRODUCT(O5:AE5,O8:AE8)</f>
        <v>12048</v>
      </c>
      <c r="P21" s="338"/>
      <c r="Q21" s="269"/>
      <c r="R21" s="338">
        <f t="shared" ref="R21:R221" si="5">$L$10*SUM(O21:Q21)</f>
        <v>963.84</v>
      </c>
      <c r="S21" s="338">
        <f>$L$11*(1+$L$9)^N21*'Récapitulatif des résultats'!$I$11</f>
        <v>0</v>
      </c>
      <c r="T21" s="339"/>
      <c r="U21" s="338">
        <v>0.0</v>
      </c>
      <c r="V21" s="340">
        <f t="shared" ref="V21:V221" si="6">SUM(W21:Z21)</f>
        <v>0</v>
      </c>
      <c r="W21" s="341">
        <f>SUM('Pin Maritime'!AQ5*'Pin Maritime'!$F$21,B!AQ5*B!$F$21,'C'!AQ5*'C'!$F$21,D!AQ5*D!$F$21,E!AQ5*E!$F$21,F!AQ5*F!$F$21)</f>
        <v>0</v>
      </c>
      <c r="X21" s="341">
        <f>SUM('Pin Maritime'!AR5*'Pin Maritime'!$F$21,B!AR5*B!$F$21,'C'!AR5*'C'!$F$21,D!AR5*D!$F$21,E!AR5*E!$F$21,F!AR5*F!$F$21)</f>
        <v>0</v>
      </c>
      <c r="Y21" s="341">
        <f>SUM('Pin Maritime'!AS5*'Pin Maritime'!$F$21,B!AS5*B!$F$21,'C'!AS5*'C'!$F$21,D!AS5*D!$F$21,E!AS5*E!$F$21,F!AS5*F!$F$21)</f>
        <v>0</v>
      </c>
      <c r="Z21" s="342">
        <f>SUM('Pin Maritime'!AT5*'Pin Maritime'!$F$21,B!AT5*B!$F$21,'C'!AT5*'C'!$F$21,D!AT5*D!$F$21,E!AT5*E!$F$21,F!AT5*F!$F$21)</f>
        <v>0</v>
      </c>
      <c r="AA21" s="341">
        <f>SUMIF(B$23:B$35,N21,L$23:L$115)+U21</f>
        <v>0</v>
      </c>
      <c r="AB21" s="343">
        <f t="shared" ref="AB21:AB221" si="7">IF(N21&lt;=$L$4,(AA21-SUM(O21:T21))/((1+4.5%)^N21),)</f>
        <v>-13011.84</v>
      </c>
    </row>
    <row r="22" ht="15.75" customHeight="1">
      <c r="B22" s="344" t="str">
        <f>'Pin Maritime'!B81</f>
        <v>Année</v>
      </c>
      <c r="C22" s="201" t="str">
        <f>'Pin Maritime'!C81</f>
        <v>Volume d'éclaircie</v>
      </c>
      <c r="D22" s="26" t="str">
        <f>'Pin Maritime'!D81</f>
        <v>BO</v>
      </c>
      <c r="E22" s="26" t="str">
        <f>'Pin Maritime'!E81</f>
        <v>BI - panneaux</v>
      </c>
      <c r="F22" s="26" t="str">
        <f>'Pin Maritime'!F81</f>
        <v>BI - papier</v>
      </c>
      <c r="G22" s="24" t="str">
        <f>'Pin Maritime'!G81</f>
        <v>BE</v>
      </c>
      <c r="H22" s="25" t="s">
        <v>146</v>
      </c>
      <c r="I22" s="26" t="s">
        <v>147</v>
      </c>
      <c r="J22" s="26" t="s">
        <v>148</v>
      </c>
      <c r="K22" s="24" t="s">
        <v>149</v>
      </c>
      <c r="L22" s="345" t="s">
        <v>295</v>
      </c>
      <c r="M22" s="62"/>
      <c r="N22" s="141">
        <v>1.0</v>
      </c>
      <c r="O22" s="337"/>
      <c r="P22" s="338">
        <f t="shared" ref="P22:P26" si="8">SUMPRODUCT($O$5:$AE$5,O9:AE9)</f>
        <v>2064</v>
      </c>
      <c r="Q22" s="269"/>
      <c r="R22" s="338">
        <f t="shared" si="5"/>
        <v>165.12</v>
      </c>
      <c r="S22" s="338">
        <f>$L$11*(1+$L$9)^N22*'Récapitulatif des résultats'!$I$11</f>
        <v>0</v>
      </c>
      <c r="T22" s="339"/>
      <c r="U22" s="338">
        <f t="shared" ref="U22:U26" si="9">VLOOKUP(N22,D10:E15,2,FALSE)</f>
        <v>0</v>
      </c>
      <c r="V22" s="346">
        <f t="shared" si="6"/>
        <v>0</v>
      </c>
      <c r="W22" s="112">
        <f>SUM('Pin Maritime'!AQ6*'Pin Maritime'!$F$21,B!AQ6*B!$F$21,'C'!AQ6*'C'!$F$21,D!AQ6*D!$F$21,E!AQ6*E!$F$21,F!AQ6*F!$F$21)</f>
        <v>0</v>
      </c>
      <c r="X22" s="112">
        <f>SUM('Pin Maritime'!AR6*'Pin Maritime'!$F$21,B!AR6*B!$F$21,'C'!AR6*'C'!$F$21,D!AR6*D!$F$21,E!AR6*E!$F$21,F!AR6*F!$F$21)</f>
        <v>0</v>
      </c>
      <c r="Y22" s="112">
        <f>SUM('Pin Maritime'!AS6*'Pin Maritime'!$F$21,B!AS6*B!$F$21,'C'!AS6*'C'!$F$21,D!AS6*D!$F$21,E!AS6*E!$F$21,F!AS6*F!$F$21)</f>
        <v>0</v>
      </c>
      <c r="Z22" s="139">
        <f>SUM('Pin Maritime'!AT6*'Pin Maritime'!$F$21,B!AT6*B!$F$21,'C'!AT6*'C'!$F$21,D!AT6*D!$F$21,E!AT6*E!$F$21,F!AT6*F!$F$21)</f>
        <v>0</v>
      </c>
      <c r="AA22" s="112">
        <f t="shared" ref="AA22:AA221" si="10">SUMIF(B$23:B$115,N22,L$23:L$115)+U22</f>
        <v>0</v>
      </c>
      <c r="AB22" s="143">
        <f t="shared" si="7"/>
        <v>-2133.129187</v>
      </c>
      <c r="AC22" s="112"/>
      <c r="AD22" s="112"/>
    </row>
    <row r="23" ht="15.75" customHeight="1">
      <c r="B23" s="347">
        <f>'Pin Maritime'!B82</f>
        <v>16</v>
      </c>
      <c r="C23" s="348">
        <f>'Pin Maritime'!C82</f>
        <v>26.76588275</v>
      </c>
      <c r="D23" s="205">
        <f>'Pin Maritime'!D82</f>
        <v>0</v>
      </c>
      <c r="E23" s="205">
        <f>'Pin Maritime'!E82</f>
        <v>0.56</v>
      </c>
      <c r="F23" s="205">
        <f>'Pin Maritime'!F82</f>
        <v>0.44</v>
      </c>
      <c r="G23" s="349" t="str">
        <f>'Pin Maritime'!G82</f>
        <v/>
      </c>
      <c r="H23" s="350">
        <f>IFERROR(VLOOKUP($B$21,VAN!$B$119:$M$184,4,FALSE)*(1+$L$9)^$B23,0)</f>
        <v>42</v>
      </c>
      <c r="I23" s="351">
        <f>IFERROR(VLOOKUP($B$21,VAN!$B$119:$M$184,5,FALSE)*(1+$L$9)^$B23,0)</f>
        <v>19.375</v>
      </c>
      <c r="J23" s="351">
        <f>IFERROR(VLOOKUP($B$21,VAN!$B$119:$M$184,5,FALSE)*(1+$L$9)^$B23,0)</f>
        <v>19.375</v>
      </c>
      <c r="K23" s="352">
        <f>IFERROR(VLOOKUP($B$21,VAN!$B$119:$M$184,6,FALSE)*(1+$L$9)^$B23,0)</f>
        <v>10</v>
      </c>
      <c r="L23" s="353">
        <f t="shared" ref="L23:L35" si="11">(C23*D23*H23+C23*E23*I23+C23*F23*J23+C23*G23*K23)*L$21</f>
        <v>1244.613548</v>
      </c>
      <c r="M23" s="62"/>
      <c r="N23" s="141">
        <v>2.0</v>
      </c>
      <c r="O23" s="337"/>
      <c r="P23" s="338">
        <f t="shared" si="8"/>
        <v>2064</v>
      </c>
      <c r="Q23" s="269"/>
      <c r="R23" s="338">
        <f t="shared" si="5"/>
        <v>165.12</v>
      </c>
      <c r="S23" s="338">
        <f>$L$11*(1+$L$9)^N23*'Récapitulatif des résultats'!$I$11</f>
        <v>0</v>
      </c>
      <c r="T23" s="339"/>
      <c r="U23" s="338">
        <f t="shared" si="9"/>
        <v>0</v>
      </c>
      <c r="V23" s="346">
        <f t="shared" si="6"/>
        <v>0</v>
      </c>
      <c r="W23" s="112">
        <f>SUM('Pin Maritime'!AQ7*'Pin Maritime'!$F$21,B!AQ7*B!$F$21,'C'!AQ7*'C'!$F$21,D!AQ7*D!$F$21,E!AQ7*E!$F$21,F!AQ7*F!$F$21)</f>
        <v>0</v>
      </c>
      <c r="X23" s="112">
        <f>SUM('Pin Maritime'!AR7*'Pin Maritime'!$F$21,B!AR7*B!$F$21,'C'!AR7*'C'!$F$21,D!AR7*D!$F$21,E!AR7*E!$F$21,F!AR7*F!$F$21)</f>
        <v>0</v>
      </c>
      <c r="Y23" s="112">
        <f>SUM('Pin Maritime'!AS7*'Pin Maritime'!$F$21,B!AS7*B!$F$21,'C'!AS7*'C'!$F$21,D!AS7*D!$F$21,E!AS7*E!$F$21,F!AS7*F!$F$21)</f>
        <v>0</v>
      </c>
      <c r="Z23" s="139">
        <f>SUM('Pin Maritime'!AT7*'Pin Maritime'!$F$21,B!AT7*B!$F$21,'C'!AT7*'C'!$F$21,D!AT7*D!$F$21,E!AT7*E!$F$21,F!AT7*F!$F$21)</f>
        <v>0</v>
      </c>
      <c r="AA23" s="112">
        <f t="shared" si="10"/>
        <v>0</v>
      </c>
      <c r="AB23" s="143">
        <f t="shared" si="7"/>
        <v>-2041.271949</v>
      </c>
      <c r="AC23" s="112"/>
      <c r="AD23" s="112"/>
    </row>
    <row r="24" ht="15.75" customHeight="1">
      <c r="B24" s="354">
        <f>'Pin Maritime'!B83</f>
        <v>21</v>
      </c>
      <c r="C24" s="355">
        <f>'Pin Maritime'!C83</f>
        <v>40.11103192</v>
      </c>
      <c r="D24" s="356">
        <f>'Pin Maritime'!D83</f>
        <v>0</v>
      </c>
      <c r="E24" s="211">
        <f>'Pin Maritime'!E83</f>
        <v>0.56</v>
      </c>
      <c r="F24" s="211">
        <f>'Pin Maritime'!F83</f>
        <v>0.44</v>
      </c>
      <c r="G24" s="357" t="str">
        <f>'Pin Maritime'!G83</f>
        <v/>
      </c>
      <c r="H24" s="358">
        <f>IFERROR(VLOOKUP($B$21,VAN!$B$119:$M$184,4,FALSE)*(1+$L$9)^$B24,0)</f>
        <v>42</v>
      </c>
      <c r="I24" s="359">
        <f>IFERROR(VLOOKUP($B$21,VAN!$B$119:$M$184,5,FALSE)*(1+$L$9)^$B24,0)</f>
        <v>19.375</v>
      </c>
      <c r="J24" s="359">
        <f>IFERROR(VLOOKUP($B$21,VAN!$B$119:$M$184,5,FALSE)*(1+$L$9)^$B24,0)</f>
        <v>19.375</v>
      </c>
      <c r="K24" s="360">
        <f>IFERROR(VLOOKUP($B$21,VAN!$B$119:$M$184,6,FALSE)*(1+$L$9)^$B24,0)</f>
        <v>10</v>
      </c>
      <c r="L24" s="361">
        <f t="shared" si="11"/>
        <v>1865.162984</v>
      </c>
      <c r="M24" s="62"/>
      <c r="N24" s="141">
        <v>3.0</v>
      </c>
      <c r="O24" s="337"/>
      <c r="P24" s="338">
        <f t="shared" si="8"/>
        <v>864</v>
      </c>
      <c r="Q24" s="269"/>
      <c r="R24" s="338">
        <f t="shared" si="5"/>
        <v>69.12</v>
      </c>
      <c r="S24" s="338">
        <f>$L$11*(1+$L$9)^N24*'Récapitulatif des résultats'!$I$11</f>
        <v>0</v>
      </c>
      <c r="T24" s="339"/>
      <c r="U24" s="338">
        <f t="shared" si="9"/>
        <v>0</v>
      </c>
      <c r="V24" s="346">
        <f t="shared" si="6"/>
        <v>0</v>
      </c>
      <c r="W24" s="112">
        <f>SUM('Pin Maritime'!AQ8*'Pin Maritime'!$F$21,B!AQ8*B!$F$21,'C'!AQ8*'C'!$F$21,D!AQ8*D!$F$21,E!AQ8*E!$F$21,F!AQ8*F!$F$21)</f>
        <v>0</v>
      </c>
      <c r="X24" s="112">
        <f>SUM('Pin Maritime'!AR8*'Pin Maritime'!$F$21,B!AR8*B!$F$21,'C'!AR8*'C'!$F$21,D!AR8*D!$F$21,E!AR8*E!$F$21,F!AR8*F!$F$21)</f>
        <v>0</v>
      </c>
      <c r="Y24" s="112">
        <f>SUM('Pin Maritime'!AS8*'Pin Maritime'!$F$21,B!AS8*B!$F$21,'C'!AS8*'C'!$F$21,D!AS8*D!$F$21,E!AS8*E!$F$21,F!AS8*F!$F$21)</f>
        <v>0</v>
      </c>
      <c r="Z24" s="139">
        <f>SUM('Pin Maritime'!AT8*'Pin Maritime'!$F$21,B!AT8*B!$F$21,'C'!AT8*'C'!$F$21,D!AT8*D!$F$21,E!AT8*E!$F$21,F!AT8*F!$F$21)</f>
        <v>0</v>
      </c>
      <c r="AA24" s="112">
        <f t="shared" si="10"/>
        <v>0</v>
      </c>
      <c r="AB24" s="143">
        <f t="shared" si="7"/>
        <v>-817.6898872</v>
      </c>
      <c r="AC24" s="112"/>
      <c r="AD24" s="112"/>
    </row>
    <row r="25" ht="15.75" customHeight="1">
      <c r="B25" s="354">
        <f>'Pin Maritime'!B84</f>
        <v>26</v>
      </c>
      <c r="C25" s="355">
        <f>'Pin Maritime'!C84</f>
        <v>40.28466639</v>
      </c>
      <c r="D25" s="356">
        <f>'Pin Maritime'!D84</f>
        <v>0</v>
      </c>
      <c r="E25" s="211">
        <f>'Pin Maritime'!E84</f>
        <v>0.56</v>
      </c>
      <c r="F25" s="211">
        <f>'Pin Maritime'!F84</f>
        <v>0.44</v>
      </c>
      <c r="G25" s="357" t="str">
        <f>'Pin Maritime'!G84</f>
        <v/>
      </c>
      <c r="H25" s="358">
        <f>IFERROR(VLOOKUP($B$21,VAN!$B$119:$M$184,4,FALSE)*(1+$L$9)^$B25,0)</f>
        <v>42</v>
      </c>
      <c r="I25" s="359">
        <f>IFERROR(VLOOKUP($B$21,VAN!$B$119:$M$184,5,FALSE)*(1+$L$9)^$B25,0)</f>
        <v>19.375</v>
      </c>
      <c r="J25" s="359">
        <f>IFERROR(VLOOKUP($B$21,VAN!$B$119:$M$184,5,FALSE)*(1+$L$9)^$B25,0)</f>
        <v>19.375</v>
      </c>
      <c r="K25" s="360">
        <f>IFERROR(VLOOKUP($B$21,VAN!$B$119:$M$184,6,FALSE)*(1+$L$9)^$B25,0)</f>
        <v>10</v>
      </c>
      <c r="L25" s="361">
        <f t="shared" si="11"/>
        <v>1873.236987</v>
      </c>
      <c r="M25" s="62"/>
      <c r="N25" s="141">
        <v>4.0</v>
      </c>
      <c r="O25" s="337"/>
      <c r="P25" s="338">
        <f t="shared" si="8"/>
        <v>864</v>
      </c>
      <c r="Q25" s="269"/>
      <c r="R25" s="338">
        <f t="shared" si="5"/>
        <v>69.12</v>
      </c>
      <c r="S25" s="338">
        <f>$L$11*(1+$L$9)^N25*'Récapitulatif des résultats'!$I$11</f>
        <v>0</v>
      </c>
      <c r="T25" s="339"/>
      <c r="U25" s="338">
        <f t="shared" si="9"/>
        <v>0</v>
      </c>
      <c r="V25" s="346">
        <f t="shared" si="6"/>
        <v>0</v>
      </c>
      <c r="W25" s="112">
        <f>SUM('Pin Maritime'!AQ9*'Pin Maritime'!$F$21,B!AQ9*B!$F$21,'C'!AQ9*'C'!$F$21,D!AQ9*D!$F$21,E!AQ9*E!$F$21,F!AQ9*F!$F$21)</f>
        <v>0</v>
      </c>
      <c r="X25" s="112">
        <f>SUM('Pin Maritime'!AR9*'Pin Maritime'!$F$21,B!AR9*B!$F$21,'C'!AR9*'C'!$F$21,D!AR9*D!$F$21,E!AR9*E!$F$21,F!AR9*F!$F$21)</f>
        <v>0</v>
      </c>
      <c r="Y25" s="112">
        <f>SUM('Pin Maritime'!AS9*'Pin Maritime'!$F$21,B!AS9*B!$F$21,'C'!AS9*'C'!$F$21,D!AS9*D!$F$21,E!AS9*E!$F$21,F!AS9*F!$F$21)</f>
        <v>0</v>
      </c>
      <c r="Z25" s="139">
        <f>SUM('Pin Maritime'!AT9*'Pin Maritime'!$F$21,B!AT9*B!$F$21,'C'!AT9*'C'!$F$21,D!AT9*D!$F$21,E!AT9*E!$F$21,F!AT9*F!$F$21)</f>
        <v>0</v>
      </c>
      <c r="AA25" s="112">
        <f t="shared" si="10"/>
        <v>0</v>
      </c>
      <c r="AB25" s="143">
        <f t="shared" si="7"/>
        <v>-782.4783609</v>
      </c>
      <c r="AC25" s="112"/>
      <c r="AD25" s="112"/>
    </row>
    <row r="26" ht="15.75" customHeight="1">
      <c r="B26" s="354">
        <f>'Pin Maritime'!B85</f>
        <v>31</v>
      </c>
      <c r="C26" s="355">
        <f>'Pin Maritime'!C85</f>
        <v>39.90037827</v>
      </c>
      <c r="D26" s="356">
        <f>'Pin Maritime'!D85</f>
        <v>0.2</v>
      </c>
      <c r="E26" s="211">
        <f>'Pin Maritime'!E85</f>
        <v>0.448</v>
      </c>
      <c r="F26" s="211">
        <f>'Pin Maritime'!F85</f>
        <v>0.352</v>
      </c>
      <c r="G26" s="357" t="str">
        <f>'Pin Maritime'!G85</f>
        <v/>
      </c>
      <c r="H26" s="358">
        <f>IFERROR(VLOOKUP($B$21,VAN!$B$119:$M$184,4,FALSE)*(1+$L$9)^$B26,0)</f>
        <v>42</v>
      </c>
      <c r="I26" s="359">
        <f>IFERROR(VLOOKUP($B$21,VAN!$B$119:$M$184,5,FALSE)*(1+$L$9)^$B26,0)</f>
        <v>19.375</v>
      </c>
      <c r="J26" s="359">
        <f>IFERROR(VLOOKUP($B$21,VAN!$B$119:$M$184,5,FALSE)*(1+$L$9)^$B26,0)</f>
        <v>19.375</v>
      </c>
      <c r="K26" s="360">
        <f>IFERROR(VLOOKUP($B$21,VAN!$B$119:$M$184,6,FALSE)*(1+$L$9)^$B26,0)</f>
        <v>10</v>
      </c>
      <c r="L26" s="361">
        <f t="shared" si="11"/>
        <v>2288.685697</v>
      </c>
      <c r="M26" s="62"/>
      <c r="N26" s="141">
        <v>5.0</v>
      </c>
      <c r="O26" s="337"/>
      <c r="P26" s="338">
        <f t="shared" si="8"/>
        <v>864</v>
      </c>
      <c r="Q26" s="269"/>
      <c r="R26" s="338">
        <f t="shared" si="5"/>
        <v>69.12</v>
      </c>
      <c r="S26" s="338">
        <f>$L$11*(1+$L$9)^N26*'Récapitulatif des résultats'!$I$11</f>
        <v>0</v>
      </c>
      <c r="T26" s="339"/>
      <c r="U26" s="338">
        <f t="shared" si="9"/>
        <v>0</v>
      </c>
      <c r="V26" s="346">
        <f t="shared" si="6"/>
        <v>0</v>
      </c>
      <c r="W26" s="112">
        <f>SUM('Pin Maritime'!AQ10*'Pin Maritime'!$F$21,B!AQ10*B!$F$21,'C'!AQ10*'C'!$F$21,D!AQ10*D!$F$21,E!AQ10*E!$F$21,F!AQ10*F!$F$21)</f>
        <v>0</v>
      </c>
      <c r="X26" s="112">
        <f>SUM('Pin Maritime'!AR10*'Pin Maritime'!$F$21,B!AR10*B!$F$21,'C'!AR10*'C'!$F$21,D!AR10*D!$F$21,E!AR10*E!$F$21,F!AR10*F!$F$21)</f>
        <v>0</v>
      </c>
      <c r="Y26" s="112">
        <f>SUM('Pin Maritime'!AS10*'Pin Maritime'!$F$21,B!AS10*B!$F$21,'C'!AS10*'C'!$F$21,D!AS10*D!$F$21,E!AS10*E!$F$21,F!AS10*F!$F$21)</f>
        <v>0</v>
      </c>
      <c r="Z26" s="139">
        <f>SUM('Pin Maritime'!AT10*'Pin Maritime'!$F$21,B!AT10*B!$F$21,'C'!AT10*'C'!$F$21,D!AT10*D!$F$21,E!AT10*E!$F$21,F!AT10*F!$F$21)</f>
        <v>0</v>
      </c>
      <c r="AA26" s="112">
        <f t="shared" si="10"/>
        <v>0</v>
      </c>
      <c r="AB26" s="143">
        <f t="shared" si="7"/>
        <v>-748.7831205</v>
      </c>
      <c r="AC26" s="112"/>
      <c r="AD26" s="112"/>
    </row>
    <row r="27" ht="15.75" customHeight="1">
      <c r="B27" s="354">
        <f>'Pin Maritime'!B86</f>
        <v>36</v>
      </c>
      <c r="C27" s="355">
        <f>'Pin Maritime'!C86</f>
        <v>39.62110328</v>
      </c>
      <c r="D27" s="356">
        <f>'Pin Maritime'!D86</f>
        <v>0.4</v>
      </c>
      <c r="E27" s="211">
        <f>'Pin Maritime'!E86</f>
        <v>0.336</v>
      </c>
      <c r="F27" s="211">
        <f>'Pin Maritime'!F86</f>
        <v>0.264</v>
      </c>
      <c r="G27" s="357" t="str">
        <f>'Pin Maritime'!G86</f>
        <v/>
      </c>
      <c r="H27" s="358">
        <f>IFERROR(VLOOKUP($B$21,VAN!$B$119:$M$184,4,FALSE)*(1+$L$9)^$B27,0)</f>
        <v>42</v>
      </c>
      <c r="I27" s="359">
        <f>IFERROR(VLOOKUP($B$21,VAN!$B$119:$M$184,5,FALSE)*(1+$L$9)^$B27,0)</f>
        <v>19.375</v>
      </c>
      <c r="J27" s="359">
        <f>IFERROR(VLOOKUP($B$21,VAN!$B$119:$M$184,5,FALSE)*(1+$L$9)^$B27,0)</f>
        <v>19.375</v>
      </c>
      <c r="K27" s="360">
        <f>IFERROR(VLOOKUP($B$21,VAN!$B$119:$M$184,6,FALSE)*(1+$L$9)^$B27,0)</f>
        <v>10</v>
      </c>
      <c r="L27" s="361">
        <f t="shared" si="11"/>
        <v>2702.951666</v>
      </c>
      <c r="M27" s="62"/>
      <c r="N27" s="141">
        <v>6.0</v>
      </c>
      <c r="O27" s="337"/>
      <c r="P27" s="338"/>
      <c r="Q27" s="269">
        <f t="shared" ref="Q27:Q221" si="12">$L$13*(1+$L$9)^N27*$L$5</f>
        <v>60</v>
      </c>
      <c r="R27" s="338">
        <f t="shared" si="5"/>
        <v>4.8</v>
      </c>
      <c r="S27" s="338">
        <f>$L$11*(1+$L$9)^N27*'Récapitulatif des résultats'!$I$11</f>
        <v>0</v>
      </c>
      <c r="T27" s="339"/>
      <c r="U27" s="338"/>
      <c r="V27" s="346">
        <f t="shared" si="6"/>
        <v>0</v>
      </c>
      <c r="W27" s="112">
        <f>SUM('Pin Maritime'!AQ11*'Pin Maritime'!$F$21,B!AQ11*B!$F$21,'C'!AQ11*'C'!$F$21,D!AQ11*D!$F$21,E!AQ11*E!$F$21,F!AQ11*F!$F$21)</f>
        <v>0</v>
      </c>
      <c r="X27" s="112">
        <f>SUM('Pin Maritime'!AR11*'Pin Maritime'!$F$21,B!AR11*B!$F$21,'C'!AR11*'C'!$F$21,D!AR11*D!$F$21,E!AR11*E!$F$21,F!AR11*F!$F$21)</f>
        <v>0</v>
      </c>
      <c r="Y27" s="112">
        <f>SUM('Pin Maritime'!AS11*'Pin Maritime'!$F$21,B!AS11*B!$F$21,'C'!AS11*'C'!$F$21,D!AS11*D!$F$21,E!AS11*E!$F$21,F!AS11*F!$F$21)</f>
        <v>0</v>
      </c>
      <c r="Z27" s="139">
        <f>SUM('Pin Maritime'!AT11*'Pin Maritime'!$F$21,B!AT11*B!$F$21,'C'!AT11*'C'!$F$21,D!AT11*D!$F$21,E!AT11*E!$F$21,F!AT11*F!$F$21)</f>
        <v>0</v>
      </c>
      <c r="AA27" s="112">
        <f t="shared" si="10"/>
        <v>0</v>
      </c>
      <c r="AB27" s="143">
        <f t="shared" si="7"/>
        <v>-49.75964384</v>
      </c>
      <c r="AC27" s="112"/>
      <c r="AD27" s="112"/>
    </row>
    <row r="28" ht="15.75" customHeight="1">
      <c r="B28" s="354">
        <f>'Pin Maritime'!B87</f>
        <v>41</v>
      </c>
      <c r="C28" s="355">
        <f>'Pin Maritime'!C87</f>
        <v>29.02607601</v>
      </c>
      <c r="D28" s="356">
        <f>'Pin Maritime'!D87</f>
        <v>0.6</v>
      </c>
      <c r="E28" s="211">
        <f>'Pin Maritime'!E87</f>
        <v>0.224</v>
      </c>
      <c r="F28" s="211">
        <f>'Pin Maritime'!F87</f>
        <v>0.176</v>
      </c>
      <c r="G28" s="357" t="str">
        <f>'Pin Maritime'!G87</f>
        <v/>
      </c>
      <c r="H28" s="358">
        <f>IFERROR(VLOOKUP($B$21,VAN!$B$119:$M$184,4,FALSE)*(1+$L$9)^$B28,0)</f>
        <v>42</v>
      </c>
      <c r="I28" s="359">
        <f>IFERROR(VLOOKUP($B$21,VAN!$B$119:$M$184,5,FALSE)*(1+$L$9)^$B28,0)</f>
        <v>19.375</v>
      </c>
      <c r="J28" s="359">
        <f>IFERROR(VLOOKUP($B$21,VAN!$B$119:$M$184,5,FALSE)*(1+$L$9)^$B28,0)</f>
        <v>19.375</v>
      </c>
      <c r="K28" s="360">
        <f>IFERROR(VLOOKUP($B$21,VAN!$B$119:$M$184,6,FALSE)*(1+$L$9)^$B28,0)</f>
        <v>10</v>
      </c>
      <c r="L28" s="361">
        <f t="shared" si="11"/>
        <v>2295.382091</v>
      </c>
      <c r="M28" s="62"/>
      <c r="N28" s="141">
        <v>7.0</v>
      </c>
      <c r="O28" s="337"/>
      <c r="P28" s="338"/>
      <c r="Q28" s="269">
        <f t="shared" si="12"/>
        <v>60</v>
      </c>
      <c r="R28" s="338">
        <f t="shared" si="5"/>
        <v>4.8</v>
      </c>
      <c r="S28" s="338">
        <f>$L$11*(1+$L$9)^N28*'Récapitulatif des résultats'!$I$11</f>
        <v>0</v>
      </c>
      <c r="T28" s="339"/>
      <c r="U28" s="338"/>
      <c r="V28" s="346">
        <f t="shared" si="6"/>
        <v>0</v>
      </c>
      <c r="W28" s="112">
        <f>SUM('Pin Maritime'!AQ12*'Pin Maritime'!$F$21,B!AQ12*B!$F$21,'C'!AQ12*'C'!$F$21,D!AQ12*D!$F$21,E!AQ12*E!$F$21,F!AQ12*F!$F$21)</f>
        <v>0</v>
      </c>
      <c r="X28" s="112">
        <f>SUM('Pin Maritime'!AR12*'Pin Maritime'!$F$21,B!AR12*B!$F$21,'C'!AR12*'C'!$F$21,D!AR12*D!$F$21,E!AR12*E!$F$21,F!AR12*F!$F$21)</f>
        <v>0</v>
      </c>
      <c r="Y28" s="112">
        <f>SUM('Pin Maritime'!AS12*'Pin Maritime'!$F$21,B!AS12*B!$F$21,'C'!AS12*'C'!$F$21,D!AS12*D!$F$21,E!AS12*E!$F$21,F!AS12*F!$F$21)</f>
        <v>0</v>
      </c>
      <c r="Z28" s="139">
        <f>SUM('Pin Maritime'!AT12*'Pin Maritime'!$F$21,B!AT12*B!$F$21,'C'!AT12*'C'!$F$21,D!AT12*D!$F$21,E!AT12*E!$F$21,F!AT12*F!$F$21)</f>
        <v>0</v>
      </c>
      <c r="AA28" s="112">
        <f t="shared" si="10"/>
        <v>0</v>
      </c>
      <c r="AB28" s="143">
        <f t="shared" si="7"/>
        <v>-47.61688406</v>
      </c>
      <c r="AC28" s="112"/>
      <c r="AD28" s="112"/>
    </row>
    <row r="29" ht="15.75" customHeight="1">
      <c r="B29" s="354">
        <f>'Pin Maritime'!B88</f>
        <v>51</v>
      </c>
      <c r="C29" s="355">
        <f>'Pin Maritime'!C88</f>
        <v>30.29783525</v>
      </c>
      <c r="D29" s="356">
        <f>'Pin Maritime'!D88</f>
        <v>0.8</v>
      </c>
      <c r="E29" s="211">
        <f>'Pin Maritime'!E88</f>
        <v>0.112</v>
      </c>
      <c r="F29" s="211">
        <f>'Pin Maritime'!F88</f>
        <v>0.088</v>
      </c>
      <c r="G29" s="357" t="str">
        <f>'Pin Maritime'!G88</f>
        <v/>
      </c>
      <c r="H29" s="358">
        <f>IFERROR(VLOOKUP($B$21,VAN!$B$119:$M$184,4,FALSE)*(1+$L$9)^$B29,0)</f>
        <v>42</v>
      </c>
      <c r="I29" s="359">
        <f>IFERROR(VLOOKUP($B$21,VAN!$B$119:$M$184,5,FALSE)*(1+$L$9)^$B29,0)</f>
        <v>19.375</v>
      </c>
      <c r="J29" s="359">
        <f>IFERROR(VLOOKUP($B$21,VAN!$B$119:$M$184,5,FALSE)*(1+$L$9)^$B29,0)</f>
        <v>19.375</v>
      </c>
      <c r="K29" s="360">
        <f>IFERROR(VLOOKUP($B$21,VAN!$B$119:$M$184,6,FALSE)*(1+$L$9)^$B29,0)</f>
        <v>10</v>
      </c>
      <c r="L29" s="361">
        <f t="shared" si="11"/>
        <v>2724.987303</v>
      </c>
      <c r="M29" s="62"/>
      <c r="N29" s="141">
        <v>8.0</v>
      </c>
      <c r="O29" s="337"/>
      <c r="P29" s="338"/>
      <c r="Q29" s="269">
        <f t="shared" si="12"/>
        <v>60</v>
      </c>
      <c r="R29" s="338">
        <f t="shared" si="5"/>
        <v>4.8</v>
      </c>
      <c r="S29" s="338">
        <f>$L$11*(1+$L$9)^N29*'Récapitulatif des résultats'!$I$11</f>
        <v>0</v>
      </c>
      <c r="T29" s="339"/>
      <c r="U29" s="338"/>
      <c r="V29" s="346">
        <f t="shared" si="6"/>
        <v>0</v>
      </c>
      <c r="W29" s="112">
        <f>SUM('Pin Maritime'!AQ13*'Pin Maritime'!$F$21,B!AQ13*B!$F$21,'C'!AQ13*'C'!$F$21,D!AQ13*D!$F$21,E!AQ13*E!$F$21,F!AQ13*F!$F$21)</f>
        <v>0</v>
      </c>
      <c r="X29" s="112">
        <f>SUM('Pin Maritime'!AR13*'Pin Maritime'!$F$21,B!AR13*B!$F$21,'C'!AR13*'C'!$F$21,D!AR13*D!$F$21,E!AR13*E!$F$21,F!AR13*F!$F$21)</f>
        <v>0</v>
      </c>
      <c r="Y29" s="112">
        <f>SUM('Pin Maritime'!AS13*'Pin Maritime'!$F$21,B!AS13*B!$F$21,'C'!AS13*'C'!$F$21,D!AS13*D!$F$21,E!AS13*E!$F$21,F!AS13*F!$F$21)</f>
        <v>0</v>
      </c>
      <c r="Z29" s="139">
        <f>SUM('Pin Maritime'!AT13*'Pin Maritime'!$F$21,B!AT13*B!$F$21,'C'!AT13*'C'!$F$21,D!AT13*D!$F$21,E!AT13*E!$F$21,F!AT13*F!$F$21)</f>
        <v>0</v>
      </c>
      <c r="AA29" s="112">
        <f t="shared" si="10"/>
        <v>0</v>
      </c>
      <c r="AB29" s="143">
        <f t="shared" si="7"/>
        <v>-45.56639623</v>
      </c>
      <c r="AC29" s="112"/>
      <c r="AD29" s="112"/>
    </row>
    <row r="30" ht="15.75" customHeight="1">
      <c r="B30" s="362" t="s">
        <v>296</v>
      </c>
      <c r="C30" s="355">
        <f>'Pin Maritime'!C89</f>
        <v>396.6530626</v>
      </c>
      <c r="D30" s="356">
        <f>'Pin Maritime'!D89</f>
        <v>0.7</v>
      </c>
      <c r="E30" s="211">
        <f>'Pin Maritime'!E89</f>
        <v>0.168</v>
      </c>
      <c r="F30" s="211">
        <f>'Pin Maritime'!F89</f>
        <v>0.132</v>
      </c>
      <c r="G30" s="357" t="str">
        <f>'Pin Maritime'!G89</f>
        <v/>
      </c>
      <c r="H30" s="358">
        <f>IFERROR(VLOOKUP($B$21,VAN!$B$119:$M$184,4,FALSE)*(1+$L$9)^$B30,0)</f>
        <v>0</v>
      </c>
      <c r="I30" s="359">
        <f>IFERROR(VLOOKUP($B$21,VAN!$B$119:$M$184,5,FALSE)*(1+$L$9)^$B30,0)</f>
        <v>0</v>
      </c>
      <c r="J30" s="359">
        <f>IFERROR(VLOOKUP($B$21,VAN!$B$119:$M$184,5,FALSE)*(1+$L$9)^$B30,0)</f>
        <v>0</v>
      </c>
      <c r="K30" s="360">
        <f>IFERROR(VLOOKUP($B$21,VAN!$B$119:$M$184,6,FALSE)*(1+$L$9)^$B30,0)</f>
        <v>0</v>
      </c>
      <c r="L30" s="361">
        <f t="shared" si="11"/>
        <v>0</v>
      </c>
      <c r="M30" s="62"/>
      <c r="N30" s="141">
        <v>9.0</v>
      </c>
      <c r="O30" s="337"/>
      <c r="P30" s="338"/>
      <c r="Q30" s="269">
        <f t="shared" si="12"/>
        <v>60</v>
      </c>
      <c r="R30" s="338">
        <f t="shared" si="5"/>
        <v>4.8</v>
      </c>
      <c r="S30" s="338">
        <f>$L$11*(1+$L$9)^N30*'Récapitulatif des résultats'!$I$11</f>
        <v>0</v>
      </c>
      <c r="T30" s="339"/>
      <c r="U30" s="338"/>
      <c r="V30" s="346">
        <f t="shared" si="6"/>
        <v>0</v>
      </c>
      <c r="W30" s="112">
        <f>SUM('Pin Maritime'!AQ14*'Pin Maritime'!$F$21,B!AQ14*B!$F$21,'C'!AQ14*'C'!$F$21,D!AQ14*D!$F$21,E!AQ14*E!$F$21,F!AQ14*F!$F$21)</f>
        <v>0</v>
      </c>
      <c r="X30" s="112">
        <f>SUM('Pin Maritime'!AR14*'Pin Maritime'!$F$21,B!AR14*B!$F$21,'C'!AR14*'C'!$F$21,D!AR14*D!$F$21,E!AR14*E!$F$21,F!AR14*F!$F$21)</f>
        <v>0</v>
      </c>
      <c r="Y30" s="112">
        <f>SUM('Pin Maritime'!AS14*'Pin Maritime'!$F$21,B!AS14*B!$F$21,'C'!AS14*'C'!$F$21,D!AS14*D!$F$21,E!AS14*E!$F$21,F!AS14*F!$F$21)</f>
        <v>0</v>
      </c>
      <c r="Z30" s="139">
        <f>SUM('Pin Maritime'!AT14*'Pin Maritime'!$F$21,B!AT14*B!$F$21,'C'!AT14*'C'!$F$21,D!AT14*D!$F$21,E!AT14*E!$F$21,F!AT14*F!$F$21)</f>
        <v>0</v>
      </c>
      <c r="AA30" s="112">
        <f t="shared" si="10"/>
        <v>0</v>
      </c>
      <c r="AB30" s="143">
        <f t="shared" si="7"/>
        <v>-43.60420692</v>
      </c>
      <c r="AC30" s="112"/>
      <c r="AD30" s="112"/>
    </row>
    <row r="31" ht="15.75" customHeight="1">
      <c r="B31" s="354">
        <f>'Pin Maritime'!B90</f>
        <v>1</v>
      </c>
      <c r="C31" s="355">
        <f>'Pin Maritime'!C90</f>
        <v>0</v>
      </c>
      <c r="D31" s="356">
        <f>'Pin Maritime'!D90</f>
        <v>0.8</v>
      </c>
      <c r="E31" s="211">
        <f>'Pin Maritime'!E90</f>
        <v>0.112</v>
      </c>
      <c r="F31" s="211">
        <f>'Pin Maritime'!F90</f>
        <v>0.088</v>
      </c>
      <c r="G31" s="357" t="str">
        <f>'Pin Maritime'!G90</f>
        <v/>
      </c>
      <c r="H31" s="358">
        <f>IFERROR(VLOOKUP($B$21,VAN!$B$119:$M$184,4,FALSE)*(1+$L$9)^$B31,0)</f>
        <v>42</v>
      </c>
      <c r="I31" s="359">
        <f>IFERROR(VLOOKUP($B$21,VAN!$B$119:$M$184,5,FALSE)*(1+$L$9)^$B31,0)</f>
        <v>19.375</v>
      </c>
      <c r="J31" s="359">
        <f>IFERROR(VLOOKUP($B$21,VAN!$B$119:$M$184,5,FALSE)*(1+$L$9)^$B31,0)</f>
        <v>19.375</v>
      </c>
      <c r="K31" s="360">
        <f>IFERROR(VLOOKUP($B$21,VAN!$B$119:$M$184,6,FALSE)*(1+$L$9)^$B31,0)</f>
        <v>10</v>
      </c>
      <c r="L31" s="361">
        <f t="shared" si="11"/>
        <v>0</v>
      </c>
      <c r="M31" s="62"/>
      <c r="N31" s="141">
        <v>10.0</v>
      </c>
      <c r="O31" s="337"/>
      <c r="P31" s="338"/>
      <c r="Q31" s="269">
        <f t="shared" si="12"/>
        <v>60</v>
      </c>
      <c r="R31" s="338">
        <f t="shared" si="5"/>
        <v>4.8</v>
      </c>
      <c r="S31" s="338">
        <f>$L$11*(1+$L$9)^N31*'Récapitulatif des résultats'!$I$11</f>
        <v>0</v>
      </c>
      <c r="T31" s="339"/>
      <c r="U31" s="338"/>
      <c r="V31" s="346">
        <f t="shared" si="6"/>
        <v>0</v>
      </c>
      <c r="W31" s="112">
        <f>SUM('Pin Maritime'!AQ15*'Pin Maritime'!$F$21,B!AQ15*B!$F$21,'C'!AQ15*'C'!$F$21,D!AQ15*D!$F$21,E!AQ15*E!$F$21,F!AQ15*F!$F$21)</f>
        <v>0</v>
      </c>
      <c r="X31" s="112">
        <f>SUM('Pin Maritime'!AR15*'Pin Maritime'!$F$21,B!AR15*B!$F$21,'C'!AR15*'C'!$F$21,D!AR15*D!$F$21,E!AR15*E!$F$21,F!AR15*F!$F$21)</f>
        <v>0</v>
      </c>
      <c r="Y31" s="112">
        <f>SUM('Pin Maritime'!AS15*'Pin Maritime'!$F$21,B!AS15*B!$F$21,'C'!AS15*'C'!$F$21,D!AS15*D!$F$21,E!AS15*E!$F$21,F!AS15*F!$F$21)</f>
        <v>0</v>
      </c>
      <c r="Z31" s="139">
        <f>SUM('Pin Maritime'!AT15*'Pin Maritime'!$F$21,B!AT15*B!$F$21,'C'!AT15*'C'!$F$21,D!AT15*D!$F$21,E!AT15*E!$F$21,F!AT15*F!$F$21)</f>
        <v>0</v>
      </c>
      <c r="AA31" s="112">
        <f t="shared" si="10"/>
        <v>0</v>
      </c>
      <c r="AB31" s="143">
        <f t="shared" si="7"/>
        <v>-41.7265138</v>
      </c>
      <c r="AC31" s="112"/>
      <c r="AD31" s="112"/>
    </row>
    <row r="32" ht="15.75" customHeight="1">
      <c r="B32" s="354">
        <f>'Pin Maritime'!B91</f>
        <v>1</v>
      </c>
      <c r="C32" s="355">
        <f>'Pin Maritime'!C91</f>
        <v>0</v>
      </c>
      <c r="D32" s="356">
        <f>'Pin Maritime'!D91</f>
        <v>0.4</v>
      </c>
      <c r="E32" s="211">
        <f>'Pin Maritime'!E91</f>
        <v>0.336</v>
      </c>
      <c r="F32" s="211">
        <f>'Pin Maritime'!F91</f>
        <v>0.264</v>
      </c>
      <c r="G32" s="357" t="str">
        <f>'Pin Maritime'!G91</f>
        <v/>
      </c>
      <c r="H32" s="358">
        <f>IFERROR(VLOOKUP($B$21,VAN!$B$119:$M$184,4,FALSE)*(1+$L$9)^$B32,0)</f>
        <v>42</v>
      </c>
      <c r="I32" s="359">
        <f>IFERROR(VLOOKUP($B$21,VAN!$B$119:$M$184,5,FALSE)*(1+$L$9)^$B32,0)</f>
        <v>19.375</v>
      </c>
      <c r="J32" s="359">
        <f>IFERROR(VLOOKUP($B$21,VAN!$B$119:$M$184,5,FALSE)*(1+$L$9)^$B32,0)</f>
        <v>19.375</v>
      </c>
      <c r="K32" s="360">
        <f>IFERROR(VLOOKUP($B$21,VAN!$B$119:$M$184,6,FALSE)*(1+$L$9)^$B32,0)</f>
        <v>10</v>
      </c>
      <c r="L32" s="361">
        <f t="shared" si="11"/>
        <v>0</v>
      </c>
      <c r="M32" s="62"/>
      <c r="N32" s="141">
        <v>11.0</v>
      </c>
      <c r="O32" s="337"/>
      <c r="P32" s="338"/>
      <c r="Q32" s="269">
        <f t="shared" si="12"/>
        <v>60</v>
      </c>
      <c r="R32" s="338">
        <f t="shared" si="5"/>
        <v>4.8</v>
      </c>
      <c r="S32" s="338">
        <f>$L$11*(1+$L$9)^N32*'Récapitulatif des résultats'!$I$11</f>
        <v>0</v>
      </c>
      <c r="T32" s="339"/>
      <c r="U32" s="338"/>
      <c r="V32" s="346">
        <f t="shared" si="6"/>
        <v>0</v>
      </c>
      <c r="W32" s="112">
        <f>SUM('Pin Maritime'!AQ16*'Pin Maritime'!$F$21,B!AQ16*B!$F$21,'C'!AQ16*'C'!$F$21,D!AQ16*D!$F$21,E!AQ16*E!$F$21,F!AQ16*F!$F$21)</f>
        <v>0</v>
      </c>
      <c r="X32" s="112">
        <f>SUM('Pin Maritime'!AR16*'Pin Maritime'!$F$21,B!AR16*B!$F$21,'C'!AR16*'C'!$F$21,D!AR16*D!$F$21,E!AR16*E!$F$21,F!AR16*F!$F$21)</f>
        <v>0</v>
      </c>
      <c r="Y32" s="112">
        <f>SUM('Pin Maritime'!AS16*'Pin Maritime'!$F$21,B!AS16*B!$F$21,'C'!AS16*'C'!$F$21,D!AS16*D!$F$21,E!AS16*E!$F$21,F!AS16*F!$F$21)</f>
        <v>0</v>
      </c>
      <c r="Z32" s="139">
        <f>SUM('Pin Maritime'!AT16*'Pin Maritime'!$F$21,B!AT16*B!$F$21,'C'!AT16*'C'!$F$21,D!AT16*D!$F$21,E!AT16*E!$F$21,F!AT16*F!$F$21)</f>
        <v>0</v>
      </c>
      <c r="AA32" s="112">
        <f t="shared" si="10"/>
        <v>0</v>
      </c>
      <c r="AB32" s="143">
        <f t="shared" si="7"/>
        <v>-39.92967827</v>
      </c>
      <c r="AC32" s="112"/>
      <c r="AD32" s="112"/>
    </row>
    <row r="33" ht="15.75" customHeight="1">
      <c r="B33" s="354">
        <f>'Pin Maritime'!B92</f>
        <v>1</v>
      </c>
      <c r="C33" s="355">
        <f>'Pin Maritime'!C92</f>
        <v>0</v>
      </c>
      <c r="D33" s="356">
        <f>'Pin Maritime'!D92</f>
        <v>0.4</v>
      </c>
      <c r="E33" s="211">
        <f>'Pin Maritime'!E92</f>
        <v>0.336</v>
      </c>
      <c r="F33" s="211">
        <f>'Pin Maritime'!F92</f>
        <v>0.264</v>
      </c>
      <c r="G33" s="357" t="str">
        <f>'Pin Maritime'!G92</f>
        <v/>
      </c>
      <c r="H33" s="358">
        <f>IFERROR(VLOOKUP($B$21,VAN!$B$119:$M$184,4,FALSE)*(1+$L$9)^$B33,0)</f>
        <v>42</v>
      </c>
      <c r="I33" s="359">
        <f>IFERROR(VLOOKUP($B$21,VAN!$B$119:$M$184,5,FALSE)*(1+$L$9)^$B33,0)</f>
        <v>19.375</v>
      </c>
      <c r="J33" s="359">
        <f>IFERROR(VLOOKUP($B$21,VAN!$B$119:$M$184,5,FALSE)*(1+$L$9)^$B33,0)</f>
        <v>19.375</v>
      </c>
      <c r="K33" s="360">
        <f>IFERROR(VLOOKUP($B$21,VAN!$B$119:$M$184,6,FALSE)*(1+$L$9)^$B33,0)</f>
        <v>10</v>
      </c>
      <c r="L33" s="361">
        <f t="shared" si="11"/>
        <v>0</v>
      </c>
      <c r="M33" s="62"/>
      <c r="N33" s="141">
        <v>12.0</v>
      </c>
      <c r="O33" s="337"/>
      <c r="P33" s="338"/>
      <c r="Q33" s="269">
        <f t="shared" si="12"/>
        <v>60</v>
      </c>
      <c r="R33" s="338">
        <f t="shared" si="5"/>
        <v>4.8</v>
      </c>
      <c r="S33" s="338">
        <f>$L$11*(1+$L$9)^N33*'Récapitulatif des résultats'!$I$11</f>
        <v>0</v>
      </c>
      <c r="T33" s="339"/>
      <c r="U33" s="338"/>
      <c r="V33" s="346">
        <f t="shared" si="6"/>
        <v>0</v>
      </c>
      <c r="W33" s="112">
        <f>SUM('Pin Maritime'!AQ17*'Pin Maritime'!$F$21,B!AQ17*B!$F$21,'C'!AQ17*'C'!$F$21,D!AQ17*D!$F$21,E!AQ17*E!$F$21,F!AQ17*F!$F$21)</f>
        <v>0</v>
      </c>
      <c r="X33" s="112">
        <f>SUM('Pin Maritime'!AR17*'Pin Maritime'!$F$21,B!AR17*B!$F$21,'C'!AR17*'C'!$F$21,D!AR17*D!$F$21,E!AR17*E!$F$21,F!AR17*F!$F$21)</f>
        <v>0</v>
      </c>
      <c r="Y33" s="112">
        <f>SUM('Pin Maritime'!AS17*'Pin Maritime'!$F$21,B!AS17*B!$F$21,'C'!AS17*'C'!$F$21,D!AS17*D!$F$21,E!AS17*E!$F$21,F!AS17*F!$F$21)</f>
        <v>0</v>
      </c>
      <c r="Z33" s="139">
        <f>SUM('Pin Maritime'!AT17*'Pin Maritime'!$F$21,B!AT17*B!$F$21,'C'!AT17*'C'!$F$21,D!AT17*D!$F$21,E!AT17*E!$F$21,F!AT17*F!$F$21)</f>
        <v>0</v>
      </c>
      <c r="AA33" s="112">
        <f t="shared" si="10"/>
        <v>0</v>
      </c>
      <c r="AB33" s="143">
        <f t="shared" si="7"/>
        <v>-38.21021844</v>
      </c>
      <c r="AC33" s="112"/>
      <c r="AD33" s="112"/>
    </row>
    <row r="34" ht="15.75" customHeight="1">
      <c r="B34" s="354">
        <f>'Pin Maritime'!B93</f>
        <v>1</v>
      </c>
      <c r="C34" s="355">
        <f>'Pin Maritime'!C93</f>
        <v>0</v>
      </c>
      <c r="D34" s="356">
        <f>'Pin Maritime'!D93</f>
        <v>0.5</v>
      </c>
      <c r="E34" s="211">
        <f>'Pin Maritime'!E93</f>
        <v>0.28</v>
      </c>
      <c r="F34" s="211">
        <f>'Pin Maritime'!F93</f>
        <v>0.22</v>
      </c>
      <c r="G34" s="357" t="str">
        <f>'Pin Maritime'!G93</f>
        <v/>
      </c>
      <c r="H34" s="358">
        <f>IFERROR(VLOOKUP($B$21,VAN!$B$119:$M$184,4,FALSE)*(1+$L$9)^$B34,0)</f>
        <v>42</v>
      </c>
      <c r="I34" s="359">
        <f>IFERROR(VLOOKUP($B$21,VAN!$B$119:$M$184,5,FALSE)*(1+$L$9)^$B34,0)</f>
        <v>19.375</v>
      </c>
      <c r="J34" s="359">
        <f>IFERROR(VLOOKUP($B$21,VAN!$B$119:$M$184,5,FALSE)*(1+$L$9)^$B34,0)</f>
        <v>19.375</v>
      </c>
      <c r="K34" s="360">
        <f>IFERROR(VLOOKUP($B$21,VAN!$B$119:$M$184,6,FALSE)*(1+$L$9)^$B34,0)</f>
        <v>10</v>
      </c>
      <c r="L34" s="361">
        <f t="shared" si="11"/>
        <v>0</v>
      </c>
      <c r="M34" s="62"/>
      <c r="N34" s="141">
        <v>13.0</v>
      </c>
      <c r="O34" s="337"/>
      <c r="P34" s="338"/>
      <c r="Q34" s="269">
        <f t="shared" si="12"/>
        <v>60</v>
      </c>
      <c r="R34" s="338">
        <f t="shared" si="5"/>
        <v>4.8</v>
      </c>
      <c r="S34" s="338">
        <f>$L$11*(1+$L$9)^N34*'Récapitulatif des résultats'!$I$11</f>
        <v>0</v>
      </c>
      <c r="T34" s="339"/>
      <c r="U34" s="338"/>
      <c r="V34" s="346">
        <f t="shared" si="6"/>
        <v>0</v>
      </c>
      <c r="W34" s="112">
        <f>SUM('Pin Maritime'!AQ18*'Pin Maritime'!$F$21,B!AQ18*B!$F$21,'C'!AQ18*'C'!$F$21,D!AQ18*D!$F$21,E!AQ18*E!$F$21,F!AQ18*F!$F$21)</f>
        <v>0</v>
      </c>
      <c r="X34" s="112">
        <f>SUM('Pin Maritime'!AR18*'Pin Maritime'!$F$21,B!AR18*B!$F$21,'C'!AR18*'C'!$F$21,D!AR18*D!$F$21,E!AR18*E!$F$21,F!AR18*F!$F$21)</f>
        <v>0</v>
      </c>
      <c r="Y34" s="112">
        <f>SUM('Pin Maritime'!AS18*'Pin Maritime'!$F$21,B!AS18*B!$F$21,'C'!AS18*'C'!$F$21,D!AS18*D!$F$21,E!AS18*E!$F$21,F!AS18*F!$F$21)</f>
        <v>0</v>
      </c>
      <c r="Z34" s="139">
        <f>SUM('Pin Maritime'!AT18*'Pin Maritime'!$F$21,B!AT18*B!$F$21,'C'!AT18*'C'!$F$21,D!AT18*D!$F$21,E!AT18*E!$F$21,F!AT18*F!$F$21)</f>
        <v>0</v>
      </c>
      <c r="AA34" s="112">
        <f t="shared" si="10"/>
        <v>0</v>
      </c>
      <c r="AB34" s="143">
        <f t="shared" si="7"/>
        <v>-36.56480234</v>
      </c>
      <c r="AC34" s="112"/>
      <c r="AD34" s="112"/>
    </row>
    <row r="35" ht="15.75" customHeight="1">
      <c r="B35" s="363">
        <f>'Pin Maritime'!B95</f>
        <v>60</v>
      </c>
      <c r="C35" s="364">
        <f>'Pin Maritime'!C95</f>
        <v>396.6530626</v>
      </c>
      <c r="D35" s="365">
        <f>'Pin Maritime'!D95</f>
        <v>0.9</v>
      </c>
      <c r="E35" s="366">
        <f>'Pin Maritime'!E95</f>
        <v>0.056</v>
      </c>
      <c r="F35" s="366">
        <f>'Pin Maritime'!F95</f>
        <v>0.044</v>
      </c>
      <c r="G35" s="367" t="str">
        <f>'Pin Maritime'!G95</f>
        <v/>
      </c>
      <c r="H35" s="368">
        <f>IFERROR(VLOOKUP($B$21,VAN!$B$119:$M$184,4,FALSE)*(1+$L$9)^$B35,0)</f>
        <v>42</v>
      </c>
      <c r="I35" s="369">
        <f>IFERROR(VLOOKUP($B$21,VAN!$B$119:$M$184,5,FALSE)*(1+$L$9)^$B35,0)</f>
        <v>19.375</v>
      </c>
      <c r="J35" s="369">
        <f>IFERROR(VLOOKUP($B$21,VAN!$B$119:$M$184,5,FALSE)*(1+$L$9)^$B35,0)</f>
        <v>19.375</v>
      </c>
      <c r="K35" s="370">
        <f>IFERROR(VLOOKUP($B$21,VAN!$B$119:$M$184,6,FALSE)*(1+$L$9)^$B35,0)</f>
        <v>10</v>
      </c>
      <c r="L35" s="371">
        <f t="shared" si="11"/>
        <v>37828.80258</v>
      </c>
      <c r="M35" s="62"/>
      <c r="N35" s="141">
        <v>14.0</v>
      </c>
      <c r="O35" s="337"/>
      <c r="P35" s="338"/>
      <c r="Q35" s="269">
        <f t="shared" si="12"/>
        <v>60</v>
      </c>
      <c r="R35" s="338">
        <f t="shared" si="5"/>
        <v>4.8</v>
      </c>
      <c r="S35" s="338">
        <f>$L$11*(1+$L$9)^N35*'Récapitulatif des résultats'!$I$11</f>
        <v>0</v>
      </c>
      <c r="T35" s="339"/>
      <c r="U35" s="338"/>
      <c r="V35" s="346">
        <f t="shared" si="6"/>
        <v>0</v>
      </c>
      <c r="W35" s="112">
        <f>SUM('Pin Maritime'!AQ19*'Pin Maritime'!$F$21,B!AQ19*B!$F$21,'C'!AQ19*'C'!$F$21,D!AQ19*D!$F$21,E!AQ19*E!$F$21,F!AQ19*F!$F$21)</f>
        <v>0</v>
      </c>
      <c r="X35" s="112">
        <f>SUM('Pin Maritime'!AR19*'Pin Maritime'!$F$21,B!AR19*B!$F$21,'C'!AR19*'C'!$F$21,D!AR19*D!$F$21,E!AR19*E!$F$21,F!AR19*F!$F$21)</f>
        <v>0</v>
      </c>
      <c r="Y35" s="112">
        <f>SUM('Pin Maritime'!AS19*'Pin Maritime'!$F$21,B!AS19*B!$F$21,'C'!AS19*'C'!$F$21,D!AS19*D!$F$21,E!AS19*E!$F$21,F!AS19*F!$F$21)</f>
        <v>0</v>
      </c>
      <c r="Z35" s="139">
        <f>SUM('Pin Maritime'!AT19*'Pin Maritime'!$F$21,B!AT19*B!$F$21,'C'!AT19*'C'!$F$21,D!AT19*D!$F$21,E!AT19*E!$F$21,F!AT19*F!$F$21)</f>
        <v>0</v>
      </c>
      <c r="AA35" s="112">
        <f t="shared" si="10"/>
        <v>0</v>
      </c>
      <c r="AB35" s="143">
        <f t="shared" si="7"/>
        <v>-34.99024147</v>
      </c>
      <c r="AC35" s="112"/>
      <c r="AD35" s="112"/>
    </row>
    <row r="36" ht="15.75" customHeight="1">
      <c r="B36" s="372"/>
      <c r="C36" s="62"/>
      <c r="D36" s="62"/>
      <c r="E36" s="62"/>
      <c r="F36" s="62"/>
      <c r="G36" s="62"/>
      <c r="H36" s="62"/>
      <c r="I36" s="62"/>
      <c r="J36" s="62"/>
      <c r="K36" s="62"/>
      <c r="L36" s="373"/>
      <c r="M36" s="62"/>
      <c r="N36" s="141">
        <v>15.0</v>
      </c>
      <c r="O36" s="337"/>
      <c r="P36" s="338"/>
      <c r="Q36" s="269">
        <f t="shared" si="12"/>
        <v>60</v>
      </c>
      <c r="R36" s="338">
        <f t="shared" si="5"/>
        <v>4.8</v>
      </c>
      <c r="S36" s="338">
        <f>$L$11*(1+$L$9)^N36*'Récapitulatif des résultats'!$I$11</f>
        <v>0</v>
      </c>
      <c r="T36" s="339"/>
      <c r="U36" s="338"/>
      <c r="V36" s="346">
        <f t="shared" si="6"/>
        <v>0</v>
      </c>
      <c r="W36" s="112">
        <f>SUM('Pin Maritime'!AQ20*'Pin Maritime'!$F$21,B!AQ20*B!$F$21,'C'!AQ20*'C'!$F$21,D!AQ20*D!$F$21,E!AQ20*E!$F$21,F!AQ20*F!$F$21)</f>
        <v>0</v>
      </c>
      <c r="X36" s="112">
        <f>SUM('Pin Maritime'!AR20*'Pin Maritime'!$F$21,B!AR20*B!$F$21,'C'!AR20*'C'!$F$21,D!AR20*D!$F$21,E!AR20*E!$F$21,F!AR20*F!$F$21)</f>
        <v>0</v>
      </c>
      <c r="Y36" s="112">
        <f>SUM('Pin Maritime'!AS20*'Pin Maritime'!$F$21,B!AS20*B!$F$21,'C'!AS20*'C'!$F$21,D!AS20*D!$F$21,E!AS20*E!$F$21,F!AS20*F!$F$21)</f>
        <v>0</v>
      </c>
      <c r="Z36" s="139">
        <f>SUM('Pin Maritime'!AT20*'Pin Maritime'!$F$21,B!AT20*B!$F$21,'C'!AT20*'C'!$F$21,D!AT20*D!$F$21,E!AT20*E!$F$21,F!AT20*F!$F$21)</f>
        <v>0</v>
      </c>
      <c r="AA36" s="112">
        <f t="shared" si="10"/>
        <v>0</v>
      </c>
      <c r="AB36" s="143">
        <f t="shared" si="7"/>
        <v>-33.48348466</v>
      </c>
      <c r="AC36" s="112"/>
      <c r="AD36" s="112"/>
    </row>
    <row r="37" ht="15.75" customHeight="1">
      <c r="B37" s="374" t="str">
        <f>B!F17</f>
        <v>Essence </v>
      </c>
      <c r="C37" s="18"/>
      <c r="D37" s="18"/>
      <c r="E37" s="18"/>
      <c r="F37" s="18"/>
      <c r="G37" s="19"/>
      <c r="H37" s="252" t="s">
        <v>294</v>
      </c>
      <c r="I37" s="115"/>
      <c r="J37" s="115"/>
      <c r="K37" s="116"/>
      <c r="L37" s="375" t="str">
        <f>R5</f>
        <v/>
      </c>
      <c r="M37" s="62"/>
      <c r="N37" s="141">
        <v>16.0</v>
      </c>
      <c r="O37" s="337"/>
      <c r="P37" s="338"/>
      <c r="Q37" s="269">
        <f t="shared" si="12"/>
        <v>60</v>
      </c>
      <c r="R37" s="338">
        <f t="shared" si="5"/>
        <v>4.8</v>
      </c>
      <c r="S37" s="338">
        <f>$L$11*(1+$L$9)^N37*'Récapitulatif des résultats'!$I$11</f>
        <v>0</v>
      </c>
      <c r="T37" s="339"/>
      <c r="U37" s="338"/>
      <c r="V37" s="346">
        <f t="shared" si="6"/>
        <v>64.23811859</v>
      </c>
      <c r="W37" s="112">
        <f>SUM('Pin Maritime'!AQ21*'Pin Maritime'!$F$21,B!AQ21*B!$F$21,'C'!AQ21*'C'!$F$21,D!AQ21*D!$F$21,E!AQ21*E!$F$21,F!AQ21*F!$F$21)</f>
        <v>0</v>
      </c>
      <c r="X37" s="112">
        <f>SUM('Pin Maritime'!AR21*'Pin Maritime'!$F$21,B!AR21*B!$F$21,'C'!AR21*'C'!$F$21,D!AR21*D!$F$21,E!AR21*E!$F$21,F!AR21*F!$F$21)</f>
        <v>35.97334641</v>
      </c>
      <c r="Y37" s="112">
        <f>SUM('Pin Maritime'!AS21*'Pin Maritime'!$F$21,B!AS21*B!$F$21,'C'!AS21*'C'!$F$21,D!AS21*D!$F$21,E!AS21*E!$F$21,F!AS21*F!$F$21)</f>
        <v>28.26477218</v>
      </c>
      <c r="Z37" s="139">
        <f>SUM('Pin Maritime'!AT21*'Pin Maritime'!$F$21,B!AT21*B!$F$21,'C'!AT21*'C'!$F$21,D!AT21*D!$F$21,E!AT21*E!$F$21,F!AT21*F!$F$21)</f>
        <v>0</v>
      </c>
      <c r="AA37" s="112">
        <f t="shared" si="10"/>
        <v>1244.613548</v>
      </c>
      <c r="AB37" s="143">
        <f t="shared" si="7"/>
        <v>583.3816059</v>
      </c>
      <c r="AC37" s="112"/>
      <c r="AD37" s="112"/>
    </row>
    <row r="38" ht="15.75" customHeight="1">
      <c r="B38" s="344" t="str">
        <f>B!B81</f>
        <v>Année</v>
      </c>
      <c r="C38" s="201" t="str">
        <f>B!C81</f>
        <v>Volume d'éclaircie</v>
      </c>
      <c r="D38" s="26" t="str">
        <f>B!D81</f>
        <v>BO</v>
      </c>
      <c r="E38" s="26" t="str">
        <f>B!E81</f>
        <v>BI - panneaux</v>
      </c>
      <c r="F38" s="26" t="str">
        <f>B!F81</f>
        <v>BI - papier</v>
      </c>
      <c r="G38" s="24" t="str">
        <f>B!G81</f>
        <v>BE</v>
      </c>
      <c r="H38" s="25" t="s">
        <v>146</v>
      </c>
      <c r="I38" s="26" t="s">
        <v>147</v>
      </c>
      <c r="J38" s="26" t="s">
        <v>148</v>
      </c>
      <c r="K38" s="24" t="s">
        <v>149</v>
      </c>
      <c r="L38" s="345" t="s">
        <v>295</v>
      </c>
      <c r="M38" s="62"/>
      <c r="N38" s="141">
        <v>17.0</v>
      </c>
      <c r="O38" s="337"/>
      <c r="P38" s="338"/>
      <c r="Q38" s="269">
        <f t="shared" si="12"/>
        <v>60</v>
      </c>
      <c r="R38" s="338">
        <f t="shared" si="5"/>
        <v>4.8</v>
      </c>
      <c r="S38" s="338">
        <f>$L$11*(1+$L$9)^N38*'Récapitulatif des résultats'!$I$11</f>
        <v>0</v>
      </c>
      <c r="T38" s="339"/>
      <c r="U38" s="338"/>
      <c r="V38" s="346">
        <f t="shared" si="6"/>
        <v>0</v>
      </c>
      <c r="W38" s="112">
        <f>SUM('Pin Maritime'!AQ22*'Pin Maritime'!$F$21,B!AQ22*B!$F$21,'C'!AQ22*'C'!$F$21,D!AQ22*D!$F$21,E!AQ22*E!$F$21,F!AQ22*F!$F$21)</f>
        <v>0</v>
      </c>
      <c r="X38" s="112">
        <f>SUM('Pin Maritime'!AR22*'Pin Maritime'!$F$21,B!AR22*B!$F$21,'C'!AR22*'C'!$F$21,D!AR22*D!$F$21,E!AR22*E!$F$21,F!AR22*F!$F$21)</f>
        <v>0</v>
      </c>
      <c r="Y38" s="112">
        <f>SUM('Pin Maritime'!AS22*'Pin Maritime'!$F$21,B!AS22*B!$F$21,'C'!AS22*'C'!$F$21,D!AS22*D!$F$21,E!AS22*E!$F$21,F!AS22*F!$F$21)</f>
        <v>0</v>
      </c>
      <c r="Z38" s="139">
        <f>SUM('Pin Maritime'!AT22*'Pin Maritime'!$F$21,B!AT22*B!$F$21,'C'!AT22*'C'!$F$21,D!AT22*D!$F$21,E!AT22*E!$F$21,F!AT22*F!$F$21)</f>
        <v>0</v>
      </c>
      <c r="AA38" s="112">
        <f t="shared" si="10"/>
        <v>0</v>
      </c>
      <c r="AB38" s="143">
        <f t="shared" si="7"/>
        <v>-30.66182978</v>
      </c>
      <c r="AC38" s="112"/>
      <c r="AD38" s="112"/>
    </row>
    <row r="39" ht="15.75" customHeight="1">
      <c r="B39" s="347" t="str">
        <f>B!B82</f>
        <v>-</v>
      </c>
      <c r="C39" s="348">
        <f>B!C82</f>
        <v>26.76588275</v>
      </c>
      <c r="D39" s="205">
        <f>B!D82</f>
        <v>0</v>
      </c>
      <c r="E39" s="205">
        <f>B!E82</f>
        <v>0.56</v>
      </c>
      <c r="F39" s="205">
        <f>B!F82</f>
        <v>0.44</v>
      </c>
      <c r="G39" s="349" t="str">
        <f>B!G82</f>
        <v/>
      </c>
      <c r="H39" s="350">
        <f>IFERROR(VLOOKUP($B$37,VAN!$B$119:$M$184,4,FALSE)*(1+$L$9)^$B39,0)</f>
        <v>0</v>
      </c>
      <c r="I39" s="351">
        <f>IFERROR(VLOOKUP($B$37,VAN!$B$119:$M$184,5,FALSE)*(1+$L$9)^$B39,0)</f>
        <v>0</v>
      </c>
      <c r="J39" s="351">
        <f>IFERROR(VLOOKUP($B$37,VAN!$B$119:$M$184,5,FALSE)*(1+$L$9)^$B39,0)</f>
        <v>0</v>
      </c>
      <c r="K39" s="352">
        <f>IFERROR(VLOOKUP($B$37,VAN!$B$119:$M$184,6,FALSE)*(1+$L$9)^$B39,0)</f>
        <v>0</v>
      </c>
      <c r="L39" s="353">
        <f t="shared" ref="L39:L51" si="13">(C39*D39*H39+C39*E39*I39+C39*F39*J39+C39*G39*K39)*L$37</f>
        <v>0</v>
      </c>
      <c r="M39" s="62"/>
      <c r="N39" s="141">
        <v>18.0</v>
      </c>
      <c r="O39" s="337"/>
      <c r="P39" s="338"/>
      <c r="Q39" s="269">
        <f t="shared" si="12"/>
        <v>60</v>
      </c>
      <c r="R39" s="338">
        <f t="shared" si="5"/>
        <v>4.8</v>
      </c>
      <c r="S39" s="338">
        <f>$L$11*(1+$L$9)^N39*'Récapitulatif des résultats'!$I$11</f>
        <v>0</v>
      </c>
      <c r="T39" s="339"/>
      <c r="U39" s="338"/>
      <c r="V39" s="346">
        <f t="shared" si="6"/>
        <v>0</v>
      </c>
      <c r="W39" s="112">
        <f>SUM('Pin Maritime'!AQ23*'Pin Maritime'!$F$21,B!AQ23*B!$F$21,'C'!AQ23*'C'!$F$21,D!AQ23*D!$F$21,E!AQ23*E!$F$21,F!AQ23*F!$F$21)</f>
        <v>0</v>
      </c>
      <c r="X39" s="112">
        <f>SUM('Pin Maritime'!AR23*'Pin Maritime'!$F$21,B!AR23*B!$F$21,'C'!AR23*'C'!$F$21,D!AR23*D!$F$21,E!AR23*E!$F$21,F!AR23*F!$F$21)</f>
        <v>0</v>
      </c>
      <c r="Y39" s="112">
        <f>SUM('Pin Maritime'!AS23*'Pin Maritime'!$F$21,B!AS23*B!$F$21,'C'!AS23*'C'!$F$21,D!AS23*D!$F$21,E!AS23*E!$F$21,F!AS23*F!$F$21)</f>
        <v>0</v>
      </c>
      <c r="Z39" s="139">
        <f>SUM('Pin Maritime'!AT23*'Pin Maritime'!$F$21,B!AT23*B!$F$21,'C'!AT23*'C'!$F$21,D!AT23*D!$F$21,E!AT23*E!$F$21,F!AT23*F!$F$21)</f>
        <v>0</v>
      </c>
      <c r="AA39" s="112">
        <f t="shared" si="10"/>
        <v>0</v>
      </c>
      <c r="AB39" s="143">
        <f t="shared" si="7"/>
        <v>-29.3414639</v>
      </c>
      <c r="AC39" s="112"/>
      <c r="AD39" s="112"/>
    </row>
    <row r="40" ht="15.75" customHeight="1">
      <c r="A40" s="376"/>
      <c r="B40" s="354" t="str">
        <f>B!B83</f>
        <v>-</v>
      </c>
      <c r="C40" s="355">
        <f>B!C83</f>
        <v>40.11103192</v>
      </c>
      <c r="D40" s="356">
        <f>B!D83</f>
        <v>0</v>
      </c>
      <c r="E40" s="211">
        <f>B!E83</f>
        <v>0.56</v>
      </c>
      <c r="F40" s="211">
        <f>B!F83</f>
        <v>0.44</v>
      </c>
      <c r="G40" s="357" t="str">
        <f>B!G83</f>
        <v/>
      </c>
      <c r="H40" s="358">
        <f>IFERROR(VLOOKUP($B$37,VAN!$B$119:$M$184,4,FALSE)*(1+$L$9)^$B40,0)</f>
        <v>0</v>
      </c>
      <c r="I40" s="359">
        <f>IFERROR(VLOOKUP($B$37,VAN!$B$119:$M$184,5,FALSE)*(1+$L$9)^$B40,0)</f>
        <v>0</v>
      </c>
      <c r="J40" s="359">
        <f>IFERROR(VLOOKUP($B$37,VAN!$B$119:$M$184,5,FALSE)*(1+$L$9)^$B40,0)</f>
        <v>0</v>
      </c>
      <c r="K40" s="360">
        <f>IFERROR(VLOOKUP($B$37,VAN!$B$119:$M$184,6,FALSE)*(1+$L$9)^$B40,0)</f>
        <v>0</v>
      </c>
      <c r="L40" s="361">
        <f t="shared" si="13"/>
        <v>0</v>
      </c>
      <c r="M40" s="62"/>
      <c r="N40" s="141">
        <v>19.0</v>
      </c>
      <c r="O40" s="337"/>
      <c r="P40" s="338"/>
      <c r="Q40" s="269">
        <f t="shared" si="12"/>
        <v>60</v>
      </c>
      <c r="R40" s="338">
        <f t="shared" si="5"/>
        <v>4.8</v>
      </c>
      <c r="S40" s="338">
        <f>$L$11*(1+$L$9)^N40*'Récapitulatif des résultats'!$I$11</f>
        <v>0</v>
      </c>
      <c r="T40" s="339"/>
      <c r="U40" s="338"/>
      <c r="V40" s="346">
        <f t="shared" si="6"/>
        <v>0</v>
      </c>
      <c r="W40" s="112">
        <f>SUM('Pin Maritime'!AQ24*'Pin Maritime'!$F$21,B!AQ24*B!$F$21,'C'!AQ24*'C'!$F$21,D!AQ24*D!$F$21,E!AQ24*E!$F$21,F!AQ24*F!$F$21)</f>
        <v>0</v>
      </c>
      <c r="X40" s="112">
        <f>SUM('Pin Maritime'!AR24*'Pin Maritime'!$F$21,B!AR24*B!$F$21,'C'!AR24*'C'!$F$21,D!AR24*D!$F$21,E!AR24*E!$F$21,F!AR24*F!$F$21)</f>
        <v>0</v>
      </c>
      <c r="Y40" s="112">
        <f>SUM('Pin Maritime'!AS24*'Pin Maritime'!$F$21,B!AS24*B!$F$21,'C'!AS24*'C'!$F$21,D!AS24*D!$F$21,E!AS24*E!$F$21,F!AS24*F!$F$21)</f>
        <v>0</v>
      </c>
      <c r="Z40" s="139">
        <f>SUM('Pin Maritime'!AT24*'Pin Maritime'!$F$21,B!AT24*B!$F$21,'C'!AT24*'C'!$F$21,D!AT24*D!$F$21,E!AT24*E!$F$21,F!AT24*F!$F$21)</f>
        <v>0</v>
      </c>
      <c r="AA40" s="112">
        <f t="shared" si="10"/>
        <v>0</v>
      </c>
      <c r="AB40" s="143">
        <f t="shared" si="7"/>
        <v>-28.07795589</v>
      </c>
      <c r="AC40" s="112"/>
      <c r="AD40" s="112"/>
    </row>
    <row r="41" ht="15.75" customHeight="1">
      <c r="B41" s="354" t="str">
        <f>B!B84</f>
        <v>-</v>
      </c>
      <c r="C41" s="355">
        <f>B!C84</f>
        <v>40.28466639</v>
      </c>
      <c r="D41" s="356">
        <f>B!D84</f>
        <v>0</v>
      </c>
      <c r="E41" s="211">
        <f>B!E84</f>
        <v>0.56</v>
      </c>
      <c r="F41" s="211">
        <f>B!F84</f>
        <v>0.44</v>
      </c>
      <c r="G41" s="357" t="str">
        <f>B!G84</f>
        <v/>
      </c>
      <c r="H41" s="358">
        <f>IFERROR(VLOOKUP($B$37,VAN!$B$119:$M$184,4,FALSE)*(1+$L$9)^$B41,0)</f>
        <v>0</v>
      </c>
      <c r="I41" s="359">
        <f>IFERROR(VLOOKUP($B$37,VAN!$B$119:$M$184,5,FALSE)*(1+$L$9)^$B41,0)</f>
        <v>0</v>
      </c>
      <c r="J41" s="359">
        <f>IFERROR(VLOOKUP($B$37,VAN!$B$119:$M$184,5,FALSE)*(1+$L$9)^$B41,0)</f>
        <v>0</v>
      </c>
      <c r="K41" s="360">
        <f>IFERROR(VLOOKUP($B$37,VAN!$B$119:$M$184,6,FALSE)*(1+$L$9)^$B41,0)</f>
        <v>0</v>
      </c>
      <c r="L41" s="361">
        <f t="shared" si="13"/>
        <v>0</v>
      </c>
      <c r="M41" s="62"/>
      <c r="N41" s="141">
        <v>20.0</v>
      </c>
      <c r="O41" s="337"/>
      <c r="P41" s="338"/>
      <c r="Q41" s="269">
        <f t="shared" si="12"/>
        <v>60</v>
      </c>
      <c r="R41" s="338">
        <f t="shared" si="5"/>
        <v>4.8</v>
      </c>
      <c r="S41" s="338">
        <f>$L$11*(1+$L$9)^N41*'Récapitulatif des résultats'!$I$11</f>
        <v>0</v>
      </c>
      <c r="T41" s="339"/>
      <c r="U41" s="338"/>
      <c r="V41" s="346">
        <f t="shared" si="6"/>
        <v>0</v>
      </c>
      <c r="W41" s="112">
        <f>SUM('Pin Maritime'!AQ25*'Pin Maritime'!$F$21,B!AQ25*B!$F$21,'C'!AQ25*'C'!$F$21,D!AQ25*D!$F$21,E!AQ25*E!$F$21,F!AQ25*F!$F$21)</f>
        <v>0</v>
      </c>
      <c r="X41" s="112">
        <f>SUM('Pin Maritime'!AR25*'Pin Maritime'!$F$21,B!AR25*B!$F$21,'C'!AR25*'C'!$F$21,D!AR25*D!$F$21,E!AR25*E!$F$21,F!AR25*F!$F$21)</f>
        <v>0</v>
      </c>
      <c r="Y41" s="112">
        <f>SUM('Pin Maritime'!AS25*'Pin Maritime'!$F$21,B!AS25*B!$F$21,'C'!AS25*'C'!$F$21,D!AS25*D!$F$21,E!AS25*E!$F$21,F!AS25*F!$F$21)</f>
        <v>0</v>
      </c>
      <c r="Z41" s="139">
        <f>SUM('Pin Maritime'!AT25*'Pin Maritime'!$F$21,B!AT25*B!$F$21,'C'!AT25*'C'!$F$21,D!AT25*D!$F$21,E!AT25*E!$F$21,F!AT25*F!$F$21)</f>
        <v>0</v>
      </c>
      <c r="AA41" s="112">
        <f t="shared" si="10"/>
        <v>0</v>
      </c>
      <c r="AB41" s="143">
        <f t="shared" si="7"/>
        <v>-26.86885731</v>
      </c>
      <c r="AC41" s="112"/>
      <c r="AD41" s="112"/>
    </row>
    <row r="42" ht="15.75" customHeight="1">
      <c r="B42" s="354" t="str">
        <f>B!B85</f>
        <v>-</v>
      </c>
      <c r="C42" s="355">
        <f>B!C85</f>
        <v>39.90037827</v>
      </c>
      <c r="D42" s="356">
        <f>B!D85</f>
        <v>0.2</v>
      </c>
      <c r="E42" s="211">
        <f>B!E85</f>
        <v>0.448</v>
      </c>
      <c r="F42" s="211">
        <f>B!F85</f>
        <v>0.352</v>
      </c>
      <c r="G42" s="357" t="str">
        <f>B!G85</f>
        <v/>
      </c>
      <c r="H42" s="358">
        <f>IFERROR(VLOOKUP($B$37,VAN!$B$119:$M$184,4,FALSE)*(1+$L$9)^$B42,0)</f>
        <v>0</v>
      </c>
      <c r="I42" s="359">
        <f>IFERROR(VLOOKUP($B$37,VAN!$B$119:$M$184,5,FALSE)*(1+$L$9)^$B42,0)</f>
        <v>0</v>
      </c>
      <c r="J42" s="359">
        <f>IFERROR(VLOOKUP($B$37,VAN!$B$119:$M$184,5,FALSE)*(1+$L$9)^$B42,0)</f>
        <v>0</v>
      </c>
      <c r="K42" s="360">
        <f>IFERROR(VLOOKUP($B$37,VAN!$B$119:$M$184,6,FALSE)*(1+$L$9)^$B42,0)</f>
        <v>0</v>
      </c>
      <c r="L42" s="361">
        <f t="shared" si="13"/>
        <v>0</v>
      </c>
      <c r="M42" s="62"/>
      <c r="N42" s="141">
        <v>21.0</v>
      </c>
      <c r="O42" s="337"/>
      <c r="P42" s="338"/>
      <c r="Q42" s="269">
        <f t="shared" si="12"/>
        <v>60</v>
      </c>
      <c r="R42" s="338">
        <f t="shared" si="5"/>
        <v>4.8</v>
      </c>
      <c r="S42" s="338">
        <f>$L$11*(1+$L$9)^N42*'Récapitulatif des résultats'!$I$11</f>
        <v>0</v>
      </c>
      <c r="T42" s="339"/>
      <c r="U42" s="338"/>
      <c r="V42" s="346">
        <f t="shared" si="6"/>
        <v>96.26647661</v>
      </c>
      <c r="W42" s="112">
        <f>SUM('Pin Maritime'!AQ26*'Pin Maritime'!$F$21,B!AQ26*B!$F$21,'C'!AQ26*'C'!$F$21,D!AQ26*D!$F$21,E!AQ26*E!$F$21,F!AQ26*F!$F$21)</f>
        <v>0</v>
      </c>
      <c r="X42" s="112">
        <f>SUM('Pin Maritime'!AR26*'Pin Maritime'!$F$21,B!AR26*B!$F$21,'C'!AR26*'C'!$F$21,D!AR26*D!$F$21,E!AR26*E!$F$21,F!AR26*F!$F$21)</f>
        <v>53.9092269</v>
      </c>
      <c r="Y42" s="112">
        <f>SUM('Pin Maritime'!AS26*'Pin Maritime'!$F$21,B!AS26*B!$F$21,'C'!AS26*'C'!$F$21,D!AS26*D!$F$21,E!AS26*E!$F$21,F!AS26*F!$F$21)</f>
        <v>42.35724971</v>
      </c>
      <c r="Z42" s="139">
        <f>SUM('Pin Maritime'!AT26*'Pin Maritime'!$F$21,B!AT26*B!$F$21,'C'!AT26*'C'!$F$21,D!AT26*D!$F$21,E!AT26*E!$F$21,F!AT26*F!$F$21)</f>
        <v>0</v>
      </c>
      <c r="AA42" s="112">
        <f t="shared" si="10"/>
        <v>1865.162984</v>
      </c>
      <c r="AB42" s="143">
        <f t="shared" si="7"/>
        <v>714.3613936</v>
      </c>
      <c r="AC42" s="112"/>
      <c r="AD42" s="112"/>
    </row>
    <row r="43" ht="15.75" customHeight="1">
      <c r="B43" s="354" t="str">
        <f>B!B86</f>
        <v>-</v>
      </c>
      <c r="C43" s="355">
        <f>B!C86</f>
        <v>39.62110328</v>
      </c>
      <c r="D43" s="356">
        <f>B!D86</f>
        <v>0.3</v>
      </c>
      <c r="E43" s="211">
        <f>B!E86</f>
        <v>0.392</v>
      </c>
      <c r="F43" s="211">
        <f>B!F86</f>
        <v>0.308</v>
      </c>
      <c r="G43" s="357" t="str">
        <f>B!G86</f>
        <v/>
      </c>
      <c r="H43" s="358">
        <f>IFERROR(VLOOKUP($B$37,VAN!$B$119:$M$184,4,FALSE)*(1+$L$9)^$B43,0)</f>
        <v>0</v>
      </c>
      <c r="I43" s="359">
        <f>IFERROR(VLOOKUP($B$37,VAN!$B$119:$M$184,5,FALSE)*(1+$L$9)^$B43,0)</f>
        <v>0</v>
      </c>
      <c r="J43" s="359">
        <f>IFERROR(VLOOKUP($B$37,VAN!$B$119:$M$184,5,FALSE)*(1+$L$9)^$B43,0)</f>
        <v>0</v>
      </c>
      <c r="K43" s="360">
        <f>IFERROR(VLOOKUP($B$37,VAN!$B$119:$M$184,6,FALSE)*(1+$L$9)^$B43,0)</f>
        <v>0</v>
      </c>
      <c r="L43" s="361">
        <f t="shared" si="13"/>
        <v>0</v>
      </c>
      <c r="M43" s="62"/>
      <c r="N43" s="141">
        <v>22.0</v>
      </c>
      <c r="O43" s="337"/>
      <c r="P43" s="338"/>
      <c r="Q43" s="269">
        <f t="shared" si="12"/>
        <v>60</v>
      </c>
      <c r="R43" s="338">
        <f t="shared" si="5"/>
        <v>4.8</v>
      </c>
      <c r="S43" s="338">
        <f>$L$11*(1+$L$9)^N43*'Récapitulatif des résultats'!$I$11</f>
        <v>0</v>
      </c>
      <c r="T43" s="339"/>
      <c r="U43" s="338"/>
      <c r="V43" s="346">
        <f t="shared" si="6"/>
        <v>0</v>
      </c>
      <c r="W43" s="112">
        <f>SUM('Pin Maritime'!AQ27*'Pin Maritime'!$F$21,B!AQ27*B!$F$21,'C'!AQ27*'C'!$F$21,D!AQ27*D!$F$21,E!AQ27*E!$F$21,F!AQ27*F!$F$21)</f>
        <v>0</v>
      </c>
      <c r="X43" s="112">
        <f>SUM('Pin Maritime'!AR27*'Pin Maritime'!$F$21,B!AR27*B!$F$21,'C'!AR27*'C'!$F$21,D!AR27*D!$F$21,E!AR27*E!$F$21,F!AR27*F!$F$21)</f>
        <v>0</v>
      </c>
      <c r="Y43" s="112">
        <f>SUM('Pin Maritime'!AS27*'Pin Maritime'!$F$21,B!AS27*B!$F$21,'C'!AS27*'C'!$F$21,D!AS27*D!$F$21,E!AS27*E!$F$21,F!AS27*F!$F$21)</f>
        <v>0</v>
      </c>
      <c r="Z43" s="139">
        <f>SUM('Pin Maritime'!AT27*'Pin Maritime'!$F$21,B!AT27*B!$F$21,'C'!AT27*'C'!$F$21,D!AT27*D!$F$21,E!AT27*E!$F$21,F!AT27*F!$F$21)</f>
        <v>0</v>
      </c>
      <c r="AA43" s="112">
        <f t="shared" si="10"/>
        <v>0</v>
      </c>
      <c r="AB43" s="143">
        <f t="shared" si="7"/>
        <v>-24.60461739</v>
      </c>
      <c r="AC43" s="112"/>
      <c r="AD43" s="112"/>
    </row>
    <row r="44" ht="15.75" customHeight="1">
      <c r="B44" s="354" t="str">
        <f>B!B87</f>
        <v>-</v>
      </c>
      <c r="C44" s="355">
        <f>B!C87</f>
        <v>29.02607601</v>
      </c>
      <c r="D44" s="356">
        <f>B!D87</f>
        <v>0.7</v>
      </c>
      <c r="E44" s="211">
        <f>B!E87</f>
        <v>0.168</v>
      </c>
      <c r="F44" s="211">
        <f>B!F87</f>
        <v>0.132</v>
      </c>
      <c r="G44" s="357" t="str">
        <f>B!G87</f>
        <v/>
      </c>
      <c r="H44" s="358">
        <f>IFERROR(VLOOKUP($B$37,VAN!$B$119:$M$184,4,FALSE)*(1+$L$9)^$B44,0)</f>
        <v>0</v>
      </c>
      <c r="I44" s="359">
        <f>IFERROR(VLOOKUP($B$37,VAN!$B$119:$M$184,5,FALSE)*(1+$L$9)^$B44,0)</f>
        <v>0</v>
      </c>
      <c r="J44" s="359">
        <f>IFERROR(VLOOKUP($B$37,VAN!$B$119:$M$184,5,FALSE)*(1+$L$9)^$B44,0)</f>
        <v>0</v>
      </c>
      <c r="K44" s="360">
        <f>IFERROR(VLOOKUP($B$37,VAN!$B$119:$M$184,6,FALSE)*(1+$L$9)^$B44,0)</f>
        <v>0</v>
      </c>
      <c r="L44" s="361">
        <f t="shared" si="13"/>
        <v>0</v>
      </c>
      <c r="M44" s="62"/>
      <c r="N44" s="141">
        <v>23.0</v>
      </c>
      <c r="O44" s="337"/>
      <c r="P44" s="338"/>
      <c r="Q44" s="269">
        <f t="shared" si="12"/>
        <v>60</v>
      </c>
      <c r="R44" s="338">
        <f t="shared" si="5"/>
        <v>4.8</v>
      </c>
      <c r="S44" s="338">
        <f>$L$11*(1+$L$9)^N44*'Récapitulatif des résultats'!$I$11</f>
        <v>0</v>
      </c>
      <c r="T44" s="339"/>
      <c r="U44" s="338"/>
      <c r="V44" s="346">
        <f t="shared" si="6"/>
        <v>0</v>
      </c>
      <c r="W44" s="112">
        <f>SUM('Pin Maritime'!AQ28*'Pin Maritime'!$F$21,B!AQ28*B!$F$21,'C'!AQ28*'C'!$F$21,D!AQ28*D!$F$21,E!AQ28*E!$F$21,F!AQ28*F!$F$21)</f>
        <v>0</v>
      </c>
      <c r="X44" s="112">
        <f>SUM('Pin Maritime'!AR28*'Pin Maritime'!$F$21,B!AR28*B!$F$21,'C'!AR28*'C'!$F$21,D!AR28*D!$F$21,E!AR28*E!$F$21,F!AR28*F!$F$21)</f>
        <v>0</v>
      </c>
      <c r="Y44" s="112">
        <f>SUM('Pin Maritime'!AS28*'Pin Maritime'!$F$21,B!AS28*B!$F$21,'C'!AS28*'C'!$F$21,D!AS28*D!$F$21,E!AS28*E!$F$21,F!AS28*F!$F$21)</f>
        <v>0</v>
      </c>
      <c r="Z44" s="139">
        <f>SUM('Pin Maritime'!AT28*'Pin Maritime'!$F$21,B!AT28*B!$F$21,'C'!AT28*'C'!$F$21,D!AT28*D!$F$21,E!AT28*E!$F$21,F!AT28*F!$F$21)</f>
        <v>0</v>
      </c>
      <c r="AA44" s="112">
        <f t="shared" si="10"/>
        <v>0</v>
      </c>
      <c r="AB44" s="143">
        <f t="shared" si="7"/>
        <v>-23.54508841</v>
      </c>
      <c r="AC44" s="112"/>
      <c r="AD44" s="112"/>
    </row>
    <row r="45" ht="15.75" customHeight="1">
      <c r="B45" s="354" t="str">
        <f>B!B88</f>
        <v>-</v>
      </c>
      <c r="C45" s="355">
        <f>B!C88</f>
        <v>30.29783525</v>
      </c>
      <c r="D45" s="356">
        <f>B!D88</f>
        <v>0.9</v>
      </c>
      <c r="E45" s="211">
        <f>B!E88</f>
        <v>0.056</v>
      </c>
      <c r="F45" s="211">
        <f>B!F88</f>
        <v>0.044</v>
      </c>
      <c r="G45" s="357" t="str">
        <f>B!G88</f>
        <v/>
      </c>
      <c r="H45" s="358">
        <f>IFERROR(VLOOKUP($B$37,VAN!$B$119:$M$184,4,FALSE)*(1+$L$9)^$B45,0)</f>
        <v>0</v>
      </c>
      <c r="I45" s="359">
        <f>IFERROR(VLOOKUP($B$37,VAN!$B$119:$M$184,5,FALSE)*(1+$L$9)^$B45,0)</f>
        <v>0</v>
      </c>
      <c r="J45" s="359">
        <f>IFERROR(VLOOKUP($B$37,VAN!$B$119:$M$184,5,FALSE)*(1+$L$9)^$B45,0)</f>
        <v>0</v>
      </c>
      <c r="K45" s="360">
        <f>IFERROR(VLOOKUP($B$37,VAN!$B$119:$M$184,6,FALSE)*(1+$L$9)^$B45,0)</f>
        <v>0</v>
      </c>
      <c r="L45" s="361">
        <f t="shared" si="13"/>
        <v>0</v>
      </c>
      <c r="M45" s="62"/>
      <c r="N45" s="141">
        <v>24.0</v>
      </c>
      <c r="O45" s="337"/>
      <c r="P45" s="338"/>
      <c r="Q45" s="269">
        <f t="shared" si="12"/>
        <v>60</v>
      </c>
      <c r="R45" s="338">
        <f t="shared" si="5"/>
        <v>4.8</v>
      </c>
      <c r="S45" s="338">
        <f>$L$11*(1+$L$9)^N45*'Récapitulatif des résultats'!$I$11</f>
        <v>0</v>
      </c>
      <c r="T45" s="339"/>
      <c r="U45" s="338"/>
      <c r="V45" s="346">
        <f t="shared" si="6"/>
        <v>0</v>
      </c>
      <c r="W45" s="112">
        <f>SUM('Pin Maritime'!AQ29*'Pin Maritime'!$F$21,B!AQ29*B!$F$21,'C'!AQ29*'C'!$F$21,D!AQ29*D!$F$21,E!AQ29*E!$F$21,F!AQ29*F!$F$21)</f>
        <v>0</v>
      </c>
      <c r="X45" s="112">
        <f>SUM('Pin Maritime'!AR29*'Pin Maritime'!$F$21,B!AR29*B!$F$21,'C'!AR29*'C'!$F$21,D!AR29*D!$F$21,E!AR29*E!$F$21,F!AR29*F!$F$21)</f>
        <v>0</v>
      </c>
      <c r="Y45" s="112">
        <f>SUM('Pin Maritime'!AS29*'Pin Maritime'!$F$21,B!AS29*B!$F$21,'C'!AS29*'C'!$F$21,D!AS29*D!$F$21,E!AS29*E!$F$21,F!AS29*F!$F$21)</f>
        <v>0</v>
      </c>
      <c r="Z45" s="139">
        <f>SUM('Pin Maritime'!AT29*'Pin Maritime'!$F$21,B!AT29*B!$F$21,'C'!AT29*'C'!$F$21,D!AT29*D!$F$21,E!AT29*E!$F$21,F!AT29*F!$F$21)</f>
        <v>0</v>
      </c>
      <c r="AA45" s="112">
        <f t="shared" si="10"/>
        <v>0</v>
      </c>
      <c r="AB45" s="143">
        <f t="shared" si="7"/>
        <v>-22.53118508</v>
      </c>
      <c r="AC45" s="112"/>
      <c r="AD45" s="112"/>
    </row>
    <row r="46" ht="15.75" customHeight="1">
      <c r="B46" s="354" t="str">
        <f>B!B89</f>
        <v>-</v>
      </c>
      <c r="C46" s="355">
        <f>B!C89</f>
        <v>396.6530626</v>
      </c>
      <c r="D46" s="356">
        <f>B!D89</f>
        <v>0.7</v>
      </c>
      <c r="E46" s="211">
        <f>B!E89</f>
        <v>0.168</v>
      </c>
      <c r="F46" s="211">
        <f>B!F89</f>
        <v>0.132</v>
      </c>
      <c r="G46" s="357" t="str">
        <f>B!G89</f>
        <v/>
      </c>
      <c r="H46" s="358">
        <f>IFERROR(VLOOKUP($B$37,VAN!$B$119:$M$184,4,FALSE)*(1+$L$9)^$B46,0)</f>
        <v>0</v>
      </c>
      <c r="I46" s="359">
        <f>IFERROR(VLOOKUP($B$37,VAN!$B$119:$M$184,5,FALSE)*(1+$L$9)^$B46,0)</f>
        <v>0</v>
      </c>
      <c r="J46" s="359">
        <f>IFERROR(VLOOKUP($B$37,VAN!$B$119:$M$184,5,FALSE)*(1+$L$9)^$B46,0)</f>
        <v>0</v>
      </c>
      <c r="K46" s="360">
        <f>IFERROR(VLOOKUP($B$37,VAN!$B$119:$M$184,6,FALSE)*(1+$L$9)^$B46,0)</f>
        <v>0</v>
      </c>
      <c r="L46" s="361">
        <f t="shared" si="13"/>
        <v>0</v>
      </c>
      <c r="M46" s="62"/>
      <c r="N46" s="141">
        <v>25.0</v>
      </c>
      <c r="O46" s="337"/>
      <c r="P46" s="338"/>
      <c r="Q46" s="269">
        <f t="shared" si="12"/>
        <v>60</v>
      </c>
      <c r="R46" s="338">
        <f t="shared" si="5"/>
        <v>4.8</v>
      </c>
      <c r="S46" s="338">
        <f>$L$11*(1+$L$9)^N46*'Récapitulatif des résultats'!$I$11</f>
        <v>0</v>
      </c>
      <c r="T46" s="339"/>
      <c r="U46" s="338"/>
      <c r="V46" s="346">
        <f t="shared" si="6"/>
        <v>0</v>
      </c>
      <c r="W46" s="112">
        <f>SUM('Pin Maritime'!AQ30*'Pin Maritime'!$F$21,B!AQ30*B!$F$21,'C'!AQ30*'C'!$F$21,D!AQ30*D!$F$21,E!AQ30*E!$F$21,F!AQ30*F!$F$21)</f>
        <v>0</v>
      </c>
      <c r="X46" s="112">
        <f>SUM('Pin Maritime'!AR30*'Pin Maritime'!$F$21,B!AR30*B!$F$21,'C'!AR30*'C'!$F$21,D!AR30*D!$F$21,E!AR30*E!$F$21,F!AR30*F!$F$21)</f>
        <v>0</v>
      </c>
      <c r="Y46" s="112">
        <f>SUM('Pin Maritime'!AS30*'Pin Maritime'!$F$21,B!AS30*B!$F$21,'C'!AS30*'C'!$F$21,D!AS30*D!$F$21,E!AS30*E!$F$21,F!AS30*F!$F$21)</f>
        <v>0</v>
      </c>
      <c r="Z46" s="139">
        <f>SUM('Pin Maritime'!AT30*'Pin Maritime'!$F$21,B!AT30*B!$F$21,'C'!AT30*'C'!$F$21,D!AT30*D!$F$21,E!AT30*E!$F$21,F!AT30*F!$F$21)</f>
        <v>0</v>
      </c>
      <c r="AA46" s="112">
        <f t="shared" si="10"/>
        <v>0</v>
      </c>
      <c r="AB46" s="143">
        <f t="shared" si="7"/>
        <v>-21.56094266</v>
      </c>
      <c r="AC46" s="112"/>
      <c r="AD46" s="112"/>
    </row>
    <row r="47" ht="15.75" customHeight="1">
      <c r="B47" s="354">
        <f>B!B90</f>
        <v>1</v>
      </c>
      <c r="C47" s="355">
        <f>B!C90</f>
        <v>0</v>
      </c>
      <c r="D47" s="356">
        <f>B!D90</f>
        <v>0.8</v>
      </c>
      <c r="E47" s="211">
        <f>B!E90</f>
        <v>0.112</v>
      </c>
      <c r="F47" s="211">
        <f>B!F90</f>
        <v>0.088</v>
      </c>
      <c r="G47" s="357" t="str">
        <f>B!G90</f>
        <v/>
      </c>
      <c r="H47" s="358">
        <f>IFERROR(VLOOKUP($B$37,VAN!$B$119:$M$184,4,FALSE)*(1+$L$9)^$B47,0)</f>
        <v>0</v>
      </c>
      <c r="I47" s="359">
        <f>IFERROR(VLOOKUP($B$37,VAN!$B$119:$M$184,5,FALSE)*(1+$L$9)^$B47,0)</f>
        <v>0</v>
      </c>
      <c r="J47" s="359">
        <f>IFERROR(VLOOKUP($B$37,VAN!$B$119:$M$184,5,FALSE)*(1+$L$9)^$B47,0)</f>
        <v>0</v>
      </c>
      <c r="K47" s="360">
        <f>IFERROR(VLOOKUP($B$37,VAN!$B$119:$M$184,6,FALSE)*(1+$L$9)^$B47,0)</f>
        <v>0</v>
      </c>
      <c r="L47" s="361">
        <f t="shared" si="13"/>
        <v>0</v>
      </c>
      <c r="M47" s="62"/>
      <c r="N47" s="141">
        <v>26.0</v>
      </c>
      <c r="O47" s="337"/>
      <c r="P47" s="338"/>
      <c r="Q47" s="269">
        <f t="shared" si="12"/>
        <v>60</v>
      </c>
      <c r="R47" s="338">
        <f t="shared" si="5"/>
        <v>4.8</v>
      </c>
      <c r="S47" s="338">
        <f>$L$11*(1+$L$9)^N47*'Récapitulatif des résultats'!$I$11</f>
        <v>0</v>
      </c>
      <c r="T47" s="339"/>
      <c r="U47" s="338"/>
      <c r="V47" s="346">
        <f t="shared" si="6"/>
        <v>96.68319933</v>
      </c>
      <c r="W47" s="112">
        <f>SUM('Pin Maritime'!AQ31*'Pin Maritime'!$F$21,B!AQ31*B!$F$21,'C'!AQ31*'C'!$F$21,D!AQ31*D!$F$21,E!AQ31*E!$F$21,F!AQ31*F!$F$21)</f>
        <v>0</v>
      </c>
      <c r="X47" s="112">
        <f>SUM('Pin Maritime'!AR31*'Pin Maritime'!$F$21,B!AR31*B!$F$21,'C'!AR31*'C'!$F$21,D!AR31*D!$F$21,E!AR31*E!$F$21,F!AR31*F!$F$21)</f>
        <v>54.14259162</v>
      </c>
      <c r="Y47" s="112">
        <f>SUM('Pin Maritime'!AS31*'Pin Maritime'!$F$21,B!AS31*B!$F$21,'C'!AS31*'C'!$F$21,D!AS31*D!$F$21,E!AS31*E!$F$21,F!AS31*F!$F$21)</f>
        <v>42.5406077</v>
      </c>
      <c r="Z47" s="139">
        <f>SUM('Pin Maritime'!AT31*'Pin Maritime'!$F$21,B!AT31*B!$F$21,'C'!AT31*'C'!$F$21,D!AT31*D!$F$21,E!AT31*E!$F$21,F!AT31*F!$F$21)</f>
        <v>0</v>
      </c>
      <c r="AA47" s="112">
        <f t="shared" si="10"/>
        <v>1873.236987</v>
      </c>
      <c r="AB47" s="143">
        <f t="shared" si="7"/>
        <v>575.8108304</v>
      </c>
      <c r="AC47" s="112"/>
      <c r="AD47" s="112"/>
    </row>
    <row r="48" ht="15.75" customHeight="1">
      <c r="B48" s="354">
        <f>B!B91</f>
        <v>1</v>
      </c>
      <c r="C48" s="355">
        <f>B!C91</f>
        <v>0</v>
      </c>
      <c r="D48" s="356">
        <f>B!D91</f>
        <v>0.9</v>
      </c>
      <c r="E48" s="211">
        <f>B!E91</f>
        <v>0.056</v>
      </c>
      <c r="F48" s="211">
        <f>B!F91</f>
        <v>0.044</v>
      </c>
      <c r="G48" s="357" t="str">
        <f>B!G91</f>
        <v/>
      </c>
      <c r="H48" s="358">
        <f>IFERROR(VLOOKUP($B$37,VAN!$B$119:$M$184,4,FALSE)*(1+$L$9)^$B48,0)</f>
        <v>0</v>
      </c>
      <c r="I48" s="359">
        <f>IFERROR(VLOOKUP($B$37,VAN!$B$119:$M$184,5,FALSE)*(1+$L$9)^$B48,0)</f>
        <v>0</v>
      </c>
      <c r="J48" s="359">
        <f>IFERROR(VLOOKUP($B$37,VAN!$B$119:$M$184,5,FALSE)*(1+$L$9)^$B48,0)</f>
        <v>0</v>
      </c>
      <c r="K48" s="360">
        <f>IFERROR(VLOOKUP($B$37,VAN!$B$119:$M$184,6,FALSE)*(1+$L$9)^$B48,0)</f>
        <v>0</v>
      </c>
      <c r="L48" s="361">
        <f t="shared" si="13"/>
        <v>0</v>
      </c>
      <c r="M48" s="62"/>
      <c r="N48" s="141">
        <v>27.0</v>
      </c>
      <c r="O48" s="337"/>
      <c r="P48" s="338"/>
      <c r="Q48" s="269">
        <f t="shared" si="12"/>
        <v>60</v>
      </c>
      <c r="R48" s="338">
        <f t="shared" si="5"/>
        <v>4.8</v>
      </c>
      <c r="S48" s="338">
        <f>$L$11*(1+$L$9)^N48*'Récapitulatif des résultats'!$I$11</f>
        <v>0</v>
      </c>
      <c r="T48" s="339"/>
      <c r="U48" s="338"/>
      <c r="V48" s="346">
        <f t="shared" si="6"/>
        <v>0</v>
      </c>
      <c r="W48" s="112">
        <f>SUM('Pin Maritime'!AQ32*'Pin Maritime'!$F$21,B!AQ32*B!$F$21,'C'!AQ32*'C'!$F$21,D!AQ32*D!$F$21,E!AQ32*E!$F$21,F!AQ32*F!$F$21)</f>
        <v>0</v>
      </c>
      <c r="X48" s="112">
        <f>SUM('Pin Maritime'!AR32*'Pin Maritime'!$F$21,B!AR32*B!$F$21,'C'!AR32*'C'!$F$21,D!AR32*D!$F$21,E!AR32*E!$F$21,F!AR32*F!$F$21)</f>
        <v>0</v>
      </c>
      <c r="Y48" s="112">
        <f>SUM('Pin Maritime'!AS32*'Pin Maritime'!$F$21,B!AS32*B!$F$21,'C'!AS32*'C'!$F$21,D!AS32*D!$F$21,E!AS32*E!$F$21,F!AS32*F!$F$21)</f>
        <v>0</v>
      </c>
      <c r="Z48" s="139">
        <f>SUM('Pin Maritime'!AT32*'Pin Maritime'!$F$21,B!AT32*B!$F$21,'C'!AT32*'C'!$F$21,D!AT32*D!$F$21,E!AT32*E!$F$21,F!AT32*F!$F$21)</f>
        <v>0</v>
      </c>
      <c r="AA48" s="112">
        <f t="shared" si="10"/>
        <v>0</v>
      </c>
      <c r="AB48" s="143">
        <f t="shared" si="7"/>
        <v>-19.74400098</v>
      </c>
      <c r="AC48" s="112"/>
      <c r="AD48" s="112"/>
    </row>
    <row r="49" ht="15.75" customHeight="1">
      <c r="B49" s="354">
        <f>B!B92</f>
        <v>1</v>
      </c>
      <c r="C49" s="355">
        <f>B!C92</f>
        <v>0</v>
      </c>
      <c r="D49" s="356">
        <f>B!D92</f>
        <v>0.9</v>
      </c>
      <c r="E49" s="211">
        <f>B!E92</f>
        <v>0.056</v>
      </c>
      <c r="F49" s="211">
        <f>B!F92</f>
        <v>0.044</v>
      </c>
      <c r="G49" s="357" t="str">
        <f>B!G92</f>
        <v/>
      </c>
      <c r="H49" s="358">
        <f>IFERROR(VLOOKUP($B$37,VAN!$B$119:$M$184,4,FALSE)*(1+$L$9)^$B49,0)</f>
        <v>0</v>
      </c>
      <c r="I49" s="359">
        <f>IFERROR(VLOOKUP($B$37,VAN!$B$119:$M$184,5,FALSE)*(1+$L$9)^$B49,0)</f>
        <v>0</v>
      </c>
      <c r="J49" s="359">
        <f>IFERROR(VLOOKUP($B$37,VAN!$B$119:$M$184,5,FALSE)*(1+$L$9)^$B49,0)</f>
        <v>0</v>
      </c>
      <c r="K49" s="360">
        <f>IFERROR(VLOOKUP($B$37,VAN!$B$119:$M$184,6,FALSE)*(1+$L$9)^$B49,0)</f>
        <v>0</v>
      </c>
      <c r="L49" s="361">
        <f t="shared" si="13"/>
        <v>0</v>
      </c>
      <c r="M49" s="62"/>
      <c r="N49" s="141">
        <v>28.0</v>
      </c>
      <c r="O49" s="337"/>
      <c r="P49" s="338"/>
      <c r="Q49" s="269">
        <f t="shared" si="12"/>
        <v>60</v>
      </c>
      <c r="R49" s="338">
        <f t="shared" si="5"/>
        <v>4.8</v>
      </c>
      <c r="S49" s="338">
        <f>$L$11*(1+$L$9)^N49*'Récapitulatif des résultats'!$I$11</f>
        <v>0</v>
      </c>
      <c r="T49" s="339"/>
      <c r="U49" s="338"/>
      <c r="V49" s="346">
        <f t="shared" si="6"/>
        <v>0</v>
      </c>
      <c r="W49" s="112">
        <f>SUM('Pin Maritime'!AQ33*'Pin Maritime'!$F$21,B!AQ33*B!$F$21,'C'!AQ33*'C'!$F$21,D!AQ33*D!$F$21,E!AQ33*E!$F$21,F!AQ33*F!$F$21)</f>
        <v>0</v>
      </c>
      <c r="X49" s="112">
        <f>SUM('Pin Maritime'!AR33*'Pin Maritime'!$F$21,B!AR33*B!$F$21,'C'!AR33*'C'!$F$21,D!AR33*D!$F$21,E!AR33*E!$F$21,F!AR33*F!$F$21)</f>
        <v>0</v>
      </c>
      <c r="Y49" s="112">
        <f>SUM('Pin Maritime'!AS33*'Pin Maritime'!$F$21,B!AS33*B!$F$21,'C'!AS33*'C'!$F$21,D!AS33*D!$F$21,E!AS33*E!$F$21,F!AS33*F!$F$21)</f>
        <v>0</v>
      </c>
      <c r="Z49" s="139">
        <f>SUM('Pin Maritime'!AT33*'Pin Maritime'!$F$21,B!AT33*B!$F$21,'C'!AT33*'C'!$F$21,D!AT33*D!$F$21,E!AT33*E!$F$21,F!AT33*F!$F$21)</f>
        <v>0</v>
      </c>
      <c r="AA49" s="112">
        <f t="shared" si="10"/>
        <v>0</v>
      </c>
      <c r="AB49" s="143">
        <f t="shared" si="7"/>
        <v>-18.89378084</v>
      </c>
      <c r="AC49" s="112"/>
      <c r="AD49" s="112"/>
    </row>
    <row r="50" ht="15.75" customHeight="1">
      <c r="B50" s="354">
        <f>B!B93</f>
        <v>1</v>
      </c>
      <c r="C50" s="355">
        <f>B!C93</f>
        <v>0</v>
      </c>
      <c r="D50" s="356">
        <f>B!D93</f>
        <v>0.95</v>
      </c>
      <c r="E50" s="211">
        <f>B!E93</f>
        <v>0.028</v>
      </c>
      <c r="F50" s="211">
        <f>B!F93</f>
        <v>0.022</v>
      </c>
      <c r="G50" s="357" t="str">
        <f>B!G93</f>
        <v/>
      </c>
      <c r="H50" s="358">
        <f>IFERROR(VLOOKUP($B$37,VAN!$B$119:$M$184,4,FALSE)*(1+$L$9)^$B50,0)</f>
        <v>0</v>
      </c>
      <c r="I50" s="359">
        <f>IFERROR(VLOOKUP($B$37,VAN!$B$119:$M$184,5,FALSE)*(1+$L$9)^$B50,0)</f>
        <v>0</v>
      </c>
      <c r="J50" s="359">
        <f>IFERROR(VLOOKUP($B$37,VAN!$B$119:$M$184,5,FALSE)*(1+$L$9)^$B50,0)</f>
        <v>0</v>
      </c>
      <c r="K50" s="360">
        <f>IFERROR(VLOOKUP($B$37,VAN!$B$119:$M$184,6,FALSE)*(1+$L$9)^$B50,0)</f>
        <v>0</v>
      </c>
      <c r="L50" s="361">
        <f t="shared" si="13"/>
        <v>0</v>
      </c>
      <c r="M50" s="62"/>
      <c r="N50" s="141">
        <v>29.0</v>
      </c>
      <c r="O50" s="337"/>
      <c r="P50" s="338"/>
      <c r="Q50" s="269">
        <f t="shared" si="12"/>
        <v>60</v>
      </c>
      <c r="R50" s="338">
        <f t="shared" si="5"/>
        <v>4.8</v>
      </c>
      <c r="S50" s="338">
        <f>$L$11*(1+$L$9)^N50*'Récapitulatif des résultats'!$I$11</f>
        <v>0</v>
      </c>
      <c r="T50" s="339"/>
      <c r="U50" s="338"/>
      <c r="V50" s="346">
        <f t="shared" si="6"/>
        <v>0</v>
      </c>
      <c r="W50" s="112">
        <f>SUM('Pin Maritime'!AQ34*'Pin Maritime'!$F$21,B!AQ34*B!$F$21,'C'!AQ34*'C'!$F$21,D!AQ34*D!$F$21,E!AQ34*E!$F$21,F!AQ34*F!$F$21)</f>
        <v>0</v>
      </c>
      <c r="X50" s="112">
        <f>SUM('Pin Maritime'!AR34*'Pin Maritime'!$F$21,B!AR34*B!$F$21,'C'!AR34*'C'!$F$21,D!AR34*D!$F$21,E!AR34*E!$F$21,F!AR34*F!$F$21)</f>
        <v>0</v>
      </c>
      <c r="Y50" s="112">
        <f>SUM('Pin Maritime'!AS34*'Pin Maritime'!$F$21,B!AS34*B!$F$21,'C'!AS34*'C'!$F$21,D!AS34*D!$F$21,E!AS34*E!$F$21,F!AS34*F!$F$21)</f>
        <v>0</v>
      </c>
      <c r="Z50" s="139">
        <f>SUM('Pin Maritime'!AT34*'Pin Maritime'!$F$21,B!AT34*B!$F$21,'C'!AT34*'C'!$F$21,D!AT34*D!$F$21,E!AT34*E!$F$21,F!AT34*F!$F$21)</f>
        <v>0</v>
      </c>
      <c r="AA50" s="112">
        <f t="shared" si="10"/>
        <v>0</v>
      </c>
      <c r="AB50" s="143">
        <f t="shared" si="7"/>
        <v>-18.08017305</v>
      </c>
      <c r="AC50" s="112"/>
      <c r="AD50" s="112"/>
    </row>
    <row r="51" ht="15.75" customHeight="1">
      <c r="B51" s="363" t="str">
        <f>B!B94</f>
        <v/>
      </c>
      <c r="C51" s="364" t="str">
        <f>B!C94</f>
        <v>#N/A</v>
      </c>
      <c r="D51" s="365">
        <f>B!D94</f>
        <v>0.95</v>
      </c>
      <c r="E51" s="366">
        <f>B!E94</f>
        <v>0.028</v>
      </c>
      <c r="F51" s="366">
        <f>B!F94</f>
        <v>0.022</v>
      </c>
      <c r="G51" s="367" t="str">
        <f>B!G94</f>
        <v/>
      </c>
      <c r="H51" s="368">
        <f>IFERROR(VLOOKUP($B$37,VAN!$B$119:$M$184,4,FALSE)*(1+$L$9)^$B51,0)</f>
        <v>0</v>
      </c>
      <c r="I51" s="369">
        <f>IFERROR(VLOOKUP($B$37,VAN!$B$119:$M$184,5,FALSE)*(1+$L$9)^$B51,0)</f>
        <v>0</v>
      </c>
      <c r="J51" s="369">
        <f>IFERROR(VLOOKUP($B$37,VAN!$B$119:$M$184,5,FALSE)*(1+$L$9)^$B51,0)</f>
        <v>0</v>
      </c>
      <c r="K51" s="370">
        <f>IFERROR(VLOOKUP($B$37,VAN!$B$119:$M$184,6,FALSE)*(1+$L$9)^$B51,0)</f>
        <v>0</v>
      </c>
      <c r="L51" s="371" t="str">
        <f t="shared" si="13"/>
        <v>#N/A</v>
      </c>
      <c r="M51" s="62"/>
      <c r="N51" s="141">
        <v>30.0</v>
      </c>
      <c r="O51" s="337"/>
      <c r="P51" s="338"/>
      <c r="Q51" s="269">
        <f t="shared" si="12"/>
        <v>60</v>
      </c>
      <c r="R51" s="338">
        <f t="shared" si="5"/>
        <v>4.8</v>
      </c>
      <c r="S51" s="338">
        <f>$L$11*(1+$L$9)^N51*'Récapitulatif des résultats'!$I$11</f>
        <v>0</v>
      </c>
      <c r="T51" s="339"/>
      <c r="U51" s="338"/>
      <c r="V51" s="346">
        <f t="shared" si="6"/>
        <v>0</v>
      </c>
      <c r="W51" s="112">
        <f>SUM('Pin Maritime'!AQ35*'Pin Maritime'!$F$21,B!AQ35*B!$F$21,'C'!AQ35*'C'!$F$21,D!AQ35*D!$F$21,E!AQ35*E!$F$21,F!AQ35*F!$F$21)</f>
        <v>0</v>
      </c>
      <c r="X51" s="112">
        <f>SUM('Pin Maritime'!AR35*'Pin Maritime'!$F$21,B!AR35*B!$F$21,'C'!AR35*'C'!$F$21,D!AR35*D!$F$21,E!AR35*E!$F$21,F!AR35*F!$F$21)</f>
        <v>0</v>
      </c>
      <c r="Y51" s="112">
        <f>SUM('Pin Maritime'!AS35*'Pin Maritime'!$F$21,B!AS35*B!$F$21,'C'!AS35*'C'!$F$21,D!AS35*D!$F$21,E!AS35*E!$F$21,F!AS35*F!$F$21)</f>
        <v>0</v>
      </c>
      <c r="Z51" s="139">
        <f>SUM('Pin Maritime'!AT35*'Pin Maritime'!$F$21,B!AT35*B!$F$21,'C'!AT35*'C'!$F$21,D!AT35*D!$F$21,E!AT35*E!$F$21,F!AT35*F!$F$21)</f>
        <v>0</v>
      </c>
      <c r="AA51" s="112">
        <f t="shared" si="10"/>
        <v>0</v>
      </c>
      <c r="AB51" s="143">
        <f t="shared" si="7"/>
        <v>-17.301601</v>
      </c>
      <c r="AC51" s="112"/>
      <c r="AD51" s="112"/>
    </row>
    <row r="52" ht="15.75" customHeight="1">
      <c r="B52" s="372"/>
      <c r="C52" s="62"/>
      <c r="D52" s="62"/>
      <c r="E52" s="62"/>
      <c r="F52" s="62"/>
      <c r="G52" s="62"/>
      <c r="H52" s="62"/>
      <c r="I52" s="62"/>
      <c r="J52" s="62"/>
      <c r="K52" s="62"/>
      <c r="L52" s="373"/>
      <c r="M52" s="62"/>
      <c r="N52" s="141">
        <v>31.0</v>
      </c>
      <c r="O52" s="337"/>
      <c r="P52" s="338"/>
      <c r="Q52" s="269">
        <f t="shared" si="12"/>
        <v>60</v>
      </c>
      <c r="R52" s="338">
        <f t="shared" si="5"/>
        <v>4.8</v>
      </c>
      <c r="S52" s="338">
        <f>$L$11*(1+$L$9)^N52*'Récapitulatif des résultats'!$I$11</f>
        <v>0</v>
      </c>
      <c r="T52" s="339"/>
      <c r="U52" s="338"/>
      <c r="V52" s="346">
        <f t="shared" si="6"/>
        <v>95.76090784</v>
      </c>
      <c r="W52" s="112">
        <f>SUM('Pin Maritime'!AQ36*'Pin Maritime'!$F$21,B!AQ36*B!$F$21,'C'!AQ36*'C'!$F$21,D!AQ36*D!$F$21,E!AQ36*E!$F$21,F!AQ36*F!$F$21)</f>
        <v>19.15218157</v>
      </c>
      <c r="X52" s="112">
        <f>SUM('Pin Maritime'!AR36*'Pin Maritime'!$F$21,B!AR36*B!$F$21,'C'!AR36*'C'!$F$21,D!AR36*D!$F$21,E!AR36*E!$F$21,F!AR36*F!$F$21)</f>
        <v>42.90088671</v>
      </c>
      <c r="Y52" s="112">
        <f>SUM('Pin Maritime'!AS36*'Pin Maritime'!$F$21,B!AS36*B!$F$21,'C'!AS36*'C'!$F$21,D!AS36*D!$F$21,E!AS36*E!$F$21,F!AS36*F!$F$21)</f>
        <v>33.70783956</v>
      </c>
      <c r="Z52" s="139">
        <f>SUM('Pin Maritime'!AT36*'Pin Maritime'!$F$21,B!AT36*B!$F$21,'C'!AT36*'C'!$F$21,D!AT36*D!$F$21,E!AT36*E!$F$21,F!AT36*F!$F$21)</f>
        <v>0</v>
      </c>
      <c r="AA52" s="112">
        <f t="shared" si="10"/>
        <v>2288.685697</v>
      </c>
      <c r="AB52" s="143">
        <f t="shared" si="7"/>
        <v>568.208149</v>
      </c>
      <c r="AC52" s="112"/>
      <c r="AD52" s="112"/>
    </row>
    <row r="53" ht="15.75" customHeight="1">
      <c r="B53" s="374" t="str">
        <f>'C'!F17</f>
        <v>Pin maritime </v>
      </c>
      <c r="C53" s="18"/>
      <c r="D53" s="18"/>
      <c r="E53" s="18"/>
      <c r="F53" s="18"/>
      <c r="G53" s="19"/>
      <c r="H53" s="252" t="s">
        <v>294</v>
      </c>
      <c r="I53" s="115"/>
      <c r="J53" s="115"/>
      <c r="K53" s="116"/>
      <c r="L53" s="375" t="str">
        <f>U5</f>
        <v/>
      </c>
      <c r="M53" s="62"/>
      <c r="N53" s="141">
        <v>32.0</v>
      </c>
      <c r="O53" s="337"/>
      <c r="P53" s="338"/>
      <c r="Q53" s="269">
        <f t="shared" si="12"/>
        <v>60</v>
      </c>
      <c r="R53" s="338">
        <f t="shared" si="5"/>
        <v>4.8</v>
      </c>
      <c r="S53" s="338">
        <f>$L$11*(1+$L$9)^N53*'Récapitulatif des résultats'!$I$11</f>
        <v>0</v>
      </c>
      <c r="T53" s="339"/>
      <c r="U53" s="338"/>
      <c r="V53" s="346">
        <f t="shared" si="6"/>
        <v>0</v>
      </c>
      <c r="W53" s="112">
        <f>SUM('Pin Maritime'!AQ37*'Pin Maritime'!$F$21,B!AQ37*B!$F$21,'C'!AQ37*'C'!$F$21,D!AQ37*D!$F$21,E!AQ37*E!$F$21,F!AQ37*F!$F$21)</f>
        <v>0</v>
      </c>
      <c r="X53" s="112">
        <f>SUM('Pin Maritime'!AR37*'Pin Maritime'!$F$21,B!AR37*B!$F$21,'C'!AR37*'C'!$F$21,D!AR37*D!$F$21,E!AR37*E!$F$21,F!AR37*F!$F$21)</f>
        <v>0</v>
      </c>
      <c r="Y53" s="112">
        <f>SUM('Pin Maritime'!AS37*'Pin Maritime'!$F$21,B!AS37*B!$F$21,'C'!AS37*'C'!$F$21,D!AS37*D!$F$21,E!AS37*E!$F$21,F!AS37*F!$F$21)</f>
        <v>0</v>
      </c>
      <c r="Z53" s="139">
        <f>SUM('Pin Maritime'!AT37*'Pin Maritime'!$F$21,B!AT37*B!$F$21,'C'!AT37*'C'!$F$21,D!AT37*D!$F$21,E!AT37*E!$F$21,F!AT37*F!$F$21)</f>
        <v>0</v>
      </c>
      <c r="AA53" s="112">
        <f t="shared" si="10"/>
        <v>0</v>
      </c>
      <c r="AB53" s="143">
        <f t="shared" si="7"/>
        <v>-15.84359424</v>
      </c>
      <c r="AC53" s="112"/>
      <c r="AD53" s="112"/>
    </row>
    <row r="54" ht="15.75" customHeight="1">
      <c r="B54" s="344" t="str">
        <f>'C'!B81</f>
        <v>Année</v>
      </c>
      <c r="C54" s="201" t="str">
        <f>'C'!C81</f>
        <v>Volume d'éclaircie</v>
      </c>
      <c r="D54" s="26" t="str">
        <f>'C'!D81</f>
        <v>BO</v>
      </c>
      <c r="E54" s="26" t="str">
        <f>'C'!E81</f>
        <v>BI - panneaux</v>
      </c>
      <c r="F54" s="26" t="str">
        <f>'C'!F81</f>
        <v>BI - papier</v>
      </c>
      <c r="G54" s="24" t="str">
        <f>'C'!G81</f>
        <v>BE</v>
      </c>
      <c r="H54" s="25" t="s">
        <v>146</v>
      </c>
      <c r="I54" s="26" t="s">
        <v>147</v>
      </c>
      <c r="J54" s="26" t="s">
        <v>148</v>
      </c>
      <c r="K54" s="24" t="s">
        <v>149</v>
      </c>
      <c r="L54" s="345" t="s">
        <v>295</v>
      </c>
      <c r="M54" s="62"/>
      <c r="N54" s="141">
        <v>33.0</v>
      </c>
      <c r="O54" s="337"/>
      <c r="P54" s="338"/>
      <c r="Q54" s="269">
        <f t="shared" si="12"/>
        <v>60</v>
      </c>
      <c r="R54" s="338">
        <f t="shared" si="5"/>
        <v>4.8</v>
      </c>
      <c r="S54" s="338">
        <f>$L$11*(1+$L$9)^N54*'Récapitulatif des résultats'!$I$11</f>
        <v>0</v>
      </c>
      <c r="T54" s="339"/>
      <c r="U54" s="338"/>
      <c r="V54" s="346">
        <f t="shared" si="6"/>
        <v>0</v>
      </c>
      <c r="W54" s="112">
        <f>SUM('Pin Maritime'!AQ38*'Pin Maritime'!$F$21,B!AQ38*B!$F$21,'C'!AQ38*'C'!$F$21,D!AQ38*D!$F$21,E!AQ38*E!$F$21,F!AQ38*F!$F$21)</f>
        <v>0</v>
      </c>
      <c r="X54" s="112">
        <f>SUM('Pin Maritime'!AR38*'Pin Maritime'!$F$21,B!AR38*B!$F$21,'C'!AR38*'C'!$F$21,D!AR38*D!$F$21,E!AR38*E!$F$21,F!AR38*F!$F$21)</f>
        <v>0</v>
      </c>
      <c r="Y54" s="112">
        <f>SUM('Pin Maritime'!AS38*'Pin Maritime'!$F$21,B!AS38*B!$F$21,'C'!AS38*'C'!$F$21,D!AS38*D!$F$21,E!AS38*E!$F$21,F!AS38*F!$F$21)</f>
        <v>0</v>
      </c>
      <c r="Z54" s="139">
        <f>SUM('Pin Maritime'!AT38*'Pin Maritime'!$F$21,B!AT38*B!$F$21,'C'!AT38*'C'!$F$21,D!AT38*D!$F$21,E!AT38*E!$F$21,F!AT38*F!$F$21)</f>
        <v>0</v>
      </c>
      <c r="AA54" s="112">
        <f t="shared" si="10"/>
        <v>0</v>
      </c>
      <c r="AB54" s="143">
        <f t="shared" si="7"/>
        <v>-15.16133421</v>
      </c>
      <c r="AC54" s="112"/>
      <c r="AD54" s="112"/>
    </row>
    <row r="55" ht="15.75" customHeight="1">
      <c r="B55" s="347" t="str">
        <f>'C'!B82</f>
        <v>-</v>
      </c>
      <c r="C55" s="348">
        <f>'C'!C82</f>
        <v>26.76588275</v>
      </c>
      <c r="D55" s="205">
        <f>'C'!D82</f>
        <v>0</v>
      </c>
      <c r="E55" s="205">
        <f>'C'!E82</f>
        <v>0.56</v>
      </c>
      <c r="F55" s="205">
        <f>'C'!F82</f>
        <v>0.44</v>
      </c>
      <c r="G55" s="349" t="str">
        <f>'C'!G82</f>
        <v/>
      </c>
      <c r="H55" s="350">
        <f>IFERROR(VLOOKUP($B$53,VAN!$B$119:$M$184,4,FALSE)*(1+$L$9)^$B55,0)</f>
        <v>0</v>
      </c>
      <c r="I55" s="351">
        <f>IFERROR(VLOOKUP($B$53,VAN!$B$119:$M$184,5,FALSE)*(1+$L$9)^$B55,0)</f>
        <v>0</v>
      </c>
      <c r="J55" s="351">
        <f>IFERROR(VLOOKUP($B$53,VAN!$B$119:$M$184,5,FALSE)*(1+$L$9)^$B55,0)</f>
        <v>0</v>
      </c>
      <c r="K55" s="352">
        <f>IFERROR(VLOOKUP($B$53,VAN!$B$119:$M$184,6,FALSE)*(1+$L$9)^$B55,0)</f>
        <v>0</v>
      </c>
      <c r="L55" s="353">
        <f t="shared" ref="L55:L67" si="14">(C55*D55*H55+C55*E55*I55+C55*F55*J55+C55*G55*K55)*L$53</f>
        <v>0</v>
      </c>
      <c r="M55" s="62"/>
      <c r="N55" s="141">
        <v>34.0</v>
      </c>
      <c r="O55" s="337"/>
      <c r="P55" s="338"/>
      <c r="Q55" s="269">
        <f t="shared" si="12"/>
        <v>60</v>
      </c>
      <c r="R55" s="338">
        <f t="shared" si="5"/>
        <v>4.8</v>
      </c>
      <c r="S55" s="338">
        <f>$L$11*(1+$L$9)^N55*'Récapitulatif des résultats'!$I$11</f>
        <v>0</v>
      </c>
      <c r="T55" s="339"/>
      <c r="U55" s="338"/>
      <c r="V55" s="346">
        <f t="shared" si="6"/>
        <v>0</v>
      </c>
      <c r="W55" s="112">
        <f>SUM('Pin Maritime'!AQ39*'Pin Maritime'!$F$21,B!AQ39*B!$F$21,'C'!AQ39*'C'!$F$21,D!AQ39*D!$F$21,E!AQ39*E!$F$21,F!AQ39*F!$F$21)</f>
        <v>0</v>
      </c>
      <c r="X55" s="112">
        <f>SUM('Pin Maritime'!AR39*'Pin Maritime'!$F$21,B!AR39*B!$F$21,'C'!AR39*'C'!$F$21,D!AR39*D!$F$21,E!AR39*E!$F$21,F!AR39*F!$F$21)</f>
        <v>0</v>
      </c>
      <c r="Y55" s="112">
        <f>SUM('Pin Maritime'!AS39*'Pin Maritime'!$F$21,B!AS39*B!$F$21,'C'!AS39*'C'!$F$21,D!AS39*D!$F$21,E!AS39*E!$F$21,F!AS39*F!$F$21)</f>
        <v>0</v>
      </c>
      <c r="Z55" s="139">
        <f>SUM('Pin Maritime'!AT39*'Pin Maritime'!$F$21,B!AT39*B!$F$21,'C'!AT39*'C'!$F$21,D!AT39*D!$F$21,E!AT39*E!$F$21,F!AT39*F!$F$21)</f>
        <v>0</v>
      </c>
      <c r="AA55" s="112">
        <f t="shared" si="10"/>
        <v>0</v>
      </c>
      <c r="AB55" s="143">
        <f t="shared" si="7"/>
        <v>-14.50845378</v>
      </c>
      <c r="AC55" s="112"/>
      <c r="AD55" s="112"/>
    </row>
    <row r="56" ht="15.75" customHeight="1">
      <c r="B56" s="354" t="str">
        <f>'C'!B83</f>
        <v>-</v>
      </c>
      <c r="C56" s="355">
        <f>'C'!C83</f>
        <v>40.11103192</v>
      </c>
      <c r="D56" s="356">
        <f>'C'!D83</f>
        <v>0.2</v>
      </c>
      <c r="E56" s="211">
        <f>'C'!E83</f>
        <v>0.448</v>
      </c>
      <c r="F56" s="211">
        <f>'C'!F83</f>
        <v>0.352</v>
      </c>
      <c r="G56" s="357" t="str">
        <f>'C'!G83</f>
        <v/>
      </c>
      <c r="H56" s="358">
        <f>IFERROR(VLOOKUP($B$53,VAN!$B$119:$M$184,4,FALSE)*(1+$L$9)^$B56,0)</f>
        <v>0</v>
      </c>
      <c r="I56" s="359">
        <f>IFERROR(VLOOKUP($B$53,VAN!$B$119:$M$184,5,FALSE)*(1+$L$9)^$B56,0)</f>
        <v>0</v>
      </c>
      <c r="J56" s="359">
        <f>IFERROR(VLOOKUP($B$53,VAN!$B$119:$M$184,5,FALSE)*(1+$L$9)^$B56,0)</f>
        <v>0</v>
      </c>
      <c r="K56" s="360">
        <f>IFERROR(VLOOKUP($B$53,VAN!$B$119:$M$184,6,FALSE)*(1+$L$9)^$B56,0)</f>
        <v>0</v>
      </c>
      <c r="L56" s="361">
        <f t="shared" si="14"/>
        <v>0</v>
      </c>
      <c r="M56" s="62"/>
      <c r="N56" s="141">
        <v>35.0</v>
      </c>
      <c r="O56" s="337"/>
      <c r="P56" s="338"/>
      <c r="Q56" s="269">
        <f t="shared" si="12"/>
        <v>60</v>
      </c>
      <c r="R56" s="338">
        <f t="shared" si="5"/>
        <v>4.8</v>
      </c>
      <c r="S56" s="338">
        <f>$L$11*(1+$L$9)^N56*'Récapitulatif des résultats'!$I$11</f>
        <v>0</v>
      </c>
      <c r="T56" s="339"/>
      <c r="U56" s="338"/>
      <c r="V56" s="346">
        <f t="shared" si="6"/>
        <v>0</v>
      </c>
      <c r="W56" s="112">
        <f>SUM('Pin Maritime'!AQ40*'Pin Maritime'!$F$21,B!AQ40*B!$F$21,'C'!AQ40*'C'!$F$21,D!AQ40*D!$F$21,E!AQ40*E!$F$21,F!AQ40*F!$F$21)</f>
        <v>0</v>
      </c>
      <c r="X56" s="112">
        <f>SUM('Pin Maritime'!AR40*'Pin Maritime'!$F$21,B!AR40*B!$F$21,'C'!AR40*'C'!$F$21,D!AR40*D!$F$21,E!AR40*E!$F$21,F!AR40*F!$F$21)</f>
        <v>0</v>
      </c>
      <c r="Y56" s="112">
        <f>SUM('Pin Maritime'!AS40*'Pin Maritime'!$F$21,B!AS40*B!$F$21,'C'!AS40*'C'!$F$21,D!AS40*D!$F$21,E!AS40*E!$F$21,F!AS40*F!$F$21)</f>
        <v>0</v>
      </c>
      <c r="Z56" s="139">
        <f>SUM('Pin Maritime'!AT40*'Pin Maritime'!$F$21,B!AT40*B!$F$21,'C'!AT40*'C'!$F$21,D!AT40*D!$F$21,E!AT40*E!$F$21,F!AT40*F!$F$21)</f>
        <v>0</v>
      </c>
      <c r="AA56" s="112">
        <f t="shared" si="10"/>
        <v>0</v>
      </c>
      <c r="AB56" s="143">
        <f t="shared" si="7"/>
        <v>-13.88368783</v>
      </c>
      <c r="AC56" s="112"/>
      <c r="AD56" s="112"/>
    </row>
    <row r="57" ht="15.75" customHeight="1">
      <c r="B57" s="354" t="str">
        <f>'C'!B84</f>
        <v>-</v>
      </c>
      <c r="C57" s="355">
        <f>'C'!C84</f>
        <v>40.28466639</v>
      </c>
      <c r="D57" s="356">
        <f>'C'!D84</f>
        <v>0.4</v>
      </c>
      <c r="E57" s="211">
        <f>'C'!E84</f>
        <v>0.336</v>
      </c>
      <c r="F57" s="211">
        <f>'C'!F84</f>
        <v>0.264</v>
      </c>
      <c r="G57" s="357" t="str">
        <f>'C'!G84</f>
        <v/>
      </c>
      <c r="H57" s="358">
        <f>IFERROR(VLOOKUP($B$53,VAN!$B$119:$M$184,4,FALSE)*(1+$L$9)^$B57,0)</f>
        <v>0</v>
      </c>
      <c r="I57" s="359">
        <f>IFERROR(VLOOKUP($B$53,VAN!$B$119:$M$184,5,FALSE)*(1+$L$9)^$B57,0)</f>
        <v>0</v>
      </c>
      <c r="J57" s="359">
        <f>IFERROR(VLOOKUP($B$53,VAN!$B$119:$M$184,5,FALSE)*(1+$L$9)^$B57,0)</f>
        <v>0</v>
      </c>
      <c r="K57" s="360">
        <f>IFERROR(VLOOKUP($B$53,VAN!$B$119:$M$184,6,FALSE)*(1+$L$9)^$B57,0)</f>
        <v>0</v>
      </c>
      <c r="L57" s="361">
        <f t="shared" si="14"/>
        <v>0</v>
      </c>
      <c r="M57" s="62"/>
      <c r="N57" s="141">
        <v>36.0</v>
      </c>
      <c r="O57" s="337"/>
      <c r="P57" s="338"/>
      <c r="Q57" s="269">
        <f t="shared" si="12"/>
        <v>60</v>
      </c>
      <c r="R57" s="338">
        <f t="shared" si="5"/>
        <v>4.8</v>
      </c>
      <c r="S57" s="338">
        <f>$L$11*(1+$L$9)^N57*'Récapitulatif des résultats'!$I$11</f>
        <v>0</v>
      </c>
      <c r="T57" s="339"/>
      <c r="U57" s="338"/>
      <c r="V57" s="346">
        <f t="shared" si="6"/>
        <v>95.09064787</v>
      </c>
      <c r="W57" s="112">
        <f>SUM('Pin Maritime'!AQ41*'Pin Maritime'!$F$21,B!AQ41*B!$F$21,'C'!AQ41*'C'!$F$21,D!AQ41*D!$F$21,E!AQ41*E!$F$21,F!AQ41*F!$F$21)</f>
        <v>38.03625915</v>
      </c>
      <c r="X57" s="112">
        <f>SUM('Pin Maritime'!AR41*'Pin Maritime'!$F$21,B!AR41*B!$F$21,'C'!AR41*'C'!$F$21,D!AR41*D!$F$21,E!AR41*E!$F$21,F!AR41*F!$F$21)</f>
        <v>31.95045768</v>
      </c>
      <c r="Y57" s="112">
        <f>SUM('Pin Maritime'!AS41*'Pin Maritime'!$F$21,B!AS41*B!$F$21,'C'!AS41*'C'!$F$21,D!AS41*D!$F$21,E!AS41*E!$F$21,F!AS41*F!$F$21)</f>
        <v>25.10393104</v>
      </c>
      <c r="Z57" s="139">
        <f>SUM('Pin Maritime'!AT41*'Pin Maritime'!$F$21,B!AT41*B!$F$21,'C'!AT41*'C'!$F$21,D!AT41*D!$F$21,E!AT41*E!$F$21,F!AT41*F!$F$21)</f>
        <v>0</v>
      </c>
      <c r="AA57" s="112">
        <f t="shared" si="10"/>
        <v>2702.951666</v>
      </c>
      <c r="AB57" s="143">
        <f t="shared" si="7"/>
        <v>540.8954188</v>
      </c>
      <c r="AC57" s="112"/>
      <c r="AD57" s="112"/>
    </row>
    <row r="58" ht="15.75" customHeight="1">
      <c r="B58" s="354" t="str">
        <f>'C'!B85</f>
        <v>-</v>
      </c>
      <c r="C58" s="355">
        <f>'C'!C85</f>
        <v>39.90037827</v>
      </c>
      <c r="D58" s="356">
        <f>'C'!D85</f>
        <v>0.6</v>
      </c>
      <c r="E58" s="211">
        <f>'C'!E85</f>
        <v>0.224</v>
      </c>
      <c r="F58" s="211">
        <f>'C'!F85</f>
        <v>0.176</v>
      </c>
      <c r="G58" s="357" t="str">
        <f>'C'!G85</f>
        <v/>
      </c>
      <c r="H58" s="358">
        <f>IFERROR(VLOOKUP($B$53,VAN!$B$119:$M$184,4,FALSE)*(1+$L$9)^$B58,0)</f>
        <v>0</v>
      </c>
      <c r="I58" s="359">
        <f>IFERROR(VLOOKUP($B$53,VAN!$B$119:$M$184,5,FALSE)*(1+$L$9)^$B58,0)</f>
        <v>0</v>
      </c>
      <c r="J58" s="359">
        <f>IFERROR(VLOOKUP($B$53,VAN!$B$119:$M$184,5,FALSE)*(1+$L$9)^$B58,0)</f>
        <v>0</v>
      </c>
      <c r="K58" s="360">
        <f>IFERROR(VLOOKUP($B$53,VAN!$B$119:$M$184,6,FALSE)*(1+$L$9)^$B58,0)</f>
        <v>0</v>
      </c>
      <c r="L58" s="361">
        <f t="shared" si="14"/>
        <v>0</v>
      </c>
      <c r="M58" s="62"/>
      <c r="N58" s="141">
        <v>37.0</v>
      </c>
      <c r="O58" s="337"/>
      <c r="P58" s="338"/>
      <c r="Q58" s="269">
        <f t="shared" si="12"/>
        <v>60</v>
      </c>
      <c r="R58" s="338">
        <f t="shared" si="5"/>
        <v>4.8</v>
      </c>
      <c r="S58" s="338">
        <f>$L$11*(1+$L$9)^N58*'Récapitulatif des résultats'!$I$11</f>
        <v>0</v>
      </c>
      <c r="T58" s="339"/>
      <c r="U58" s="338"/>
      <c r="V58" s="346">
        <f t="shared" si="6"/>
        <v>0</v>
      </c>
      <c r="W58" s="112">
        <f>SUM('Pin Maritime'!AQ42*'Pin Maritime'!$F$21,B!AQ42*B!$F$21,'C'!AQ42*'C'!$F$21,D!AQ42*D!$F$21,E!AQ42*E!$F$21,F!AQ42*F!$F$21)</f>
        <v>0</v>
      </c>
      <c r="X58" s="112">
        <f>SUM('Pin Maritime'!AR42*'Pin Maritime'!$F$21,B!AR42*B!$F$21,'C'!AR42*'C'!$F$21,D!AR42*D!$F$21,E!AR42*E!$F$21,F!AR42*F!$F$21)</f>
        <v>0</v>
      </c>
      <c r="Y58" s="112">
        <f>SUM('Pin Maritime'!AS42*'Pin Maritime'!$F$21,B!AS42*B!$F$21,'C'!AS42*'C'!$F$21,D!AS42*D!$F$21,E!AS42*E!$F$21,F!AS42*F!$F$21)</f>
        <v>0</v>
      </c>
      <c r="Z58" s="139">
        <f>SUM('Pin Maritime'!AT42*'Pin Maritime'!$F$21,B!AT42*B!$F$21,'C'!AT42*'C'!$F$21,D!AT42*D!$F$21,E!AT42*E!$F$21,F!AT42*F!$F$21)</f>
        <v>0</v>
      </c>
      <c r="AA58" s="112">
        <f t="shared" si="10"/>
        <v>0</v>
      </c>
      <c r="AB58" s="143">
        <f t="shared" si="7"/>
        <v>-12.71370878</v>
      </c>
      <c r="AC58" s="112"/>
      <c r="AD58" s="112"/>
    </row>
    <row r="59" ht="15.75" customHeight="1">
      <c r="B59" s="354" t="str">
        <f>'C'!B86</f>
        <v>-</v>
      </c>
      <c r="C59" s="355">
        <f>'C'!C86</f>
        <v>39.62110328</v>
      </c>
      <c r="D59" s="356">
        <f>'C'!D86</f>
        <v>0.8</v>
      </c>
      <c r="E59" s="211">
        <f>'C'!E86</f>
        <v>0.112</v>
      </c>
      <c r="F59" s="211">
        <f>'C'!F86</f>
        <v>0.088</v>
      </c>
      <c r="G59" s="357" t="str">
        <f>'C'!G86</f>
        <v/>
      </c>
      <c r="H59" s="358">
        <f>IFERROR(VLOOKUP($B$53,VAN!$B$119:$M$184,4,FALSE)*(1+$L$9)^$B59,0)</f>
        <v>0</v>
      </c>
      <c r="I59" s="359">
        <f>IFERROR(VLOOKUP($B$53,VAN!$B$119:$M$184,5,FALSE)*(1+$L$9)^$B59,0)</f>
        <v>0</v>
      </c>
      <c r="J59" s="359">
        <f>IFERROR(VLOOKUP($B$53,VAN!$B$119:$M$184,5,FALSE)*(1+$L$9)^$B59,0)</f>
        <v>0</v>
      </c>
      <c r="K59" s="360">
        <f>IFERROR(VLOOKUP($B$53,VAN!$B$119:$M$184,6,FALSE)*(1+$L$9)^$B59,0)</f>
        <v>0</v>
      </c>
      <c r="L59" s="361">
        <f t="shared" si="14"/>
        <v>0</v>
      </c>
      <c r="M59" s="62"/>
      <c r="N59" s="141">
        <v>38.0</v>
      </c>
      <c r="O59" s="337"/>
      <c r="P59" s="338"/>
      <c r="Q59" s="269">
        <f t="shared" si="12"/>
        <v>60</v>
      </c>
      <c r="R59" s="338">
        <f t="shared" si="5"/>
        <v>4.8</v>
      </c>
      <c r="S59" s="338">
        <f>$L$11*(1+$L$9)^N59*'Récapitulatif des résultats'!$I$11</f>
        <v>0</v>
      </c>
      <c r="T59" s="339"/>
      <c r="U59" s="338"/>
      <c r="V59" s="346">
        <f t="shared" si="6"/>
        <v>0</v>
      </c>
      <c r="W59" s="112">
        <f>SUM('Pin Maritime'!AQ43*'Pin Maritime'!$F$21,B!AQ43*B!$F$21,'C'!AQ43*'C'!$F$21,D!AQ43*D!$F$21,E!AQ43*E!$F$21,F!AQ43*F!$F$21)</f>
        <v>0</v>
      </c>
      <c r="X59" s="112">
        <f>SUM('Pin Maritime'!AR43*'Pin Maritime'!$F$21,B!AR43*B!$F$21,'C'!AR43*'C'!$F$21,D!AR43*D!$F$21,E!AR43*E!$F$21,F!AR43*F!$F$21)</f>
        <v>0</v>
      </c>
      <c r="Y59" s="112">
        <f>SUM('Pin Maritime'!AS43*'Pin Maritime'!$F$21,B!AS43*B!$F$21,'C'!AS43*'C'!$F$21,D!AS43*D!$F$21,E!AS43*E!$F$21,F!AS43*F!$F$21)</f>
        <v>0</v>
      </c>
      <c r="Z59" s="139">
        <f>SUM('Pin Maritime'!AT43*'Pin Maritime'!$F$21,B!AT43*B!$F$21,'C'!AT43*'C'!$F$21,D!AT43*D!$F$21,E!AT43*E!$F$21,F!AT43*F!$F$21)</f>
        <v>0</v>
      </c>
      <c r="AA59" s="112">
        <f t="shared" si="10"/>
        <v>0</v>
      </c>
      <c r="AB59" s="143">
        <f t="shared" si="7"/>
        <v>-12.1662285</v>
      </c>
      <c r="AC59" s="112"/>
      <c r="AD59" s="112"/>
    </row>
    <row r="60" ht="15.75" customHeight="1">
      <c r="B60" s="354" t="str">
        <f>'C'!B87</f>
        <v>-</v>
      </c>
      <c r="C60" s="355">
        <f>'C'!C87</f>
        <v>29.02607601</v>
      </c>
      <c r="D60" s="356">
        <f>'C'!D87</f>
        <v>0.4</v>
      </c>
      <c r="E60" s="211">
        <f>'C'!E87</f>
        <v>0.336</v>
      </c>
      <c r="F60" s="211">
        <f>'C'!F87</f>
        <v>0.264</v>
      </c>
      <c r="G60" s="357" t="str">
        <f>'C'!G87</f>
        <v/>
      </c>
      <c r="H60" s="358">
        <f>IFERROR(VLOOKUP($B$53,VAN!$B$119:$M$184,4,FALSE)*(1+$L$9)^$B60,0)</f>
        <v>0</v>
      </c>
      <c r="I60" s="359">
        <f>IFERROR(VLOOKUP($B$53,VAN!$B$119:$M$184,5,FALSE)*(1+$L$9)^$B60,0)</f>
        <v>0</v>
      </c>
      <c r="J60" s="359">
        <f>IFERROR(VLOOKUP($B$53,VAN!$B$119:$M$184,5,FALSE)*(1+$L$9)^$B60,0)</f>
        <v>0</v>
      </c>
      <c r="K60" s="360">
        <f>IFERROR(VLOOKUP($B$53,VAN!$B$119:$M$184,6,FALSE)*(1+$L$9)^$B60,0)</f>
        <v>0</v>
      </c>
      <c r="L60" s="361">
        <f t="shared" si="14"/>
        <v>0</v>
      </c>
      <c r="M60" s="62"/>
      <c r="N60" s="141">
        <v>39.0</v>
      </c>
      <c r="O60" s="337"/>
      <c r="P60" s="338"/>
      <c r="Q60" s="269">
        <f t="shared" si="12"/>
        <v>60</v>
      </c>
      <c r="R60" s="338">
        <f t="shared" si="5"/>
        <v>4.8</v>
      </c>
      <c r="S60" s="338">
        <f>$L$11*(1+$L$9)^N60*'Récapitulatif des résultats'!$I$11</f>
        <v>0</v>
      </c>
      <c r="T60" s="339"/>
      <c r="U60" s="338"/>
      <c r="V60" s="346">
        <f t="shared" si="6"/>
        <v>0</v>
      </c>
      <c r="W60" s="112">
        <f>SUM('Pin Maritime'!AQ44*'Pin Maritime'!$F$21,B!AQ44*B!$F$21,'C'!AQ44*'C'!$F$21,D!AQ44*D!$F$21,E!AQ44*E!$F$21,F!AQ44*F!$F$21)</f>
        <v>0</v>
      </c>
      <c r="X60" s="112">
        <f>SUM('Pin Maritime'!AR44*'Pin Maritime'!$F$21,B!AR44*B!$F$21,'C'!AR44*'C'!$F$21,D!AR44*D!$F$21,E!AR44*E!$F$21,F!AR44*F!$F$21)</f>
        <v>0</v>
      </c>
      <c r="Y60" s="112">
        <f>SUM('Pin Maritime'!AS44*'Pin Maritime'!$F$21,B!AS44*B!$F$21,'C'!AS44*'C'!$F$21,D!AS44*D!$F$21,E!AS44*E!$F$21,F!AS44*F!$F$21)</f>
        <v>0</v>
      </c>
      <c r="Z60" s="139">
        <f>SUM('Pin Maritime'!AT44*'Pin Maritime'!$F$21,B!AT44*B!$F$21,'C'!AT44*'C'!$F$21,D!AT44*D!$F$21,E!AT44*E!$F$21,F!AT44*F!$F$21)</f>
        <v>0</v>
      </c>
      <c r="AA60" s="112">
        <f t="shared" si="10"/>
        <v>0</v>
      </c>
      <c r="AB60" s="143">
        <f t="shared" si="7"/>
        <v>-11.64232392</v>
      </c>
      <c r="AC60" s="112"/>
      <c r="AD60" s="112"/>
    </row>
    <row r="61" ht="15.75" customHeight="1">
      <c r="B61" s="354" t="str">
        <f>'C'!B88</f>
        <v>-</v>
      </c>
      <c r="C61" s="355">
        <f>'C'!C88</f>
        <v>30.29783525</v>
      </c>
      <c r="D61" s="356">
        <f>'C'!D88</f>
        <v>0.5</v>
      </c>
      <c r="E61" s="211">
        <f>'C'!E88</f>
        <v>0.28</v>
      </c>
      <c r="F61" s="211">
        <f>'C'!F88</f>
        <v>0.22</v>
      </c>
      <c r="G61" s="357" t="str">
        <f>'C'!G88</f>
        <v/>
      </c>
      <c r="H61" s="358">
        <f>IFERROR(VLOOKUP($B$53,VAN!$B$119:$M$184,4,FALSE)*(1+$L$9)^$B61,0)</f>
        <v>0</v>
      </c>
      <c r="I61" s="359">
        <f>IFERROR(VLOOKUP($B$53,VAN!$B$119:$M$184,5,FALSE)*(1+$L$9)^$B61,0)</f>
        <v>0</v>
      </c>
      <c r="J61" s="359">
        <f>IFERROR(VLOOKUP($B$53,VAN!$B$119:$M$184,5,FALSE)*(1+$L$9)^$B61,0)</f>
        <v>0</v>
      </c>
      <c r="K61" s="360">
        <f>IFERROR(VLOOKUP($B$53,VAN!$B$119:$M$184,6,FALSE)*(1+$L$9)^$B61,0)</f>
        <v>0</v>
      </c>
      <c r="L61" s="361">
        <f t="shared" si="14"/>
        <v>0</v>
      </c>
      <c r="M61" s="62"/>
      <c r="N61" s="141">
        <v>40.0</v>
      </c>
      <c r="O61" s="337"/>
      <c r="P61" s="338"/>
      <c r="Q61" s="269">
        <f t="shared" si="12"/>
        <v>60</v>
      </c>
      <c r="R61" s="338">
        <f t="shared" si="5"/>
        <v>4.8</v>
      </c>
      <c r="S61" s="338">
        <f>$L$11*(1+$L$9)^N61*'Récapitulatif des résultats'!$I$11</f>
        <v>0</v>
      </c>
      <c r="T61" s="339"/>
      <c r="U61" s="338"/>
      <c r="V61" s="346">
        <f t="shared" si="6"/>
        <v>0</v>
      </c>
      <c r="W61" s="112">
        <f>SUM('Pin Maritime'!AQ45*'Pin Maritime'!$F$21,B!AQ45*B!$F$21,'C'!AQ45*'C'!$F$21,D!AQ45*D!$F$21,E!AQ45*E!$F$21,F!AQ45*F!$F$21)</f>
        <v>0</v>
      </c>
      <c r="X61" s="112">
        <f>SUM('Pin Maritime'!AR45*'Pin Maritime'!$F$21,B!AR45*B!$F$21,'C'!AR45*'C'!$F$21,D!AR45*D!$F$21,E!AR45*E!$F$21,F!AR45*F!$F$21)</f>
        <v>0</v>
      </c>
      <c r="Y61" s="112">
        <f>SUM('Pin Maritime'!AS45*'Pin Maritime'!$F$21,B!AS45*B!$F$21,'C'!AS45*'C'!$F$21,D!AS45*D!$F$21,E!AS45*E!$F$21,F!AS45*F!$F$21)</f>
        <v>0</v>
      </c>
      <c r="Z61" s="139">
        <f>SUM('Pin Maritime'!AT45*'Pin Maritime'!$F$21,B!AT45*B!$F$21,'C'!AT45*'C'!$F$21,D!AT45*D!$F$21,E!AT45*E!$F$21,F!AT45*F!$F$21)</f>
        <v>0</v>
      </c>
      <c r="AA61" s="112">
        <f t="shared" si="10"/>
        <v>0</v>
      </c>
      <c r="AB61" s="143">
        <f t="shared" si="7"/>
        <v>-11.14097983</v>
      </c>
      <c r="AC61" s="112"/>
      <c r="AD61" s="112"/>
    </row>
    <row r="62" ht="15.75" customHeight="1">
      <c r="B62" s="354" t="str">
        <f>'C'!B89</f>
        <v>-</v>
      </c>
      <c r="C62" s="355">
        <f>'C'!C89</f>
        <v>396.6530626</v>
      </c>
      <c r="D62" s="356">
        <f>'C'!D89</f>
        <v>0.6</v>
      </c>
      <c r="E62" s="211">
        <f>'C'!E89</f>
        <v>0.224</v>
      </c>
      <c r="F62" s="211">
        <f>'C'!F89</f>
        <v>0.176</v>
      </c>
      <c r="G62" s="357" t="str">
        <f>'C'!G89</f>
        <v/>
      </c>
      <c r="H62" s="358">
        <f>IFERROR(VLOOKUP($B$53,VAN!$B$119:$M$184,4,FALSE)*(1+$L$9)^$B62,0)</f>
        <v>0</v>
      </c>
      <c r="I62" s="359">
        <f>IFERROR(VLOOKUP($B$53,VAN!$B$119:$M$184,5,FALSE)*(1+$L$9)^$B62,0)</f>
        <v>0</v>
      </c>
      <c r="J62" s="359">
        <f>IFERROR(VLOOKUP($B$53,VAN!$B$119:$M$184,5,FALSE)*(1+$L$9)^$B62,0)</f>
        <v>0</v>
      </c>
      <c r="K62" s="360">
        <f>IFERROR(VLOOKUP($B$53,VAN!$B$119:$M$184,6,FALSE)*(1+$L$9)^$B62,0)</f>
        <v>0</v>
      </c>
      <c r="L62" s="361">
        <f t="shared" si="14"/>
        <v>0</v>
      </c>
      <c r="M62" s="62"/>
      <c r="N62" s="141">
        <v>41.0</v>
      </c>
      <c r="O62" s="337"/>
      <c r="P62" s="338"/>
      <c r="Q62" s="269">
        <f t="shared" si="12"/>
        <v>60</v>
      </c>
      <c r="R62" s="338">
        <f t="shared" si="5"/>
        <v>4.8</v>
      </c>
      <c r="S62" s="338">
        <f>$L$11*(1+$L$9)^N62*'Récapitulatif des résultats'!$I$11</f>
        <v>0</v>
      </c>
      <c r="T62" s="339"/>
      <c r="U62" s="338"/>
      <c r="V62" s="346">
        <f t="shared" si="6"/>
        <v>69.66258243</v>
      </c>
      <c r="W62" s="112">
        <f>SUM('Pin Maritime'!AQ46*'Pin Maritime'!$F$21,B!AQ46*B!$F$21,'C'!AQ46*'C'!$F$21,D!AQ46*D!$F$21,E!AQ46*E!$F$21,F!AQ46*F!$F$21)</f>
        <v>41.79754946</v>
      </c>
      <c r="X62" s="112">
        <f>SUM('Pin Maritime'!AR46*'Pin Maritime'!$F$21,B!AR46*B!$F$21,'C'!AR46*'C'!$F$21,D!AR46*D!$F$21,E!AR46*E!$F$21,F!AR46*F!$F$21)</f>
        <v>15.60441846</v>
      </c>
      <c r="Y62" s="112">
        <f>SUM('Pin Maritime'!AS46*'Pin Maritime'!$F$21,B!AS46*B!$F$21,'C'!AS46*'C'!$F$21,D!AS46*D!$F$21,E!AS46*E!$F$21,F!AS46*F!$F$21)</f>
        <v>12.26061451</v>
      </c>
      <c r="Z62" s="139">
        <f>SUM('Pin Maritime'!AT46*'Pin Maritime'!$F$21,B!AT46*B!$F$21,'C'!AT46*'C'!$F$21,D!AT46*D!$F$21,E!AT46*E!$F$21,F!AT46*F!$F$21)</f>
        <v>0</v>
      </c>
      <c r="AA62" s="112">
        <f t="shared" si="10"/>
        <v>2295.382091</v>
      </c>
      <c r="AB62" s="143">
        <f t="shared" si="7"/>
        <v>366.9866809</v>
      </c>
      <c r="AC62" s="112"/>
      <c r="AD62" s="112"/>
    </row>
    <row r="63" ht="15.75" customHeight="1">
      <c r="B63" s="354">
        <f>'C'!B90</f>
        <v>1</v>
      </c>
      <c r="C63" s="355">
        <f>'C'!C90</f>
        <v>0</v>
      </c>
      <c r="D63" s="356">
        <f>'C'!D90</f>
        <v>0.7</v>
      </c>
      <c r="E63" s="211">
        <f>'C'!E90</f>
        <v>0.168</v>
      </c>
      <c r="F63" s="211">
        <f>'C'!F90</f>
        <v>0.132</v>
      </c>
      <c r="G63" s="357" t="str">
        <f>'C'!G90</f>
        <v/>
      </c>
      <c r="H63" s="358">
        <f>IFERROR(VLOOKUP($B$53,VAN!$B$119:$M$184,4,FALSE)*(1+$L$9)^$B63,0)</f>
        <v>42</v>
      </c>
      <c r="I63" s="359">
        <f>IFERROR(VLOOKUP($B$53,VAN!$B$119:$M$184,5,FALSE)*(1+$L$9)^$B63,0)</f>
        <v>19.375</v>
      </c>
      <c r="J63" s="359">
        <f>IFERROR(VLOOKUP($B$53,VAN!$B$119:$M$184,5,FALSE)*(1+$L$9)^$B63,0)</f>
        <v>19.375</v>
      </c>
      <c r="K63" s="360">
        <f>IFERROR(VLOOKUP($B$53,VAN!$B$119:$M$184,6,FALSE)*(1+$L$9)^$B63,0)</f>
        <v>10</v>
      </c>
      <c r="L63" s="361">
        <f t="shared" si="14"/>
        <v>0</v>
      </c>
      <c r="M63" s="62"/>
      <c r="N63" s="141">
        <v>42.0</v>
      </c>
      <c r="O63" s="337"/>
      <c r="P63" s="338"/>
      <c r="Q63" s="269">
        <f t="shared" si="12"/>
        <v>60</v>
      </c>
      <c r="R63" s="338">
        <f t="shared" si="5"/>
        <v>4.8</v>
      </c>
      <c r="S63" s="338">
        <f>$L$11*(1+$L$9)^N63*'Récapitulatif des résultats'!$I$11</f>
        <v>0</v>
      </c>
      <c r="T63" s="339"/>
      <c r="U63" s="338"/>
      <c r="V63" s="346">
        <f t="shared" si="6"/>
        <v>0</v>
      </c>
      <c r="W63" s="112">
        <f>SUM('Pin Maritime'!AQ47*'Pin Maritime'!$F$21,B!AQ47*B!$F$21,'C'!AQ47*'C'!$F$21,D!AQ47*D!$F$21,E!AQ47*E!$F$21,F!AQ47*F!$F$21)</f>
        <v>0</v>
      </c>
      <c r="X63" s="112">
        <f>SUM('Pin Maritime'!AR47*'Pin Maritime'!$F$21,B!AR47*B!$F$21,'C'!AR47*'C'!$F$21,D!AR47*D!$F$21,E!AR47*E!$F$21,F!AR47*F!$F$21)</f>
        <v>0</v>
      </c>
      <c r="Y63" s="112">
        <f>SUM('Pin Maritime'!AS47*'Pin Maritime'!$F$21,B!AS47*B!$F$21,'C'!AS47*'C'!$F$21,D!AS47*D!$F$21,E!AS47*E!$F$21,F!AS47*F!$F$21)</f>
        <v>0</v>
      </c>
      <c r="Z63" s="139">
        <f>SUM('Pin Maritime'!AT47*'Pin Maritime'!$F$21,B!AT47*B!$F$21,'C'!AT47*'C'!$F$21,D!AT47*D!$F$21,E!AT47*E!$F$21,F!AT47*F!$F$21)</f>
        <v>0</v>
      </c>
      <c r="AA63" s="112">
        <f t="shared" si="10"/>
        <v>0</v>
      </c>
      <c r="AB63" s="143">
        <f t="shared" si="7"/>
        <v>-10.20212892</v>
      </c>
      <c r="AC63" s="112"/>
      <c r="AD63" s="112"/>
    </row>
    <row r="64" ht="15.75" customHeight="1">
      <c r="B64" s="354">
        <f>'C'!B91</f>
        <v>1</v>
      </c>
      <c r="C64" s="355">
        <f>'C'!C91</f>
        <v>0</v>
      </c>
      <c r="D64" s="356">
        <f>'C'!D91</f>
        <v>0.8</v>
      </c>
      <c r="E64" s="211">
        <f>'C'!E91</f>
        <v>0.112</v>
      </c>
      <c r="F64" s="211">
        <f>'C'!F91</f>
        <v>0.088</v>
      </c>
      <c r="G64" s="357" t="str">
        <f>'C'!G91</f>
        <v/>
      </c>
      <c r="H64" s="358">
        <f>IFERROR(VLOOKUP($B$53,VAN!$B$119:$M$184,4,FALSE)*(1+$L$9)^$B64,0)</f>
        <v>42</v>
      </c>
      <c r="I64" s="359">
        <f>IFERROR(VLOOKUP($B$53,VAN!$B$119:$M$184,5,FALSE)*(1+$L$9)^$B64,0)</f>
        <v>19.375</v>
      </c>
      <c r="J64" s="359">
        <f>IFERROR(VLOOKUP($B$53,VAN!$B$119:$M$184,5,FALSE)*(1+$L$9)^$B64,0)</f>
        <v>19.375</v>
      </c>
      <c r="K64" s="360">
        <f>IFERROR(VLOOKUP($B$53,VAN!$B$119:$M$184,6,FALSE)*(1+$L$9)^$B64,0)</f>
        <v>10</v>
      </c>
      <c r="L64" s="361">
        <f t="shared" si="14"/>
        <v>0</v>
      </c>
      <c r="M64" s="62"/>
      <c r="N64" s="141">
        <v>43.0</v>
      </c>
      <c r="O64" s="337"/>
      <c r="P64" s="338"/>
      <c r="Q64" s="269">
        <f t="shared" si="12"/>
        <v>60</v>
      </c>
      <c r="R64" s="338">
        <f t="shared" si="5"/>
        <v>4.8</v>
      </c>
      <c r="S64" s="338">
        <f>$L$11*(1+$L$9)^N64*'Récapitulatif des résultats'!$I$11</f>
        <v>0</v>
      </c>
      <c r="T64" s="339"/>
      <c r="U64" s="338"/>
      <c r="V64" s="346">
        <f t="shared" si="6"/>
        <v>0</v>
      </c>
      <c r="W64" s="112">
        <f>SUM('Pin Maritime'!AQ48*'Pin Maritime'!$F$21,B!AQ48*B!$F$21,'C'!AQ48*'C'!$F$21,D!AQ48*D!$F$21,E!AQ48*E!$F$21,F!AQ48*F!$F$21)</f>
        <v>0</v>
      </c>
      <c r="X64" s="112">
        <f>SUM('Pin Maritime'!AR48*'Pin Maritime'!$F$21,B!AR48*B!$F$21,'C'!AR48*'C'!$F$21,D!AR48*D!$F$21,E!AR48*E!$F$21,F!AR48*F!$F$21)</f>
        <v>0</v>
      </c>
      <c r="Y64" s="112">
        <f>SUM('Pin Maritime'!AS48*'Pin Maritime'!$F$21,B!AS48*B!$F$21,'C'!AS48*'C'!$F$21,D!AS48*D!$F$21,E!AS48*E!$F$21,F!AS48*F!$F$21)</f>
        <v>0</v>
      </c>
      <c r="Z64" s="139">
        <f>SUM('Pin Maritime'!AT48*'Pin Maritime'!$F$21,B!AT48*B!$F$21,'C'!AT48*'C'!$F$21,D!AT48*D!$F$21,E!AT48*E!$F$21,F!AT48*F!$F$21)</f>
        <v>0</v>
      </c>
      <c r="AA64" s="112">
        <f t="shared" si="10"/>
        <v>0</v>
      </c>
      <c r="AB64" s="143">
        <f t="shared" si="7"/>
        <v>-9.762802791</v>
      </c>
      <c r="AC64" s="112"/>
      <c r="AD64" s="112"/>
    </row>
    <row r="65" ht="15.75" customHeight="1">
      <c r="B65" s="354">
        <f>'C'!B92</f>
        <v>1</v>
      </c>
      <c r="C65" s="355">
        <f>'C'!C92</f>
        <v>0</v>
      </c>
      <c r="D65" s="356">
        <f>'C'!D92</f>
        <v>0.9</v>
      </c>
      <c r="E65" s="211">
        <f>'C'!E92</f>
        <v>0.056</v>
      </c>
      <c r="F65" s="211">
        <f>'C'!F92</f>
        <v>0.044</v>
      </c>
      <c r="G65" s="357" t="str">
        <f>'C'!G92</f>
        <v/>
      </c>
      <c r="H65" s="358">
        <f>IFERROR(VLOOKUP($B$53,VAN!$B$119:$M$184,4,FALSE)*(1+$L$9)^$B65,0)</f>
        <v>42</v>
      </c>
      <c r="I65" s="359">
        <f>IFERROR(VLOOKUP($B$53,VAN!$B$119:$M$184,5,FALSE)*(1+$L$9)^$B65,0)</f>
        <v>19.375</v>
      </c>
      <c r="J65" s="359">
        <f>IFERROR(VLOOKUP($B$53,VAN!$B$119:$M$184,5,FALSE)*(1+$L$9)^$B65,0)</f>
        <v>19.375</v>
      </c>
      <c r="K65" s="360">
        <f>IFERROR(VLOOKUP($B$53,VAN!$B$119:$M$184,6,FALSE)*(1+$L$9)^$B65,0)</f>
        <v>10</v>
      </c>
      <c r="L65" s="361">
        <f t="shared" si="14"/>
        <v>0</v>
      </c>
      <c r="M65" s="62"/>
      <c r="N65" s="141">
        <v>44.0</v>
      </c>
      <c r="O65" s="337"/>
      <c r="P65" s="338"/>
      <c r="Q65" s="269">
        <f t="shared" si="12"/>
        <v>60</v>
      </c>
      <c r="R65" s="338">
        <f t="shared" si="5"/>
        <v>4.8</v>
      </c>
      <c r="S65" s="338">
        <f>$L$11*(1+$L$9)^N65*'Récapitulatif des résultats'!$I$11</f>
        <v>0</v>
      </c>
      <c r="T65" s="339"/>
      <c r="U65" s="338"/>
      <c r="V65" s="346">
        <f t="shared" si="6"/>
        <v>0</v>
      </c>
      <c r="W65" s="112">
        <f>SUM('Pin Maritime'!AQ49*'Pin Maritime'!$F$21,B!AQ49*B!$F$21,'C'!AQ49*'C'!$F$21,D!AQ49*D!$F$21,E!AQ49*E!$F$21,F!AQ49*F!$F$21)</f>
        <v>0</v>
      </c>
      <c r="X65" s="112">
        <f>SUM('Pin Maritime'!AR49*'Pin Maritime'!$F$21,B!AR49*B!$F$21,'C'!AR49*'C'!$F$21,D!AR49*D!$F$21,E!AR49*E!$F$21,F!AR49*F!$F$21)</f>
        <v>0</v>
      </c>
      <c r="Y65" s="112">
        <f>SUM('Pin Maritime'!AS49*'Pin Maritime'!$F$21,B!AS49*B!$F$21,'C'!AS49*'C'!$F$21,D!AS49*D!$F$21,E!AS49*E!$F$21,F!AS49*F!$F$21)</f>
        <v>0</v>
      </c>
      <c r="Z65" s="139">
        <f>SUM('Pin Maritime'!AT49*'Pin Maritime'!$F$21,B!AT49*B!$F$21,'C'!AT49*'C'!$F$21,D!AT49*D!$F$21,E!AT49*E!$F$21,F!AT49*F!$F$21)</f>
        <v>0</v>
      </c>
      <c r="AA65" s="112">
        <f t="shared" si="10"/>
        <v>0</v>
      </c>
      <c r="AB65" s="143">
        <f t="shared" si="7"/>
        <v>-9.342395016</v>
      </c>
      <c r="AC65" s="112"/>
      <c r="AD65" s="112"/>
    </row>
    <row r="66" ht="15.75" customHeight="1">
      <c r="B66" s="354">
        <f>'C'!B93</f>
        <v>1</v>
      </c>
      <c r="C66" s="355">
        <f>'C'!C93</f>
        <v>0</v>
      </c>
      <c r="D66" s="356">
        <f>'C'!D93</f>
        <v>0.9</v>
      </c>
      <c r="E66" s="211">
        <f>'C'!E93</f>
        <v>0.056</v>
      </c>
      <c r="F66" s="211">
        <f>'C'!F93</f>
        <v>0.044</v>
      </c>
      <c r="G66" s="357" t="str">
        <f>'C'!G93</f>
        <v/>
      </c>
      <c r="H66" s="358">
        <f>IFERROR(VLOOKUP($B$53,VAN!$B$119:$M$184,4,FALSE)*(1+$L$9)^$B66,0)</f>
        <v>42</v>
      </c>
      <c r="I66" s="359">
        <f>IFERROR(VLOOKUP($B$53,VAN!$B$119:$M$184,5,FALSE)*(1+$L$9)^$B66,0)</f>
        <v>19.375</v>
      </c>
      <c r="J66" s="359">
        <f>IFERROR(VLOOKUP($B$53,VAN!$B$119:$M$184,5,FALSE)*(1+$L$9)^$B66,0)</f>
        <v>19.375</v>
      </c>
      <c r="K66" s="360">
        <f>IFERROR(VLOOKUP($B$53,VAN!$B$119:$M$184,6,FALSE)*(1+$L$9)^$B66,0)</f>
        <v>10</v>
      </c>
      <c r="L66" s="361">
        <f t="shared" si="14"/>
        <v>0</v>
      </c>
      <c r="M66" s="62"/>
      <c r="N66" s="141">
        <v>45.0</v>
      </c>
      <c r="O66" s="337"/>
      <c r="P66" s="338"/>
      <c r="Q66" s="269">
        <f t="shared" si="12"/>
        <v>60</v>
      </c>
      <c r="R66" s="338">
        <f t="shared" si="5"/>
        <v>4.8</v>
      </c>
      <c r="S66" s="338">
        <f>$L$11*(1+$L$9)^N66*'Récapitulatif des résultats'!$I$11</f>
        <v>0</v>
      </c>
      <c r="T66" s="339"/>
      <c r="U66" s="338"/>
      <c r="V66" s="346">
        <f t="shared" si="6"/>
        <v>0</v>
      </c>
      <c r="W66" s="112">
        <f>SUM('Pin Maritime'!AQ50*'Pin Maritime'!$F$21,B!AQ50*B!$F$21,'C'!AQ50*'C'!$F$21,D!AQ50*D!$F$21,E!AQ50*E!$F$21,F!AQ50*F!$F$21)</f>
        <v>0</v>
      </c>
      <c r="X66" s="112">
        <f>SUM('Pin Maritime'!AR50*'Pin Maritime'!$F$21,B!AR50*B!$F$21,'C'!AR50*'C'!$F$21,D!AR50*D!$F$21,E!AR50*E!$F$21,F!AR50*F!$F$21)</f>
        <v>0</v>
      </c>
      <c r="Y66" s="112">
        <f>SUM('Pin Maritime'!AS50*'Pin Maritime'!$F$21,B!AS50*B!$F$21,'C'!AS50*'C'!$F$21,D!AS50*D!$F$21,E!AS50*E!$F$21,F!AS50*F!$F$21)</f>
        <v>0</v>
      </c>
      <c r="Z66" s="139">
        <f>SUM('Pin Maritime'!AT50*'Pin Maritime'!$F$21,B!AT50*B!$F$21,'C'!AT50*'C'!$F$21,D!AT50*D!$F$21,E!AT50*E!$F$21,F!AT50*F!$F$21)</f>
        <v>0</v>
      </c>
      <c r="AA66" s="112">
        <f t="shared" si="10"/>
        <v>0</v>
      </c>
      <c r="AB66" s="143">
        <f t="shared" si="7"/>
        <v>-8.940090924</v>
      </c>
      <c r="AC66" s="112"/>
      <c r="AD66" s="112"/>
    </row>
    <row r="67" ht="15.75" customHeight="1">
      <c r="B67" s="363" t="str">
        <f>'C'!B94</f>
        <v/>
      </c>
      <c r="C67" s="364" t="str">
        <f>'C'!C94</f>
        <v/>
      </c>
      <c r="D67" s="365">
        <f>'C'!D94</f>
        <v>0.95</v>
      </c>
      <c r="E67" s="366">
        <f>'C'!E94</f>
        <v>0.028</v>
      </c>
      <c r="F67" s="366">
        <f>'C'!F94</f>
        <v>0.022</v>
      </c>
      <c r="G67" s="367" t="str">
        <f>'C'!G94</f>
        <v/>
      </c>
      <c r="H67" s="368">
        <f>IFERROR(VLOOKUP($B$53,VAN!$B$119:$M$184,4,FALSE)*(1+$L$9)^$B67,0)</f>
        <v>42</v>
      </c>
      <c r="I67" s="369">
        <f>IFERROR(VLOOKUP($B$53,VAN!$B$119:$M$184,5,FALSE)*(1+$L$9)^$B67,0)</f>
        <v>19.375</v>
      </c>
      <c r="J67" s="369">
        <f>IFERROR(VLOOKUP($B$53,VAN!$B$119:$M$184,5,FALSE)*(1+$L$9)^$B67,0)</f>
        <v>19.375</v>
      </c>
      <c r="K67" s="370">
        <f>IFERROR(VLOOKUP($B$53,VAN!$B$119:$M$184,6,FALSE)*(1+$L$9)^$B67,0)</f>
        <v>10</v>
      </c>
      <c r="L67" s="371">
        <f t="shared" si="14"/>
        <v>0</v>
      </c>
      <c r="M67" s="62"/>
      <c r="N67" s="141">
        <v>46.0</v>
      </c>
      <c r="O67" s="337"/>
      <c r="P67" s="338"/>
      <c r="Q67" s="269">
        <f t="shared" si="12"/>
        <v>60</v>
      </c>
      <c r="R67" s="338">
        <f t="shared" si="5"/>
        <v>4.8</v>
      </c>
      <c r="S67" s="338">
        <f>$L$11*(1+$L$9)^N67*'Récapitulatif des résultats'!$I$11</f>
        <v>0</v>
      </c>
      <c r="T67" s="339"/>
      <c r="U67" s="338"/>
      <c r="V67" s="346">
        <f t="shared" si="6"/>
        <v>0</v>
      </c>
      <c r="W67" s="112">
        <f>SUM('Pin Maritime'!AQ51*'Pin Maritime'!$F$21,B!AQ51*B!$F$21,'C'!AQ51*'C'!$F$21,D!AQ51*D!$F$21,E!AQ51*E!$F$21,F!AQ51*F!$F$21)</f>
        <v>0</v>
      </c>
      <c r="X67" s="112">
        <f>SUM('Pin Maritime'!AR51*'Pin Maritime'!$F$21,B!AR51*B!$F$21,'C'!AR51*'C'!$F$21,D!AR51*D!$F$21,E!AR51*E!$F$21,F!AR51*F!$F$21)</f>
        <v>0</v>
      </c>
      <c r="Y67" s="112">
        <f>SUM('Pin Maritime'!AS51*'Pin Maritime'!$F$21,B!AS51*B!$F$21,'C'!AS51*'C'!$F$21,D!AS51*D!$F$21,E!AS51*E!$F$21,F!AS51*F!$F$21)</f>
        <v>0</v>
      </c>
      <c r="Z67" s="139">
        <f>SUM('Pin Maritime'!AT51*'Pin Maritime'!$F$21,B!AT51*B!$F$21,'C'!AT51*'C'!$F$21,D!AT51*D!$F$21,E!AT51*E!$F$21,F!AT51*F!$F$21)</f>
        <v>0</v>
      </c>
      <c r="AA67" s="112">
        <f t="shared" si="10"/>
        <v>0</v>
      </c>
      <c r="AB67" s="143">
        <f t="shared" si="7"/>
        <v>-8.555110932</v>
      </c>
      <c r="AC67" s="112"/>
      <c r="AD67" s="112"/>
    </row>
    <row r="68" ht="15.75" customHeight="1">
      <c r="B68" s="372"/>
      <c r="C68" s="62"/>
      <c r="D68" s="62"/>
      <c r="E68" s="62"/>
      <c r="F68" s="62"/>
      <c r="G68" s="62"/>
      <c r="H68" s="62"/>
      <c r="I68" s="62"/>
      <c r="J68" s="62"/>
      <c r="K68" s="62"/>
      <c r="L68" s="373"/>
      <c r="M68" s="62"/>
      <c r="N68" s="141">
        <v>47.0</v>
      </c>
      <c r="O68" s="337"/>
      <c r="P68" s="338"/>
      <c r="Q68" s="269">
        <f t="shared" si="12"/>
        <v>60</v>
      </c>
      <c r="R68" s="338">
        <f t="shared" si="5"/>
        <v>4.8</v>
      </c>
      <c r="S68" s="338">
        <f>$L$11*(1+$L$9)^N68*'Récapitulatif des résultats'!$I$11</f>
        <v>0</v>
      </c>
      <c r="T68" s="339"/>
      <c r="U68" s="338"/>
      <c r="V68" s="346">
        <f t="shared" si="6"/>
        <v>0</v>
      </c>
      <c r="W68" s="112">
        <f>SUM('Pin Maritime'!AQ52*'Pin Maritime'!$F$21,B!AQ52*B!$F$21,'C'!AQ52*'C'!$F$21,D!AQ52*D!$F$21,E!AQ52*E!$F$21,F!AQ52*F!$F$21)</f>
        <v>0</v>
      </c>
      <c r="X68" s="112">
        <f>SUM('Pin Maritime'!AR52*'Pin Maritime'!$F$21,B!AR52*B!$F$21,'C'!AR52*'C'!$F$21,D!AR52*D!$F$21,E!AR52*E!$F$21,F!AR52*F!$F$21)</f>
        <v>0</v>
      </c>
      <c r="Y68" s="112">
        <f>SUM('Pin Maritime'!AS52*'Pin Maritime'!$F$21,B!AS52*B!$F$21,'C'!AS52*'C'!$F$21,D!AS52*D!$F$21,E!AS52*E!$F$21,F!AS52*F!$F$21)</f>
        <v>0</v>
      </c>
      <c r="Z68" s="139">
        <f>SUM('Pin Maritime'!AT52*'Pin Maritime'!$F$21,B!AT52*B!$F$21,'C'!AT52*'C'!$F$21,D!AT52*D!$F$21,E!AT52*E!$F$21,F!AT52*F!$F$21)</f>
        <v>0</v>
      </c>
      <c r="AA68" s="112">
        <f t="shared" si="10"/>
        <v>0</v>
      </c>
      <c r="AB68" s="143">
        <f t="shared" si="7"/>
        <v>-8.186709026</v>
      </c>
      <c r="AC68" s="112"/>
      <c r="AD68" s="112"/>
    </row>
    <row r="69" ht="15.75" customHeight="1">
      <c r="B69" s="374" t="str">
        <f>D!F17</f>
        <v>Sapin pectiné </v>
      </c>
      <c r="C69" s="18"/>
      <c r="D69" s="18"/>
      <c r="E69" s="18"/>
      <c r="F69" s="18"/>
      <c r="G69" s="19"/>
      <c r="H69" s="252" t="s">
        <v>294</v>
      </c>
      <c r="I69" s="115"/>
      <c r="J69" s="115"/>
      <c r="K69" s="116"/>
      <c r="L69" s="375" t="str">
        <f>X5</f>
        <v/>
      </c>
      <c r="M69" s="62"/>
      <c r="N69" s="141">
        <v>48.0</v>
      </c>
      <c r="O69" s="337"/>
      <c r="P69" s="338"/>
      <c r="Q69" s="269">
        <f t="shared" si="12"/>
        <v>60</v>
      </c>
      <c r="R69" s="338">
        <f t="shared" si="5"/>
        <v>4.8</v>
      </c>
      <c r="S69" s="338">
        <f>$L$11*(1+$L$9)^N69*'Récapitulatif des résultats'!$I$11</f>
        <v>0</v>
      </c>
      <c r="T69" s="339"/>
      <c r="U69" s="338"/>
      <c r="V69" s="346">
        <f t="shared" si="6"/>
        <v>0</v>
      </c>
      <c r="W69" s="112">
        <f>SUM('Pin Maritime'!AQ53*'Pin Maritime'!$F$21,B!AQ53*B!$F$21,'C'!AQ53*'C'!$F$21,D!AQ53*D!$F$21,E!AQ53*E!$F$21,F!AQ53*F!$F$21)</f>
        <v>0</v>
      </c>
      <c r="X69" s="112">
        <f>SUM('Pin Maritime'!AR53*'Pin Maritime'!$F$21,B!AR53*B!$F$21,'C'!AR53*'C'!$F$21,D!AR53*D!$F$21,E!AR53*E!$F$21,F!AR53*F!$F$21)</f>
        <v>0</v>
      </c>
      <c r="Y69" s="112">
        <f>SUM('Pin Maritime'!AS53*'Pin Maritime'!$F$21,B!AS53*B!$F$21,'C'!AS53*'C'!$F$21,D!AS53*D!$F$21,E!AS53*E!$F$21,F!AS53*F!$F$21)</f>
        <v>0</v>
      </c>
      <c r="Z69" s="139">
        <f>SUM('Pin Maritime'!AT53*'Pin Maritime'!$F$21,B!AT53*B!$F$21,'C'!AT53*'C'!$F$21,D!AT53*D!$F$21,E!AT53*E!$F$21,F!AT53*F!$F$21)</f>
        <v>0</v>
      </c>
      <c r="AA69" s="112">
        <f t="shared" si="10"/>
        <v>0</v>
      </c>
      <c r="AB69" s="143">
        <f t="shared" si="7"/>
        <v>-7.834171317</v>
      </c>
      <c r="AC69" s="112"/>
      <c r="AD69" s="112"/>
    </row>
    <row r="70" ht="15.75" customHeight="1">
      <c r="B70" s="344" t="str">
        <f>D!B81</f>
        <v>Année</v>
      </c>
      <c r="C70" s="201" t="str">
        <f>D!C81</f>
        <v>Volume d'éclaircie</v>
      </c>
      <c r="D70" s="26" t="str">
        <f>D!D81</f>
        <v>BO</v>
      </c>
      <c r="E70" s="26" t="str">
        <f>D!E81</f>
        <v>BI - panneaux</v>
      </c>
      <c r="F70" s="26" t="str">
        <f>D!F81</f>
        <v>BI - papier</v>
      </c>
      <c r="G70" s="24" t="str">
        <f>D!G81</f>
        <v>BE</v>
      </c>
      <c r="H70" s="25" t="s">
        <v>146</v>
      </c>
      <c r="I70" s="26" t="s">
        <v>147</v>
      </c>
      <c r="J70" s="26" t="s">
        <v>148</v>
      </c>
      <c r="K70" s="24" t="s">
        <v>149</v>
      </c>
      <c r="L70" s="345" t="s">
        <v>295</v>
      </c>
      <c r="M70" s="62"/>
      <c r="N70" s="141">
        <v>49.0</v>
      </c>
      <c r="O70" s="337"/>
      <c r="P70" s="338"/>
      <c r="Q70" s="269">
        <f t="shared" si="12"/>
        <v>60</v>
      </c>
      <c r="R70" s="338">
        <f t="shared" si="5"/>
        <v>4.8</v>
      </c>
      <c r="S70" s="338">
        <f>$L$11*(1+$L$9)^N70*'Récapitulatif des résultats'!$I$11</f>
        <v>0</v>
      </c>
      <c r="T70" s="339"/>
      <c r="U70" s="338"/>
      <c r="V70" s="346">
        <f t="shared" si="6"/>
        <v>0</v>
      </c>
      <c r="W70" s="112">
        <f>SUM('Pin Maritime'!AQ54*'Pin Maritime'!$F$21,B!AQ54*B!$F$21,'C'!AQ54*'C'!$F$21,D!AQ54*D!$F$21,E!AQ54*E!$F$21,F!AQ54*F!$F$21)</f>
        <v>0</v>
      </c>
      <c r="X70" s="112">
        <f>SUM('Pin Maritime'!AR54*'Pin Maritime'!$F$21,B!AR54*B!$F$21,'C'!AR54*'C'!$F$21,D!AR54*D!$F$21,E!AR54*E!$F$21,F!AR54*F!$F$21)</f>
        <v>0</v>
      </c>
      <c r="Y70" s="112">
        <f>SUM('Pin Maritime'!AS54*'Pin Maritime'!$F$21,B!AS54*B!$F$21,'C'!AS54*'C'!$F$21,D!AS54*D!$F$21,E!AS54*E!$F$21,F!AS54*F!$F$21)</f>
        <v>0</v>
      </c>
      <c r="Z70" s="139">
        <f>SUM('Pin Maritime'!AT54*'Pin Maritime'!$F$21,B!AT54*B!$F$21,'C'!AT54*'C'!$F$21,D!AT54*D!$F$21,E!AT54*E!$F$21,F!AT54*F!$F$21)</f>
        <v>0</v>
      </c>
      <c r="AA70" s="112">
        <f t="shared" si="10"/>
        <v>0</v>
      </c>
      <c r="AB70" s="143">
        <f t="shared" si="7"/>
        <v>-7.496814657</v>
      </c>
      <c r="AC70" s="112"/>
      <c r="AD70" s="112"/>
    </row>
    <row r="71" ht="15.75" customHeight="1">
      <c r="B71" s="347" t="str">
        <f>D!B82</f>
        <v>-</v>
      </c>
      <c r="C71" s="348">
        <f>D!C82</f>
        <v>0</v>
      </c>
      <c r="D71" s="205" t="str">
        <f>D!D82</f>
        <v/>
      </c>
      <c r="E71" s="205">
        <f>D!E82</f>
        <v>0.56</v>
      </c>
      <c r="F71" s="205">
        <f>D!F82</f>
        <v>0.44</v>
      </c>
      <c r="G71" s="349" t="str">
        <f>D!G82</f>
        <v/>
      </c>
      <c r="H71" s="358">
        <f>IFERROR(VLOOKUP($B$69,VAN!$B$119:$M$184,4,FALSE)*(1+$L$9)^$B71,0)</f>
        <v>0</v>
      </c>
      <c r="I71" s="359">
        <f>IFERROR(VLOOKUP($B$69,VAN!$B$119:$M$184,5,FALSE)*(1+$L$9)^$B71,0)</f>
        <v>0</v>
      </c>
      <c r="J71" s="359">
        <f>IFERROR(VLOOKUP($B$69,VAN!$B$119:$M$184,5,FALSE)*(1+$L$9)^$B71,0)</f>
        <v>0</v>
      </c>
      <c r="K71" s="360">
        <f>IFERROR(VLOOKUP($B$69,VAN!$B$119:$M$184,6,FALSE)*(1+$L$9)^$B71,0)</f>
        <v>0</v>
      </c>
      <c r="L71" s="353">
        <f t="shared" ref="L71:L83" si="15">(C71*D71*H71+C71*E71*I71+C71*F71*J71+C71*G71*K71)*L$69</f>
        <v>0</v>
      </c>
      <c r="M71" s="62"/>
      <c r="N71" s="141">
        <v>50.0</v>
      </c>
      <c r="O71" s="337"/>
      <c r="P71" s="338"/>
      <c r="Q71" s="269">
        <f t="shared" si="12"/>
        <v>60</v>
      </c>
      <c r="R71" s="338">
        <f t="shared" si="5"/>
        <v>4.8</v>
      </c>
      <c r="S71" s="338">
        <f>$L$11*(1+$L$9)^N71*'Récapitulatif des résultats'!$I$11</f>
        <v>0</v>
      </c>
      <c r="T71" s="339"/>
      <c r="U71" s="338"/>
      <c r="V71" s="346">
        <f t="shared" si="6"/>
        <v>0</v>
      </c>
      <c r="W71" s="112">
        <f>SUM('Pin Maritime'!AQ55*'Pin Maritime'!$F$21,B!AQ55*B!$F$21,'C'!AQ55*'C'!$F$21,D!AQ55*D!$F$21,E!AQ55*E!$F$21,F!AQ55*F!$F$21)</f>
        <v>0</v>
      </c>
      <c r="X71" s="112">
        <f>SUM('Pin Maritime'!AR55*'Pin Maritime'!$F$21,B!AR55*B!$F$21,'C'!AR55*'C'!$F$21,D!AR55*D!$F$21,E!AR55*E!$F$21,F!AR55*F!$F$21)</f>
        <v>0</v>
      </c>
      <c r="Y71" s="112">
        <f>SUM('Pin Maritime'!AS55*'Pin Maritime'!$F$21,B!AS55*B!$F$21,'C'!AS55*'C'!$F$21,D!AS55*D!$F$21,E!AS55*E!$F$21,F!AS55*F!$F$21)</f>
        <v>0</v>
      </c>
      <c r="Z71" s="139">
        <f>SUM('Pin Maritime'!AT55*'Pin Maritime'!$F$21,B!AT55*B!$F$21,'C'!AT55*'C'!$F$21,D!AT55*D!$F$21,E!AT55*E!$F$21,F!AT55*F!$F$21)</f>
        <v>0</v>
      </c>
      <c r="AA71" s="112">
        <f t="shared" si="10"/>
        <v>0</v>
      </c>
      <c r="AB71" s="143">
        <f t="shared" si="7"/>
        <v>-7.173985318</v>
      </c>
      <c r="AC71" s="112"/>
      <c r="AD71" s="112"/>
    </row>
    <row r="72" ht="15.75" customHeight="1">
      <c r="B72" s="354" t="str">
        <f>D!B83</f>
        <v>-</v>
      </c>
      <c r="C72" s="355">
        <f>D!C83</f>
        <v>88</v>
      </c>
      <c r="D72" s="356" t="str">
        <f>D!D83</f>
        <v/>
      </c>
      <c r="E72" s="211">
        <f>D!E83</f>
        <v>0.56</v>
      </c>
      <c r="F72" s="211">
        <f>D!F83</f>
        <v>0.44</v>
      </c>
      <c r="G72" s="357" t="str">
        <f>D!G83</f>
        <v/>
      </c>
      <c r="H72" s="358">
        <f>IFERROR(VLOOKUP($B$69,VAN!$B$119:$M$184,4,FALSE)*(1+$L$9)^$B72,0)</f>
        <v>0</v>
      </c>
      <c r="I72" s="359">
        <f>IFERROR(VLOOKUP($B$69,VAN!$B$119:$M$184,5,FALSE)*(1+$L$9)^$B72,0)</f>
        <v>0</v>
      </c>
      <c r="J72" s="359">
        <f>IFERROR(VLOOKUP($B$69,VAN!$B$119:$M$184,5,FALSE)*(1+$L$9)^$B72,0)</f>
        <v>0</v>
      </c>
      <c r="K72" s="360">
        <f>IFERROR(VLOOKUP($B$69,VAN!$B$119:$M$184,6,FALSE)*(1+$L$9)^$B72,0)</f>
        <v>0</v>
      </c>
      <c r="L72" s="361">
        <f t="shared" si="15"/>
        <v>0</v>
      </c>
      <c r="M72" s="62"/>
      <c r="N72" s="141">
        <v>51.0</v>
      </c>
      <c r="O72" s="337"/>
      <c r="P72" s="338"/>
      <c r="Q72" s="269">
        <f t="shared" si="12"/>
        <v>60</v>
      </c>
      <c r="R72" s="338">
        <f t="shared" si="5"/>
        <v>4.8</v>
      </c>
      <c r="S72" s="338">
        <f>$L$11*(1+$L$9)^N72*'Récapitulatif des résultats'!$I$11</f>
        <v>0</v>
      </c>
      <c r="T72" s="339"/>
      <c r="U72" s="338"/>
      <c r="V72" s="346">
        <f t="shared" si="6"/>
        <v>72.71480461</v>
      </c>
      <c r="W72" s="112">
        <f>SUM('Pin Maritime'!AQ56*'Pin Maritime'!$F$21,B!AQ56*B!$F$21,'C'!AQ56*'C'!$F$21,D!AQ56*D!$F$21,E!AQ56*E!$F$21,F!AQ56*F!$F$21)</f>
        <v>58.17184369</v>
      </c>
      <c r="X72" s="112">
        <f>SUM('Pin Maritime'!AR56*'Pin Maritime'!$F$21,B!AR56*B!$F$21,'C'!AR56*'C'!$F$21,D!AR56*D!$F$21,E!AR56*E!$F$21,F!AR56*F!$F$21)</f>
        <v>8.144058116</v>
      </c>
      <c r="Y72" s="112">
        <f>SUM('Pin Maritime'!AS56*'Pin Maritime'!$F$21,B!AS56*B!$F$21,'C'!AS56*'C'!$F$21,D!AS56*D!$F$21,E!AS56*E!$F$21,F!AS56*F!$F$21)</f>
        <v>6.398902806</v>
      </c>
      <c r="Z72" s="139">
        <f>SUM('Pin Maritime'!AT56*'Pin Maritime'!$F$21,B!AT56*B!$F$21,'C'!AT56*'C'!$F$21,D!AT56*D!$F$21,E!AT56*E!$F$21,F!AT56*F!$F$21)</f>
        <v>0</v>
      </c>
      <c r="AA72" s="112">
        <f t="shared" si="10"/>
        <v>2724.987303</v>
      </c>
      <c r="AB72" s="143">
        <f t="shared" si="7"/>
        <v>281.826225</v>
      </c>
      <c r="AC72" s="112"/>
      <c r="AD72" s="112"/>
    </row>
    <row r="73" ht="15.75" customHeight="1">
      <c r="B73" s="354" t="str">
        <f>D!B84</f>
        <v>-</v>
      </c>
      <c r="C73" s="355">
        <f>D!C84</f>
        <v>91</v>
      </c>
      <c r="D73" s="356" t="str">
        <f>D!D84</f>
        <v/>
      </c>
      <c r="E73" s="211">
        <f>D!E84</f>
        <v>0.56</v>
      </c>
      <c r="F73" s="211">
        <f>D!F84</f>
        <v>0.44</v>
      </c>
      <c r="G73" s="357" t="str">
        <f>D!G84</f>
        <v/>
      </c>
      <c r="H73" s="358">
        <f>IFERROR(VLOOKUP($B$69,VAN!$B$119:$M$184,4,FALSE)*(1+$L$9)^$B73,0)</f>
        <v>0</v>
      </c>
      <c r="I73" s="359">
        <f>IFERROR(VLOOKUP($B$69,VAN!$B$119:$M$184,5,FALSE)*(1+$L$9)^$B73,0)</f>
        <v>0</v>
      </c>
      <c r="J73" s="359">
        <f>IFERROR(VLOOKUP($B$69,VAN!$B$119:$M$184,5,FALSE)*(1+$L$9)^$B73,0)</f>
        <v>0</v>
      </c>
      <c r="K73" s="360">
        <f>IFERROR(VLOOKUP($B$69,VAN!$B$119:$M$184,6,FALSE)*(1+$L$9)^$B73,0)</f>
        <v>0</v>
      </c>
      <c r="L73" s="361">
        <f t="shared" si="15"/>
        <v>0</v>
      </c>
      <c r="M73" s="62"/>
      <c r="N73" s="141">
        <v>52.0</v>
      </c>
      <c r="O73" s="337"/>
      <c r="P73" s="338"/>
      <c r="Q73" s="269">
        <f t="shared" si="12"/>
        <v>60</v>
      </c>
      <c r="R73" s="338">
        <f t="shared" si="5"/>
        <v>4.8</v>
      </c>
      <c r="S73" s="338">
        <f>$L$11*(1+$L$9)^N73*'Récapitulatif des résultats'!$I$11</f>
        <v>0</v>
      </c>
      <c r="T73" s="339"/>
      <c r="U73" s="338"/>
      <c r="V73" s="346">
        <f t="shared" si="6"/>
        <v>0</v>
      </c>
      <c r="W73" s="112">
        <f>SUM('Pin Maritime'!AQ57*'Pin Maritime'!$F$21,B!AQ57*B!$F$21,'C'!AQ57*'C'!$F$21,D!AQ57*D!$F$21,E!AQ57*E!$F$21,F!AQ57*F!$F$21)</f>
        <v>0</v>
      </c>
      <c r="X73" s="112">
        <f>SUM('Pin Maritime'!AR57*'Pin Maritime'!$F$21,B!AR57*B!$F$21,'C'!AR57*'C'!$F$21,D!AR57*D!$F$21,E!AR57*E!$F$21,F!AR57*F!$F$21)</f>
        <v>0</v>
      </c>
      <c r="Y73" s="112">
        <f>SUM('Pin Maritime'!AS57*'Pin Maritime'!$F$21,B!AS57*B!$F$21,'C'!AS57*'C'!$F$21,D!AS57*D!$F$21,E!AS57*E!$F$21,F!AS57*F!$F$21)</f>
        <v>0</v>
      </c>
      <c r="Z73" s="139">
        <f>SUM('Pin Maritime'!AT57*'Pin Maritime'!$F$21,B!AT57*B!$F$21,'C'!AT57*'C'!$F$21,D!AT57*D!$F$21,E!AT57*E!$F$21,F!AT57*F!$F$21)</f>
        <v>0</v>
      </c>
      <c r="AA73" s="112">
        <f t="shared" si="10"/>
        <v>0</v>
      </c>
      <c r="AB73" s="143">
        <f t="shared" si="7"/>
        <v>-6.569433225</v>
      </c>
      <c r="AC73" s="112"/>
      <c r="AD73" s="112"/>
    </row>
    <row r="74" ht="15.75" customHeight="1">
      <c r="B74" s="354" t="str">
        <f>D!B85</f>
        <v>-</v>
      </c>
      <c r="C74" s="355">
        <f>D!C85</f>
        <v>91</v>
      </c>
      <c r="D74" s="356">
        <f>D!D85</f>
        <v>0.2</v>
      </c>
      <c r="E74" s="211">
        <f>D!E85</f>
        <v>0.448</v>
      </c>
      <c r="F74" s="211">
        <f>D!F85</f>
        <v>0.352</v>
      </c>
      <c r="G74" s="357" t="str">
        <f>D!G85</f>
        <v/>
      </c>
      <c r="H74" s="358">
        <f>IFERROR(VLOOKUP($B$69,VAN!$B$119:$M$184,4,FALSE)*(1+$L$9)^$B74,0)</f>
        <v>0</v>
      </c>
      <c r="I74" s="359">
        <f>IFERROR(VLOOKUP($B$69,VAN!$B$119:$M$184,5,FALSE)*(1+$L$9)^$B74,0)</f>
        <v>0</v>
      </c>
      <c r="J74" s="359">
        <f>IFERROR(VLOOKUP($B$69,VAN!$B$119:$M$184,5,FALSE)*(1+$L$9)^$B74,0)</f>
        <v>0</v>
      </c>
      <c r="K74" s="360">
        <f>IFERROR(VLOOKUP($B$69,VAN!$B$119:$M$184,6,FALSE)*(1+$L$9)^$B74,0)</f>
        <v>0</v>
      </c>
      <c r="L74" s="361">
        <f t="shared" si="15"/>
        <v>0</v>
      </c>
      <c r="M74" s="62"/>
      <c r="N74" s="141">
        <v>53.0</v>
      </c>
      <c r="O74" s="337"/>
      <c r="P74" s="338"/>
      <c r="Q74" s="269">
        <f t="shared" si="12"/>
        <v>60</v>
      </c>
      <c r="R74" s="338">
        <f t="shared" si="5"/>
        <v>4.8</v>
      </c>
      <c r="S74" s="338">
        <f>$L$11*(1+$L$9)^N74*'Récapitulatif des résultats'!$I$11</f>
        <v>0</v>
      </c>
      <c r="T74" s="339"/>
      <c r="U74" s="338"/>
      <c r="V74" s="346">
        <f t="shared" si="6"/>
        <v>0</v>
      </c>
      <c r="W74" s="112">
        <f>SUM('Pin Maritime'!AQ58*'Pin Maritime'!$F$21,B!AQ58*B!$F$21,'C'!AQ58*'C'!$F$21,D!AQ58*D!$F$21,E!AQ58*E!$F$21,F!AQ58*F!$F$21)</f>
        <v>0</v>
      </c>
      <c r="X74" s="112">
        <f>SUM('Pin Maritime'!AR58*'Pin Maritime'!$F$21,B!AR58*B!$F$21,'C'!AR58*'C'!$F$21,D!AR58*D!$F$21,E!AR58*E!$F$21,F!AR58*F!$F$21)</f>
        <v>0</v>
      </c>
      <c r="Y74" s="112">
        <f>SUM('Pin Maritime'!AS58*'Pin Maritime'!$F$21,B!AS58*B!$F$21,'C'!AS58*'C'!$F$21,D!AS58*D!$F$21,E!AS58*E!$F$21,F!AS58*F!$F$21)</f>
        <v>0</v>
      </c>
      <c r="Z74" s="139">
        <f>SUM('Pin Maritime'!AT58*'Pin Maritime'!$F$21,B!AT58*B!$F$21,'C'!AT58*'C'!$F$21,D!AT58*D!$F$21,E!AT58*E!$F$21,F!AT58*F!$F$21)</f>
        <v>0</v>
      </c>
      <c r="AA74" s="112">
        <f t="shared" si="10"/>
        <v>0</v>
      </c>
      <c r="AB74" s="143">
        <f t="shared" si="7"/>
        <v>-6.286538972</v>
      </c>
      <c r="AC74" s="112"/>
      <c r="AD74" s="112"/>
    </row>
    <row r="75" ht="15.75" customHeight="1">
      <c r="B75" s="354" t="str">
        <f>D!B86</f>
        <v>-</v>
      </c>
      <c r="C75" s="355">
        <f>D!C86</f>
        <v>91</v>
      </c>
      <c r="D75" s="356">
        <f>D!D86</f>
        <v>0.3</v>
      </c>
      <c r="E75" s="211">
        <f>D!E86</f>
        <v>0.392</v>
      </c>
      <c r="F75" s="211">
        <f>D!F86</f>
        <v>0.308</v>
      </c>
      <c r="G75" s="357" t="str">
        <f>D!G86</f>
        <v/>
      </c>
      <c r="H75" s="358">
        <f>IFERROR(VLOOKUP($B$69,VAN!$B$119:$M$184,4,FALSE)*(1+$L$9)^$B75,0)</f>
        <v>0</v>
      </c>
      <c r="I75" s="359">
        <f>IFERROR(VLOOKUP($B$69,VAN!$B$119:$M$184,5,FALSE)*(1+$L$9)^$B75,0)</f>
        <v>0</v>
      </c>
      <c r="J75" s="359">
        <f>IFERROR(VLOOKUP($B$69,VAN!$B$119:$M$184,5,FALSE)*(1+$L$9)^$B75,0)</f>
        <v>0</v>
      </c>
      <c r="K75" s="360">
        <f>IFERROR(VLOOKUP($B$69,VAN!$B$119:$M$184,6,FALSE)*(1+$L$9)^$B75,0)</f>
        <v>0</v>
      </c>
      <c r="L75" s="361">
        <f t="shared" si="15"/>
        <v>0</v>
      </c>
      <c r="M75" s="62"/>
      <c r="N75" s="141">
        <v>54.0</v>
      </c>
      <c r="O75" s="337"/>
      <c r="P75" s="338"/>
      <c r="Q75" s="269">
        <f t="shared" si="12"/>
        <v>60</v>
      </c>
      <c r="R75" s="338">
        <f t="shared" si="5"/>
        <v>4.8</v>
      </c>
      <c r="S75" s="338">
        <f>$L$11*(1+$L$9)^N75*'Récapitulatif des résultats'!$I$11</f>
        <v>0</v>
      </c>
      <c r="T75" s="339"/>
      <c r="U75" s="338"/>
      <c r="V75" s="346">
        <f t="shared" si="6"/>
        <v>0</v>
      </c>
      <c r="W75" s="112">
        <f>SUM('Pin Maritime'!AQ59*'Pin Maritime'!$F$21,B!AQ59*B!$F$21,'C'!AQ59*'C'!$F$21,D!AQ59*D!$F$21,E!AQ59*E!$F$21,F!AQ59*F!$F$21)</f>
        <v>0</v>
      </c>
      <c r="X75" s="112">
        <f>SUM('Pin Maritime'!AR59*'Pin Maritime'!$F$21,B!AR59*B!$F$21,'C'!AR59*'C'!$F$21,D!AR59*D!$F$21,E!AR59*E!$F$21,F!AR59*F!$F$21)</f>
        <v>0</v>
      </c>
      <c r="Y75" s="112">
        <f>SUM('Pin Maritime'!AS59*'Pin Maritime'!$F$21,B!AS59*B!$F$21,'C'!AS59*'C'!$F$21,D!AS59*D!$F$21,E!AS59*E!$F$21,F!AS59*F!$F$21)</f>
        <v>0</v>
      </c>
      <c r="Z75" s="139">
        <f>SUM('Pin Maritime'!AT59*'Pin Maritime'!$F$21,B!AT59*B!$F$21,'C'!AT59*'C'!$F$21,D!AT59*D!$F$21,E!AT59*E!$F$21,F!AT59*F!$F$21)</f>
        <v>0</v>
      </c>
      <c r="AA75" s="112">
        <f t="shared" si="10"/>
        <v>0</v>
      </c>
      <c r="AB75" s="143">
        <f t="shared" si="7"/>
        <v>-6.015826767</v>
      </c>
      <c r="AC75" s="112"/>
      <c r="AD75" s="112"/>
    </row>
    <row r="76" ht="15.75" customHeight="1">
      <c r="B76" s="354" t="str">
        <f>D!B87</f>
        <v>-</v>
      </c>
      <c r="C76" s="355">
        <f>D!C87</f>
        <v>91</v>
      </c>
      <c r="D76" s="356">
        <f>D!D87</f>
        <v>0.4</v>
      </c>
      <c r="E76" s="211">
        <f>D!E87</f>
        <v>0.336</v>
      </c>
      <c r="F76" s="211">
        <f>D!F87</f>
        <v>0.264</v>
      </c>
      <c r="G76" s="357" t="str">
        <f>D!G87</f>
        <v/>
      </c>
      <c r="H76" s="358">
        <f>IFERROR(VLOOKUP($B$69,VAN!$B$119:$M$184,4,FALSE)*(1+$L$9)^$B76,0)</f>
        <v>0</v>
      </c>
      <c r="I76" s="359">
        <f>IFERROR(VLOOKUP($B$69,VAN!$B$119:$M$184,5,FALSE)*(1+$L$9)^$B76,0)</f>
        <v>0</v>
      </c>
      <c r="J76" s="359">
        <f>IFERROR(VLOOKUP($B$69,VAN!$B$119:$M$184,5,FALSE)*(1+$L$9)^$B76,0)</f>
        <v>0</v>
      </c>
      <c r="K76" s="360">
        <f>IFERROR(VLOOKUP($B$69,VAN!$B$119:$M$184,6,FALSE)*(1+$L$9)^$B76,0)</f>
        <v>0</v>
      </c>
      <c r="L76" s="361">
        <f t="shared" si="15"/>
        <v>0</v>
      </c>
      <c r="M76" s="62"/>
      <c r="N76" s="141">
        <v>55.0</v>
      </c>
      <c r="O76" s="337"/>
      <c r="P76" s="338"/>
      <c r="Q76" s="269">
        <f t="shared" si="12"/>
        <v>60</v>
      </c>
      <c r="R76" s="338">
        <f t="shared" si="5"/>
        <v>4.8</v>
      </c>
      <c r="S76" s="338">
        <f>$L$11*(1+$L$9)^N76*'Récapitulatif des résultats'!$I$11</f>
        <v>0</v>
      </c>
      <c r="T76" s="339"/>
      <c r="U76" s="338"/>
      <c r="V76" s="346">
        <f t="shared" si="6"/>
        <v>0</v>
      </c>
      <c r="W76" s="112">
        <f>SUM('Pin Maritime'!AQ60*'Pin Maritime'!$F$21,B!AQ60*B!$F$21,'C'!AQ60*'C'!$F$21,D!AQ60*D!$F$21,E!AQ60*E!$F$21,F!AQ60*F!$F$21)</f>
        <v>0</v>
      </c>
      <c r="X76" s="112">
        <f>SUM('Pin Maritime'!AR60*'Pin Maritime'!$F$21,B!AR60*B!$F$21,'C'!AR60*'C'!$F$21,D!AR60*D!$F$21,E!AR60*E!$F$21,F!AR60*F!$F$21)</f>
        <v>0</v>
      </c>
      <c r="Y76" s="112">
        <f>SUM('Pin Maritime'!AS60*'Pin Maritime'!$F$21,B!AS60*B!$F$21,'C'!AS60*'C'!$F$21,D!AS60*D!$F$21,E!AS60*E!$F$21,F!AS60*F!$F$21)</f>
        <v>0</v>
      </c>
      <c r="Z76" s="139">
        <f>SUM('Pin Maritime'!AT60*'Pin Maritime'!$F$21,B!AT60*B!$F$21,'C'!AT60*'C'!$F$21,D!AT60*D!$F$21,E!AT60*E!$F$21,F!AT60*F!$F$21)</f>
        <v>0</v>
      </c>
      <c r="AA76" s="112">
        <f t="shared" si="10"/>
        <v>0</v>
      </c>
      <c r="AB76" s="143">
        <f t="shared" si="7"/>
        <v>-5.756772026</v>
      </c>
      <c r="AC76" s="112"/>
      <c r="AD76" s="112"/>
    </row>
    <row r="77" ht="15.75" customHeight="1">
      <c r="B77" s="354" t="str">
        <f>D!B88</f>
        <v>-</v>
      </c>
      <c r="C77" s="355">
        <f>D!C88</f>
        <v>74</v>
      </c>
      <c r="D77" s="356">
        <f>D!D88</f>
        <v>0.5</v>
      </c>
      <c r="E77" s="211">
        <f>D!E88</f>
        <v>0.28</v>
      </c>
      <c r="F77" s="211">
        <f>D!F88</f>
        <v>0.22</v>
      </c>
      <c r="G77" s="357" t="str">
        <f>D!G88</f>
        <v/>
      </c>
      <c r="H77" s="358">
        <f>IFERROR(VLOOKUP($B$69,VAN!$B$119:$M$184,4,FALSE)*(1+$L$9)^$B77,0)</f>
        <v>0</v>
      </c>
      <c r="I77" s="359">
        <f>IFERROR(VLOOKUP($B$69,VAN!$B$119:$M$184,5,FALSE)*(1+$L$9)^$B77,0)</f>
        <v>0</v>
      </c>
      <c r="J77" s="359">
        <f>IFERROR(VLOOKUP($B$69,VAN!$B$119:$M$184,5,FALSE)*(1+$L$9)^$B77,0)</f>
        <v>0</v>
      </c>
      <c r="K77" s="360">
        <f>IFERROR(VLOOKUP($B$69,VAN!$B$119:$M$184,6,FALSE)*(1+$L$9)^$B77,0)</f>
        <v>0</v>
      </c>
      <c r="L77" s="361">
        <f t="shared" si="15"/>
        <v>0</v>
      </c>
      <c r="M77" s="62"/>
      <c r="N77" s="141">
        <v>56.0</v>
      </c>
      <c r="O77" s="337"/>
      <c r="P77" s="338"/>
      <c r="Q77" s="269">
        <f t="shared" si="12"/>
        <v>60</v>
      </c>
      <c r="R77" s="338">
        <f t="shared" si="5"/>
        <v>4.8</v>
      </c>
      <c r="S77" s="338">
        <f>$L$11*(1+$L$9)^N77*'Récapitulatif des résultats'!$I$11</f>
        <v>0</v>
      </c>
      <c r="T77" s="339"/>
      <c r="U77" s="338"/>
      <c r="V77" s="346">
        <f t="shared" si="6"/>
        <v>0</v>
      </c>
      <c r="W77" s="112">
        <f>SUM('Pin Maritime'!AQ61*'Pin Maritime'!$F$21,B!AQ61*B!$F$21,'C'!AQ61*'C'!$F$21,D!AQ61*D!$F$21,E!AQ61*E!$F$21,F!AQ61*F!$F$21)</f>
        <v>0</v>
      </c>
      <c r="X77" s="112">
        <f>SUM('Pin Maritime'!AR61*'Pin Maritime'!$F$21,B!AR61*B!$F$21,'C'!AR61*'C'!$F$21,D!AR61*D!$F$21,E!AR61*E!$F$21,F!AR61*F!$F$21)</f>
        <v>0</v>
      </c>
      <c r="Y77" s="112">
        <f>SUM('Pin Maritime'!AS61*'Pin Maritime'!$F$21,B!AS61*B!$F$21,'C'!AS61*'C'!$F$21,D!AS61*D!$F$21,E!AS61*E!$F$21,F!AS61*F!$F$21)</f>
        <v>0</v>
      </c>
      <c r="Z77" s="139">
        <f>SUM('Pin Maritime'!AT61*'Pin Maritime'!$F$21,B!AT61*B!$F$21,'C'!AT61*'C'!$F$21,D!AT61*D!$F$21,E!AT61*E!$F$21,F!AT61*F!$F$21)</f>
        <v>0</v>
      </c>
      <c r="AA77" s="112">
        <f t="shared" si="10"/>
        <v>0</v>
      </c>
      <c r="AB77" s="143">
        <f t="shared" si="7"/>
        <v>-5.508872752</v>
      </c>
      <c r="AC77" s="112"/>
      <c r="AD77" s="112"/>
    </row>
    <row r="78" ht="15.75" customHeight="1">
      <c r="B78" s="354" t="str">
        <f>D!B89</f>
        <v>-</v>
      </c>
      <c r="C78" s="355">
        <f>D!C89</f>
        <v>63</v>
      </c>
      <c r="D78" s="356">
        <f>D!D89</f>
        <v>0.6</v>
      </c>
      <c r="E78" s="211">
        <f>D!E89</f>
        <v>0.224</v>
      </c>
      <c r="F78" s="211">
        <f>D!F89</f>
        <v>0.176</v>
      </c>
      <c r="G78" s="357" t="str">
        <f>D!G89</f>
        <v/>
      </c>
      <c r="H78" s="358">
        <f>IFERROR(VLOOKUP($B$69,VAN!$B$119:$M$184,4,FALSE)*(1+$L$9)^$B78,0)</f>
        <v>0</v>
      </c>
      <c r="I78" s="359">
        <f>IFERROR(VLOOKUP($B$69,VAN!$B$119:$M$184,5,FALSE)*(1+$L$9)^$B78,0)</f>
        <v>0</v>
      </c>
      <c r="J78" s="359">
        <f>IFERROR(VLOOKUP($B$69,VAN!$B$119:$M$184,5,FALSE)*(1+$L$9)^$B78,0)</f>
        <v>0</v>
      </c>
      <c r="K78" s="360">
        <f>IFERROR(VLOOKUP($B$69,VAN!$B$119:$M$184,6,FALSE)*(1+$L$9)^$B78,0)</f>
        <v>0</v>
      </c>
      <c r="L78" s="361">
        <f t="shared" si="15"/>
        <v>0</v>
      </c>
      <c r="M78" s="62"/>
      <c r="N78" s="141">
        <v>57.0</v>
      </c>
      <c r="O78" s="337"/>
      <c r="P78" s="338"/>
      <c r="Q78" s="269">
        <f t="shared" si="12"/>
        <v>60</v>
      </c>
      <c r="R78" s="338">
        <f t="shared" si="5"/>
        <v>4.8</v>
      </c>
      <c r="S78" s="338">
        <f>$L$11*(1+$L$9)^N78*'Récapitulatif des résultats'!$I$11</f>
        <v>0</v>
      </c>
      <c r="T78" s="339"/>
      <c r="U78" s="338"/>
      <c r="V78" s="346">
        <f t="shared" si="6"/>
        <v>0</v>
      </c>
      <c r="W78" s="112">
        <f>SUM('Pin Maritime'!AQ62*'Pin Maritime'!$F$21,B!AQ62*B!$F$21,'C'!AQ62*'C'!$F$21,D!AQ62*D!$F$21,E!AQ62*E!$F$21,F!AQ62*F!$F$21)</f>
        <v>0</v>
      </c>
      <c r="X78" s="112">
        <f>SUM('Pin Maritime'!AR62*'Pin Maritime'!$F$21,B!AR62*B!$F$21,'C'!AR62*'C'!$F$21,D!AR62*D!$F$21,E!AR62*E!$F$21,F!AR62*F!$F$21)</f>
        <v>0</v>
      </c>
      <c r="Y78" s="112">
        <f>SUM('Pin Maritime'!AS62*'Pin Maritime'!$F$21,B!AS62*B!$F$21,'C'!AS62*'C'!$F$21,D!AS62*D!$F$21,E!AS62*E!$F$21,F!AS62*F!$F$21)</f>
        <v>0</v>
      </c>
      <c r="Z78" s="139">
        <f>SUM('Pin Maritime'!AT62*'Pin Maritime'!$F$21,B!AT62*B!$F$21,'C'!AT62*'C'!$F$21,D!AT62*D!$F$21,E!AT62*E!$F$21,F!AT62*F!$F$21)</f>
        <v>0</v>
      </c>
      <c r="AA78" s="112">
        <f t="shared" si="10"/>
        <v>0</v>
      </c>
      <c r="AB78" s="143">
        <f t="shared" si="7"/>
        <v>-5.271648566</v>
      </c>
      <c r="AC78" s="112"/>
      <c r="AD78" s="112"/>
    </row>
    <row r="79" ht="15.75" customHeight="1">
      <c r="B79" s="354" t="str">
        <f>D!B90</f>
        <v>-</v>
      </c>
      <c r="C79" s="355">
        <f>D!C90</f>
        <v>55</v>
      </c>
      <c r="D79" s="356">
        <f>D!D90</f>
        <v>0.7</v>
      </c>
      <c r="E79" s="211">
        <f>D!E90</f>
        <v>0.168</v>
      </c>
      <c r="F79" s="211">
        <f>D!F90</f>
        <v>0.132</v>
      </c>
      <c r="G79" s="357" t="str">
        <f>D!G90</f>
        <v/>
      </c>
      <c r="H79" s="358">
        <f>IFERROR(VLOOKUP($B$69,VAN!$B$119:$M$184,4,FALSE)*(1+$L$9)^$B79,0)</f>
        <v>0</v>
      </c>
      <c r="I79" s="359">
        <f>IFERROR(VLOOKUP($B$69,VAN!$B$119:$M$184,5,FALSE)*(1+$L$9)^$B79,0)</f>
        <v>0</v>
      </c>
      <c r="J79" s="359">
        <f>IFERROR(VLOOKUP($B$69,VAN!$B$119:$M$184,5,FALSE)*(1+$L$9)^$B79,0)</f>
        <v>0</v>
      </c>
      <c r="K79" s="360">
        <f>IFERROR(VLOOKUP($B$69,VAN!$B$119:$M$184,6,FALSE)*(1+$L$9)^$B79,0)</f>
        <v>0</v>
      </c>
      <c r="L79" s="361">
        <f t="shared" si="15"/>
        <v>0</v>
      </c>
      <c r="M79" s="62"/>
      <c r="N79" s="141">
        <v>58.0</v>
      </c>
      <c r="O79" s="337"/>
      <c r="P79" s="338"/>
      <c r="Q79" s="269">
        <f t="shared" si="12"/>
        <v>60</v>
      </c>
      <c r="R79" s="338">
        <f t="shared" si="5"/>
        <v>4.8</v>
      </c>
      <c r="S79" s="338">
        <f>$L$11*(1+$L$9)^N79*'Récapitulatif des résultats'!$I$11</f>
        <v>0</v>
      </c>
      <c r="T79" s="339"/>
      <c r="U79" s="338"/>
      <c r="V79" s="346">
        <f t="shared" si="6"/>
        <v>0</v>
      </c>
      <c r="W79" s="112">
        <f>SUM('Pin Maritime'!AQ63*'Pin Maritime'!$F$21,B!AQ63*B!$F$21,'C'!AQ63*'C'!$F$21,D!AQ63*D!$F$21,E!AQ63*E!$F$21,F!AQ63*F!$F$21)</f>
        <v>0</v>
      </c>
      <c r="X79" s="112">
        <f>SUM('Pin Maritime'!AR63*'Pin Maritime'!$F$21,B!AR63*B!$F$21,'C'!AR63*'C'!$F$21,D!AR63*D!$F$21,E!AR63*E!$F$21,F!AR63*F!$F$21)</f>
        <v>0</v>
      </c>
      <c r="Y79" s="112">
        <f>SUM('Pin Maritime'!AS63*'Pin Maritime'!$F$21,B!AS63*B!$F$21,'C'!AS63*'C'!$F$21,D!AS63*D!$F$21,E!AS63*E!$F$21,F!AS63*F!$F$21)</f>
        <v>0</v>
      </c>
      <c r="Z79" s="139">
        <f>SUM('Pin Maritime'!AT63*'Pin Maritime'!$F$21,B!AT63*B!$F$21,'C'!AT63*'C'!$F$21,D!AT63*D!$F$21,E!AT63*E!$F$21,F!AT63*F!$F$21)</f>
        <v>0</v>
      </c>
      <c r="AA79" s="112">
        <f t="shared" si="10"/>
        <v>0</v>
      </c>
      <c r="AB79" s="143">
        <f t="shared" si="7"/>
        <v>-5.044639777</v>
      </c>
      <c r="AC79" s="112"/>
      <c r="AD79" s="112"/>
    </row>
    <row r="80" ht="15.75" customHeight="1">
      <c r="B80" s="354" t="str">
        <f>D!B91</f>
        <v>-</v>
      </c>
      <c r="C80" s="355">
        <f>D!C91</f>
        <v>48</v>
      </c>
      <c r="D80" s="356">
        <f>D!D91</f>
        <v>0.8</v>
      </c>
      <c r="E80" s="211">
        <f>D!E91</f>
        <v>0.112</v>
      </c>
      <c r="F80" s="211">
        <f>D!F91</f>
        <v>0.088</v>
      </c>
      <c r="G80" s="357" t="str">
        <f>D!G91</f>
        <v/>
      </c>
      <c r="H80" s="358">
        <f>IFERROR(VLOOKUP($B$69,VAN!$B$119:$M$184,4,FALSE)*(1+$L$9)^$B80,0)</f>
        <v>0</v>
      </c>
      <c r="I80" s="359">
        <f>IFERROR(VLOOKUP($B$69,VAN!$B$119:$M$184,5,FALSE)*(1+$L$9)^$B80,0)</f>
        <v>0</v>
      </c>
      <c r="J80" s="359">
        <f>IFERROR(VLOOKUP($B$69,VAN!$B$119:$M$184,5,FALSE)*(1+$L$9)^$B80,0)</f>
        <v>0</v>
      </c>
      <c r="K80" s="360">
        <f>IFERROR(VLOOKUP($B$69,VAN!$B$119:$M$184,6,FALSE)*(1+$L$9)^$B80,0)</f>
        <v>0</v>
      </c>
      <c r="L80" s="361">
        <f t="shared" si="15"/>
        <v>0</v>
      </c>
      <c r="M80" s="62"/>
      <c r="N80" s="141">
        <v>59.0</v>
      </c>
      <c r="O80" s="337"/>
      <c r="P80" s="338"/>
      <c r="Q80" s="269">
        <f t="shared" si="12"/>
        <v>60</v>
      </c>
      <c r="R80" s="338">
        <f t="shared" si="5"/>
        <v>4.8</v>
      </c>
      <c r="S80" s="338">
        <f>$L$11*(1+$L$9)^N80*'Récapitulatif des résultats'!$I$11</f>
        <v>0</v>
      </c>
      <c r="T80" s="339"/>
      <c r="U80" s="338"/>
      <c r="V80" s="346">
        <f t="shared" si="6"/>
        <v>0</v>
      </c>
      <c r="W80" s="112">
        <f>SUM('Pin Maritime'!AQ64*'Pin Maritime'!$F$21,B!AQ64*B!$F$21,'C'!AQ64*'C'!$F$21,D!AQ64*D!$F$21,E!AQ64*E!$F$21,F!AQ64*F!$F$21)</f>
        <v>0</v>
      </c>
      <c r="X80" s="112">
        <f>SUM('Pin Maritime'!AR64*'Pin Maritime'!$F$21,B!AR64*B!$F$21,'C'!AR64*'C'!$F$21,D!AR64*D!$F$21,E!AR64*E!$F$21,F!AR64*F!$F$21)</f>
        <v>0</v>
      </c>
      <c r="Y80" s="112">
        <f>SUM('Pin Maritime'!AS64*'Pin Maritime'!$F$21,B!AS64*B!$F$21,'C'!AS64*'C'!$F$21,D!AS64*D!$F$21,E!AS64*E!$F$21,F!AS64*F!$F$21)</f>
        <v>0</v>
      </c>
      <c r="Z80" s="139">
        <f>SUM('Pin Maritime'!AT64*'Pin Maritime'!$F$21,B!AT64*B!$F$21,'C'!AT64*'C'!$F$21,D!AT64*D!$F$21,E!AT64*E!$F$21,F!AT64*F!$F$21)</f>
        <v>0</v>
      </c>
      <c r="AA80" s="112">
        <f t="shared" si="10"/>
        <v>0</v>
      </c>
      <c r="AB80" s="143">
        <f t="shared" si="7"/>
        <v>-4.827406485</v>
      </c>
      <c r="AC80" s="112"/>
      <c r="AD80" s="112"/>
    </row>
    <row r="81" ht="15.75" customHeight="1">
      <c r="B81" s="354" t="str">
        <f>D!B92</f>
        <v>-</v>
      </c>
      <c r="C81" s="355">
        <f>D!C92</f>
        <v>43</v>
      </c>
      <c r="D81" s="356">
        <f>D!D92</f>
        <v>0.9</v>
      </c>
      <c r="E81" s="211">
        <f>D!E92</f>
        <v>0.056</v>
      </c>
      <c r="F81" s="211">
        <f>D!F92</f>
        <v>0.044</v>
      </c>
      <c r="G81" s="357" t="str">
        <f>D!G92</f>
        <v/>
      </c>
      <c r="H81" s="358">
        <f>IFERROR(VLOOKUP($B$69,VAN!$B$119:$M$184,4,FALSE)*(1+$L$9)^$B81,0)</f>
        <v>0</v>
      </c>
      <c r="I81" s="359">
        <f>IFERROR(VLOOKUP($B$69,VAN!$B$119:$M$184,5,FALSE)*(1+$L$9)^$B81,0)</f>
        <v>0</v>
      </c>
      <c r="J81" s="359">
        <f>IFERROR(VLOOKUP($B$69,VAN!$B$119:$M$184,5,FALSE)*(1+$L$9)^$B81,0)</f>
        <v>0</v>
      </c>
      <c r="K81" s="360">
        <f>IFERROR(VLOOKUP($B$69,VAN!$B$119:$M$184,6,FALSE)*(1+$L$9)^$B81,0)</f>
        <v>0</v>
      </c>
      <c r="L81" s="361">
        <f t="shared" si="15"/>
        <v>0</v>
      </c>
      <c r="M81" s="62"/>
      <c r="N81" s="141">
        <v>60.0</v>
      </c>
      <c r="O81" s="337"/>
      <c r="P81" s="338"/>
      <c r="Q81" s="269">
        <f t="shared" si="12"/>
        <v>60</v>
      </c>
      <c r="R81" s="338">
        <f t="shared" si="5"/>
        <v>4.8</v>
      </c>
      <c r="S81" s="338">
        <f>$L$11*(1+$L$9)^N81*'Récapitulatif des résultats'!$I$11</f>
        <v>0</v>
      </c>
      <c r="T81" s="339"/>
      <c r="U81" s="338"/>
      <c r="V81" s="346">
        <f t="shared" si="6"/>
        <v>951.9673503</v>
      </c>
      <c r="W81" s="112">
        <f>SUM('Pin Maritime'!AQ65*'Pin Maritime'!$F$21,B!AQ65*B!$F$21,'C'!AQ65*'C'!$F$21,D!AQ65*D!$F$21,E!AQ65*E!$F$21,F!AQ65*F!$F$21)</f>
        <v>856.7706152</v>
      </c>
      <c r="X81" s="112">
        <f>SUM('Pin Maritime'!AR65*'Pin Maritime'!$F$21,B!AR65*B!$F$21,'C'!AR65*'C'!$F$21,D!AR65*D!$F$21,E!AR65*E!$F$21,F!AR65*F!$F$21)</f>
        <v>53.31017162</v>
      </c>
      <c r="Y81" s="112">
        <f>SUM('Pin Maritime'!AS65*'Pin Maritime'!$F$21,B!AS65*B!$F$21,'C'!AS65*'C'!$F$21,D!AS65*D!$F$21,E!AS65*E!$F$21,F!AS65*F!$F$21)</f>
        <v>41.88656341</v>
      </c>
      <c r="Z81" s="139">
        <f>SUM('Pin Maritime'!AT65*'Pin Maritime'!$F$21,B!AT65*B!$F$21,'C'!AT65*'C'!$F$21,D!AT65*D!$F$21,E!AT65*E!$F$21,F!AT65*F!$F$21)</f>
        <v>0</v>
      </c>
      <c r="AA81" s="112">
        <f t="shared" si="10"/>
        <v>37828.80258</v>
      </c>
      <c r="AB81" s="143">
        <f t="shared" si="7"/>
        <v>2692.158293</v>
      </c>
      <c r="AC81" s="112"/>
      <c r="AD81" s="112"/>
    </row>
    <row r="82" ht="15.75" customHeight="1">
      <c r="B82" s="354" t="str">
        <f>D!B93</f>
        <v>-</v>
      </c>
      <c r="C82" s="355">
        <f>D!C93</f>
        <v>38</v>
      </c>
      <c r="D82" s="356">
        <f>D!D93</f>
        <v>0.9</v>
      </c>
      <c r="E82" s="211">
        <f>D!E93</f>
        <v>0.056</v>
      </c>
      <c r="F82" s="211">
        <f>D!F93</f>
        <v>0.044</v>
      </c>
      <c r="G82" s="357" t="str">
        <f>D!G93</f>
        <v/>
      </c>
      <c r="H82" s="358">
        <f>IFERROR(VLOOKUP($B$69,VAN!$B$119:$M$184,4,FALSE)*(1+$L$9)^$B82,0)</f>
        <v>0</v>
      </c>
      <c r="I82" s="359">
        <f>IFERROR(VLOOKUP($B$69,VAN!$B$119:$M$184,5,FALSE)*(1+$L$9)^$B82,0)</f>
        <v>0</v>
      </c>
      <c r="J82" s="359">
        <f>IFERROR(VLOOKUP($B$69,VAN!$B$119:$M$184,5,FALSE)*(1+$L$9)^$B82,0)</f>
        <v>0</v>
      </c>
      <c r="K82" s="360">
        <f>IFERROR(VLOOKUP($B$69,VAN!$B$119:$M$184,6,FALSE)*(1+$L$9)^$B82,0)</f>
        <v>0</v>
      </c>
      <c r="L82" s="361">
        <f t="shared" si="15"/>
        <v>0</v>
      </c>
      <c r="M82" s="62"/>
      <c r="N82" s="141">
        <v>61.0</v>
      </c>
      <c r="O82" s="337"/>
      <c r="P82" s="338"/>
      <c r="Q82" s="269">
        <f t="shared" si="12"/>
        <v>60</v>
      </c>
      <c r="R82" s="338">
        <f t="shared" si="5"/>
        <v>4.8</v>
      </c>
      <c r="S82" s="338">
        <f>$L$11*(1+$L$9)^N82*'Récapitulatif des résultats'!$I$11</f>
        <v>0</v>
      </c>
      <c r="T82" s="339"/>
      <c r="U82" s="338"/>
      <c r="V82" s="346">
        <f t="shared" si="6"/>
        <v>0</v>
      </c>
      <c r="W82" s="112">
        <f>SUM('Pin Maritime'!AQ66*'Pin Maritime'!$F$21,B!AQ66*B!$F$21,'C'!AQ66*'C'!$F$21,D!AQ66*D!$F$21,E!AQ66*E!$F$21,F!AQ66*F!$F$21)</f>
        <v>0</v>
      </c>
      <c r="X82" s="112">
        <f>SUM('Pin Maritime'!AR66*'Pin Maritime'!$F$21,B!AR66*B!$F$21,'C'!AR66*'C'!$F$21,D!AR66*D!$F$21,E!AR66*E!$F$21,F!AR66*F!$F$21)</f>
        <v>0</v>
      </c>
      <c r="Y82" s="112">
        <f>SUM('Pin Maritime'!AS66*'Pin Maritime'!$F$21,B!AS66*B!$F$21,'C'!AS66*'C'!$F$21,D!AS66*D!$F$21,E!AS66*E!$F$21,F!AS66*F!$F$21)</f>
        <v>0</v>
      </c>
      <c r="Z82" s="139">
        <f>SUM('Pin Maritime'!AT66*'Pin Maritime'!$F$21,B!AT66*B!$F$21,'C'!AT66*'C'!$F$21,D!AT66*D!$F$21,E!AT66*E!$F$21,F!AT66*F!$F$21)</f>
        <v>0</v>
      </c>
      <c r="AA82" s="112">
        <f t="shared" si="10"/>
        <v>0</v>
      </c>
      <c r="AB82" s="143" t="str">
        <f t="shared" si="7"/>
        <v/>
      </c>
      <c r="AC82" s="112"/>
      <c r="AD82" s="112"/>
    </row>
    <row r="83" ht="15.75" customHeight="1">
      <c r="B83" s="363" t="str">
        <f>D!B94</f>
        <v/>
      </c>
      <c r="C83" s="364" t="str">
        <f>D!C94</f>
        <v/>
      </c>
      <c r="D83" s="365">
        <f>D!D94</f>
        <v>0.95</v>
      </c>
      <c r="E83" s="366">
        <f>D!E94</f>
        <v>0.028</v>
      </c>
      <c r="F83" s="366">
        <f>D!F94</f>
        <v>0.022</v>
      </c>
      <c r="G83" s="367" t="str">
        <f>D!G94</f>
        <v/>
      </c>
      <c r="H83" s="368">
        <f>IFERROR(VLOOKUP($B$69,VAN!$B$119:$M$184,4,FALSE)*(1+$L$9)^$B83,0)</f>
        <v>37</v>
      </c>
      <c r="I83" s="369">
        <f>IFERROR(VLOOKUP($B$69,VAN!$B$119:$M$184,5,FALSE)*(1+$L$9)^$B83,0)</f>
        <v>19.375</v>
      </c>
      <c r="J83" s="369">
        <f>IFERROR(VLOOKUP($B$69,VAN!$B$119:$M$184,5,FALSE)*(1+$L$9)^$B83,0)</f>
        <v>19.375</v>
      </c>
      <c r="K83" s="370">
        <f>IFERROR(VLOOKUP($B$69,VAN!$B$119:$M$184,6,FALSE)*(1+$L$9)^$B83,0)</f>
        <v>10</v>
      </c>
      <c r="L83" s="371">
        <f t="shared" si="15"/>
        <v>0</v>
      </c>
      <c r="M83" s="62"/>
      <c r="N83" s="141">
        <v>62.0</v>
      </c>
      <c r="O83" s="337"/>
      <c r="P83" s="338"/>
      <c r="Q83" s="269">
        <f t="shared" si="12"/>
        <v>60</v>
      </c>
      <c r="R83" s="338">
        <f t="shared" si="5"/>
        <v>4.8</v>
      </c>
      <c r="S83" s="338">
        <f>$L$11*(1+$L$9)^N83*'Récapitulatif des résultats'!$I$11</f>
        <v>0</v>
      </c>
      <c r="T83" s="339"/>
      <c r="U83" s="338"/>
      <c r="V83" s="346">
        <f t="shared" si="6"/>
        <v>0</v>
      </c>
      <c r="W83" s="112">
        <f>SUM('Pin Maritime'!AQ67*'Pin Maritime'!$F$21,B!AQ67*B!$F$21,'C'!AQ67*'C'!$F$21,D!AQ67*D!$F$21,E!AQ67*E!$F$21,F!AQ67*F!$F$21)</f>
        <v>0</v>
      </c>
      <c r="X83" s="112">
        <f>SUM('Pin Maritime'!AR67*'Pin Maritime'!$F$21,B!AR67*B!$F$21,'C'!AR67*'C'!$F$21,D!AR67*D!$F$21,E!AR67*E!$F$21,F!AR67*F!$F$21)</f>
        <v>0</v>
      </c>
      <c r="Y83" s="112">
        <f>SUM('Pin Maritime'!AS67*'Pin Maritime'!$F$21,B!AS67*B!$F$21,'C'!AS67*'C'!$F$21,D!AS67*D!$F$21,E!AS67*E!$F$21,F!AS67*F!$F$21)</f>
        <v>0</v>
      </c>
      <c r="Z83" s="139">
        <f>SUM('Pin Maritime'!AT67*'Pin Maritime'!$F$21,B!AT67*B!$F$21,'C'!AT67*'C'!$F$21,D!AT67*D!$F$21,E!AT67*E!$F$21,F!AT67*F!$F$21)</f>
        <v>0</v>
      </c>
      <c r="AA83" s="112">
        <f t="shared" si="10"/>
        <v>0</v>
      </c>
      <c r="AB83" s="143" t="str">
        <f t="shared" si="7"/>
        <v/>
      </c>
      <c r="AC83" s="112"/>
      <c r="AD83" s="112"/>
    </row>
    <row r="84" ht="15.75" customHeight="1">
      <c r="B84" s="372"/>
      <c r="C84" s="62"/>
      <c r="D84" s="62"/>
      <c r="E84" s="62"/>
      <c r="F84" s="62"/>
      <c r="G84" s="62"/>
      <c r="H84" s="62"/>
      <c r="I84" s="62"/>
      <c r="J84" s="62"/>
      <c r="K84" s="62"/>
      <c r="L84" s="373"/>
      <c r="M84" s="62"/>
      <c r="N84" s="141">
        <v>63.0</v>
      </c>
      <c r="O84" s="337"/>
      <c r="P84" s="338"/>
      <c r="Q84" s="269">
        <f t="shared" si="12"/>
        <v>60</v>
      </c>
      <c r="R84" s="338">
        <f t="shared" si="5"/>
        <v>4.8</v>
      </c>
      <c r="S84" s="338">
        <f>$L$11*(1+$L$9)^N84*'Récapitulatif des résultats'!$I$11</f>
        <v>0</v>
      </c>
      <c r="T84" s="339"/>
      <c r="U84" s="338"/>
      <c r="V84" s="346">
        <f t="shared" si="6"/>
        <v>0</v>
      </c>
      <c r="W84" s="112">
        <f>SUM('Pin Maritime'!AQ68*'Pin Maritime'!$F$21,B!AQ68*B!$F$21,'C'!AQ68*'C'!$F$21,D!AQ68*D!$F$21,E!AQ68*E!$F$21,F!AQ68*F!$F$21)</f>
        <v>0</v>
      </c>
      <c r="X84" s="112">
        <f>SUM('Pin Maritime'!AR68*'Pin Maritime'!$F$21,B!AR68*B!$F$21,'C'!AR68*'C'!$F$21,D!AR68*D!$F$21,E!AR68*E!$F$21,F!AR68*F!$F$21)</f>
        <v>0</v>
      </c>
      <c r="Y84" s="112">
        <f>SUM('Pin Maritime'!AS68*'Pin Maritime'!$F$21,B!AS68*B!$F$21,'C'!AS68*'C'!$F$21,D!AS68*D!$F$21,E!AS68*E!$F$21,F!AS68*F!$F$21)</f>
        <v>0</v>
      </c>
      <c r="Z84" s="139">
        <f>SUM('Pin Maritime'!AT68*'Pin Maritime'!$F$21,B!AT68*B!$F$21,'C'!AT68*'C'!$F$21,D!AT68*D!$F$21,E!AT68*E!$F$21,F!AT68*F!$F$21)</f>
        <v>0</v>
      </c>
      <c r="AA84" s="112">
        <f t="shared" si="10"/>
        <v>0</v>
      </c>
      <c r="AB84" s="143" t="str">
        <f t="shared" si="7"/>
        <v/>
      </c>
      <c r="AC84" s="112"/>
      <c r="AD84" s="112"/>
    </row>
    <row r="85" ht="15.75" customHeight="1">
      <c r="B85" s="374" t="str">
        <f>E!F17</f>
        <v>Chêne rouvre (sessile) </v>
      </c>
      <c r="C85" s="18"/>
      <c r="D85" s="18"/>
      <c r="E85" s="18"/>
      <c r="F85" s="18"/>
      <c r="G85" s="19"/>
      <c r="H85" s="252" t="s">
        <v>294</v>
      </c>
      <c r="I85" s="115"/>
      <c r="J85" s="115"/>
      <c r="K85" s="116"/>
      <c r="L85" s="375" t="str">
        <f>AA5</f>
        <v/>
      </c>
      <c r="M85" s="62"/>
      <c r="N85" s="141">
        <v>64.0</v>
      </c>
      <c r="O85" s="337"/>
      <c r="P85" s="338"/>
      <c r="Q85" s="269">
        <f t="shared" si="12"/>
        <v>60</v>
      </c>
      <c r="R85" s="338">
        <f t="shared" si="5"/>
        <v>4.8</v>
      </c>
      <c r="S85" s="338">
        <f>$L$11*(1+$L$9)^N85*'Récapitulatif des résultats'!$I$11</f>
        <v>0</v>
      </c>
      <c r="T85" s="339"/>
      <c r="U85" s="338"/>
      <c r="V85" s="346">
        <f t="shared" si="6"/>
        <v>0</v>
      </c>
      <c r="W85" s="112">
        <f>SUM('Pin Maritime'!AQ69*'Pin Maritime'!$F$21,B!AQ69*B!$F$21,'C'!AQ69*'C'!$F$21,D!AQ69*D!$F$21,E!AQ69*E!$F$21,F!AQ69*F!$F$21)</f>
        <v>0</v>
      </c>
      <c r="X85" s="112">
        <f>SUM('Pin Maritime'!AR69*'Pin Maritime'!$F$21,B!AR69*B!$F$21,'C'!AR69*'C'!$F$21,D!AR69*D!$F$21,E!AR69*E!$F$21,F!AR69*F!$F$21)</f>
        <v>0</v>
      </c>
      <c r="Y85" s="112">
        <f>SUM('Pin Maritime'!AS69*'Pin Maritime'!$F$21,B!AS69*B!$F$21,'C'!AS69*'C'!$F$21,D!AS69*D!$F$21,E!AS69*E!$F$21,F!AS69*F!$F$21)</f>
        <v>0</v>
      </c>
      <c r="Z85" s="139">
        <f>SUM('Pin Maritime'!AT69*'Pin Maritime'!$F$21,B!AT69*B!$F$21,'C'!AT69*'C'!$F$21,D!AT69*D!$F$21,E!AT69*E!$F$21,F!AT69*F!$F$21)</f>
        <v>0</v>
      </c>
      <c r="AA85" s="112">
        <f t="shared" si="10"/>
        <v>0</v>
      </c>
      <c r="AB85" s="143" t="str">
        <f t="shared" si="7"/>
        <v/>
      </c>
      <c r="AC85" s="112"/>
      <c r="AD85" s="112"/>
    </row>
    <row r="86" ht="15.75" customHeight="1">
      <c r="B86" s="344" t="str">
        <f>E!B81</f>
        <v>Année</v>
      </c>
      <c r="C86" s="201" t="str">
        <f>E!C81</f>
        <v>Volume d'éclaircie</v>
      </c>
      <c r="D86" s="26" t="str">
        <f>E!D81</f>
        <v>BO</v>
      </c>
      <c r="E86" s="26" t="str">
        <f>E!E81</f>
        <v>BI - panneaux</v>
      </c>
      <c r="F86" s="26" t="str">
        <f>E!F81</f>
        <v>BI - papier</v>
      </c>
      <c r="G86" s="24" t="str">
        <f>E!G81</f>
        <v>BE</v>
      </c>
      <c r="H86" s="25" t="s">
        <v>146</v>
      </c>
      <c r="I86" s="26" t="s">
        <v>147</v>
      </c>
      <c r="J86" s="26" t="s">
        <v>148</v>
      </c>
      <c r="K86" s="24" t="s">
        <v>149</v>
      </c>
      <c r="L86" s="345" t="s">
        <v>295</v>
      </c>
      <c r="M86" s="62"/>
      <c r="N86" s="141">
        <v>65.0</v>
      </c>
      <c r="O86" s="337"/>
      <c r="P86" s="338"/>
      <c r="Q86" s="269">
        <f t="shared" si="12"/>
        <v>60</v>
      </c>
      <c r="R86" s="338">
        <f t="shared" si="5"/>
        <v>4.8</v>
      </c>
      <c r="S86" s="338">
        <f>$L$11*(1+$L$9)^N86*'Récapitulatif des résultats'!$I$11</f>
        <v>0</v>
      </c>
      <c r="T86" s="339"/>
      <c r="U86" s="338"/>
      <c r="V86" s="346">
        <f t="shared" si="6"/>
        <v>0</v>
      </c>
      <c r="W86" s="112">
        <f>SUM('Pin Maritime'!AQ70*'Pin Maritime'!$F$21,B!AQ70*B!$F$21,'C'!AQ70*'C'!$F$21,D!AQ70*D!$F$21,E!AQ70*E!$F$21,F!AQ70*F!$F$21)</f>
        <v>0</v>
      </c>
      <c r="X86" s="112">
        <f>SUM('Pin Maritime'!AR70*'Pin Maritime'!$F$21,B!AR70*B!$F$21,'C'!AR70*'C'!$F$21,D!AR70*D!$F$21,E!AR70*E!$F$21,F!AR70*F!$F$21)</f>
        <v>0</v>
      </c>
      <c r="Y86" s="112">
        <f>SUM('Pin Maritime'!AS70*'Pin Maritime'!$F$21,B!AS70*B!$F$21,'C'!AS70*'C'!$F$21,D!AS70*D!$F$21,E!AS70*E!$F$21,F!AS70*F!$F$21)</f>
        <v>0</v>
      </c>
      <c r="Z86" s="139">
        <f>SUM('Pin Maritime'!AT70*'Pin Maritime'!$F$21,B!AT70*B!$F$21,'C'!AT70*'C'!$F$21,D!AT70*D!$F$21,E!AT70*E!$F$21,F!AT70*F!$F$21)</f>
        <v>0</v>
      </c>
      <c r="AA86" s="112">
        <f t="shared" si="10"/>
        <v>0</v>
      </c>
      <c r="AB86" s="143" t="str">
        <f t="shared" si="7"/>
        <v/>
      </c>
      <c r="AC86" s="112"/>
      <c r="AD86" s="112"/>
    </row>
    <row r="87" ht="15.75" customHeight="1">
      <c r="B87" s="347" t="str">
        <f>E!B82</f>
        <v>-</v>
      </c>
      <c r="C87" s="348">
        <f>E!C82</f>
        <v>0</v>
      </c>
      <c r="D87" s="205">
        <f>E!D82</f>
        <v>0</v>
      </c>
      <c r="E87" s="205">
        <f>E!E82</f>
        <v>0</v>
      </c>
      <c r="F87" s="205">
        <f>E!F82</f>
        <v>0</v>
      </c>
      <c r="G87" s="349">
        <f>E!G82</f>
        <v>1</v>
      </c>
      <c r="H87" s="358">
        <f>IFERROR(VLOOKUP($B$85,VAN!$B$119:$M$184,4,FALSE)*(1+$L$9)^$B87,0)</f>
        <v>0</v>
      </c>
      <c r="I87" s="359">
        <f>IFERROR(VLOOKUP($B$85,VAN!$B$119:$M$184,5,FALSE)*(1+$L$9)^$B87,0)</f>
        <v>0</v>
      </c>
      <c r="J87" s="359">
        <f>IFERROR(VLOOKUP($B$85,VAN!$B$119:$M$184,5,FALSE)*(1+$L$9)^$B87,0)</f>
        <v>0</v>
      </c>
      <c r="K87" s="360">
        <f>IFERROR(VLOOKUP($B$85,VAN!$B$119:$M$184,6,FALSE)*(1+$L$9)^$B87,0)</f>
        <v>0</v>
      </c>
      <c r="L87" s="353">
        <f t="shared" ref="L87:L99" si="16">(C87*D87*H87+C87*E87*I87+C87*F87*J87+C87*G87*K87)*L$85</f>
        <v>0</v>
      </c>
      <c r="M87" s="62"/>
      <c r="N87" s="141">
        <v>66.0</v>
      </c>
      <c r="O87" s="337"/>
      <c r="P87" s="338"/>
      <c r="Q87" s="269">
        <f t="shared" si="12"/>
        <v>60</v>
      </c>
      <c r="R87" s="338">
        <f t="shared" si="5"/>
        <v>4.8</v>
      </c>
      <c r="S87" s="338">
        <f>$L$11*(1+$L$9)^N87*'Récapitulatif des résultats'!$I$11</f>
        <v>0</v>
      </c>
      <c r="T87" s="339"/>
      <c r="U87" s="338"/>
      <c r="V87" s="346">
        <f t="shared" si="6"/>
        <v>0</v>
      </c>
      <c r="W87" s="112">
        <f>SUM('Pin Maritime'!AQ71*'Pin Maritime'!$F$21,B!AQ71*B!$F$21,'C'!AQ71*'C'!$F$21,D!AQ71*D!$F$21,E!AQ71*E!$F$21,F!AQ71*F!$F$21)</f>
        <v>0</v>
      </c>
      <c r="X87" s="112">
        <f>SUM('Pin Maritime'!AR71*'Pin Maritime'!$F$21,B!AR71*B!$F$21,'C'!AR71*'C'!$F$21,D!AR71*D!$F$21,E!AR71*E!$F$21,F!AR71*F!$F$21)</f>
        <v>0</v>
      </c>
      <c r="Y87" s="112">
        <f>SUM('Pin Maritime'!AS71*'Pin Maritime'!$F$21,B!AS71*B!$F$21,'C'!AS71*'C'!$F$21,D!AS71*D!$F$21,E!AS71*E!$F$21,F!AS71*F!$F$21)</f>
        <v>0</v>
      </c>
      <c r="Z87" s="139">
        <f>SUM('Pin Maritime'!AT71*'Pin Maritime'!$F$21,B!AT71*B!$F$21,'C'!AT71*'C'!$F$21,D!AT71*D!$F$21,E!AT71*E!$F$21,F!AT71*F!$F$21)</f>
        <v>0</v>
      </c>
      <c r="AA87" s="112">
        <f t="shared" si="10"/>
        <v>0</v>
      </c>
      <c r="AB87" s="143" t="str">
        <f t="shared" si="7"/>
        <v/>
      </c>
      <c r="AC87" s="112"/>
      <c r="AD87" s="112"/>
    </row>
    <row r="88" ht="15.75" customHeight="1">
      <c r="B88" s="354" t="str">
        <f>E!B83</f>
        <v>-</v>
      </c>
      <c r="C88" s="355">
        <f>E!C83</f>
        <v>8</v>
      </c>
      <c r="D88" s="356">
        <f>E!D83</f>
        <v>0.1</v>
      </c>
      <c r="E88" s="211">
        <f>E!E83</f>
        <v>0</v>
      </c>
      <c r="F88" s="211">
        <f>E!F83</f>
        <v>0</v>
      </c>
      <c r="G88" s="357">
        <f>E!G83</f>
        <v>0.9</v>
      </c>
      <c r="H88" s="358">
        <f>IFERROR(VLOOKUP($B$85,VAN!$B$119:$M$184,4,FALSE)*(1+$L$9)^$B88,0)</f>
        <v>0</v>
      </c>
      <c r="I88" s="359">
        <f>IFERROR(VLOOKUP($B$85,VAN!$B$119:$M$184,5,FALSE)*(1+$L$9)^$B88,0)</f>
        <v>0</v>
      </c>
      <c r="J88" s="359">
        <f>IFERROR(VLOOKUP($B$85,VAN!$B$119:$M$184,5,FALSE)*(1+$L$9)^$B88,0)</f>
        <v>0</v>
      </c>
      <c r="K88" s="360">
        <f>IFERROR(VLOOKUP($B$85,VAN!$B$119:$M$184,6,FALSE)*(1+$L$9)^$B88,0)</f>
        <v>0</v>
      </c>
      <c r="L88" s="361">
        <f t="shared" si="16"/>
        <v>0</v>
      </c>
      <c r="M88" s="62"/>
      <c r="N88" s="141">
        <v>67.0</v>
      </c>
      <c r="O88" s="337"/>
      <c r="P88" s="338"/>
      <c r="Q88" s="269">
        <f t="shared" si="12"/>
        <v>60</v>
      </c>
      <c r="R88" s="338">
        <f t="shared" si="5"/>
        <v>4.8</v>
      </c>
      <c r="S88" s="338">
        <f>$L$11*(1+$L$9)^N88*'Récapitulatif des résultats'!$I$11</f>
        <v>0</v>
      </c>
      <c r="T88" s="339"/>
      <c r="U88" s="338"/>
      <c r="V88" s="346">
        <f t="shared" si="6"/>
        <v>0</v>
      </c>
      <c r="W88" s="112">
        <f>SUM('Pin Maritime'!AQ72*'Pin Maritime'!$F$21,B!AQ72*B!$F$21,'C'!AQ72*'C'!$F$21,D!AQ72*D!$F$21,E!AQ72*E!$F$21,F!AQ72*F!$F$21)</f>
        <v>0</v>
      </c>
      <c r="X88" s="112">
        <f>SUM('Pin Maritime'!AR72*'Pin Maritime'!$F$21,B!AR72*B!$F$21,'C'!AR72*'C'!$F$21,D!AR72*D!$F$21,E!AR72*E!$F$21,F!AR72*F!$F$21)</f>
        <v>0</v>
      </c>
      <c r="Y88" s="112">
        <f>SUM('Pin Maritime'!AS72*'Pin Maritime'!$F$21,B!AS72*B!$F$21,'C'!AS72*'C'!$F$21,D!AS72*D!$F$21,E!AS72*E!$F$21,F!AS72*F!$F$21)</f>
        <v>0</v>
      </c>
      <c r="Z88" s="139">
        <f>SUM('Pin Maritime'!AT72*'Pin Maritime'!$F$21,B!AT72*B!$F$21,'C'!AT72*'C'!$F$21,D!AT72*D!$F$21,E!AT72*E!$F$21,F!AT72*F!$F$21)</f>
        <v>0</v>
      </c>
      <c r="AA88" s="112">
        <f t="shared" si="10"/>
        <v>0</v>
      </c>
      <c r="AB88" s="143" t="str">
        <f t="shared" si="7"/>
        <v/>
      </c>
      <c r="AC88" s="112"/>
      <c r="AD88" s="112"/>
    </row>
    <row r="89" ht="15.75" customHeight="1">
      <c r="B89" s="354" t="str">
        <f>E!B84</f>
        <v>-</v>
      </c>
      <c r="C89" s="355">
        <f>E!C84</f>
        <v>21</v>
      </c>
      <c r="D89" s="356">
        <f>E!D84</f>
        <v>0.2</v>
      </c>
      <c r="E89" s="211">
        <f>E!E84</f>
        <v>0</v>
      </c>
      <c r="F89" s="211">
        <f>E!F84</f>
        <v>0</v>
      </c>
      <c r="G89" s="357">
        <f>E!G84</f>
        <v>0.8</v>
      </c>
      <c r="H89" s="358">
        <f>IFERROR(VLOOKUP($B$85,VAN!$B$119:$M$184,4,FALSE)*(1+$L$9)^$B89,0)</f>
        <v>0</v>
      </c>
      <c r="I89" s="359">
        <f>IFERROR(VLOOKUP($B$85,VAN!$B$119:$M$184,5,FALSE)*(1+$L$9)^$B89,0)</f>
        <v>0</v>
      </c>
      <c r="J89" s="359">
        <f>IFERROR(VLOOKUP($B$85,VAN!$B$119:$M$184,5,FALSE)*(1+$L$9)^$B89,0)</f>
        <v>0</v>
      </c>
      <c r="K89" s="360">
        <f>IFERROR(VLOOKUP($B$85,VAN!$B$119:$M$184,6,FALSE)*(1+$L$9)^$B89,0)</f>
        <v>0</v>
      </c>
      <c r="L89" s="361">
        <f t="shared" si="16"/>
        <v>0</v>
      </c>
      <c r="M89" s="62"/>
      <c r="N89" s="141">
        <v>68.0</v>
      </c>
      <c r="O89" s="337"/>
      <c r="P89" s="338"/>
      <c r="Q89" s="269">
        <f t="shared" si="12"/>
        <v>60</v>
      </c>
      <c r="R89" s="338">
        <f t="shared" si="5"/>
        <v>4.8</v>
      </c>
      <c r="S89" s="338">
        <f>$L$11*(1+$L$9)^N89*'Récapitulatif des résultats'!$I$11</f>
        <v>0</v>
      </c>
      <c r="T89" s="339"/>
      <c r="U89" s="338"/>
      <c r="V89" s="346">
        <f t="shared" si="6"/>
        <v>0</v>
      </c>
      <c r="W89" s="112">
        <f>SUM('Pin Maritime'!AQ73*'Pin Maritime'!$F$21,B!AQ73*B!$F$21,'C'!AQ73*'C'!$F$21,D!AQ73*D!$F$21,E!AQ73*E!$F$21,F!AQ73*F!$F$21)</f>
        <v>0</v>
      </c>
      <c r="X89" s="112">
        <f>SUM('Pin Maritime'!AR73*'Pin Maritime'!$F$21,B!AR73*B!$F$21,'C'!AR73*'C'!$F$21,D!AR73*D!$F$21,E!AR73*E!$F$21,F!AR73*F!$F$21)</f>
        <v>0</v>
      </c>
      <c r="Y89" s="112">
        <f>SUM('Pin Maritime'!AS73*'Pin Maritime'!$F$21,B!AS73*B!$F$21,'C'!AS73*'C'!$F$21,D!AS73*D!$F$21,E!AS73*E!$F$21,F!AS73*F!$F$21)</f>
        <v>0</v>
      </c>
      <c r="Z89" s="139">
        <f>SUM('Pin Maritime'!AT73*'Pin Maritime'!$F$21,B!AT73*B!$F$21,'C'!AT73*'C'!$F$21,D!AT73*D!$F$21,E!AT73*E!$F$21,F!AT73*F!$F$21)</f>
        <v>0</v>
      </c>
      <c r="AA89" s="112">
        <f t="shared" si="10"/>
        <v>0</v>
      </c>
      <c r="AB89" s="143" t="str">
        <f t="shared" si="7"/>
        <v/>
      </c>
      <c r="AC89" s="112"/>
      <c r="AD89" s="112"/>
    </row>
    <row r="90" ht="15.75" customHeight="1">
      <c r="B90" s="354" t="str">
        <f>E!B85</f>
        <v>-</v>
      </c>
      <c r="C90" s="355">
        <f>E!C85</f>
        <v>21</v>
      </c>
      <c r="D90" s="356">
        <f>E!D85</f>
        <v>0.3</v>
      </c>
      <c r="E90" s="211">
        <f>E!E85</f>
        <v>0</v>
      </c>
      <c r="F90" s="211">
        <f>E!F85</f>
        <v>0</v>
      </c>
      <c r="G90" s="357">
        <f>E!G85</f>
        <v>0.7</v>
      </c>
      <c r="H90" s="358">
        <f>IFERROR(VLOOKUP($B$85,VAN!$B$119:$M$184,4,FALSE)*(1+$L$9)^$B90,0)</f>
        <v>0</v>
      </c>
      <c r="I90" s="359">
        <f>IFERROR(VLOOKUP($B$85,VAN!$B$119:$M$184,5,FALSE)*(1+$L$9)^$B90,0)</f>
        <v>0</v>
      </c>
      <c r="J90" s="359">
        <f>IFERROR(VLOOKUP($B$85,VAN!$B$119:$M$184,5,FALSE)*(1+$L$9)^$B90,0)</f>
        <v>0</v>
      </c>
      <c r="K90" s="360">
        <f>IFERROR(VLOOKUP($B$85,VAN!$B$119:$M$184,6,FALSE)*(1+$L$9)^$B90,0)</f>
        <v>0</v>
      </c>
      <c r="L90" s="361">
        <f t="shared" si="16"/>
        <v>0</v>
      </c>
      <c r="M90" s="62"/>
      <c r="N90" s="141">
        <v>69.0</v>
      </c>
      <c r="O90" s="337"/>
      <c r="P90" s="338"/>
      <c r="Q90" s="269">
        <f t="shared" si="12"/>
        <v>60</v>
      </c>
      <c r="R90" s="338">
        <f t="shared" si="5"/>
        <v>4.8</v>
      </c>
      <c r="S90" s="338">
        <f>$L$11*(1+$L$9)^N90*'Récapitulatif des résultats'!$I$11</f>
        <v>0</v>
      </c>
      <c r="T90" s="339"/>
      <c r="U90" s="338"/>
      <c r="V90" s="346">
        <f t="shared" si="6"/>
        <v>0</v>
      </c>
      <c r="W90" s="112">
        <f>SUM('Pin Maritime'!AQ74*'Pin Maritime'!$F$21,B!AQ74*B!$F$21,'C'!AQ74*'C'!$F$21,D!AQ74*D!$F$21,E!AQ74*E!$F$21,F!AQ74*F!$F$21)</f>
        <v>0</v>
      </c>
      <c r="X90" s="112">
        <f>SUM('Pin Maritime'!AR74*'Pin Maritime'!$F$21,B!AR74*B!$F$21,'C'!AR74*'C'!$F$21,D!AR74*D!$F$21,E!AR74*E!$F$21,F!AR74*F!$F$21)</f>
        <v>0</v>
      </c>
      <c r="Y90" s="112">
        <f>SUM('Pin Maritime'!AS74*'Pin Maritime'!$F$21,B!AS74*B!$F$21,'C'!AS74*'C'!$F$21,D!AS74*D!$F$21,E!AS74*E!$F$21,F!AS74*F!$F$21)</f>
        <v>0</v>
      </c>
      <c r="Z90" s="139">
        <f>SUM('Pin Maritime'!AT74*'Pin Maritime'!$F$21,B!AT74*B!$F$21,'C'!AT74*'C'!$F$21,D!AT74*D!$F$21,E!AT74*E!$F$21,F!AT74*F!$F$21)</f>
        <v>0</v>
      </c>
      <c r="AA90" s="112">
        <f t="shared" si="10"/>
        <v>0</v>
      </c>
      <c r="AB90" s="143" t="str">
        <f t="shared" si="7"/>
        <v/>
      </c>
      <c r="AC90" s="112"/>
      <c r="AD90" s="112"/>
    </row>
    <row r="91" ht="15.75" customHeight="1">
      <c r="B91" s="354" t="str">
        <f>E!B86</f>
        <v>-</v>
      </c>
      <c r="C91" s="355">
        <f>E!C86</f>
        <v>21</v>
      </c>
      <c r="D91" s="356">
        <f>E!D86</f>
        <v>0.4</v>
      </c>
      <c r="E91" s="211">
        <f>E!E86</f>
        <v>0</v>
      </c>
      <c r="F91" s="211">
        <f>E!F86</f>
        <v>0</v>
      </c>
      <c r="G91" s="357">
        <f>E!G86</f>
        <v>0.6</v>
      </c>
      <c r="H91" s="358">
        <f>IFERROR(VLOOKUP($B$85,VAN!$B$119:$M$184,4,FALSE)*(1+$L$9)^$B91,0)</f>
        <v>0</v>
      </c>
      <c r="I91" s="359">
        <f>IFERROR(VLOOKUP($B$85,VAN!$B$119:$M$184,5,FALSE)*(1+$L$9)^$B91,0)</f>
        <v>0</v>
      </c>
      <c r="J91" s="359">
        <f>IFERROR(VLOOKUP($B$85,VAN!$B$119:$M$184,5,FALSE)*(1+$L$9)^$B91,0)</f>
        <v>0</v>
      </c>
      <c r="K91" s="360">
        <f>IFERROR(VLOOKUP($B$85,VAN!$B$119:$M$184,6,FALSE)*(1+$L$9)^$B91,0)</f>
        <v>0</v>
      </c>
      <c r="L91" s="361">
        <f t="shared" si="16"/>
        <v>0</v>
      </c>
      <c r="M91" s="62"/>
      <c r="N91" s="141">
        <v>70.0</v>
      </c>
      <c r="O91" s="337"/>
      <c r="P91" s="338"/>
      <c r="Q91" s="269">
        <f t="shared" si="12"/>
        <v>60</v>
      </c>
      <c r="R91" s="338">
        <f t="shared" si="5"/>
        <v>4.8</v>
      </c>
      <c r="S91" s="338">
        <f>$L$11*(1+$L$9)^N91*'Récapitulatif des résultats'!$I$11</f>
        <v>0</v>
      </c>
      <c r="T91" s="339"/>
      <c r="U91" s="338"/>
      <c r="V91" s="346">
        <f t="shared" si="6"/>
        <v>0</v>
      </c>
      <c r="W91" s="112">
        <f>SUM('Pin Maritime'!AQ75*'Pin Maritime'!$F$21,B!AQ75*B!$F$21,'C'!AQ75*'C'!$F$21,D!AQ75*D!$F$21,E!AQ75*E!$F$21,F!AQ75*F!$F$21)</f>
        <v>0</v>
      </c>
      <c r="X91" s="112">
        <f>SUM('Pin Maritime'!AR75*'Pin Maritime'!$F$21,B!AR75*B!$F$21,'C'!AR75*'C'!$F$21,D!AR75*D!$F$21,E!AR75*E!$F$21,F!AR75*F!$F$21)</f>
        <v>0</v>
      </c>
      <c r="Y91" s="112">
        <f>SUM('Pin Maritime'!AS75*'Pin Maritime'!$F$21,B!AS75*B!$F$21,'C'!AS75*'C'!$F$21,D!AS75*D!$F$21,E!AS75*E!$F$21,F!AS75*F!$F$21)</f>
        <v>0</v>
      </c>
      <c r="Z91" s="139">
        <f>SUM('Pin Maritime'!AT75*'Pin Maritime'!$F$21,B!AT75*B!$F$21,'C'!AT75*'C'!$F$21,D!AT75*D!$F$21,E!AT75*E!$F$21,F!AT75*F!$F$21)</f>
        <v>0</v>
      </c>
      <c r="AA91" s="112">
        <f t="shared" si="10"/>
        <v>0</v>
      </c>
      <c r="AB91" s="143" t="str">
        <f t="shared" si="7"/>
        <v/>
      </c>
      <c r="AC91" s="112"/>
      <c r="AD91" s="112"/>
    </row>
    <row r="92" ht="15.75" customHeight="1">
      <c r="B92" s="354" t="str">
        <f>E!B87</f>
        <v>-</v>
      </c>
      <c r="C92" s="355">
        <f>E!C87</f>
        <v>21</v>
      </c>
      <c r="D92" s="356">
        <f>E!D87</f>
        <v>0.5</v>
      </c>
      <c r="E92" s="211">
        <f>E!E87</f>
        <v>0</v>
      </c>
      <c r="F92" s="211">
        <f>E!F87</f>
        <v>0</v>
      </c>
      <c r="G92" s="357">
        <f>E!G87</f>
        <v>0.5</v>
      </c>
      <c r="H92" s="358">
        <f>IFERROR(VLOOKUP($B$85,VAN!$B$119:$M$184,4,FALSE)*(1+$L$9)^$B92,0)</f>
        <v>0</v>
      </c>
      <c r="I92" s="359">
        <f>IFERROR(VLOOKUP($B$85,VAN!$B$119:$M$184,5,FALSE)*(1+$L$9)^$B92,0)</f>
        <v>0</v>
      </c>
      <c r="J92" s="359">
        <f>IFERROR(VLOOKUP($B$85,VAN!$B$119:$M$184,5,FALSE)*(1+$L$9)^$B92,0)</f>
        <v>0</v>
      </c>
      <c r="K92" s="360">
        <f>IFERROR(VLOOKUP($B$85,VAN!$B$119:$M$184,6,FALSE)*(1+$L$9)^$B92,0)</f>
        <v>0</v>
      </c>
      <c r="L92" s="361">
        <f t="shared" si="16"/>
        <v>0</v>
      </c>
      <c r="M92" s="62"/>
      <c r="N92" s="141">
        <v>71.0</v>
      </c>
      <c r="O92" s="337"/>
      <c r="P92" s="338"/>
      <c r="Q92" s="269">
        <f t="shared" si="12"/>
        <v>60</v>
      </c>
      <c r="R92" s="338">
        <f t="shared" si="5"/>
        <v>4.8</v>
      </c>
      <c r="S92" s="338">
        <f>$L$11*(1+$L$9)^N92*'Récapitulatif des résultats'!$I$11</f>
        <v>0</v>
      </c>
      <c r="T92" s="339"/>
      <c r="U92" s="338"/>
      <c r="V92" s="346">
        <f t="shared" si="6"/>
        <v>0</v>
      </c>
      <c r="W92" s="112">
        <f>SUM('Pin Maritime'!AQ76*'Pin Maritime'!$F$21,B!AQ76*B!$F$21,'C'!AQ76*'C'!$F$21,D!AQ76*D!$F$21,E!AQ76*E!$F$21,F!AQ76*F!$F$21)</f>
        <v>0</v>
      </c>
      <c r="X92" s="112">
        <f>SUM('Pin Maritime'!AR76*'Pin Maritime'!$F$21,B!AR76*B!$F$21,'C'!AR76*'C'!$F$21,D!AR76*D!$F$21,E!AR76*E!$F$21,F!AR76*F!$F$21)</f>
        <v>0</v>
      </c>
      <c r="Y92" s="112">
        <f>SUM('Pin Maritime'!AS76*'Pin Maritime'!$F$21,B!AS76*B!$F$21,'C'!AS76*'C'!$F$21,D!AS76*D!$F$21,E!AS76*E!$F$21,F!AS76*F!$F$21)</f>
        <v>0</v>
      </c>
      <c r="Z92" s="139">
        <f>SUM('Pin Maritime'!AT76*'Pin Maritime'!$F$21,B!AT76*B!$F$21,'C'!AT76*'C'!$F$21,D!AT76*D!$F$21,E!AT76*E!$F$21,F!AT76*F!$F$21)</f>
        <v>0</v>
      </c>
      <c r="AA92" s="112">
        <f t="shared" si="10"/>
        <v>0</v>
      </c>
      <c r="AB92" s="143" t="str">
        <f t="shared" si="7"/>
        <v/>
      </c>
      <c r="AC92" s="112"/>
      <c r="AD92" s="112"/>
    </row>
    <row r="93" ht="15.75" customHeight="1">
      <c r="B93" s="354" t="str">
        <f>E!B88</f>
        <v>-</v>
      </c>
      <c r="C93" s="355">
        <f>E!C88</f>
        <v>21</v>
      </c>
      <c r="D93" s="356">
        <f>E!D88</f>
        <v>0.6</v>
      </c>
      <c r="E93" s="211">
        <f>E!E88</f>
        <v>0</v>
      </c>
      <c r="F93" s="211">
        <f>E!F88</f>
        <v>0</v>
      </c>
      <c r="G93" s="357">
        <f>E!G88</f>
        <v>0.4</v>
      </c>
      <c r="H93" s="358">
        <f>IFERROR(VLOOKUP($B$85,VAN!$B$119:$M$184,4,FALSE)*(1+$L$9)^$B93,0)</f>
        <v>0</v>
      </c>
      <c r="I93" s="359">
        <f>IFERROR(VLOOKUP($B$85,VAN!$B$119:$M$184,5,FALSE)*(1+$L$9)^$B93,0)</f>
        <v>0</v>
      </c>
      <c r="J93" s="359">
        <f>IFERROR(VLOOKUP($B$85,VAN!$B$119:$M$184,5,FALSE)*(1+$L$9)^$B93,0)</f>
        <v>0</v>
      </c>
      <c r="K93" s="360">
        <f>IFERROR(VLOOKUP($B$85,VAN!$B$119:$M$184,6,FALSE)*(1+$L$9)^$B93,0)</f>
        <v>0</v>
      </c>
      <c r="L93" s="361">
        <f t="shared" si="16"/>
        <v>0</v>
      </c>
      <c r="M93" s="62"/>
      <c r="N93" s="141">
        <v>72.0</v>
      </c>
      <c r="O93" s="337"/>
      <c r="P93" s="338"/>
      <c r="Q93" s="269">
        <f t="shared" si="12"/>
        <v>60</v>
      </c>
      <c r="R93" s="338">
        <f t="shared" si="5"/>
        <v>4.8</v>
      </c>
      <c r="S93" s="338">
        <f>$L$11*(1+$L$9)^N93*'Récapitulatif des résultats'!$I$11</f>
        <v>0</v>
      </c>
      <c r="T93" s="339"/>
      <c r="U93" s="338"/>
      <c r="V93" s="346">
        <f t="shared" si="6"/>
        <v>0</v>
      </c>
      <c r="W93" s="112">
        <f>SUM('Pin Maritime'!AQ77*'Pin Maritime'!$F$21,B!AQ77*B!$F$21,'C'!AQ77*'C'!$F$21,D!AQ77*D!$F$21,E!AQ77*E!$F$21,F!AQ77*F!$F$21)</f>
        <v>0</v>
      </c>
      <c r="X93" s="112">
        <f>SUM('Pin Maritime'!AR77*'Pin Maritime'!$F$21,B!AR77*B!$F$21,'C'!AR77*'C'!$F$21,D!AR77*D!$F$21,E!AR77*E!$F$21,F!AR77*F!$F$21)</f>
        <v>0</v>
      </c>
      <c r="Y93" s="112">
        <f>SUM('Pin Maritime'!AS77*'Pin Maritime'!$F$21,B!AS77*B!$F$21,'C'!AS77*'C'!$F$21,D!AS77*D!$F$21,E!AS77*E!$F$21,F!AS77*F!$F$21)</f>
        <v>0</v>
      </c>
      <c r="Z93" s="139">
        <f>SUM('Pin Maritime'!AT77*'Pin Maritime'!$F$21,B!AT77*B!$F$21,'C'!AT77*'C'!$F$21,D!AT77*D!$F$21,E!AT77*E!$F$21,F!AT77*F!$F$21)</f>
        <v>0</v>
      </c>
      <c r="AA93" s="112">
        <f t="shared" si="10"/>
        <v>0</v>
      </c>
      <c r="AB93" s="143" t="str">
        <f t="shared" si="7"/>
        <v/>
      </c>
      <c r="AC93" s="112"/>
      <c r="AD93" s="112"/>
    </row>
    <row r="94" ht="15.75" customHeight="1">
      <c r="B94" s="354" t="str">
        <f>E!B89</f>
        <v>-</v>
      </c>
      <c r="C94" s="355">
        <f>E!C89</f>
        <v>21</v>
      </c>
      <c r="D94" s="356">
        <f>E!D89</f>
        <v>0.7</v>
      </c>
      <c r="E94" s="211">
        <f>E!E89</f>
        <v>0</v>
      </c>
      <c r="F94" s="211">
        <f>E!F89</f>
        <v>0</v>
      </c>
      <c r="G94" s="357">
        <f>E!G89</f>
        <v>0.3</v>
      </c>
      <c r="H94" s="358">
        <f>IFERROR(VLOOKUP($B$85,VAN!$B$119:$M$184,4,FALSE)*(1+$L$9)^$B94,0)</f>
        <v>0</v>
      </c>
      <c r="I94" s="359">
        <f>IFERROR(VLOOKUP($B$85,VAN!$B$119:$M$184,5,FALSE)*(1+$L$9)^$B94,0)</f>
        <v>0</v>
      </c>
      <c r="J94" s="359">
        <f>IFERROR(VLOOKUP($B$85,VAN!$B$119:$M$184,5,FALSE)*(1+$L$9)^$B94,0)</f>
        <v>0</v>
      </c>
      <c r="K94" s="360">
        <f>IFERROR(VLOOKUP($B$85,VAN!$B$119:$M$184,6,FALSE)*(1+$L$9)^$B94,0)</f>
        <v>0</v>
      </c>
      <c r="L94" s="361">
        <f t="shared" si="16"/>
        <v>0</v>
      </c>
      <c r="M94" s="62"/>
      <c r="N94" s="141">
        <v>73.0</v>
      </c>
      <c r="O94" s="337"/>
      <c r="P94" s="338"/>
      <c r="Q94" s="269">
        <f t="shared" si="12"/>
        <v>60</v>
      </c>
      <c r="R94" s="338">
        <f t="shared" si="5"/>
        <v>4.8</v>
      </c>
      <c r="S94" s="338">
        <f>$L$11*(1+$L$9)^N94*'Récapitulatif des résultats'!$I$11</f>
        <v>0</v>
      </c>
      <c r="T94" s="339"/>
      <c r="U94" s="338"/>
      <c r="V94" s="346">
        <f t="shared" si="6"/>
        <v>0</v>
      </c>
      <c r="W94" s="112">
        <f>SUM('Pin Maritime'!AQ78*'Pin Maritime'!$F$21,B!AQ78*B!$F$21,'C'!AQ78*'C'!$F$21,D!AQ78*D!$F$21,E!AQ78*E!$F$21,F!AQ78*F!$F$21)</f>
        <v>0</v>
      </c>
      <c r="X94" s="112">
        <f>SUM('Pin Maritime'!AR78*'Pin Maritime'!$F$21,B!AR78*B!$F$21,'C'!AR78*'C'!$F$21,D!AR78*D!$F$21,E!AR78*E!$F$21,F!AR78*F!$F$21)</f>
        <v>0</v>
      </c>
      <c r="Y94" s="112">
        <f>SUM('Pin Maritime'!AS78*'Pin Maritime'!$F$21,B!AS78*B!$F$21,'C'!AS78*'C'!$F$21,D!AS78*D!$F$21,E!AS78*E!$F$21,F!AS78*F!$F$21)</f>
        <v>0</v>
      </c>
      <c r="Z94" s="139">
        <f>SUM('Pin Maritime'!AT78*'Pin Maritime'!$F$21,B!AT78*B!$F$21,'C'!AT78*'C'!$F$21,D!AT78*D!$F$21,E!AT78*E!$F$21,F!AT78*F!$F$21)</f>
        <v>0</v>
      </c>
      <c r="AA94" s="112">
        <f t="shared" si="10"/>
        <v>0</v>
      </c>
      <c r="AB94" s="143" t="str">
        <f t="shared" si="7"/>
        <v/>
      </c>
      <c r="AC94" s="112"/>
      <c r="AD94" s="112"/>
    </row>
    <row r="95" ht="15.75" customHeight="1">
      <c r="B95" s="354" t="str">
        <f>E!B90</f>
        <v>-</v>
      </c>
      <c r="C95" s="355">
        <f>E!C90</f>
        <v>21</v>
      </c>
      <c r="D95" s="356">
        <f>E!D90</f>
        <v>0.8</v>
      </c>
      <c r="E95" s="211">
        <f>E!E90</f>
        <v>0</v>
      </c>
      <c r="F95" s="211">
        <f>E!F90</f>
        <v>0</v>
      </c>
      <c r="G95" s="357">
        <f>E!G90</f>
        <v>0.2</v>
      </c>
      <c r="H95" s="358">
        <f>IFERROR(VLOOKUP($B$85,VAN!$B$119:$M$184,4,FALSE)*(1+$L$9)^$B95,0)</f>
        <v>0</v>
      </c>
      <c r="I95" s="359">
        <f>IFERROR(VLOOKUP($B$85,VAN!$B$119:$M$184,5,FALSE)*(1+$L$9)^$B95,0)</f>
        <v>0</v>
      </c>
      <c r="J95" s="359">
        <f>IFERROR(VLOOKUP($B$85,VAN!$B$119:$M$184,5,FALSE)*(1+$L$9)^$B95,0)</f>
        <v>0</v>
      </c>
      <c r="K95" s="360">
        <f>IFERROR(VLOOKUP($B$85,VAN!$B$119:$M$184,6,FALSE)*(1+$L$9)^$B95,0)</f>
        <v>0</v>
      </c>
      <c r="L95" s="361">
        <f t="shared" si="16"/>
        <v>0</v>
      </c>
      <c r="M95" s="62"/>
      <c r="N95" s="141">
        <v>74.0</v>
      </c>
      <c r="O95" s="337"/>
      <c r="P95" s="338"/>
      <c r="Q95" s="269">
        <f t="shared" si="12"/>
        <v>60</v>
      </c>
      <c r="R95" s="338">
        <f t="shared" si="5"/>
        <v>4.8</v>
      </c>
      <c r="S95" s="338">
        <f>$L$11*(1+$L$9)^N95*'Récapitulatif des résultats'!$I$11</f>
        <v>0</v>
      </c>
      <c r="T95" s="339"/>
      <c r="U95" s="338"/>
      <c r="V95" s="346">
        <f t="shared" si="6"/>
        <v>0</v>
      </c>
      <c r="W95" s="112">
        <f>SUM('Pin Maritime'!AQ79*'Pin Maritime'!$F$21,B!AQ79*B!$F$21,'C'!AQ79*'C'!$F$21,D!AQ79*D!$F$21,E!AQ79*E!$F$21,F!AQ79*F!$F$21)</f>
        <v>0</v>
      </c>
      <c r="X95" s="112">
        <f>SUM('Pin Maritime'!AR79*'Pin Maritime'!$F$21,B!AR79*B!$F$21,'C'!AR79*'C'!$F$21,D!AR79*D!$F$21,E!AR79*E!$F$21,F!AR79*F!$F$21)</f>
        <v>0</v>
      </c>
      <c r="Y95" s="112">
        <f>SUM('Pin Maritime'!AS79*'Pin Maritime'!$F$21,B!AS79*B!$F$21,'C'!AS79*'C'!$F$21,D!AS79*D!$F$21,E!AS79*E!$F$21,F!AS79*F!$F$21)</f>
        <v>0</v>
      </c>
      <c r="Z95" s="139">
        <f>SUM('Pin Maritime'!AT79*'Pin Maritime'!$F$21,B!AT79*B!$F$21,'C'!AT79*'C'!$F$21,D!AT79*D!$F$21,E!AT79*E!$F$21,F!AT79*F!$F$21)</f>
        <v>0</v>
      </c>
      <c r="AA95" s="112">
        <f t="shared" si="10"/>
        <v>0</v>
      </c>
      <c r="AB95" s="143" t="str">
        <f t="shared" si="7"/>
        <v/>
      </c>
      <c r="AC95" s="112"/>
      <c r="AD95" s="112"/>
    </row>
    <row r="96" ht="15.75" customHeight="1">
      <c r="B96" s="354" t="str">
        <f>E!B91</f>
        <v>-</v>
      </c>
      <c r="C96" s="355">
        <f>E!C91</f>
        <v>21</v>
      </c>
      <c r="D96" s="356">
        <f>E!D91</f>
        <v>0.7</v>
      </c>
      <c r="E96" s="211">
        <f>E!E91</f>
        <v>0</v>
      </c>
      <c r="F96" s="211">
        <f>E!F91</f>
        <v>0</v>
      </c>
      <c r="G96" s="357">
        <f>E!G91</f>
        <v>0.3</v>
      </c>
      <c r="H96" s="358">
        <f>IFERROR(VLOOKUP($B$85,VAN!$B$119:$M$184,4,FALSE)*(1+$L$9)^$B96,0)</f>
        <v>0</v>
      </c>
      <c r="I96" s="359">
        <f>IFERROR(VLOOKUP($B$85,VAN!$B$119:$M$184,5,FALSE)*(1+$L$9)^$B96,0)</f>
        <v>0</v>
      </c>
      <c r="J96" s="359">
        <f>IFERROR(VLOOKUP($B$85,VAN!$B$119:$M$184,5,FALSE)*(1+$L$9)^$B96,0)</f>
        <v>0</v>
      </c>
      <c r="K96" s="360">
        <f>IFERROR(VLOOKUP($B$85,VAN!$B$119:$M$184,6,FALSE)*(1+$L$9)^$B96,0)</f>
        <v>0</v>
      </c>
      <c r="L96" s="361">
        <f t="shared" si="16"/>
        <v>0</v>
      </c>
      <c r="M96" s="62"/>
      <c r="N96" s="141">
        <v>75.0</v>
      </c>
      <c r="O96" s="337"/>
      <c r="P96" s="338"/>
      <c r="Q96" s="269">
        <f t="shared" si="12"/>
        <v>60</v>
      </c>
      <c r="R96" s="338">
        <f t="shared" si="5"/>
        <v>4.8</v>
      </c>
      <c r="S96" s="338">
        <f>$L$11*(1+$L$9)^N96*'Récapitulatif des résultats'!$I$11</f>
        <v>0</v>
      </c>
      <c r="T96" s="339"/>
      <c r="U96" s="338"/>
      <c r="V96" s="346">
        <f t="shared" si="6"/>
        <v>0</v>
      </c>
      <c r="W96" s="112">
        <f>SUM('Pin Maritime'!AQ80*'Pin Maritime'!$F$21,B!AQ80*B!$F$21,'C'!AQ80*'C'!$F$21,D!AQ80*D!$F$21,E!AQ80*E!$F$21,F!AQ80*F!$F$21)</f>
        <v>0</v>
      </c>
      <c r="X96" s="112">
        <f>SUM('Pin Maritime'!AR80*'Pin Maritime'!$F$21,B!AR80*B!$F$21,'C'!AR80*'C'!$F$21,D!AR80*D!$F$21,E!AR80*E!$F$21,F!AR80*F!$F$21)</f>
        <v>0</v>
      </c>
      <c r="Y96" s="112">
        <f>SUM('Pin Maritime'!AS80*'Pin Maritime'!$F$21,B!AS80*B!$F$21,'C'!AS80*'C'!$F$21,D!AS80*D!$F$21,E!AS80*E!$F$21,F!AS80*F!$F$21)</f>
        <v>0</v>
      </c>
      <c r="Z96" s="139">
        <f>SUM('Pin Maritime'!AT80*'Pin Maritime'!$F$21,B!AT80*B!$F$21,'C'!AT80*'C'!$F$21,D!AT80*D!$F$21,E!AT80*E!$F$21,F!AT80*F!$F$21)</f>
        <v>0</v>
      </c>
      <c r="AA96" s="112">
        <f t="shared" si="10"/>
        <v>0</v>
      </c>
      <c r="AB96" s="143" t="str">
        <f t="shared" si="7"/>
        <v/>
      </c>
      <c r="AC96" s="112"/>
      <c r="AD96" s="112"/>
    </row>
    <row r="97" ht="15.75" customHeight="1">
      <c r="B97" s="354" t="str">
        <f>E!B92</f>
        <v>-</v>
      </c>
      <c r="C97" s="355">
        <f>E!C92</f>
        <v>21</v>
      </c>
      <c r="D97" s="356">
        <f>E!D92</f>
        <v>0.8</v>
      </c>
      <c r="E97" s="211">
        <f>E!E92</f>
        <v>0</v>
      </c>
      <c r="F97" s="211">
        <f>E!F92</f>
        <v>0</v>
      </c>
      <c r="G97" s="357">
        <f>E!G92</f>
        <v>0.2</v>
      </c>
      <c r="H97" s="358">
        <f>IFERROR(VLOOKUP($B$85,VAN!$B$119:$M$184,4,FALSE)*(1+$L$9)^$B97,0)</f>
        <v>0</v>
      </c>
      <c r="I97" s="359">
        <f>IFERROR(VLOOKUP($B$85,VAN!$B$119:$M$184,5,FALSE)*(1+$L$9)^$B97,0)</f>
        <v>0</v>
      </c>
      <c r="J97" s="359">
        <f>IFERROR(VLOOKUP($B$85,VAN!$B$119:$M$184,5,FALSE)*(1+$L$9)^$B97,0)</f>
        <v>0</v>
      </c>
      <c r="K97" s="360">
        <f>IFERROR(VLOOKUP($B$85,VAN!$B$119:$M$184,6,FALSE)*(1+$L$9)^$B97,0)</f>
        <v>0</v>
      </c>
      <c r="L97" s="361">
        <f t="shared" si="16"/>
        <v>0</v>
      </c>
      <c r="M97" s="62"/>
      <c r="N97" s="141">
        <v>76.0</v>
      </c>
      <c r="O97" s="337"/>
      <c r="P97" s="338"/>
      <c r="Q97" s="269">
        <f t="shared" si="12"/>
        <v>60</v>
      </c>
      <c r="R97" s="338">
        <f t="shared" si="5"/>
        <v>4.8</v>
      </c>
      <c r="S97" s="338">
        <f>$L$11*(1+$L$9)^N97*'Récapitulatif des résultats'!$I$11</f>
        <v>0</v>
      </c>
      <c r="T97" s="339"/>
      <c r="U97" s="338"/>
      <c r="V97" s="346">
        <f t="shared" si="6"/>
        <v>0</v>
      </c>
      <c r="W97" s="112">
        <f>SUM('Pin Maritime'!AQ81*'Pin Maritime'!$F$21,B!AQ81*B!$F$21,'C'!AQ81*'C'!$F$21,D!AQ81*D!$F$21,E!AQ81*E!$F$21,F!AQ81*F!$F$21)</f>
        <v>0</v>
      </c>
      <c r="X97" s="112">
        <f>SUM('Pin Maritime'!AR81*'Pin Maritime'!$F$21,B!AR81*B!$F$21,'C'!AR81*'C'!$F$21,D!AR81*D!$F$21,E!AR81*E!$F$21,F!AR81*F!$F$21)</f>
        <v>0</v>
      </c>
      <c r="Y97" s="112">
        <f>SUM('Pin Maritime'!AS81*'Pin Maritime'!$F$21,B!AS81*B!$F$21,'C'!AS81*'C'!$F$21,D!AS81*D!$F$21,E!AS81*E!$F$21,F!AS81*F!$F$21)</f>
        <v>0</v>
      </c>
      <c r="Z97" s="139">
        <f>SUM('Pin Maritime'!AT81*'Pin Maritime'!$F$21,B!AT81*B!$F$21,'C'!AT81*'C'!$F$21,D!AT81*D!$F$21,E!AT81*E!$F$21,F!AT81*F!$F$21)</f>
        <v>0</v>
      </c>
      <c r="AA97" s="112">
        <f t="shared" si="10"/>
        <v>0</v>
      </c>
      <c r="AB97" s="143" t="str">
        <f t="shared" si="7"/>
        <v/>
      </c>
      <c r="AC97" s="112"/>
      <c r="AD97" s="112"/>
    </row>
    <row r="98" ht="15.75" customHeight="1">
      <c r="B98" s="354" t="str">
        <f>E!B93</f>
        <v>-</v>
      </c>
      <c r="C98" s="355">
        <f>E!C93</f>
        <v>21</v>
      </c>
      <c r="D98" s="356">
        <f>E!D93</f>
        <v>0.9</v>
      </c>
      <c r="E98" s="211">
        <f>E!E93</f>
        <v>0</v>
      </c>
      <c r="F98" s="211">
        <f>E!F93</f>
        <v>0</v>
      </c>
      <c r="G98" s="357">
        <f>E!G93</f>
        <v>0.1</v>
      </c>
      <c r="H98" s="358">
        <f>IFERROR(VLOOKUP($B$85,VAN!$B$119:$M$184,4,FALSE)*(1+$L$9)^$B98,0)</f>
        <v>0</v>
      </c>
      <c r="I98" s="359">
        <f>IFERROR(VLOOKUP($B$85,VAN!$B$119:$M$184,5,FALSE)*(1+$L$9)^$B98,0)</f>
        <v>0</v>
      </c>
      <c r="J98" s="359">
        <f>IFERROR(VLOOKUP($B$85,VAN!$B$119:$M$184,5,FALSE)*(1+$L$9)^$B98,0)</f>
        <v>0</v>
      </c>
      <c r="K98" s="360">
        <f>IFERROR(VLOOKUP($B$85,VAN!$B$119:$M$184,6,FALSE)*(1+$L$9)^$B98,0)</f>
        <v>0</v>
      </c>
      <c r="L98" s="361">
        <f t="shared" si="16"/>
        <v>0</v>
      </c>
      <c r="M98" s="62"/>
      <c r="N98" s="141">
        <v>77.0</v>
      </c>
      <c r="O98" s="337"/>
      <c r="P98" s="338"/>
      <c r="Q98" s="269">
        <f t="shared" si="12"/>
        <v>60</v>
      </c>
      <c r="R98" s="338">
        <f t="shared" si="5"/>
        <v>4.8</v>
      </c>
      <c r="S98" s="338">
        <f>$L$11*(1+$L$9)^N98*'Récapitulatif des résultats'!$I$11</f>
        <v>0</v>
      </c>
      <c r="T98" s="339"/>
      <c r="U98" s="338"/>
      <c r="V98" s="346">
        <f t="shared" si="6"/>
        <v>0</v>
      </c>
      <c r="W98" s="112">
        <f>SUM('Pin Maritime'!AQ82*'Pin Maritime'!$F$21,B!AQ82*B!$F$21,'C'!AQ82*'C'!$F$21,D!AQ82*D!$F$21,E!AQ82*E!$F$21,F!AQ82*F!$F$21)</f>
        <v>0</v>
      </c>
      <c r="X98" s="112">
        <f>SUM('Pin Maritime'!AR82*'Pin Maritime'!$F$21,B!AR82*B!$F$21,'C'!AR82*'C'!$F$21,D!AR82*D!$F$21,E!AR82*E!$F$21,F!AR82*F!$F$21)</f>
        <v>0</v>
      </c>
      <c r="Y98" s="112">
        <f>SUM('Pin Maritime'!AS82*'Pin Maritime'!$F$21,B!AS82*B!$F$21,'C'!AS82*'C'!$F$21,D!AS82*D!$F$21,E!AS82*E!$F$21,F!AS82*F!$F$21)</f>
        <v>0</v>
      </c>
      <c r="Z98" s="139">
        <f>SUM('Pin Maritime'!AT82*'Pin Maritime'!$F$21,B!AT82*B!$F$21,'C'!AT82*'C'!$F$21,D!AT82*D!$F$21,E!AT82*E!$F$21,F!AT82*F!$F$21)</f>
        <v>0</v>
      </c>
      <c r="AA98" s="112">
        <f t="shared" si="10"/>
        <v>0</v>
      </c>
      <c r="AB98" s="143" t="str">
        <f t="shared" si="7"/>
        <v/>
      </c>
      <c r="AC98" s="112"/>
      <c r="AD98" s="112"/>
    </row>
    <row r="99" ht="15.75" customHeight="1">
      <c r="B99" s="363" t="str">
        <f>E!B94</f>
        <v/>
      </c>
      <c r="C99" s="364" t="str">
        <f>E!C94</f>
        <v/>
      </c>
      <c r="D99" s="365">
        <f>E!D94</f>
        <v>0.95</v>
      </c>
      <c r="E99" s="366">
        <f>E!E94</f>
        <v>0</v>
      </c>
      <c r="F99" s="366">
        <f>E!F94</f>
        <v>0</v>
      </c>
      <c r="G99" s="367">
        <f>E!G94</f>
        <v>0.05</v>
      </c>
      <c r="H99" s="368">
        <f>IFERROR(VLOOKUP($B$85,VAN!$B$119:$M$184,4,FALSE)*(1+$L$9)^$B99,0)</f>
        <v>150</v>
      </c>
      <c r="I99" s="369">
        <f>IFERROR(VLOOKUP($B$85,VAN!$B$119:$M$184,5,FALSE)*(1+$L$9)^$B99,0)</f>
        <v>13.75</v>
      </c>
      <c r="J99" s="369">
        <f>IFERROR(VLOOKUP($B$85,VAN!$B$119:$M$184,5,FALSE)*(1+$L$9)^$B99,0)</f>
        <v>13.75</v>
      </c>
      <c r="K99" s="370">
        <f>IFERROR(VLOOKUP($B$85,VAN!$B$119:$M$184,6,FALSE)*(1+$L$9)^$B99,0)</f>
        <v>10</v>
      </c>
      <c r="L99" s="371">
        <f t="shared" si="16"/>
        <v>0</v>
      </c>
      <c r="M99" s="62"/>
      <c r="N99" s="141">
        <v>78.0</v>
      </c>
      <c r="O99" s="337"/>
      <c r="P99" s="338"/>
      <c r="Q99" s="269">
        <f t="shared" si="12"/>
        <v>60</v>
      </c>
      <c r="R99" s="338">
        <f t="shared" si="5"/>
        <v>4.8</v>
      </c>
      <c r="S99" s="338">
        <f>$L$11*(1+$L$9)^N99*'Récapitulatif des résultats'!$I$11</f>
        <v>0</v>
      </c>
      <c r="T99" s="339"/>
      <c r="U99" s="338"/>
      <c r="V99" s="346">
        <f t="shared" si="6"/>
        <v>0</v>
      </c>
      <c r="W99" s="112">
        <f>SUM('Pin Maritime'!AQ83*'Pin Maritime'!$F$21,B!AQ83*B!$F$21,'C'!AQ83*'C'!$F$21,D!AQ83*D!$F$21,E!AQ83*E!$F$21,F!AQ83*F!$F$21)</f>
        <v>0</v>
      </c>
      <c r="X99" s="112">
        <f>SUM('Pin Maritime'!AR83*'Pin Maritime'!$F$21,B!AR83*B!$F$21,'C'!AR83*'C'!$F$21,D!AR83*D!$F$21,E!AR83*E!$F$21,F!AR83*F!$F$21)</f>
        <v>0</v>
      </c>
      <c r="Y99" s="112">
        <f>SUM('Pin Maritime'!AS83*'Pin Maritime'!$F$21,B!AS83*B!$F$21,'C'!AS83*'C'!$F$21,D!AS83*D!$F$21,E!AS83*E!$F$21,F!AS83*F!$F$21)</f>
        <v>0</v>
      </c>
      <c r="Z99" s="139">
        <f>SUM('Pin Maritime'!AT83*'Pin Maritime'!$F$21,B!AT83*B!$F$21,'C'!AT83*'C'!$F$21,D!AT83*D!$F$21,E!AT83*E!$F$21,F!AT83*F!$F$21)</f>
        <v>0</v>
      </c>
      <c r="AA99" s="112">
        <f t="shared" si="10"/>
        <v>0</v>
      </c>
      <c r="AB99" s="143" t="str">
        <f t="shared" si="7"/>
        <v/>
      </c>
      <c r="AC99" s="112"/>
      <c r="AD99" s="112"/>
    </row>
    <row r="100" ht="15.75" customHeight="1">
      <c r="B100" s="372"/>
      <c r="C100" s="62"/>
      <c r="D100" s="62"/>
      <c r="E100" s="62"/>
      <c r="F100" s="62"/>
      <c r="G100" s="62"/>
      <c r="H100" s="62"/>
      <c r="I100" s="62"/>
      <c r="J100" s="62"/>
      <c r="K100" s="62"/>
      <c r="L100" s="373"/>
      <c r="M100" s="62"/>
      <c r="N100" s="141">
        <v>79.0</v>
      </c>
      <c r="O100" s="337"/>
      <c r="P100" s="338"/>
      <c r="Q100" s="269">
        <f t="shared" si="12"/>
        <v>60</v>
      </c>
      <c r="R100" s="338">
        <f t="shared" si="5"/>
        <v>4.8</v>
      </c>
      <c r="S100" s="338">
        <f>$L$11*(1+$L$9)^N100*'Récapitulatif des résultats'!$I$11</f>
        <v>0</v>
      </c>
      <c r="T100" s="339"/>
      <c r="U100" s="338"/>
      <c r="V100" s="346">
        <f t="shared" si="6"/>
        <v>0</v>
      </c>
      <c r="W100" s="112">
        <f>SUM('Pin Maritime'!AQ84*'Pin Maritime'!$F$21,B!AQ84*B!$F$21,'C'!AQ84*'C'!$F$21,D!AQ84*D!$F$21,E!AQ84*E!$F$21,F!AQ84*F!$F$21)</f>
        <v>0</v>
      </c>
      <c r="X100" s="112">
        <f>SUM('Pin Maritime'!AR84*'Pin Maritime'!$F$21,B!AR84*B!$F$21,'C'!AR84*'C'!$F$21,D!AR84*D!$F$21,E!AR84*E!$F$21,F!AR84*F!$F$21)</f>
        <v>0</v>
      </c>
      <c r="Y100" s="112">
        <f>SUM('Pin Maritime'!AS84*'Pin Maritime'!$F$21,B!AS84*B!$F$21,'C'!AS84*'C'!$F$21,D!AS84*D!$F$21,E!AS84*E!$F$21,F!AS84*F!$F$21)</f>
        <v>0</v>
      </c>
      <c r="Z100" s="139">
        <f>SUM('Pin Maritime'!AT84*'Pin Maritime'!$F$21,B!AT84*B!$F$21,'C'!AT84*'C'!$F$21,D!AT84*D!$F$21,E!AT84*E!$F$21,F!AT84*F!$F$21)</f>
        <v>0</v>
      </c>
      <c r="AA100" s="112">
        <f t="shared" si="10"/>
        <v>0</v>
      </c>
      <c r="AB100" s="143" t="str">
        <f t="shared" si="7"/>
        <v/>
      </c>
      <c r="AC100" s="112"/>
      <c r="AD100" s="112"/>
    </row>
    <row r="101" ht="15.75" customHeight="1">
      <c r="B101" s="374" t="str">
        <f>F!F17</f>
        <v/>
      </c>
      <c r="C101" s="18"/>
      <c r="D101" s="18"/>
      <c r="E101" s="18"/>
      <c r="F101" s="18"/>
      <c r="G101" s="19"/>
      <c r="H101" s="252" t="s">
        <v>294</v>
      </c>
      <c r="I101" s="115"/>
      <c r="J101" s="115"/>
      <c r="K101" s="116"/>
      <c r="L101" s="375" t="str">
        <f>AD5</f>
        <v/>
      </c>
      <c r="M101" s="62"/>
      <c r="N101" s="141">
        <v>80.0</v>
      </c>
      <c r="O101" s="337"/>
      <c r="P101" s="338"/>
      <c r="Q101" s="269">
        <f t="shared" si="12"/>
        <v>60</v>
      </c>
      <c r="R101" s="338">
        <f t="shared" si="5"/>
        <v>4.8</v>
      </c>
      <c r="S101" s="338">
        <f>$L$11*(1+$L$9)^N101*'Récapitulatif des résultats'!$I$11</f>
        <v>0</v>
      </c>
      <c r="T101" s="339"/>
      <c r="U101" s="338"/>
      <c r="V101" s="346">
        <f t="shared" si="6"/>
        <v>0</v>
      </c>
      <c r="W101" s="112">
        <f>SUM('Pin Maritime'!AQ85*'Pin Maritime'!$F$21,B!AQ85*B!$F$21,'C'!AQ85*'C'!$F$21,D!AQ85*D!$F$21,E!AQ85*E!$F$21,F!AQ85*F!$F$21)</f>
        <v>0</v>
      </c>
      <c r="X101" s="112">
        <f>SUM('Pin Maritime'!AR85*'Pin Maritime'!$F$21,B!AR85*B!$F$21,'C'!AR85*'C'!$F$21,D!AR85*D!$F$21,E!AR85*E!$F$21,F!AR85*F!$F$21)</f>
        <v>0</v>
      </c>
      <c r="Y101" s="112">
        <f>SUM('Pin Maritime'!AS85*'Pin Maritime'!$F$21,B!AS85*B!$F$21,'C'!AS85*'C'!$F$21,D!AS85*D!$F$21,E!AS85*E!$F$21,F!AS85*F!$F$21)</f>
        <v>0</v>
      </c>
      <c r="Z101" s="139">
        <f>SUM('Pin Maritime'!AT85*'Pin Maritime'!$F$21,B!AT85*B!$F$21,'C'!AT85*'C'!$F$21,D!AT85*D!$F$21,E!AT85*E!$F$21,F!AT85*F!$F$21)</f>
        <v>0</v>
      </c>
      <c r="AA101" s="112">
        <f t="shared" si="10"/>
        <v>0</v>
      </c>
      <c r="AB101" s="143" t="str">
        <f t="shared" si="7"/>
        <v/>
      </c>
      <c r="AC101" s="112"/>
      <c r="AD101" s="112"/>
    </row>
    <row r="102" ht="15.75" customHeight="1">
      <c r="B102" s="344" t="str">
        <f>F!B81</f>
        <v>Année</v>
      </c>
      <c r="C102" s="201" t="str">
        <f>F!C81</f>
        <v>Volume d'éclaircie</v>
      </c>
      <c r="D102" s="26" t="str">
        <f>F!D81</f>
        <v>BO</v>
      </c>
      <c r="E102" s="26" t="str">
        <f>F!E81</f>
        <v>BI - panneaux</v>
      </c>
      <c r="F102" s="26" t="str">
        <f>F!F81</f>
        <v>BI - papier</v>
      </c>
      <c r="G102" s="24" t="str">
        <f>F!G81</f>
        <v>BE</v>
      </c>
      <c r="H102" s="25" t="s">
        <v>146</v>
      </c>
      <c r="I102" s="26" t="s">
        <v>147</v>
      </c>
      <c r="J102" s="26" t="s">
        <v>148</v>
      </c>
      <c r="K102" s="24" t="s">
        <v>149</v>
      </c>
      <c r="L102" s="345" t="s">
        <v>295</v>
      </c>
      <c r="M102" s="62"/>
      <c r="N102" s="141">
        <v>81.0</v>
      </c>
      <c r="O102" s="337"/>
      <c r="P102" s="338"/>
      <c r="Q102" s="269">
        <f t="shared" si="12"/>
        <v>60</v>
      </c>
      <c r="R102" s="338">
        <f t="shared" si="5"/>
        <v>4.8</v>
      </c>
      <c r="S102" s="338">
        <f>$L$11*(1+$L$9)^N102*'Récapitulatif des résultats'!$I$11</f>
        <v>0</v>
      </c>
      <c r="T102" s="339"/>
      <c r="U102" s="338"/>
      <c r="V102" s="346">
        <f t="shared" si="6"/>
        <v>0</v>
      </c>
      <c r="W102" s="112">
        <f>SUM('Pin Maritime'!AQ86*'Pin Maritime'!$F$21,B!AQ86*B!$F$21,'C'!AQ86*'C'!$F$21,D!AQ86*D!$F$21,E!AQ86*E!$F$21,F!AQ86*F!$F$21)</f>
        <v>0</v>
      </c>
      <c r="X102" s="112">
        <f>SUM('Pin Maritime'!AR86*'Pin Maritime'!$F$21,B!AR86*B!$F$21,'C'!AR86*'C'!$F$21,D!AR86*D!$F$21,E!AR86*E!$F$21,F!AR86*F!$F$21)</f>
        <v>0</v>
      </c>
      <c r="Y102" s="112">
        <f>SUM('Pin Maritime'!AS86*'Pin Maritime'!$F$21,B!AS86*B!$F$21,'C'!AS86*'C'!$F$21,D!AS86*D!$F$21,E!AS86*E!$F$21,F!AS86*F!$F$21)</f>
        <v>0</v>
      </c>
      <c r="Z102" s="139">
        <f>SUM('Pin Maritime'!AT86*'Pin Maritime'!$F$21,B!AT86*B!$F$21,'C'!AT86*'C'!$F$21,D!AT86*D!$F$21,E!AT86*E!$F$21,F!AT86*F!$F$21)</f>
        <v>0</v>
      </c>
      <c r="AA102" s="112">
        <f t="shared" si="10"/>
        <v>0</v>
      </c>
      <c r="AB102" s="143" t="str">
        <f t="shared" si="7"/>
        <v/>
      </c>
      <c r="AC102" s="112"/>
      <c r="AD102" s="112"/>
    </row>
    <row r="103" ht="15.75" customHeight="1">
      <c r="B103" s="347" t="str">
        <f>F!B82</f>
        <v>-</v>
      </c>
      <c r="C103" s="348">
        <f>F!C82</f>
        <v>0</v>
      </c>
      <c r="D103" s="205" t="str">
        <f>F!D82</f>
        <v/>
      </c>
      <c r="E103" s="205">
        <f>F!E82</f>
        <v>0</v>
      </c>
      <c r="F103" s="205">
        <f>F!F82</f>
        <v>0</v>
      </c>
      <c r="G103" s="349">
        <f>F!G82</f>
        <v>1</v>
      </c>
      <c r="H103" s="358">
        <f>IFERROR(VLOOKUP($B$101,VAN!$B$119:$M$184,4,FALSE)*(1+$L$9)^$B103,0)</f>
        <v>0</v>
      </c>
      <c r="I103" s="359">
        <f>IFERROR(VLOOKUP($B$101,VAN!$B$119:$M$184,5,FALSE)*(1+$L$9)^$B103,0)</f>
        <v>0</v>
      </c>
      <c r="J103" s="359">
        <f>IFERROR(VLOOKUP($B$101,VAN!$B$119:$M$184,5,FALSE)*(1+$L$9)^$B103,0)</f>
        <v>0</v>
      </c>
      <c r="K103" s="360">
        <f>IFERROR(VLOOKUP($B$101,VAN!$B$119:$M$184,6,FALSE)*(1+$L$9)^$B103,0)</f>
        <v>0</v>
      </c>
      <c r="L103" s="353">
        <f t="shared" ref="L103:L115" si="17">(C103*D103*H103+C103*E103*I103+C103*F103*J103+C103*G103*K103)*L$101</f>
        <v>0</v>
      </c>
      <c r="M103" s="62"/>
      <c r="N103" s="141">
        <v>82.0</v>
      </c>
      <c r="O103" s="337"/>
      <c r="P103" s="338"/>
      <c r="Q103" s="269">
        <f t="shared" si="12"/>
        <v>60</v>
      </c>
      <c r="R103" s="338">
        <f t="shared" si="5"/>
        <v>4.8</v>
      </c>
      <c r="S103" s="338">
        <f>$L$11*(1+$L$9)^N103*'Récapitulatif des résultats'!$I$11</f>
        <v>0</v>
      </c>
      <c r="T103" s="339"/>
      <c r="U103" s="338"/>
      <c r="V103" s="346">
        <f t="shared" si="6"/>
        <v>0</v>
      </c>
      <c r="W103" s="112">
        <f>SUM('Pin Maritime'!AQ87*'Pin Maritime'!$F$21,B!AQ87*B!$F$21,'C'!AQ87*'C'!$F$21,D!AQ87*D!$F$21,E!AQ87*E!$F$21,F!AQ87*F!$F$21)</f>
        <v>0</v>
      </c>
      <c r="X103" s="112">
        <f>SUM('Pin Maritime'!AR87*'Pin Maritime'!$F$21,B!AR87*B!$F$21,'C'!AR87*'C'!$F$21,D!AR87*D!$F$21,E!AR87*E!$F$21,F!AR87*F!$F$21)</f>
        <v>0</v>
      </c>
      <c r="Y103" s="112">
        <f>SUM('Pin Maritime'!AS87*'Pin Maritime'!$F$21,B!AS87*B!$F$21,'C'!AS87*'C'!$F$21,D!AS87*D!$F$21,E!AS87*E!$F$21,F!AS87*F!$F$21)</f>
        <v>0</v>
      </c>
      <c r="Z103" s="139">
        <f>SUM('Pin Maritime'!AT87*'Pin Maritime'!$F$21,B!AT87*B!$F$21,'C'!AT87*'C'!$F$21,D!AT87*D!$F$21,E!AT87*E!$F$21,F!AT87*F!$F$21)</f>
        <v>0</v>
      </c>
      <c r="AA103" s="112">
        <f t="shared" si="10"/>
        <v>0</v>
      </c>
      <c r="AB103" s="143" t="str">
        <f t="shared" si="7"/>
        <v/>
      </c>
      <c r="AC103" s="112"/>
      <c r="AD103" s="112"/>
    </row>
    <row r="104" ht="15.75" customHeight="1">
      <c r="B104" s="354" t="str">
        <f>F!B83</f>
        <v>-</v>
      </c>
      <c r="C104" s="355">
        <f>F!C83</f>
        <v>0</v>
      </c>
      <c r="D104" s="356" t="str">
        <f>F!D83</f>
        <v/>
      </c>
      <c r="E104" s="211">
        <f>F!E83</f>
        <v>0</v>
      </c>
      <c r="F104" s="211">
        <f>F!F83</f>
        <v>0</v>
      </c>
      <c r="G104" s="357">
        <f>F!G83</f>
        <v>1</v>
      </c>
      <c r="H104" s="358">
        <f>IFERROR(VLOOKUP($B$101,VAN!$B$119:$M$184,4,FALSE)*(1+$L$9)^$B104,0)</f>
        <v>0</v>
      </c>
      <c r="I104" s="359">
        <f>IFERROR(VLOOKUP($B$101,VAN!$B$119:$M$184,5,FALSE)*(1+$L$9)^$B104,0)</f>
        <v>0</v>
      </c>
      <c r="J104" s="359">
        <f>IFERROR(VLOOKUP($B$101,VAN!$B$119:$M$184,5,FALSE)*(1+$L$9)^$B104,0)</f>
        <v>0</v>
      </c>
      <c r="K104" s="360">
        <f>IFERROR(VLOOKUP($B$101,VAN!$B$119:$M$184,6,FALSE)*(1+$L$9)^$B104,0)</f>
        <v>0</v>
      </c>
      <c r="L104" s="361">
        <f t="shared" si="17"/>
        <v>0</v>
      </c>
      <c r="M104" s="62"/>
      <c r="N104" s="141">
        <v>83.0</v>
      </c>
      <c r="O104" s="337"/>
      <c r="P104" s="338"/>
      <c r="Q104" s="269">
        <f t="shared" si="12"/>
        <v>60</v>
      </c>
      <c r="R104" s="338">
        <f t="shared" si="5"/>
        <v>4.8</v>
      </c>
      <c r="S104" s="338">
        <f>$L$11*(1+$L$9)^N104*'Récapitulatif des résultats'!$I$11</f>
        <v>0</v>
      </c>
      <c r="T104" s="339"/>
      <c r="U104" s="338"/>
      <c r="V104" s="346">
        <f t="shared" si="6"/>
        <v>0</v>
      </c>
      <c r="W104" s="112">
        <f>SUM('Pin Maritime'!AQ88*'Pin Maritime'!$F$21,B!AQ88*B!$F$21,'C'!AQ88*'C'!$F$21,D!AQ88*D!$F$21,E!AQ88*E!$F$21,F!AQ88*F!$F$21)</f>
        <v>0</v>
      </c>
      <c r="X104" s="112">
        <f>SUM('Pin Maritime'!AR88*'Pin Maritime'!$F$21,B!AR88*B!$F$21,'C'!AR88*'C'!$F$21,D!AR88*D!$F$21,E!AR88*E!$F$21,F!AR88*F!$F$21)</f>
        <v>0</v>
      </c>
      <c r="Y104" s="112">
        <f>SUM('Pin Maritime'!AS88*'Pin Maritime'!$F$21,B!AS88*B!$F$21,'C'!AS88*'C'!$F$21,D!AS88*D!$F$21,E!AS88*E!$F$21,F!AS88*F!$F$21)</f>
        <v>0</v>
      </c>
      <c r="Z104" s="139">
        <f>SUM('Pin Maritime'!AT88*'Pin Maritime'!$F$21,B!AT88*B!$F$21,'C'!AT88*'C'!$F$21,D!AT88*D!$F$21,E!AT88*E!$F$21,F!AT88*F!$F$21)</f>
        <v>0</v>
      </c>
      <c r="AA104" s="112">
        <f t="shared" si="10"/>
        <v>0</v>
      </c>
      <c r="AB104" s="143" t="str">
        <f t="shared" si="7"/>
        <v/>
      </c>
      <c r="AC104" s="112"/>
      <c r="AD104" s="112"/>
    </row>
    <row r="105" ht="15.75" customHeight="1">
      <c r="B105" s="354" t="str">
        <f>F!B84</f>
        <v>-</v>
      </c>
      <c r="C105" s="355">
        <f>F!C84</f>
        <v>26</v>
      </c>
      <c r="D105" s="356" t="str">
        <f>F!D84</f>
        <v/>
      </c>
      <c r="E105" s="211">
        <f>F!E84</f>
        <v>0</v>
      </c>
      <c r="F105" s="211">
        <f>F!F84</f>
        <v>0</v>
      </c>
      <c r="G105" s="357">
        <f>F!G84</f>
        <v>1</v>
      </c>
      <c r="H105" s="358">
        <f>IFERROR(VLOOKUP($B$101,VAN!$B$119:$M$184,4,FALSE)*(1+$L$9)^$B105,0)</f>
        <v>0</v>
      </c>
      <c r="I105" s="359">
        <f>IFERROR(VLOOKUP($B$101,VAN!$B$119:$M$184,5,FALSE)*(1+$L$9)^$B105,0)</f>
        <v>0</v>
      </c>
      <c r="J105" s="359">
        <f>IFERROR(VLOOKUP($B$101,VAN!$B$119:$M$184,5,FALSE)*(1+$L$9)^$B105,0)</f>
        <v>0</v>
      </c>
      <c r="K105" s="360">
        <f>IFERROR(VLOOKUP($B$101,VAN!$B$119:$M$184,6,FALSE)*(1+$L$9)^$B105,0)</f>
        <v>0</v>
      </c>
      <c r="L105" s="361">
        <f t="shared" si="17"/>
        <v>0</v>
      </c>
      <c r="M105" s="62"/>
      <c r="N105" s="141">
        <v>84.0</v>
      </c>
      <c r="O105" s="337"/>
      <c r="P105" s="338"/>
      <c r="Q105" s="269">
        <f t="shared" si="12"/>
        <v>60</v>
      </c>
      <c r="R105" s="338">
        <f t="shared" si="5"/>
        <v>4.8</v>
      </c>
      <c r="S105" s="338">
        <f>$L$11*(1+$L$9)^N105*'Récapitulatif des résultats'!$I$11</f>
        <v>0</v>
      </c>
      <c r="T105" s="339"/>
      <c r="U105" s="338"/>
      <c r="V105" s="346">
        <f t="shared" si="6"/>
        <v>0</v>
      </c>
      <c r="W105" s="112">
        <f>SUM('Pin Maritime'!AQ89*'Pin Maritime'!$F$21,B!AQ89*B!$F$21,'C'!AQ89*'C'!$F$21,D!AQ89*D!$F$21,E!AQ89*E!$F$21,F!AQ89*F!$F$21)</f>
        <v>0</v>
      </c>
      <c r="X105" s="112">
        <f>SUM('Pin Maritime'!AR89*'Pin Maritime'!$F$21,B!AR89*B!$F$21,'C'!AR89*'C'!$F$21,D!AR89*D!$F$21,E!AR89*E!$F$21,F!AR89*F!$F$21)</f>
        <v>0</v>
      </c>
      <c r="Y105" s="112">
        <f>SUM('Pin Maritime'!AS89*'Pin Maritime'!$F$21,B!AS89*B!$F$21,'C'!AS89*'C'!$F$21,D!AS89*D!$F$21,E!AS89*E!$F$21,F!AS89*F!$F$21)</f>
        <v>0</v>
      </c>
      <c r="Z105" s="139">
        <f>SUM('Pin Maritime'!AT89*'Pin Maritime'!$F$21,B!AT89*B!$F$21,'C'!AT89*'C'!$F$21,D!AT89*D!$F$21,E!AT89*E!$F$21,F!AT89*F!$F$21)</f>
        <v>0</v>
      </c>
      <c r="AA105" s="112">
        <f t="shared" si="10"/>
        <v>0</v>
      </c>
      <c r="AB105" s="143" t="str">
        <f t="shared" si="7"/>
        <v/>
      </c>
      <c r="AC105" s="112"/>
      <c r="AD105" s="112"/>
    </row>
    <row r="106" ht="15.75" customHeight="1">
      <c r="B106" s="354" t="str">
        <f>F!B85</f>
        <v>-</v>
      </c>
      <c r="C106" s="355">
        <f>F!C85</f>
        <v>23.4</v>
      </c>
      <c r="D106" s="356" t="str">
        <f>F!D85</f>
        <v/>
      </c>
      <c r="E106" s="211">
        <f>F!E85</f>
        <v>0</v>
      </c>
      <c r="F106" s="211">
        <f>F!F85</f>
        <v>0</v>
      </c>
      <c r="G106" s="357">
        <f>F!G85</f>
        <v>1</v>
      </c>
      <c r="H106" s="358">
        <f>IFERROR(VLOOKUP($B$101,VAN!$B$119:$M$184,4,FALSE)*(1+$L$9)^$B106,0)</f>
        <v>0</v>
      </c>
      <c r="I106" s="359">
        <f>IFERROR(VLOOKUP($B$101,VAN!$B$119:$M$184,5,FALSE)*(1+$L$9)^$B106,0)</f>
        <v>0</v>
      </c>
      <c r="J106" s="359">
        <f>IFERROR(VLOOKUP($B$101,VAN!$B$119:$M$184,5,FALSE)*(1+$L$9)^$B106,0)</f>
        <v>0</v>
      </c>
      <c r="K106" s="360">
        <f>IFERROR(VLOOKUP($B$101,VAN!$B$119:$M$184,6,FALSE)*(1+$L$9)^$B106,0)</f>
        <v>0</v>
      </c>
      <c r="L106" s="361">
        <f t="shared" si="17"/>
        <v>0</v>
      </c>
      <c r="M106" s="62"/>
      <c r="N106" s="141">
        <v>85.0</v>
      </c>
      <c r="O106" s="337"/>
      <c r="P106" s="338"/>
      <c r="Q106" s="269">
        <f t="shared" si="12"/>
        <v>60</v>
      </c>
      <c r="R106" s="338">
        <f t="shared" si="5"/>
        <v>4.8</v>
      </c>
      <c r="S106" s="338">
        <f>$L$11*(1+$L$9)^N106*'Récapitulatif des résultats'!$I$11</f>
        <v>0</v>
      </c>
      <c r="T106" s="339"/>
      <c r="U106" s="338"/>
      <c r="V106" s="346">
        <f t="shared" si="6"/>
        <v>0</v>
      </c>
      <c r="W106" s="112">
        <f>SUM('Pin Maritime'!AQ90*'Pin Maritime'!$F$21,B!AQ90*B!$F$21,'C'!AQ90*'C'!$F$21,D!AQ90*D!$F$21,E!AQ90*E!$F$21,F!AQ90*F!$F$21)</f>
        <v>0</v>
      </c>
      <c r="X106" s="112">
        <f>SUM('Pin Maritime'!AR90*'Pin Maritime'!$F$21,B!AR90*B!$F$21,'C'!AR90*'C'!$F$21,D!AR90*D!$F$21,E!AR90*E!$F$21,F!AR90*F!$F$21)</f>
        <v>0</v>
      </c>
      <c r="Y106" s="112">
        <f>SUM('Pin Maritime'!AS90*'Pin Maritime'!$F$21,B!AS90*B!$F$21,'C'!AS90*'C'!$F$21,D!AS90*D!$F$21,E!AS90*E!$F$21,F!AS90*F!$F$21)</f>
        <v>0</v>
      </c>
      <c r="Z106" s="139">
        <f>SUM('Pin Maritime'!AT90*'Pin Maritime'!$F$21,B!AT90*B!$F$21,'C'!AT90*'C'!$F$21,D!AT90*D!$F$21,E!AT90*E!$F$21,F!AT90*F!$F$21)</f>
        <v>0</v>
      </c>
      <c r="AA106" s="112">
        <f t="shared" si="10"/>
        <v>0</v>
      </c>
      <c r="AB106" s="143" t="str">
        <f t="shared" si="7"/>
        <v/>
      </c>
      <c r="AC106" s="112"/>
      <c r="AD106" s="112"/>
    </row>
    <row r="107" ht="15.75" customHeight="1">
      <c r="B107" s="354" t="str">
        <f>F!B86</f>
        <v>-</v>
      </c>
      <c r="C107" s="355">
        <f>F!C86</f>
        <v>20.4</v>
      </c>
      <c r="D107" s="356">
        <f>F!D86</f>
        <v>0</v>
      </c>
      <c r="E107" s="211">
        <f>F!E86</f>
        <v>0</v>
      </c>
      <c r="F107" s="211">
        <f>F!F86</f>
        <v>0</v>
      </c>
      <c r="G107" s="357">
        <f>F!G86</f>
        <v>1</v>
      </c>
      <c r="H107" s="358">
        <f>IFERROR(VLOOKUP($B$101,VAN!$B$119:$M$184,4,FALSE)*(1+$L$9)^$B107,0)</f>
        <v>0</v>
      </c>
      <c r="I107" s="359">
        <f>IFERROR(VLOOKUP($B$101,VAN!$B$119:$M$184,5,FALSE)*(1+$L$9)^$B107,0)</f>
        <v>0</v>
      </c>
      <c r="J107" s="359">
        <f>IFERROR(VLOOKUP($B$101,VAN!$B$119:$M$184,5,FALSE)*(1+$L$9)^$B107,0)</f>
        <v>0</v>
      </c>
      <c r="K107" s="360">
        <f>IFERROR(VLOOKUP($B$101,VAN!$B$119:$M$184,6,FALSE)*(1+$L$9)^$B107,0)</f>
        <v>0</v>
      </c>
      <c r="L107" s="361">
        <f t="shared" si="17"/>
        <v>0</v>
      </c>
      <c r="M107" s="62"/>
      <c r="N107" s="141">
        <v>86.0</v>
      </c>
      <c r="O107" s="337"/>
      <c r="P107" s="338"/>
      <c r="Q107" s="269">
        <f t="shared" si="12"/>
        <v>60</v>
      </c>
      <c r="R107" s="338">
        <f t="shared" si="5"/>
        <v>4.8</v>
      </c>
      <c r="S107" s="338">
        <f>$L$11*(1+$L$9)^N107*'Récapitulatif des résultats'!$I$11</f>
        <v>0</v>
      </c>
      <c r="T107" s="339"/>
      <c r="U107" s="338"/>
      <c r="V107" s="346">
        <f t="shared" si="6"/>
        <v>0</v>
      </c>
      <c r="W107" s="112">
        <f>SUM('Pin Maritime'!AQ91*'Pin Maritime'!$F$21,B!AQ91*B!$F$21,'C'!AQ91*'C'!$F$21,D!AQ91*D!$F$21,E!AQ91*E!$F$21,F!AQ91*F!$F$21)</f>
        <v>0</v>
      </c>
      <c r="X107" s="112">
        <f>SUM('Pin Maritime'!AR91*'Pin Maritime'!$F$21,B!AR91*B!$F$21,'C'!AR91*'C'!$F$21,D!AR91*D!$F$21,E!AR91*E!$F$21,F!AR91*F!$F$21)</f>
        <v>0</v>
      </c>
      <c r="Y107" s="112">
        <f>SUM('Pin Maritime'!AS91*'Pin Maritime'!$F$21,B!AS91*B!$F$21,'C'!AS91*'C'!$F$21,D!AS91*D!$F$21,E!AS91*E!$F$21,F!AS91*F!$F$21)</f>
        <v>0</v>
      </c>
      <c r="Z107" s="139">
        <f>SUM('Pin Maritime'!AT91*'Pin Maritime'!$F$21,B!AT91*B!$F$21,'C'!AT91*'C'!$F$21,D!AT91*D!$F$21,E!AT91*E!$F$21,F!AT91*F!$F$21)</f>
        <v>0</v>
      </c>
      <c r="AA107" s="112">
        <f t="shared" si="10"/>
        <v>0</v>
      </c>
      <c r="AB107" s="143" t="str">
        <f t="shared" si="7"/>
        <v/>
      </c>
      <c r="AC107" s="112"/>
      <c r="AD107" s="112"/>
    </row>
    <row r="108" ht="15.75" customHeight="1">
      <c r="B108" s="354" t="str">
        <f>F!B87</f>
        <v>-</v>
      </c>
      <c r="C108" s="355">
        <f>F!C87</f>
        <v>18.2</v>
      </c>
      <c r="D108" s="356">
        <f>F!D87</f>
        <v>0.2</v>
      </c>
      <c r="E108" s="211">
        <f>F!E87</f>
        <v>0</v>
      </c>
      <c r="F108" s="211">
        <f>F!F87</f>
        <v>0</v>
      </c>
      <c r="G108" s="357">
        <f>F!G87</f>
        <v>0.8</v>
      </c>
      <c r="H108" s="358">
        <f>IFERROR(VLOOKUP($B$101,VAN!$B$119:$M$184,4,FALSE)*(1+$L$9)^$B108,0)</f>
        <v>0</v>
      </c>
      <c r="I108" s="359">
        <f>IFERROR(VLOOKUP($B$101,VAN!$B$119:$M$184,5,FALSE)*(1+$L$9)^$B108,0)</f>
        <v>0</v>
      </c>
      <c r="J108" s="359">
        <f>IFERROR(VLOOKUP($B$101,VAN!$B$119:$M$184,5,FALSE)*(1+$L$9)^$B108,0)</f>
        <v>0</v>
      </c>
      <c r="K108" s="360">
        <f>IFERROR(VLOOKUP($B$101,VAN!$B$119:$M$184,6,FALSE)*(1+$L$9)^$B108,0)</f>
        <v>0</v>
      </c>
      <c r="L108" s="361">
        <f t="shared" si="17"/>
        <v>0</v>
      </c>
      <c r="M108" s="62"/>
      <c r="N108" s="141">
        <v>87.0</v>
      </c>
      <c r="O108" s="337"/>
      <c r="P108" s="338"/>
      <c r="Q108" s="269">
        <f t="shared" si="12"/>
        <v>60</v>
      </c>
      <c r="R108" s="338">
        <f t="shared" si="5"/>
        <v>4.8</v>
      </c>
      <c r="S108" s="338">
        <f>$L$11*(1+$L$9)^N108*'Récapitulatif des résultats'!$I$11</f>
        <v>0</v>
      </c>
      <c r="T108" s="339"/>
      <c r="U108" s="338"/>
      <c r="V108" s="346">
        <f t="shared" si="6"/>
        <v>0</v>
      </c>
      <c r="W108" s="112">
        <f>SUM('Pin Maritime'!AQ92*'Pin Maritime'!$F$21,B!AQ92*B!$F$21,'C'!AQ92*'C'!$F$21,D!AQ92*D!$F$21,E!AQ92*E!$F$21,F!AQ92*F!$F$21)</f>
        <v>0</v>
      </c>
      <c r="X108" s="112">
        <f>SUM('Pin Maritime'!AR92*'Pin Maritime'!$F$21,B!AR92*B!$F$21,'C'!AR92*'C'!$F$21,D!AR92*D!$F$21,E!AR92*E!$F$21,F!AR92*F!$F$21)</f>
        <v>0</v>
      </c>
      <c r="Y108" s="112">
        <f>SUM('Pin Maritime'!AS92*'Pin Maritime'!$F$21,B!AS92*B!$F$21,'C'!AS92*'C'!$F$21,D!AS92*D!$F$21,E!AS92*E!$F$21,F!AS92*F!$F$21)</f>
        <v>0</v>
      </c>
      <c r="Z108" s="139">
        <f>SUM('Pin Maritime'!AT92*'Pin Maritime'!$F$21,B!AT92*B!$F$21,'C'!AT92*'C'!$F$21,D!AT92*D!$F$21,E!AT92*E!$F$21,F!AT92*F!$F$21)</f>
        <v>0</v>
      </c>
      <c r="AA108" s="112">
        <f t="shared" si="10"/>
        <v>0</v>
      </c>
      <c r="AB108" s="143" t="str">
        <f t="shared" si="7"/>
        <v/>
      </c>
      <c r="AC108" s="112"/>
      <c r="AD108" s="112"/>
    </row>
    <row r="109" ht="15.75" customHeight="1">
      <c r="B109" s="354" t="str">
        <f>F!B88</f>
        <v>-</v>
      </c>
      <c r="C109" s="355">
        <f>F!C88</f>
        <v>16.1</v>
      </c>
      <c r="D109" s="356">
        <f>F!D88</f>
        <v>0.3</v>
      </c>
      <c r="E109" s="211">
        <f>F!E88</f>
        <v>0</v>
      </c>
      <c r="F109" s="211">
        <f>F!F88</f>
        <v>0</v>
      </c>
      <c r="G109" s="357">
        <f>F!G88</f>
        <v>0.7</v>
      </c>
      <c r="H109" s="358">
        <f>IFERROR(VLOOKUP($B$101,VAN!$B$119:$M$184,4,FALSE)*(1+$L$9)^$B109,0)</f>
        <v>0</v>
      </c>
      <c r="I109" s="359">
        <f>IFERROR(VLOOKUP($B$101,VAN!$B$119:$M$184,5,FALSE)*(1+$L$9)^$B109,0)</f>
        <v>0</v>
      </c>
      <c r="J109" s="359">
        <f>IFERROR(VLOOKUP($B$101,VAN!$B$119:$M$184,5,FALSE)*(1+$L$9)^$B109,0)</f>
        <v>0</v>
      </c>
      <c r="K109" s="360">
        <f>IFERROR(VLOOKUP($B$101,VAN!$B$119:$M$184,6,FALSE)*(1+$L$9)^$B109,0)</f>
        <v>0</v>
      </c>
      <c r="L109" s="361">
        <f t="shared" si="17"/>
        <v>0</v>
      </c>
      <c r="M109" s="62"/>
      <c r="N109" s="141">
        <v>88.0</v>
      </c>
      <c r="O109" s="337"/>
      <c r="P109" s="338"/>
      <c r="Q109" s="269">
        <f t="shared" si="12"/>
        <v>60</v>
      </c>
      <c r="R109" s="338">
        <f t="shared" si="5"/>
        <v>4.8</v>
      </c>
      <c r="S109" s="338">
        <f>$L$11*(1+$L$9)^N109*'Récapitulatif des résultats'!$I$11</f>
        <v>0</v>
      </c>
      <c r="T109" s="339"/>
      <c r="U109" s="338"/>
      <c r="V109" s="346">
        <f t="shared" si="6"/>
        <v>0</v>
      </c>
      <c r="W109" s="112">
        <f>SUM('Pin Maritime'!AQ93*'Pin Maritime'!$F$21,B!AQ93*B!$F$21,'C'!AQ93*'C'!$F$21,D!AQ93*D!$F$21,E!AQ93*E!$F$21,F!AQ93*F!$F$21)</f>
        <v>0</v>
      </c>
      <c r="X109" s="112">
        <f>SUM('Pin Maritime'!AR93*'Pin Maritime'!$F$21,B!AR93*B!$F$21,'C'!AR93*'C'!$F$21,D!AR93*D!$F$21,E!AR93*E!$F$21,F!AR93*F!$F$21)</f>
        <v>0</v>
      </c>
      <c r="Y109" s="112">
        <f>SUM('Pin Maritime'!AS93*'Pin Maritime'!$F$21,B!AS93*B!$F$21,'C'!AS93*'C'!$F$21,D!AS93*D!$F$21,E!AS93*E!$F$21,F!AS93*F!$F$21)</f>
        <v>0</v>
      </c>
      <c r="Z109" s="139">
        <f>SUM('Pin Maritime'!AT93*'Pin Maritime'!$F$21,B!AT93*B!$F$21,'C'!AT93*'C'!$F$21,D!AT93*D!$F$21,E!AT93*E!$F$21,F!AT93*F!$F$21)</f>
        <v>0</v>
      </c>
      <c r="AA109" s="112">
        <f t="shared" si="10"/>
        <v>0</v>
      </c>
      <c r="AB109" s="143" t="str">
        <f t="shared" si="7"/>
        <v/>
      </c>
      <c r="AC109" s="112"/>
      <c r="AD109" s="112"/>
    </row>
    <row r="110" ht="15.75" customHeight="1">
      <c r="B110" s="354" t="str">
        <f>F!B89</f>
        <v>-</v>
      </c>
      <c r="C110" s="355">
        <f>F!C89</f>
        <v>14.4</v>
      </c>
      <c r="D110" s="356">
        <f>F!D89</f>
        <v>0.4</v>
      </c>
      <c r="E110" s="211">
        <f>F!E89</f>
        <v>0</v>
      </c>
      <c r="F110" s="211">
        <f>F!F89</f>
        <v>0</v>
      </c>
      <c r="G110" s="357">
        <f>F!G89</f>
        <v>0.6</v>
      </c>
      <c r="H110" s="358">
        <f>IFERROR(VLOOKUP($B$101,VAN!$B$119:$M$184,4,FALSE)*(1+$L$9)^$B110,0)</f>
        <v>0</v>
      </c>
      <c r="I110" s="359">
        <f>IFERROR(VLOOKUP($B$101,VAN!$B$119:$M$184,5,FALSE)*(1+$L$9)^$B110,0)</f>
        <v>0</v>
      </c>
      <c r="J110" s="359">
        <f>IFERROR(VLOOKUP($B$101,VAN!$B$119:$M$184,5,FALSE)*(1+$L$9)^$B110,0)</f>
        <v>0</v>
      </c>
      <c r="K110" s="360">
        <f>IFERROR(VLOOKUP($B$101,VAN!$B$119:$M$184,6,FALSE)*(1+$L$9)^$B110,0)</f>
        <v>0</v>
      </c>
      <c r="L110" s="361">
        <f t="shared" si="17"/>
        <v>0</v>
      </c>
      <c r="M110" s="62"/>
      <c r="N110" s="141">
        <v>89.0</v>
      </c>
      <c r="O110" s="337"/>
      <c r="P110" s="338"/>
      <c r="Q110" s="269">
        <f t="shared" si="12"/>
        <v>60</v>
      </c>
      <c r="R110" s="338">
        <f t="shared" si="5"/>
        <v>4.8</v>
      </c>
      <c r="S110" s="338">
        <f>$L$11*(1+$L$9)^N110*'Récapitulatif des résultats'!$I$11</f>
        <v>0</v>
      </c>
      <c r="T110" s="339"/>
      <c r="U110" s="338"/>
      <c r="V110" s="346">
        <f t="shared" si="6"/>
        <v>0</v>
      </c>
      <c r="W110" s="112">
        <f>SUM('Pin Maritime'!AQ94*'Pin Maritime'!$F$21,B!AQ94*B!$F$21,'C'!AQ94*'C'!$F$21,D!AQ94*D!$F$21,E!AQ94*E!$F$21,F!AQ94*F!$F$21)</f>
        <v>0</v>
      </c>
      <c r="X110" s="112">
        <f>SUM('Pin Maritime'!AR94*'Pin Maritime'!$F$21,B!AR94*B!$F$21,'C'!AR94*'C'!$F$21,D!AR94*D!$F$21,E!AR94*E!$F$21,F!AR94*F!$F$21)</f>
        <v>0</v>
      </c>
      <c r="Y110" s="112">
        <f>SUM('Pin Maritime'!AS94*'Pin Maritime'!$F$21,B!AS94*B!$F$21,'C'!AS94*'C'!$F$21,D!AS94*D!$F$21,E!AS94*E!$F$21,F!AS94*F!$F$21)</f>
        <v>0</v>
      </c>
      <c r="Z110" s="139">
        <f>SUM('Pin Maritime'!AT94*'Pin Maritime'!$F$21,B!AT94*B!$F$21,'C'!AT94*'C'!$F$21,D!AT94*D!$F$21,E!AT94*E!$F$21,F!AT94*F!$F$21)</f>
        <v>0</v>
      </c>
      <c r="AA110" s="112">
        <f t="shared" si="10"/>
        <v>0</v>
      </c>
      <c r="AB110" s="143" t="str">
        <f t="shared" si="7"/>
        <v/>
      </c>
      <c r="AC110" s="112"/>
      <c r="AD110" s="112"/>
    </row>
    <row r="111" ht="15.75" customHeight="1">
      <c r="B111" s="354" t="str">
        <f>F!B90</f>
        <v>-</v>
      </c>
      <c r="C111" s="355">
        <f>F!C90</f>
        <v>12.9</v>
      </c>
      <c r="D111" s="356">
        <f>F!D90</f>
        <v>0.5</v>
      </c>
      <c r="E111" s="211">
        <f>F!E90</f>
        <v>0</v>
      </c>
      <c r="F111" s="211">
        <f>F!F90</f>
        <v>0</v>
      </c>
      <c r="G111" s="357">
        <f>F!G90</f>
        <v>0.5</v>
      </c>
      <c r="H111" s="358">
        <f>IFERROR(VLOOKUP($B$101,VAN!$B$119:$M$184,4,FALSE)*(1+$L$9)^$B111,0)</f>
        <v>0</v>
      </c>
      <c r="I111" s="359">
        <f>IFERROR(VLOOKUP($B$101,VAN!$B$119:$M$184,5,FALSE)*(1+$L$9)^$B111,0)</f>
        <v>0</v>
      </c>
      <c r="J111" s="359">
        <f>IFERROR(VLOOKUP($B$101,VAN!$B$119:$M$184,5,FALSE)*(1+$L$9)^$B111,0)</f>
        <v>0</v>
      </c>
      <c r="K111" s="360">
        <f>IFERROR(VLOOKUP($B$101,VAN!$B$119:$M$184,6,FALSE)*(1+$L$9)^$B111,0)</f>
        <v>0</v>
      </c>
      <c r="L111" s="361">
        <f t="shared" si="17"/>
        <v>0</v>
      </c>
      <c r="M111" s="62"/>
      <c r="N111" s="141">
        <v>90.0</v>
      </c>
      <c r="O111" s="337"/>
      <c r="P111" s="338"/>
      <c r="Q111" s="269">
        <f t="shared" si="12"/>
        <v>60</v>
      </c>
      <c r="R111" s="338">
        <f t="shared" si="5"/>
        <v>4.8</v>
      </c>
      <c r="S111" s="338">
        <f>$L$11*(1+$L$9)^N111*'Récapitulatif des résultats'!$I$11</f>
        <v>0</v>
      </c>
      <c r="T111" s="339"/>
      <c r="U111" s="338"/>
      <c r="V111" s="346">
        <f t="shared" si="6"/>
        <v>0</v>
      </c>
      <c r="W111" s="112">
        <f>SUM('Pin Maritime'!AQ95*'Pin Maritime'!$F$21,B!AQ95*B!$F$21,'C'!AQ95*'C'!$F$21,D!AQ95*D!$F$21,E!AQ95*E!$F$21,F!AQ95*F!$F$21)</f>
        <v>0</v>
      </c>
      <c r="X111" s="112">
        <f>SUM('Pin Maritime'!AR95*'Pin Maritime'!$F$21,B!AR95*B!$F$21,'C'!AR95*'C'!$F$21,D!AR95*D!$F$21,E!AR95*E!$F$21,F!AR95*F!$F$21)</f>
        <v>0</v>
      </c>
      <c r="Y111" s="112">
        <f>SUM('Pin Maritime'!AS95*'Pin Maritime'!$F$21,B!AS95*B!$F$21,'C'!AS95*'C'!$F$21,D!AS95*D!$F$21,E!AS95*E!$F$21,F!AS95*F!$F$21)</f>
        <v>0</v>
      </c>
      <c r="Z111" s="139">
        <f>SUM('Pin Maritime'!AT95*'Pin Maritime'!$F$21,B!AT95*B!$F$21,'C'!AT95*'C'!$F$21,D!AT95*D!$F$21,E!AT95*E!$F$21,F!AT95*F!$F$21)</f>
        <v>0</v>
      </c>
      <c r="AA111" s="112">
        <f t="shared" si="10"/>
        <v>0</v>
      </c>
      <c r="AB111" s="143" t="str">
        <f t="shared" si="7"/>
        <v/>
      </c>
      <c r="AC111" s="112"/>
      <c r="AD111" s="112"/>
    </row>
    <row r="112" ht="15.75" customHeight="1">
      <c r="B112" s="354" t="str">
        <f>F!B91</f>
        <v>-</v>
      </c>
      <c r="C112" s="355">
        <f>F!C91</f>
        <v>11.5</v>
      </c>
      <c r="D112" s="356">
        <f>F!D91</f>
        <v>0.6</v>
      </c>
      <c r="E112" s="211">
        <f>F!E91</f>
        <v>0</v>
      </c>
      <c r="F112" s="211">
        <f>F!F91</f>
        <v>0</v>
      </c>
      <c r="G112" s="357">
        <f>F!G91</f>
        <v>0.4</v>
      </c>
      <c r="H112" s="358">
        <f>IFERROR(VLOOKUP($B$101,VAN!$B$119:$M$184,4,FALSE)*(1+$L$9)^$B112,0)</f>
        <v>0</v>
      </c>
      <c r="I112" s="359">
        <f>IFERROR(VLOOKUP($B$101,VAN!$B$119:$M$184,5,FALSE)*(1+$L$9)^$B112,0)</f>
        <v>0</v>
      </c>
      <c r="J112" s="359">
        <f>IFERROR(VLOOKUP($B$101,VAN!$B$119:$M$184,5,FALSE)*(1+$L$9)^$B112,0)</f>
        <v>0</v>
      </c>
      <c r="K112" s="360">
        <f>IFERROR(VLOOKUP($B$101,VAN!$B$119:$M$184,6,FALSE)*(1+$L$9)^$B112,0)</f>
        <v>0</v>
      </c>
      <c r="L112" s="361">
        <f t="shared" si="17"/>
        <v>0</v>
      </c>
      <c r="M112" s="62"/>
      <c r="N112" s="141">
        <v>91.0</v>
      </c>
      <c r="O112" s="337"/>
      <c r="P112" s="338"/>
      <c r="Q112" s="269">
        <f t="shared" si="12"/>
        <v>60</v>
      </c>
      <c r="R112" s="338">
        <f t="shared" si="5"/>
        <v>4.8</v>
      </c>
      <c r="S112" s="338">
        <f>$L$11*(1+$L$9)^N112*'Récapitulatif des résultats'!$I$11</f>
        <v>0</v>
      </c>
      <c r="T112" s="339"/>
      <c r="U112" s="338"/>
      <c r="V112" s="346">
        <f t="shared" si="6"/>
        <v>0</v>
      </c>
      <c r="W112" s="112">
        <f>SUM('Pin Maritime'!AQ96*'Pin Maritime'!$F$21,B!AQ96*B!$F$21,'C'!AQ96*'C'!$F$21,D!AQ96*D!$F$21,E!AQ96*E!$F$21,F!AQ96*F!$F$21)</f>
        <v>0</v>
      </c>
      <c r="X112" s="112">
        <f>SUM('Pin Maritime'!AR96*'Pin Maritime'!$F$21,B!AR96*B!$F$21,'C'!AR96*'C'!$F$21,D!AR96*D!$F$21,E!AR96*E!$F$21,F!AR96*F!$F$21)</f>
        <v>0</v>
      </c>
      <c r="Y112" s="112">
        <f>SUM('Pin Maritime'!AS96*'Pin Maritime'!$F$21,B!AS96*B!$F$21,'C'!AS96*'C'!$F$21,D!AS96*D!$F$21,E!AS96*E!$F$21,F!AS96*F!$F$21)</f>
        <v>0</v>
      </c>
      <c r="Z112" s="139">
        <f>SUM('Pin Maritime'!AT96*'Pin Maritime'!$F$21,B!AT96*B!$F$21,'C'!AT96*'C'!$F$21,D!AT96*D!$F$21,E!AT96*E!$F$21,F!AT96*F!$F$21)</f>
        <v>0</v>
      </c>
      <c r="AA112" s="112">
        <f t="shared" si="10"/>
        <v>0</v>
      </c>
      <c r="AB112" s="143" t="str">
        <f t="shared" si="7"/>
        <v/>
      </c>
      <c r="AC112" s="112"/>
      <c r="AD112" s="112"/>
    </row>
    <row r="113" ht="15.75" customHeight="1">
      <c r="B113" s="354" t="str">
        <f>F!B92</f>
        <v>-</v>
      </c>
      <c r="C113" s="355">
        <f>F!C92</f>
        <v>10.5</v>
      </c>
      <c r="D113" s="356">
        <f>F!D92</f>
        <v>0.7</v>
      </c>
      <c r="E113" s="211">
        <f>F!E92</f>
        <v>0</v>
      </c>
      <c r="F113" s="211">
        <f>F!F92</f>
        <v>0</v>
      </c>
      <c r="G113" s="357">
        <f>F!G92</f>
        <v>0.3</v>
      </c>
      <c r="H113" s="358">
        <f>IFERROR(VLOOKUP($B$101,VAN!$B$119:$M$184,4,FALSE)*(1+$L$9)^$B113,0)</f>
        <v>0</v>
      </c>
      <c r="I113" s="359">
        <f>IFERROR(VLOOKUP($B$101,VAN!$B$119:$M$184,5,FALSE)*(1+$L$9)^$B113,0)</f>
        <v>0</v>
      </c>
      <c r="J113" s="359">
        <f>IFERROR(VLOOKUP($B$101,VAN!$B$119:$M$184,5,FALSE)*(1+$L$9)^$B113,0)</f>
        <v>0</v>
      </c>
      <c r="K113" s="360">
        <f>IFERROR(VLOOKUP($B$101,VAN!$B$119:$M$184,6,FALSE)*(1+$L$9)^$B113,0)</f>
        <v>0</v>
      </c>
      <c r="L113" s="361">
        <f t="shared" si="17"/>
        <v>0</v>
      </c>
      <c r="M113" s="62"/>
      <c r="N113" s="141">
        <v>92.0</v>
      </c>
      <c r="O113" s="337"/>
      <c r="P113" s="338"/>
      <c r="Q113" s="269">
        <f t="shared" si="12"/>
        <v>60</v>
      </c>
      <c r="R113" s="338">
        <f t="shared" si="5"/>
        <v>4.8</v>
      </c>
      <c r="S113" s="338">
        <f>$L$11*(1+$L$9)^N113*'Récapitulatif des résultats'!$I$11</f>
        <v>0</v>
      </c>
      <c r="T113" s="339"/>
      <c r="U113" s="338"/>
      <c r="V113" s="346">
        <f t="shared" si="6"/>
        <v>0</v>
      </c>
      <c r="W113" s="112">
        <f>SUM('Pin Maritime'!AQ97*'Pin Maritime'!$F$21,B!AQ97*B!$F$21,'C'!AQ97*'C'!$F$21,D!AQ97*D!$F$21,E!AQ97*E!$F$21,F!AQ97*F!$F$21)</f>
        <v>0</v>
      </c>
      <c r="X113" s="112">
        <f>SUM('Pin Maritime'!AR97*'Pin Maritime'!$F$21,B!AR97*B!$F$21,'C'!AR97*'C'!$F$21,D!AR97*D!$F$21,E!AR97*E!$F$21,F!AR97*F!$F$21)</f>
        <v>0</v>
      </c>
      <c r="Y113" s="112">
        <f>SUM('Pin Maritime'!AS97*'Pin Maritime'!$F$21,B!AS97*B!$F$21,'C'!AS97*'C'!$F$21,D!AS97*D!$F$21,E!AS97*E!$F$21,F!AS97*F!$F$21)</f>
        <v>0</v>
      </c>
      <c r="Z113" s="139">
        <f>SUM('Pin Maritime'!AT97*'Pin Maritime'!$F$21,B!AT97*B!$F$21,'C'!AT97*'C'!$F$21,D!AT97*D!$F$21,E!AT97*E!$F$21,F!AT97*F!$F$21)</f>
        <v>0</v>
      </c>
      <c r="AA113" s="112">
        <f t="shared" si="10"/>
        <v>0</v>
      </c>
      <c r="AB113" s="143" t="str">
        <f t="shared" si="7"/>
        <v/>
      </c>
      <c r="AC113" s="112"/>
      <c r="AD113" s="112"/>
    </row>
    <row r="114" ht="15.75" customHeight="1">
      <c r="B114" s="354" t="str">
        <f>F!B93</f>
        <v>-</v>
      </c>
      <c r="C114" s="355">
        <f>F!C93</f>
        <v>9.4</v>
      </c>
      <c r="D114" s="356">
        <f>F!D93</f>
        <v>0.8</v>
      </c>
      <c r="E114" s="211">
        <f>F!E93</f>
        <v>0</v>
      </c>
      <c r="F114" s="211">
        <f>F!F93</f>
        <v>0</v>
      </c>
      <c r="G114" s="357">
        <f>F!G93</f>
        <v>0.2</v>
      </c>
      <c r="H114" s="358">
        <f>IFERROR(VLOOKUP($B$101,VAN!$B$119:$M$184,4,FALSE)*(1+$L$9)^$B114,0)</f>
        <v>0</v>
      </c>
      <c r="I114" s="359">
        <f>IFERROR(VLOOKUP($B$101,VAN!$B$119:$M$184,5,FALSE)*(1+$L$9)^$B114,0)</f>
        <v>0</v>
      </c>
      <c r="J114" s="359">
        <f>IFERROR(VLOOKUP($B$101,VAN!$B$119:$M$184,5,FALSE)*(1+$L$9)^$B114,0)</f>
        <v>0</v>
      </c>
      <c r="K114" s="360">
        <f>IFERROR(VLOOKUP($B$101,VAN!$B$119:$M$184,6,FALSE)*(1+$L$9)^$B114,0)</f>
        <v>0</v>
      </c>
      <c r="L114" s="361">
        <f t="shared" si="17"/>
        <v>0</v>
      </c>
      <c r="M114" s="62"/>
      <c r="N114" s="141">
        <v>93.0</v>
      </c>
      <c r="O114" s="337"/>
      <c r="P114" s="338"/>
      <c r="Q114" s="269">
        <f t="shared" si="12"/>
        <v>60</v>
      </c>
      <c r="R114" s="338">
        <f t="shared" si="5"/>
        <v>4.8</v>
      </c>
      <c r="S114" s="338">
        <f>$L$11*(1+$L$9)^N114*'Récapitulatif des résultats'!$I$11</f>
        <v>0</v>
      </c>
      <c r="T114" s="339"/>
      <c r="U114" s="338"/>
      <c r="V114" s="346">
        <f t="shared" si="6"/>
        <v>0</v>
      </c>
      <c r="W114" s="112">
        <f>SUM('Pin Maritime'!AQ98*'Pin Maritime'!$F$21,B!AQ98*B!$F$21,'C'!AQ98*'C'!$F$21,D!AQ98*D!$F$21,E!AQ98*E!$F$21,F!AQ98*F!$F$21)</f>
        <v>0</v>
      </c>
      <c r="X114" s="112">
        <f>SUM('Pin Maritime'!AR98*'Pin Maritime'!$F$21,B!AR98*B!$F$21,'C'!AR98*'C'!$F$21,D!AR98*D!$F$21,E!AR98*E!$F$21,F!AR98*F!$F$21)</f>
        <v>0</v>
      </c>
      <c r="Y114" s="112">
        <f>SUM('Pin Maritime'!AS98*'Pin Maritime'!$F$21,B!AS98*B!$F$21,'C'!AS98*'C'!$F$21,D!AS98*D!$F$21,E!AS98*E!$F$21,F!AS98*F!$F$21)</f>
        <v>0</v>
      </c>
      <c r="Z114" s="139">
        <f>SUM('Pin Maritime'!AT98*'Pin Maritime'!$F$21,B!AT98*B!$F$21,'C'!AT98*'C'!$F$21,D!AT98*D!$F$21,E!AT98*E!$F$21,F!AT98*F!$F$21)</f>
        <v>0</v>
      </c>
      <c r="AA114" s="112">
        <f t="shared" si="10"/>
        <v>0</v>
      </c>
      <c r="AB114" s="143" t="str">
        <f t="shared" si="7"/>
        <v/>
      </c>
      <c r="AC114" s="112"/>
      <c r="AD114" s="112"/>
    </row>
    <row r="115" ht="15.75" customHeight="1">
      <c r="B115" s="377" t="str">
        <f>F!B94</f>
        <v/>
      </c>
      <c r="C115" s="378" t="str">
        <f>F!C94</f>
        <v/>
      </c>
      <c r="D115" s="379">
        <f>F!D94</f>
        <v>0.95</v>
      </c>
      <c r="E115" s="379">
        <f>F!E94</f>
        <v>0</v>
      </c>
      <c r="F115" s="380">
        <f>F!F94</f>
        <v>0</v>
      </c>
      <c r="G115" s="381">
        <f>F!G94</f>
        <v>0.05</v>
      </c>
      <c r="H115" s="382">
        <f>IFERROR(VLOOKUP($B$101,VAN!$B$119:$M$184,4,FALSE)*(1+$L$9)^$B115,0)</f>
        <v>0</v>
      </c>
      <c r="I115" s="383">
        <f>IFERROR(VLOOKUP($B$101,VAN!$B$119:$M$184,5,FALSE)*(1+$L$9)^$B115,0)</f>
        <v>0</v>
      </c>
      <c r="J115" s="383">
        <f>IFERROR(VLOOKUP($B$101,VAN!$B$119:$M$184,5,FALSE)*(1+$L$9)^$B115,0)</f>
        <v>0</v>
      </c>
      <c r="K115" s="384">
        <f>IFERROR(VLOOKUP($B$101,VAN!$B$119:$M$184,6,FALSE)*(1+$L$9)^$B115,0)</f>
        <v>0</v>
      </c>
      <c r="L115" s="385">
        <f t="shared" si="17"/>
        <v>0</v>
      </c>
      <c r="M115" s="62"/>
      <c r="N115" s="141">
        <v>94.0</v>
      </c>
      <c r="O115" s="337"/>
      <c r="P115" s="338"/>
      <c r="Q115" s="269">
        <f t="shared" si="12"/>
        <v>60</v>
      </c>
      <c r="R115" s="338">
        <f t="shared" si="5"/>
        <v>4.8</v>
      </c>
      <c r="S115" s="338">
        <f>$L$11*(1+$L$9)^N115*'Récapitulatif des résultats'!$I$11</f>
        <v>0</v>
      </c>
      <c r="T115" s="339"/>
      <c r="U115" s="338"/>
      <c r="V115" s="346">
        <f t="shared" si="6"/>
        <v>0</v>
      </c>
      <c r="W115" s="112">
        <f>SUM('Pin Maritime'!AQ99*'Pin Maritime'!$F$21,B!AQ99*B!$F$21,'C'!AQ99*'C'!$F$21,D!AQ99*D!$F$21,E!AQ99*E!$F$21,F!AQ99*F!$F$21)</f>
        <v>0</v>
      </c>
      <c r="X115" s="112">
        <f>SUM('Pin Maritime'!AR99*'Pin Maritime'!$F$21,B!AR99*B!$F$21,'C'!AR99*'C'!$F$21,D!AR99*D!$F$21,E!AR99*E!$F$21,F!AR99*F!$F$21)</f>
        <v>0</v>
      </c>
      <c r="Y115" s="112">
        <f>SUM('Pin Maritime'!AS99*'Pin Maritime'!$F$21,B!AS99*B!$F$21,'C'!AS99*'C'!$F$21,D!AS99*D!$F$21,E!AS99*E!$F$21,F!AS99*F!$F$21)</f>
        <v>0</v>
      </c>
      <c r="Z115" s="139">
        <f>SUM('Pin Maritime'!AT99*'Pin Maritime'!$F$21,B!AT99*B!$F$21,'C'!AT99*'C'!$F$21,D!AT99*D!$F$21,E!AT99*E!$F$21,F!AT99*F!$F$21)</f>
        <v>0</v>
      </c>
      <c r="AA115" s="112">
        <f t="shared" si="10"/>
        <v>0</v>
      </c>
      <c r="AB115" s="143" t="str">
        <f t="shared" si="7"/>
        <v/>
      </c>
      <c r="AC115" s="112"/>
      <c r="AD115" s="112"/>
    </row>
    <row r="116" ht="15.75" customHeight="1">
      <c r="L116" s="57"/>
      <c r="M116" s="62"/>
      <c r="N116" s="141">
        <v>95.0</v>
      </c>
      <c r="O116" s="337"/>
      <c r="P116" s="338"/>
      <c r="Q116" s="269">
        <f t="shared" si="12"/>
        <v>60</v>
      </c>
      <c r="R116" s="338">
        <f t="shared" si="5"/>
        <v>4.8</v>
      </c>
      <c r="S116" s="338">
        <f>$L$11*(1+$L$9)^N116*'Récapitulatif des résultats'!$I$11</f>
        <v>0</v>
      </c>
      <c r="T116" s="339"/>
      <c r="U116" s="338"/>
      <c r="V116" s="346">
        <f t="shared" si="6"/>
        <v>0</v>
      </c>
      <c r="W116" s="112">
        <f>SUM('Pin Maritime'!AQ100*'Pin Maritime'!$F$21,B!AQ100*B!$F$21,'C'!AQ100*'C'!$F$21,D!AQ100*D!$F$21,E!AQ100*E!$F$21,F!AQ100*F!$F$21)</f>
        <v>0</v>
      </c>
      <c r="X116" s="112">
        <f>SUM('Pin Maritime'!AR100*'Pin Maritime'!$F$21,B!AR100*B!$F$21,'C'!AR100*'C'!$F$21,D!AR100*D!$F$21,E!AR100*E!$F$21,F!AR100*F!$F$21)</f>
        <v>0</v>
      </c>
      <c r="Y116" s="112">
        <f>SUM('Pin Maritime'!AS100*'Pin Maritime'!$F$21,B!AS100*B!$F$21,'C'!AS100*'C'!$F$21,D!AS100*D!$F$21,E!AS100*E!$F$21,F!AS100*F!$F$21)</f>
        <v>0</v>
      </c>
      <c r="Z116" s="139">
        <f>SUM('Pin Maritime'!AT100*'Pin Maritime'!$F$21,B!AT100*B!$F$21,'C'!AT100*'C'!$F$21,D!AT100*D!$F$21,E!AT100*E!$F$21,F!AT100*F!$F$21)</f>
        <v>0</v>
      </c>
      <c r="AA116" s="112">
        <f t="shared" si="10"/>
        <v>0</v>
      </c>
      <c r="AB116" s="143" t="str">
        <f t="shared" si="7"/>
        <v/>
      </c>
      <c r="AC116" s="112"/>
      <c r="AD116" s="112"/>
    </row>
    <row r="117" ht="15.75" customHeight="1">
      <c r="L117" s="57"/>
      <c r="N117" s="141">
        <v>96.0</v>
      </c>
      <c r="O117" s="337"/>
      <c r="P117" s="338"/>
      <c r="Q117" s="269">
        <f t="shared" si="12"/>
        <v>60</v>
      </c>
      <c r="R117" s="338">
        <f t="shared" si="5"/>
        <v>4.8</v>
      </c>
      <c r="S117" s="338">
        <f>$L$11*(1+$L$9)^N117*'Récapitulatif des résultats'!$I$11</f>
        <v>0</v>
      </c>
      <c r="T117" s="339"/>
      <c r="U117" s="338"/>
      <c r="V117" s="346">
        <f t="shared" si="6"/>
        <v>0</v>
      </c>
      <c r="W117" s="112">
        <f>SUM('Pin Maritime'!AQ101*'Pin Maritime'!$F$21,B!AQ101*B!$F$21,'C'!AQ101*'C'!$F$21,D!AQ101*D!$F$21,E!AQ101*E!$F$21,F!AQ101*F!$F$21)</f>
        <v>0</v>
      </c>
      <c r="X117" s="112">
        <f>SUM('Pin Maritime'!AR101*'Pin Maritime'!$F$21,B!AR101*B!$F$21,'C'!AR101*'C'!$F$21,D!AR101*D!$F$21,E!AR101*E!$F$21,F!AR101*F!$F$21)</f>
        <v>0</v>
      </c>
      <c r="Y117" s="112">
        <f>SUM('Pin Maritime'!AS101*'Pin Maritime'!$F$21,B!AS101*B!$F$21,'C'!AS101*'C'!$F$21,D!AS101*D!$F$21,E!AS101*E!$F$21,F!AS101*F!$F$21)</f>
        <v>0</v>
      </c>
      <c r="Z117" s="139">
        <f>SUM('Pin Maritime'!AT101*'Pin Maritime'!$F$21,B!AT101*B!$F$21,'C'!AT101*'C'!$F$21,D!AT101*D!$F$21,E!AT101*E!$F$21,F!AT101*F!$F$21)</f>
        <v>0</v>
      </c>
      <c r="AA117" s="112">
        <f t="shared" si="10"/>
        <v>0</v>
      </c>
      <c r="AB117" s="143" t="str">
        <f t="shared" si="7"/>
        <v/>
      </c>
      <c r="AC117" s="112"/>
      <c r="AD117" s="112"/>
    </row>
    <row r="118" ht="15.75" customHeight="1">
      <c r="B118" s="239" t="s">
        <v>175</v>
      </c>
      <c r="C118" s="239" t="s">
        <v>297</v>
      </c>
      <c r="D118" s="240" t="s">
        <v>177</v>
      </c>
      <c r="E118" s="239" t="s">
        <v>298</v>
      </c>
      <c r="F118" s="239" t="s">
        <v>299</v>
      </c>
      <c r="G118" s="239" t="s">
        <v>300</v>
      </c>
      <c r="H118" s="386" t="s">
        <v>301</v>
      </c>
      <c r="I118" s="386" t="s">
        <v>302</v>
      </c>
      <c r="J118" s="386" t="s">
        <v>303</v>
      </c>
      <c r="K118" s="386" t="s">
        <v>304</v>
      </c>
      <c r="L118" s="387" t="s">
        <v>305</v>
      </c>
      <c r="M118" s="386" t="s">
        <v>306</v>
      </c>
      <c r="N118" s="141">
        <v>97.0</v>
      </c>
      <c r="O118" s="337"/>
      <c r="P118" s="338"/>
      <c r="Q118" s="269">
        <f t="shared" si="12"/>
        <v>60</v>
      </c>
      <c r="R118" s="338">
        <f t="shared" si="5"/>
        <v>4.8</v>
      </c>
      <c r="S118" s="338">
        <f>$L$11*(1+$L$9)^N118*'Récapitulatif des résultats'!$I$11</f>
        <v>0</v>
      </c>
      <c r="T118" s="339"/>
      <c r="U118" s="338"/>
      <c r="V118" s="346">
        <f t="shared" si="6"/>
        <v>0</v>
      </c>
      <c r="W118" s="112">
        <f>SUM('Pin Maritime'!AQ102*'Pin Maritime'!$F$21,B!AQ102*B!$F$21,'C'!AQ102*'C'!$F$21,D!AQ102*D!$F$21,E!AQ102*E!$F$21,F!AQ102*F!$F$21)</f>
        <v>0</v>
      </c>
      <c r="X118" s="112">
        <f>SUM('Pin Maritime'!AR102*'Pin Maritime'!$F$21,B!AR102*B!$F$21,'C'!AR102*'C'!$F$21,D!AR102*D!$F$21,E!AR102*E!$F$21,F!AR102*F!$F$21)</f>
        <v>0</v>
      </c>
      <c r="Y118" s="112">
        <f>SUM('Pin Maritime'!AS102*'Pin Maritime'!$F$21,B!AS102*B!$F$21,'C'!AS102*'C'!$F$21,D!AS102*D!$F$21,E!AS102*E!$F$21,F!AS102*F!$F$21)</f>
        <v>0</v>
      </c>
      <c r="Z118" s="139">
        <f>SUM('Pin Maritime'!AT102*'Pin Maritime'!$F$21,B!AT102*B!$F$21,'C'!AT102*'C'!$F$21,D!AT102*D!$F$21,E!AT102*E!$F$21,F!AT102*F!$F$21)</f>
        <v>0</v>
      </c>
      <c r="AA118" s="112">
        <f t="shared" si="10"/>
        <v>0</v>
      </c>
      <c r="AB118" s="143" t="str">
        <f t="shared" si="7"/>
        <v/>
      </c>
      <c r="AC118" s="112"/>
      <c r="AD118" s="112"/>
    </row>
    <row r="119" ht="15.75" customHeight="1">
      <c r="B119" s="241" t="s">
        <v>179</v>
      </c>
      <c r="C119" s="242">
        <v>0.62</v>
      </c>
      <c r="D119" s="240" t="s">
        <v>158</v>
      </c>
      <c r="E119" s="388">
        <v>300.0</v>
      </c>
      <c r="F119" s="389">
        <f>IF(VAN!$D119="Feuillus",11*1.25,15.5*1.25)</f>
        <v>13.75</v>
      </c>
      <c r="G119" s="388">
        <v>10.0</v>
      </c>
      <c r="H119" s="386"/>
      <c r="I119" s="386"/>
      <c r="J119" s="386"/>
      <c r="K119" s="386"/>
      <c r="L119" s="387"/>
      <c r="M119" s="386"/>
      <c r="N119" s="141">
        <v>98.0</v>
      </c>
      <c r="O119" s="337"/>
      <c r="P119" s="338"/>
      <c r="Q119" s="269">
        <f t="shared" si="12"/>
        <v>60</v>
      </c>
      <c r="R119" s="338">
        <f t="shared" si="5"/>
        <v>4.8</v>
      </c>
      <c r="S119" s="338">
        <f>$L$11*(1+$L$9)^N119*'Récapitulatif des résultats'!$I$11</f>
        <v>0</v>
      </c>
      <c r="T119" s="339"/>
      <c r="U119" s="338"/>
      <c r="V119" s="346">
        <f t="shared" si="6"/>
        <v>0</v>
      </c>
      <c r="W119" s="112">
        <f>SUM('Pin Maritime'!AQ103*'Pin Maritime'!$F$21,B!AQ103*B!$F$21,'C'!AQ103*'C'!$F$21,D!AQ103*D!$F$21,E!AQ103*E!$F$21,F!AQ103*F!$F$21)</f>
        <v>0</v>
      </c>
      <c r="X119" s="112">
        <f>SUM('Pin Maritime'!AR103*'Pin Maritime'!$F$21,B!AR103*B!$F$21,'C'!AR103*'C'!$F$21,D!AR103*D!$F$21,E!AR103*E!$F$21,F!AR103*F!$F$21)</f>
        <v>0</v>
      </c>
      <c r="Y119" s="112">
        <f>SUM('Pin Maritime'!AS103*'Pin Maritime'!$F$21,B!AS103*B!$F$21,'C'!AS103*'C'!$F$21,D!AS103*D!$F$21,E!AS103*E!$F$21,F!AS103*F!$F$21)</f>
        <v>0</v>
      </c>
      <c r="Z119" s="139">
        <f>SUM('Pin Maritime'!AT103*'Pin Maritime'!$F$21,B!AT103*B!$F$21,'C'!AT103*'C'!$F$21,D!AT103*D!$F$21,E!AT103*E!$F$21,F!AT103*F!$F$21)</f>
        <v>0</v>
      </c>
      <c r="AA119" s="112">
        <f t="shared" si="10"/>
        <v>0</v>
      </c>
      <c r="AB119" s="143" t="str">
        <f t="shared" si="7"/>
        <v/>
      </c>
      <c r="AC119" s="112"/>
      <c r="AD119" s="112"/>
    </row>
    <row r="120" ht="15.75" customHeight="1">
      <c r="B120" s="241" t="s">
        <v>180</v>
      </c>
      <c r="C120" s="242">
        <v>0.64</v>
      </c>
      <c r="D120" s="240" t="s">
        <v>158</v>
      </c>
      <c r="E120" s="390" t="s">
        <v>307</v>
      </c>
      <c r="F120" s="389">
        <f>IF(VAN!$D120="Feuillus",11*1.25,15.5*1.25)</f>
        <v>13.75</v>
      </c>
      <c r="G120" s="388">
        <v>10.0</v>
      </c>
      <c r="H120" s="386"/>
      <c r="I120" s="386"/>
      <c r="J120" s="386"/>
      <c r="K120" s="386"/>
      <c r="L120" s="387"/>
      <c r="M120" s="386"/>
      <c r="N120" s="141">
        <v>99.0</v>
      </c>
      <c r="O120" s="337"/>
      <c r="P120" s="338"/>
      <c r="Q120" s="269">
        <f t="shared" si="12"/>
        <v>60</v>
      </c>
      <c r="R120" s="338">
        <f t="shared" si="5"/>
        <v>4.8</v>
      </c>
      <c r="S120" s="338">
        <f>$L$11*(1+$L$9)^N120*'Récapitulatif des résultats'!$I$11</f>
        <v>0</v>
      </c>
      <c r="T120" s="339"/>
      <c r="U120" s="338"/>
      <c r="V120" s="346">
        <f t="shared" si="6"/>
        <v>0</v>
      </c>
      <c r="W120" s="112">
        <f>SUM('Pin Maritime'!AQ104*'Pin Maritime'!$F$21,B!AQ104*B!$F$21,'C'!AQ104*'C'!$F$21,D!AQ104*D!$F$21,E!AQ104*E!$F$21,F!AQ104*F!$F$21)</f>
        <v>0</v>
      </c>
      <c r="X120" s="112">
        <f>SUM('Pin Maritime'!AR104*'Pin Maritime'!$F$21,B!AR104*B!$F$21,'C'!AR104*'C'!$F$21,D!AR104*D!$F$21,E!AR104*E!$F$21,F!AR104*F!$F$21)</f>
        <v>0</v>
      </c>
      <c r="Y120" s="112">
        <f>SUM('Pin Maritime'!AS104*'Pin Maritime'!$F$21,B!AS104*B!$F$21,'C'!AS104*'C'!$F$21,D!AS104*D!$F$21,E!AS104*E!$F$21,F!AS104*F!$F$21)</f>
        <v>0</v>
      </c>
      <c r="Z120" s="139">
        <f>SUM('Pin Maritime'!AT104*'Pin Maritime'!$F$21,B!AT104*B!$F$21,'C'!AT104*'C'!$F$21,D!AT104*D!$F$21,E!AT104*E!$F$21,F!AT104*F!$F$21)</f>
        <v>0</v>
      </c>
      <c r="AA120" s="112">
        <f t="shared" si="10"/>
        <v>0</v>
      </c>
      <c r="AB120" s="143" t="str">
        <f t="shared" si="7"/>
        <v/>
      </c>
      <c r="AC120" s="112"/>
      <c r="AD120" s="112"/>
    </row>
    <row r="121" ht="15.75" customHeight="1">
      <c r="B121" s="241" t="s">
        <v>181</v>
      </c>
      <c r="C121" s="242">
        <v>0.42</v>
      </c>
      <c r="D121" s="240" t="s">
        <v>158</v>
      </c>
      <c r="E121" s="388">
        <v>40.0</v>
      </c>
      <c r="F121" s="389">
        <f>IF(VAN!$D121="Feuillus",11*1.25,15.5*1.25)</f>
        <v>13.75</v>
      </c>
      <c r="G121" s="388">
        <v>10.0</v>
      </c>
      <c r="H121" s="386"/>
      <c r="I121" s="386"/>
      <c r="J121" s="386"/>
      <c r="K121" s="386"/>
      <c r="L121" s="387"/>
      <c r="M121" s="386"/>
      <c r="N121" s="141">
        <v>100.0</v>
      </c>
      <c r="O121" s="337"/>
      <c r="P121" s="338"/>
      <c r="Q121" s="269">
        <f t="shared" si="12"/>
        <v>60</v>
      </c>
      <c r="R121" s="338">
        <f t="shared" si="5"/>
        <v>4.8</v>
      </c>
      <c r="S121" s="338">
        <f>$L$11*(1+$L$9)^N121*'Récapitulatif des résultats'!$I$11</f>
        <v>0</v>
      </c>
      <c r="T121" s="339"/>
      <c r="U121" s="338"/>
      <c r="V121" s="346">
        <f t="shared" si="6"/>
        <v>0</v>
      </c>
      <c r="W121" s="112">
        <f>SUM('Pin Maritime'!AQ105*'Pin Maritime'!$F$21,B!AQ105*B!$F$21,'C'!AQ105*'C'!$F$21,D!AQ105*D!$F$21,E!AQ105*E!$F$21,F!AQ105*F!$F$21)</f>
        <v>0</v>
      </c>
      <c r="X121" s="112">
        <f>SUM('Pin Maritime'!AR105*'Pin Maritime'!$F$21,B!AR105*B!$F$21,'C'!AR105*'C'!$F$21,D!AR105*D!$F$21,E!AR105*E!$F$21,F!AR105*F!$F$21)</f>
        <v>0</v>
      </c>
      <c r="Y121" s="112">
        <f>SUM('Pin Maritime'!AS105*'Pin Maritime'!$F$21,B!AS105*B!$F$21,'C'!AS105*'C'!$F$21,D!AS105*D!$F$21,E!AS105*E!$F$21,F!AS105*F!$F$21)</f>
        <v>0</v>
      </c>
      <c r="Z121" s="139">
        <f>SUM('Pin Maritime'!AT105*'Pin Maritime'!$F$21,B!AT105*B!$F$21,'C'!AT105*'C'!$F$21,D!AT105*D!$F$21,E!AT105*E!$F$21,F!AT105*F!$F$21)</f>
        <v>0</v>
      </c>
      <c r="AA121" s="112">
        <f t="shared" si="10"/>
        <v>0</v>
      </c>
      <c r="AB121" s="143" t="str">
        <f t="shared" si="7"/>
        <v/>
      </c>
      <c r="AC121" s="112"/>
      <c r="AD121" s="112"/>
    </row>
    <row r="122" ht="15.75" customHeight="1">
      <c r="B122" s="241" t="s">
        <v>182</v>
      </c>
      <c r="C122" s="242">
        <v>0.42</v>
      </c>
      <c r="D122" s="240" t="s">
        <v>158</v>
      </c>
      <c r="E122" s="388">
        <v>40.0</v>
      </c>
      <c r="F122" s="389">
        <f>IF(VAN!$D122="Feuillus",11*1.25,15.5*1.25)</f>
        <v>13.75</v>
      </c>
      <c r="G122" s="388">
        <v>10.0</v>
      </c>
      <c r="H122" s="386"/>
      <c r="I122" s="386"/>
      <c r="J122" s="386"/>
      <c r="K122" s="386"/>
      <c r="L122" s="387"/>
      <c r="M122" s="386"/>
      <c r="N122" s="141">
        <v>101.0</v>
      </c>
      <c r="O122" s="337"/>
      <c r="P122" s="338"/>
      <c r="Q122" s="269">
        <f t="shared" si="12"/>
        <v>60</v>
      </c>
      <c r="R122" s="338">
        <f t="shared" si="5"/>
        <v>4.8</v>
      </c>
      <c r="S122" s="338">
        <f>$L$11*(1+$L$9)^N122*'Récapitulatif des résultats'!$I$11</f>
        <v>0</v>
      </c>
      <c r="T122" s="339"/>
      <c r="U122" s="338"/>
      <c r="V122" s="346">
        <f t="shared" si="6"/>
        <v>0</v>
      </c>
      <c r="W122" s="112">
        <f>SUM('Pin Maritime'!AQ106*'Pin Maritime'!$F$21,B!AQ106*B!$F$21,'C'!AQ106*'C'!$F$21,D!AQ106*D!$F$21,E!AQ106*E!$F$21,F!AQ106*F!$F$21)</f>
        <v>0</v>
      </c>
      <c r="X122" s="112">
        <f>SUM('Pin Maritime'!AR106*'Pin Maritime'!$F$21,B!AR106*B!$F$21,'C'!AR106*'C'!$F$21,D!AR106*D!$F$21,E!AR106*E!$F$21,F!AR106*F!$F$21)</f>
        <v>0</v>
      </c>
      <c r="Y122" s="112">
        <f>SUM('Pin Maritime'!AS106*'Pin Maritime'!$F$21,B!AS106*B!$F$21,'C'!AS106*'C'!$F$21,D!AS106*D!$F$21,E!AS106*E!$F$21,F!AS106*F!$F$21)</f>
        <v>0</v>
      </c>
      <c r="Z122" s="139">
        <f>SUM('Pin Maritime'!AT106*'Pin Maritime'!$F$21,B!AT106*B!$F$21,'C'!AT106*'C'!$F$21,D!AT106*D!$F$21,E!AT106*E!$F$21,F!AT106*F!$F$21)</f>
        <v>0</v>
      </c>
      <c r="AA122" s="112">
        <f t="shared" si="10"/>
        <v>0</v>
      </c>
      <c r="AB122" s="143" t="str">
        <f t="shared" si="7"/>
        <v/>
      </c>
      <c r="AC122" s="112"/>
      <c r="AD122" s="112"/>
    </row>
    <row r="123" ht="15.75" customHeight="1">
      <c r="B123" s="241" t="s">
        <v>183</v>
      </c>
      <c r="C123" s="242">
        <v>0.52</v>
      </c>
      <c r="D123" s="240" t="s">
        <v>158</v>
      </c>
      <c r="E123" s="388">
        <v>40.0</v>
      </c>
      <c r="F123" s="389">
        <f>IF(VAN!$D123="Feuillus",11*1.25,15.5*1.25)</f>
        <v>13.75</v>
      </c>
      <c r="G123" s="388">
        <v>10.0</v>
      </c>
      <c r="H123" s="386"/>
      <c r="I123" s="386"/>
      <c r="J123" s="386"/>
      <c r="K123" s="386"/>
      <c r="L123" s="387"/>
      <c r="M123" s="386"/>
      <c r="N123" s="141">
        <v>102.0</v>
      </c>
      <c r="O123" s="337"/>
      <c r="P123" s="338"/>
      <c r="Q123" s="269">
        <f t="shared" si="12"/>
        <v>60</v>
      </c>
      <c r="R123" s="338">
        <f t="shared" si="5"/>
        <v>4.8</v>
      </c>
      <c r="S123" s="338">
        <f>$L$11*(1+$L$9)^N123*'Récapitulatif des résultats'!$I$11</f>
        <v>0</v>
      </c>
      <c r="T123" s="339"/>
      <c r="U123" s="338"/>
      <c r="V123" s="346">
        <f t="shared" si="6"/>
        <v>0</v>
      </c>
      <c r="W123" s="112">
        <f>SUM('Pin Maritime'!AQ107*'Pin Maritime'!$F$21,B!AQ107*B!$F$21,'C'!AQ107*'C'!$F$21,D!AQ107*D!$F$21,E!AQ107*E!$F$21,F!AQ107*F!$F$21)</f>
        <v>0</v>
      </c>
      <c r="X123" s="112">
        <f>SUM('Pin Maritime'!AR107*'Pin Maritime'!$F$21,B!AR107*B!$F$21,'C'!AR107*'C'!$F$21,D!AR107*D!$F$21,E!AR107*E!$F$21,F!AR107*F!$F$21)</f>
        <v>0</v>
      </c>
      <c r="Y123" s="112">
        <f>SUM('Pin Maritime'!AS107*'Pin Maritime'!$F$21,B!AS107*B!$F$21,'C'!AS107*'C'!$F$21,D!AS107*D!$F$21,E!AS107*E!$F$21,F!AS107*F!$F$21)</f>
        <v>0</v>
      </c>
      <c r="Z123" s="139">
        <f>SUM('Pin Maritime'!AT107*'Pin Maritime'!$F$21,B!AT107*B!$F$21,'C'!AT107*'C'!$F$21,D!AT107*D!$F$21,E!AT107*E!$F$21,F!AT107*F!$F$21)</f>
        <v>0</v>
      </c>
      <c r="AA123" s="112">
        <f t="shared" si="10"/>
        <v>0</v>
      </c>
      <c r="AB123" s="143" t="str">
        <f t="shared" si="7"/>
        <v/>
      </c>
      <c r="AC123" s="112"/>
      <c r="AD123" s="112"/>
    </row>
    <row r="124" ht="15.75" customHeight="1">
      <c r="B124" s="241" t="s">
        <v>184</v>
      </c>
      <c r="C124" s="242">
        <v>0.36</v>
      </c>
      <c r="D124" s="240" t="s">
        <v>162</v>
      </c>
      <c r="E124" s="390">
        <v>30.0</v>
      </c>
      <c r="F124" s="389">
        <f>IF(VAN!$D124="Feuillus",11*1.25,15.5*1.25)</f>
        <v>19.375</v>
      </c>
      <c r="G124" s="388">
        <v>10.0</v>
      </c>
      <c r="H124" s="386"/>
      <c r="I124" s="386"/>
      <c r="J124" s="386"/>
      <c r="K124" s="386"/>
      <c r="L124" s="387"/>
      <c r="M124" s="386"/>
      <c r="N124" s="141">
        <v>103.0</v>
      </c>
      <c r="O124" s="337"/>
      <c r="P124" s="338"/>
      <c r="Q124" s="269">
        <f t="shared" si="12"/>
        <v>60</v>
      </c>
      <c r="R124" s="338">
        <f t="shared" si="5"/>
        <v>4.8</v>
      </c>
      <c r="S124" s="338">
        <f>$L$11*(1+$L$9)^N124*'Récapitulatif des résultats'!$I$11</f>
        <v>0</v>
      </c>
      <c r="T124" s="339"/>
      <c r="U124" s="338"/>
      <c r="V124" s="346">
        <f t="shared" si="6"/>
        <v>0</v>
      </c>
      <c r="W124" s="112">
        <f>SUM('Pin Maritime'!AQ108*'Pin Maritime'!$F$21,B!AQ108*B!$F$21,'C'!AQ108*'C'!$F$21,D!AQ108*D!$F$21,E!AQ108*E!$F$21,F!AQ108*F!$F$21)</f>
        <v>0</v>
      </c>
      <c r="X124" s="112">
        <f>SUM('Pin Maritime'!AR108*'Pin Maritime'!$F$21,B!AR108*B!$F$21,'C'!AR108*'C'!$F$21,D!AR108*D!$F$21,E!AR108*E!$F$21,F!AR108*F!$F$21)</f>
        <v>0</v>
      </c>
      <c r="Y124" s="112">
        <f>SUM('Pin Maritime'!AS108*'Pin Maritime'!$F$21,B!AS108*B!$F$21,'C'!AS108*'C'!$F$21,D!AS108*D!$F$21,E!AS108*E!$F$21,F!AS108*F!$F$21)</f>
        <v>0</v>
      </c>
      <c r="Z124" s="139">
        <f>SUM('Pin Maritime'!AT108*'Pin Maritime'!$F$21,B!AT108*B!$F$21,'C'!AT108*'C'!$F$21,D!AT108*D!$F$21,E!AT108*E!$F$21,F!AT108*F!$F$21)</f>
        <v>0</v>
      </c>
      <c r="AA124" s="112">
        <f t="shared" si="10"/>
        <v>0</v>
      </c>
      <c r="AB124" s="143" t="str">
        <f t="shared" si="7"/>
        <v/>
      </c>
      <c r="AC124" s="112"/>
      <c r="AD124" s="112"/>
    </row>
    <row r="125" ht="15.75" customHeight="1">
      <c r="B125" s="241" t="s">
        <v>185</v>
      </c>
      <c r="C125" s="242">
        <v>0.61</v>
      </c>
      <c r="D125" s="240" t="s">
        <v>158</v>
      </c>
      <c r="E125" s="388">
        <v>50.0</v>
      </c>
      <c r="F125" s="389">
        <f>IF(VAN!$D125="Feuillus",11*1.25,15.5*1.25)</f>
        <v>13.75</v>
      </c>
      <c r="G125" s="388">
        <v>10.0</v>
      </c>
      <c r="H125" s="386"/>
      <c r="I125" s="386"/>
      <c r="J125" s="386"/>
      <c r="K125" s="386"/>
      <c r="L125" s="387"/>
      <c r="M125" s="386"/>
      <c r="N125" s="141">
        <v>104.0</v>
      </c>
      <c r="O125" s="337"/>
      <c r="P125" s="338"/>
      <c r="Q125" s="269">
        <f t="shared" si="12"/>
        <v>60</v>
      </c>
      <c r="R125" s="338">
        <f t="shared" si="5"/>
        <v>4.8</v>
      </c>
      <c r="S125" s="338">
        <f>$L$11*(1+$L$9)^N125*'Récapitulatif des résultats'!$I$11</f>
        <v>0</v>
      </c>
      <c r="T125" s="339"/>
      <c r="U125" s="338"/>
      <c r="V125" s="346">
        <f t="shared" si="6"/>
        <v>0</v>
      </c>
      <c r="W125" s="112">
        <f>SUM('Pin Maritime'!AQ109*'Pin Maritime'!$F$21,B!AQ109*B!$F$21,'C'!AQ109*'C'!$F$21,D!AQ109*D!$F$21,E!AQ109*E!$F$21,F!AQ109*F!$F$21)</f>
        <v>0</v>
      </c>
      <c r="X125" s="112">
        <f>SUM('Pin Maritime'!AR109*'Pin Maritime'!$F$21,B!AR109*B!$F$21,'C'!AR109*'C'!$F$21,D!AR109*D!$F$21,E!AR109*E!$F$21,F!AR109*F!$F$21)</f>
        <v>0</v>
      </c>
      <c r="Y125" s="112">
        <f>SUM('Pin Maritime'!AS109*'Pin Maritime'!$F$21,B!AS109*B!$F$21,'C'!AS109*'C'!$F$21,D!AS109*D!$F$21,E!AS109*E!$F$21,F!AS109*F!$F$21)</f>
        <v>0</v>
      </c>
      <c r="Z125" s="139">
        <f>SUM('Pin Maritime'!AT109*'Pin Maritime'!$F$21,B!AT109*B!$F$21,'C'!AT109*'C'!$F$21,D!AT109*D!$F$21,E!AT109*E!$F$21,F!AT109*F!$F$21)</f>
        <v>0</v>
      </c>
      <c r="AA125" s="112">
        <f t="shared" si="10"/>
        <v>0</v>
      </c>
      <c r="AB125" s="143" t="str">
        <f t="shared" si="7"/>
        <v/>
      </c>
      <c r="AC125" s="112"/>
      <c r="AD125" s="112"/>
    </row>
    <row r="126" ht="15.75" customHeight="1">
      <c r="B126" s="241" t="s">
        <v>186</v>
      </c>
      <c r="C126" s="242">
        <v>0.66</v>
      </c>
      <c r="D126" s="240" t="s">
        <v>158</v>
      </c>
      <c r="E126" s="388">
        <v>50.0</v>
      </c>
      <c r="F126" s="389">
        <f>IF(VAN!$D126="Feuillus",11*1.25,15.5*1.25)</f>
        <v>13.75</v>
      </c>
      <c r="G126" s="388">
        <v>10.0</v>
      </c>
      <c r="H126" s="386"/>
      <c r="I126" s="386"/>
      <c r="J126" s="386"/>
      <c r="K126" s="386"/>
      <c r="L126" s="387"/>
      <c r="M126" s="386"/>
      <c r="N126" s="141">
        <v>105.0</v>
      </c>
      <c r="O126" s="337"/>
      <c r="P126" s="338"/>
      <c r="Q126" s="269">
        <f t="shared" si="12"/>
        <v>60</v>
      </c>
      <c r="R126" s="338">
        <f t="shared" si="5"/>
        <v>4.8</v>
      </c>
      <c r="S126" s="338">
        <f>$L$11*(1+$L$9)^N126*'Récapitulatif des résultats'!$I$11</f>
        <v>0</v>
      </c>
      <c r="T126" s="339"/>
      <c r="U126" s="338"/>
      <c r="V126" s="346">
        <f t="shared" si="6"/>
        <v>0</v>
      </c>
      <c r="W126" s="112">
        <f>SUM('Pin Maritime'!AQ110*'Pin Maritime'!$F$21,B!AQ110*B!$F$21,'C'!AQ110*'C'!$F$21,D!AQ110*D!$F$21,E!AQ110*E!$F$21,F!AQ110*F!$F$21)</f>
        <v>0</v>
      </c>
      <c r="X126" s="112">
        <f>SUM('Pin Maritime'!AR110*'Pin Maritime'!$F$21,B!AR110*B!$F$21,'C'!AR110*'C'!$F$21,D!AR110*D!$F$21,E!AR110*E!$F$21,F!AR110*F!$F$21)</f>
        <v>0</v>
      </c>
      <c r="Y126" s="112">
        <f>SUM('Pin Maritime'!AS110*'Pin Maritime'!$F$21,B!AS110*B!$F$21,'C'!AS110*'C'!$F$21,D!AS110*D!$F$21,E!AS110*E!$F$21,F!AS110*F!$F$21)</f>
        <v>0</v>
      </c>
      <c r="Z126" s="139">
        <f>SUM('Pin Maritime'!AT110*'Pin Maritime'!$F$21,B!AT110*B!$F$21,'C'!AT110*'C'!$F$21,D!AT110*D!$F$21,E!AT110*E!$F$21,F!AT110*F!$F$21)</f>
        <v>0</v>
      </c>
      <c r="AA126" s="112">
        <f t="shared" si="10"/>
        <v>0</v>
      </c>
      <c r="AB126" s="143" t="str">
        <f t="shared" si="7"/>
        <v/>
      </c>
      <c r="AC126" s="112"/>
      <c r="AD126" s="112"/>
    </row>
    <row r="127" ht="15.75" customHeight="1">
      <c r="B127" s="243" t="s">
        <v>187</v>
      </c>
      <c r="C127" s="244">
        <v>0.47</v>
      </c>
      <c r="D127" s="240" t="s">
        <v>158</v>
      </c>
      <c r="E127" s="388">
        <v>100.0</v>
      </c>
      <c r="F127" s="389">
        <f>IF(VAN!$D127="Feuillus",11*1.25,15.5*1.25)</f>
        <v>13.75</v>
      </c>
      <c r="G127" s="388">
        <v>10.0</v>
      </c>
      <c r="H127" s="386"/>
      <c r="I127" s="386"/>
      <c r="J127" s="386"/>
      <c r="K127" s="386"/>
      <c r="L127" s="387"/>
      <c r="M127" s="386"/>
      <c r="N127" s="141">
        <v>106.0</v>
      </c>
      <c r="O127" s="337"/>
      <c r="P127" s="338"/>
      <c r="Q127" s="269">
        <f t="shared" si="12"/>
        <v>60</v>
      </c>
      <c r="R127" s="338">
        <f t="shared" si="5"/>
        <v>4.8</v>
      </c>
      <c r="S127" s="338">
        <f>$L$11*(1+$L$9)^N127*'Récapitulatif des résultats'!$I$11</f>
        <v>0</v>
      </c>
      <c r="T127" s="339"/>
      <c r="U127" s="338"/>
      <c r="V127" s="346">
        <f t="shared" si="6"/>
        <v>0</v>
      </c>
      <c r="W127" s="112">
        <f>SUM('Pin Maritime'!AQ111*'Pin Maritime'!$F$21,B!AQ111*B!$F$21,'C'!AQ111*'C'!$F$21,D!AQ111*D!$F$21,E!AQ111*E!$F$21,F!AQ111*F!$F$21)</f>
        <v>0</v>
      </c>
      <c r="X127" s="112">
        <f>SUM('Pin Maritime'!AR111*'Pin Maritime'!$F$21,B!AR111*B!$F$21,'C'!AR111*'C'!$F$21,D!AR111*D!$F$21,E!AR111*E!$F$21,F!AR111*F!$F$21)</f>
        <v>0</v>
      </c>
      <c r="Y127" s="112">
        <f>SUM('Pin Maritime'!AS111*'Pin Maritime'!$F$21,B!AS111*B!$F$21,'C'!AS111*'C'!$F$21,D!AS111*D!$F$21,E!AS111*E!$F$21,F!AS111*F!$F$21)</f>
        <v>0</v>
      </c>
      <c r="Z127" s="139">
        <f>SUM('Pin Maritime'!AT111*'Pin Maritime'!$F$21,B!AT111*B!$F$21,'C'!AT111*'C'!$F$21,D!AT111*D!$F$21,E!AT111*E!$F$21,F!AT111*F!$F$21)</f>
        <v>0</v>
      </c>
      <c r="AA127" s="112">
        <f t="shared" si="10"/>
        <v>0</v>
      </c>
      <c r="AB127" s="143" t="str">
        <f t="shared" si="7"/>
        <v/>
      </c>
      <c r="AC127" s="112"/>
      <c r="AD127" s="112"/>
    </row>
    <row r="128" ht="15.75" customHeight="1">
      <c r="B128" s="241" t="s">
        <v>188</v>
      </c>
      <c r="C128" s="242">
        <v>0.67</v>
      </c>
      <c r="D128" s="240" t="s">
        <v>158</v>
      </c>
      <c r="E128" s="388">
        <v>150.0</v>
      </c>
      <c r="F128" s="389">
        <f>IF(VAN!$D128="Feuillus",11*1.25,15.5*1.25)</f>
        <v>13.75</v>
      </c>
      <c r="G128" s="388">
        <v>10.0</v>
      </c>
      <c r="H128" s="386"/>
      <c r="I128" s="386"/>
      <c r="J128" s="386"/>
      <c r="K128" s="386"/>
      <c r="L128" s="387"/>
      <c r="M128" s="386"/>
      <c r="N128" s="141">
        <v>107.0</v>
      </c>
      <c r="O128" s="337"/>
      <c r="P128" s="338"/>
      <c r="Q128" s="269">
        <f t="shared" si="12"/>
        <v>60</v>
      </c>
      <c r="R128" s="338">
        <f t="shared" si="5"/>
        <v>4.8</v>
      </c>
      <c r="S128" s="338">
        <f>$L$11*(1+$L$9)^N128*'Récapitulatif des résultats'!$I$11</f>
        <v>0</v>
      </c>
      <c r="T128" s="339"/>
      <c r="U128" s="338"/>
      <c r="V128" s="346">
        <f t="shared" si="6"/>
        <v>0</v>
      </c>
      <c r="W128" s="112">
        <f>SUM('Pin Maritime'!AQ112*'Pin Maritime'!$F$21,B!AQ112*B!$F$21,'C'!AQ112*'C'!$F$21,D!AQ112*D!$F$21,E!AQ112*E!$F$21,F!AQ112*F!$F$21)</f>
        <v>0</v>
      </c>
      <c r="X128" s="112">
        <f>SUM('Pin Maritime'!AR112*'Pin Maritime'!$F$21,B!AR112*B!$F$21,'C'!AR112*'C'!$F$21,D!AR112*D!$F$21,E!AR112*E!$F$21,F!AR112*F!$F$21)</f>
        <v>0</v>
      </c>
      <c r="Y128" s="112">
        <f>SUM('Pin Maritime'!AS112*'Pin Maritime'!$F$21,B!AS112*B!$F$21,'C'!AS112*'C'!$F$21,D!AS112*D!$F$21,E!AS112*E!$F$21,F!AS112*F!$F$21)</f>
        <v>0</v>
      </c>
      <c r="Z128" s="139">
        <f>SUM('Pin Maritime'!AT112*'Pin Maritime'!$F$21,B!AT112*B!$F$21,'C'!AT112*'C'!$F$21,D!AT112*D!$F$21,E!AT112*E!$F$21,F!AT112*F!$F$21)</f>
        <v>0</v>
      </c>
      <c r="AA128" s="112">
        <f t="shared" si="10"/>
        <v>0</v>
      </c>
      <c r="AB128" s="143" t="str">
        <f t="shared" si="7"/>
        <v/>
      </c>
      <c r="AC128" s="112"/>
      <c r="AD128" s="112"/>
    </row>
    <row r="129" ht="15.75" customHeight="1">
      <c r="B129" s="241" t="s">
        <v>189</v>
      </c>
      <c r="C129" s="242">
        <v>0.7</v>
      </c>
      <c r="D129" s="240" t="s">
        <v>158</v>
      </c>
      <c r="E129" s="388">
        <v>150.0</v>
      </c>
      <c r="F129" s="389">
        <f>IF(VAN!$D129="Feuillus",11*1.25,15.5*1.25)</f>
        <v>13.75</v>
      </c>
      <c r="G129" s="388">
        <v>10.0</v>
      </c>
      <c r="H129" s="386"/>
      <c r="I129" s="386"/>
      <c r="J129" s="386"/>
      <c r="K129" s="386"/>
      <c r="L129" s="387"/>
      <c r="M129" s="386"/>
      <c r="N129" s="141">
        <v>108.0</v>
      </c>
      <c r="O129" s="337"/>
      <c r="P129" s="338"/>
      <c r="Q129" s="269">
        <f t="shared" si="12"/>
        <v>60</v>
      </c>
      <c r="R129" s="338">
        <f t="shared" si="5"/>
        <v>4.8</v>
      </c>
      <c r="S129" s="338">
        <f>$L$11*(1+$L$9)^N129*'Récapitulatif des résultats'!$I$11</f>
        <v>0</v>
      </c>
      <c r="T129" s="339"/>
      <c r="U129" s="338"/>
      <c r="V129" s="346">
        <f t="shared" si="6"/>
        <v>0</v>
      </c>
      <c r="W129" s="112">
        <f>SUM('Pin Maritime'!AQ113*'Pin Maritime'!$F$21,B!AQ113*B!$F$21,'C'!AQ113*'C'!$F$21,D!AQ113*D!$F$21,E!AQ113*E!$F$21,F!AQ113*F!$F$21)</f>
        <v>0</v>
      </c>
      <c r="X129" s="112">
        <f>SUM('Pin Maritime'!AR113*'Pin Maritime'!$F$21,B!AR113*B!$F$21,'C'!AR113*'C'!$F$21,D!AR113*D!$F$21,E!AR113*E!$F$21,F!AR113*F!$F$21)</f>
        <v>0</v>
      </c>
      <c r="Y129" s="112">
        <f>SUM('Pin Maritime'!AS113*'Pin Maritime'!$F$21,B!AS113*B!$F$21,'C'!AS113*'C'!$F$21,D!AS113*D!$F$21,E!AS113*E!$F$21,F!AS113*F!$F$21)</f>
        <v>0</v>
      </c>
      <c r="Z129" s="139">
        <f>SUM('Pin Maritime'!AT113*'Pin Maritime'!$F$21,B!AT113*B!$F$21,'C'!AT113*'C'!$F$21,D!AT113*D!$F$21,E!AT113*E!$F$21,F!AT113*F!$F$21)</f>
        <v>0</v>
      </c>
      <c r="AA129" s="112">
        <f t="shared" si="10"/>
        <v>0</v>
      </c>
      <c r="AB129" s="143" t="str">
        <f t="shared" si="7"/>
        <v/>
      </c>
      <c r="AC129" s="112"/>
      <c r="AD129" s="112"/>
    </row>
    <row r="130" ht="15.75" customHeight="1">
      <c r="B130" s="241" t="s">
        <v>190</v>
      </c>
      <c r="C130" s="242">
        <v>0.54</v>
      </c>
      <c r="D130" s="240" t="s">
        <v>158</v>
      </c>
      <c r="E130" s="388">
        <v>150.0</v>
      </c>
      <c r="F130" s="389">
        <f>IF(VAN!$D130="Feuillus",11*1.25,15.5*1.25)</f>
        <v>13.75</v>
      </c>
      <c r="G130" s="388">
        <v>10.0</v>
      </c>
      <c r="H130" s="386"/>
      <c r="I130" s="386"/>
      <c r="J130" s="386"/>
      <c r="K130" s="386"/>
      <c r="L130" s="387"/>
      <c r="M130" s="386"/>
      <c r="N130" s="141">
        <v>109.0</v>
      </c>
      <c r="O130" s="337"/>
      <c r="P130" s="338"/>
      <c r="Q130" s="269">
        <f t="shared" si="12"/>
        <v>60</v>
      </c>
      <c r="R130" s="338">
        <f t="shared" si="5"/>
        <v>4.8</v>
      </c>
      <c r="S130" s="338">
        <f>$L$11*(1+$L$9)^N130*'Récapitulatif des résultats'!$I$11</f>
        <v>0</v>
      </c>
      <c r="T130" s="339"/>
      <c r="U130" s="338"/>
      <c r="V130" s="346">
        <f t="shared" si="6"/>
        <v>0</v>
      </c>
      <c r="W130" s="112">
        <f>SUM('Pin Maritime'!AQ114*'Pin Maritime'!$F$21,B!AQ114*B!$F$21,'C'!AQ114*'C'!$F$21,D!AQ114*D!$F$21,E!AQ114*E!$F$21,F!AQ114*F!$F$21)</f>
        <v>0</v>
      </c>
      <c r="X130" s="112">
        <f>SUM('Pin Maritime'!AR114*'Pin Maritime'!$F$21,B!AR114*B!$F$21,'C'!AR114*'C'!$F$21,D!AR114*D!$F$21,E!AR114*E!$F$21,F!AR114*F!$F$21)</f>
        <v>0</v>
      </c>
      <c r="Y130" s="112">
        <f>SUM('Pin Maritime'!AS114*'Pin Maritime'!$F$21,B!AS114*B!$F$21,'C'!AS114*'C'!$F$21,D!AS114*D!$F$21,E!AS114*E!$F$21,F!AS114*F!$F$21)</f>
        <v>0</v>
      </c>
      <c r="Z130" s="139">
        <f>SUM('Pin Maritime'!AT114*'Pin Maritime'!$F$21,B!AT114*B!$F$21,'C'!AT114*'C'!$F$21,D!AT114*D!$F$21,E!AT114*E!$F$21,F!AT114*F!$F$21)</f>
        <v>0</v>
      </c>
      <c r="AA130" s="112">
        <f t="shared" si="10"/>
        <v>0</v>
      </c>
      <c r="AB130" s="143" t="str">
        <f t="shared" si="7"/>
        <v/>
      </c>
      <c r="AC130" s="112"/>
      <c r="AD130" s="112"/>
    </row>
    <row r="131" ht="15.75" customHeight="1">
      <c r="B131" s="241" t="s">
        <v>191</v>
      </c>
      <c r="C131" s="242">
        <v>0.65</v>
      </c>
      <c r="D131" s="240" t="s">
        <v>158</v>
      </c>
      <c r="E131" s="388">
        <v>150.0</v>
      </c>
      <c r="F131" s="389">
        <f>IF(VAN!$D131="Feuillus",11*1.25,15.5*1.25)</f>
        <v>13.75</v>
      </c>
      <c r="G131" s="388">
        <v>10.0</v>
      </c>
      <c r="H131" s="386"/>
      <c r="I131" s="386"/>
      <c r="J131" s="386"/>
      <c r="K131" s="386"/>
      <c r="L131" s="387"/>
      <c r="M131" s="386"/>
      <c r="N131" s="141">
        <v>110.0</v>
      </c>
      <c r="O131" s="337"/>
      <c r="P131" s="338"/>
      <c r="Q131" s="269">
        <f t="shared" si="12"/>
        <v>60</v>
      </c>
      <c r="R131" s="338">
        <f t="shared" si="5"/>
        <v>4.8</v>
      </c>
      <c r="S131" s="338">
        <f>$L$11*(1+$L$9)^N131*'Récapitulatif des résultats'!$I$11</f>
        <v>0</v>
      </c>
      <c r="T131" s="339"/>
      <c r="U131" s="338"/>
      <c r="V131" s="346">
        <f t="shared" si="6"/>
        <v>0</v>
      </c>
      <c r="W131" s="112">
        <f>SUM('Pin Maritime'!AQ115*'Pin Maritime'!$F$21,B!AQ115*B!$F$21,'C'!AQ115*'C'!$F$21,D!AQ115*D!$F$21,E!AQ115*E!$F$21,F!AQ115*F!$F$21)</f>
        <v>0</v>
      </c>
      <c r="X131" s="112">
        <f>SUM('Pin Maritime'!AR115*'Pin Maritime'!$F$21,B!AR115*B!$F$21,'C'!AR115*'C'!$F$21,D!AR115*D!$F$21,E!AR115*E!$F$21,F!AR115*F!$F$21)</f>
        <v>0</v>
      </c>
      <c r="Y131" s="112">
        <f>SUM('Pin Maritime'!AS115*'Pin Maritime'!$F$21,B!AS115*B!$F$21,'C'!AS115*'C'!$F$21,D!AS115*D!$F$21,E!AS115*E!$F$21,F!AS115*F!$F$21)</f>
        <v>0</v>
      </c>
      <c r="Z131" s="139">
        <f>SUM('Pin Maritime'!AT115*'Pin Maritime'!$F$21,B!AT115*B!$F$21,'C'!AT115*'C'!$F$21,D!AT115*D!$F$21,E!AT115*E!$F$21,F!AT115*F!$F$21)</f>
        <v>0</v>
      </c>
      <c r="AA131" s="112">
        <f t="shared" si="10"/>
        <v>0</v>
      </c>
      <c r="AB131" s="143" t="str">
        <f t="shared" si="7"/>
        <v/>
      </c>
      <c r="AC131" s="112"/>
      <c r="AD131" s="112"/>
    </row>
    <row r="132" ht="15.75" customHeight="1">
      <c r="B132" s="241" t="s">
        <v>192</v>
      </c>
      <c r="C132" s="242">
        <v>0.56</v>
      </c>
      <c r="D132" s="240" t="s">
        <v>158</v>
      </c>
      <c r="E132" s="388">
        <v>150.0</v>
      </c>
      <c r="F132" s="389">
        <f>IF(VAN!$D132="Feuillus",11*1.25,15.5*1.25)</f>
        <v>13.75</v>
      </c>
      <c r="G132" s="388">
        <v>10.0</v>
      </c>
      <c r="H132" s="386"/>
      <c r="I132" s="386"/>
      <c r="J132" s="386"/>
      <c r="K132" s="386"/>
      <c r="L132" s="387"/>
      <c r="M132" s="386"/>
      <c r="N132" s="141">
        <v>111.0</v>
      </c>
      <c r="O132" s="337"/>
      <c r="P132" s="338"/>
      <c r="Q132" s="269">
        <f t="shared" si="12"/>
        <v>60</v>
      </c>
      <c r="R132" s="338">
        <f t="shared" si="5"/>
        <v>4.8</v>
      </c>
      <c r="S132" s="338">
        <f>$L$11*(1+$L$9)^N132*'Récapitulatif des résultats'!$I$11</f>
        <v>0</v>
      </c>
      <c r="T132" s="339"/>
      <c r="U132" s="338"/>
      <c r="V132" s="346">
        <f t="shared" si="6"/>
        <v>0</v>
      </c>
      <c r="W132" s="112">
        <f>SUM('Pin Maritime'!AQ116*'Pin Maritime'!$F$21,B!AQ116*B!$F$21,'C'!AQ116*'C'!$F$21,D!AQ116*D!$F$21,E!AQ116*E!$F$21,F!AQ116*F!$F$21)</f>
        <v>0</v>
      </c>
      <c r="X132" s="112">
        <f>SUM('Pin Maritime'!AR116*'Pin Maritime'!$F$21,B!AR116*B!$F$21,'C'!AR116*'C'!$F$21,D!AR116*D!$F$21,E!AR116*E!$F$21,F!AR116*F!$F$21)</f>
        <v>0</v>
      </c>
      <c r="Y132" s="112">
        <f>SUM('Pin Maritime'!AS116*'Pin Maritime'!$F$21,B!AS116*B!$F$21,'C'!AS116*'C'!$F$21,D!AS116*D!$F$21,E!AS116*E!$F$21,F!AS116*F!$F$21)</f>
        <v>0</v>
      </c>
      <c r="Z132" s="139">
        <f>SUM('Pin Maritime'!AT116*'Pin Maritime'!$F$21,B!AT116*B!$F$21,'C'!AT116*'C'!$F$21,D!AT116*D!$F$21,E!AT116*E!$F$21,F!AT116*F!$F$21)</f>
        <v>0</v>
      </c>
      <c r="AA132" s="112">
        <f t="shared" si="10"/>
        <v>0</v>
      </c>
      <c r="AB132" s="143" t="str">
        <f t="shared" si="7"/>
        <v/>
      </c>
      <c r="AC132" s="112"/>
      <c r="AD132" s="112"/>
    </row>
    <row r="133" ht="15.75" customHeight="1">
      <c r="B133" s="241" t="s">
        <v>193</v>
      </c>
      <c r="C133" s="242">
        <v>0.58</v>
      </c>
      <c r="D133" s="240" t="s">
        <v>158</v>
      </c>
      <c r="E133" s="388">
        <v>150.0</v>
      </c>
      <c r="F133" s="389">
        <f>IF(VAN!$D133="Feuillus",11*1.25,15.5*1.25)</f>
        <v>13.75</v>
      </c>
      <c r="G133" s="388">
        <v>10.0</v>
      </c>
      <c r="H133" s="386"/>
      <c r="I133" s="386"/>
      <c r="J133" s="386"/>
      <c r="K133" s="386"/>
      <c r="L133" s="387"/>
      <c r="M133" s="386"/>
      <c r="N133" s="141">
        <v>112.0</v>
      </c>
      <c r="O133" s="337"/>
      <c r="P133" s="338"/>
      <c r="Q133" s="269">
        <f t="shared" si="12"/>
        <v>60</v>
      </c>
      <c r="R133" s="338">
        <f t="shared" si="5"/>
        <v>4.8</v>
      </c>
      <c r="S133" s="338">
        <f>$L$11*(1+$L$9)^N133*'Récapitulatif des résultats'!$I$11</f>
        <v>0</v>
      </c>
      <c r="T133" s="339"/>
      <c r="U133" s="338"/>
      <c r="V133" s="346">
        <f t="shared" si="6"/>
        <v>0</v>
      </c>
      <c r="W133" s="112">
        <f>SUM('Pin Maritime'!AQ117*'Pin Maritime'!$F$21,B!AQ117*B!$F$21,'C'!AQ117*'C'!$F$21,D!AQ117*D!$F$21,E!AQ117*E!$F$21,F!AQ117*F!$F$21)</f>
        <v>0</v>
      </c>
      <c r="X133" s="112">
        <f>SUM('Pin Maritime'!AR117*'Pin Maritime'!$F$21,B!AR117*B!$F$21,'C'!AR117*'C'!$F$21,D!AR117*D!$F$21,E!AR117*E!$F$21,F!AR117*F!$F$21)</f>
        <v>0</v>
      </c>
      <c r="Y133" s="112">
        <f>SUM('Pin Maritime'!AS117*'Pin Maritime'!$F$21,B!AS117*B!$F$21,'C'!AS117*'C'!$F$21,D!AS117*D!$F$21,E!AS117*E!$F$21,F!AS117*F!$F$21)</f>
        <v>0</v>
      </c>
      <c r="Z133" s="139">
        <f>SUM('Pin Maritime'!AT117*'Pin Maritime'!$F$21,B!AT117*B!$F$21,'C'!AT117*'C'!$F$21,D!AT117*D!$F$21,E!AT117*E!$F$21,F!AT117*F!$F$21)</f>
        <v>0</v>
      </c>
      <c r="AA133" s="112">
        <f t="shared" si="10"/>
        <v>0</v>
      </c>
      <c r="AB133" s="143" t="str">
        <f t="shared" si="7"/>
        <v/>
      </c>
      <c r="AC133" s="112"/>
      <c r="AD133" s="112"/>
    </row>
    <row r="134" ht="15.75" customHeight="1">
      <c r="B134" s="241" t="s">
        <v>194</v>
      </c>
      <c r="C134" s="242">
        <v>0.64</v>
      </c>
      <c r="D134" s="240" t="s">
        <v>158</v>
      </c>
      <c r="E134" s="388">
        <v>150.0</v>
      </c>
      <c r="F134" s="389">
        <f>IF(VAN!$D134="Feuillus",11*1.25,15.5*1.25)</f>
        <v>13.75</v>
      </c>
      <c r="G134" s="388">
        <v>10.0</v>
      </c>
      <c r="H134" s="386"/>
      <c r="I134" s="386"/>
      <c r="J134" s="386"/>
      <c r="K134" s="386"/>
      <c r="L134" s="387"/>
      <c r="M134" s="386"/>
      <c r="N134" s="141">
        <v>113.0</v>
      </c>
      <c r="O134" s="337"/>
      <c r="P134" s="338"/>
      <c r="Q134" s="269">
        <f t="shared" si="12"/>
        <v>60</v>
      </c>
      <c r="R134" s="338">
        <f t="shared" si="5"/>
        <v>4.8</v>
      </c>
      <c r="S134" s="338">
        <f>$L$11*(1+$L$9)^N134*'Récapitulatif des résultats'!$I$11</f>
        <v>0</v>
      </c>
      <c r="T134" s="339"/>
      <c r="U134" s="338"/>
      <c r="V134" s="346">
        <f t="shared" si="6"/>
        <v>0</v>
      </c>
      <c r="W134" s="112">
        <f>SUM('Pin Maritime'!AQ118*'Pin Maritime'!$F$21,B!AQ118*B!$F$21,'C'!AQ118*'C'!$F$21,D!AQ118*D!$F$21,E!AQ118*E!$F$21,F!AQ118*F!$F$21)</f>
        <v>0</v>
      </c>
      <c r="X134" s="112">
        <f>SUM('Pin Maritime'!AR118*'Pin Maritime'!$F$21,B!AR118*B!$F$21,'C'!AR118*'C'!$F$21,D!AR118*D!$F$21,E!AR118*E!$F$21,F!AR118*F!$F$21)</f>
        <v>0</v>
      </c>
      <c r="Y134" s="112">
        <f>SUM('Pin Maritime'!AS118*'Pin Maritime'!$F$21,B!AS118*B!$F$21,'C'!AS118*'C'!$F$21,D!AS118*D!$F$21,E!AS118*E!$F$21,F!AS118*F!$F$21)</f>
        <v>0</v>
      </c>
      <c r="Z134" s="139">
        <f>SUM('Pin Maritime'!AT118*'Pin Maritime'!$F$21,B!AT118*B!$F$21,'C'!AT118*'C'!$F$21,D!AT118*D!$F$21,E!AT118*E!$F$21,F!AT118*F!$F$21)</f>
        <v>0</v>
      </c>
      <c r="AA134" s="112">
        <f t="shared" si="10"/>
        <v>0</v>
      </c>
      <c r="AB134" s="143" t="str">
        <f t="shared" si="7"/>
        <v/>
      </c>
      <c r="AC134" s="112"/>
      <c r="AD134" s="112"/>
    </row>
    <row r="135" ht="15.75" customHeight="1">
      <c r="B135" s="241" t="s">
        <v>195</v>
      </c>
      <c r="C135" s="242">
        <v>0.73</v>
      </c>
      <c r="D135" s="240" t="s">
        <v>158</v>
      </c>
      <c r="E135" s="388">
        <v>150.0</v>
      </c>
      <c r="F135" s="389">
        <f>IF(VAN!$D135="Feuillus",11*1.25,15.5*1.25)</f>
        <v>13.75</v>
      </c>
      <c r="G135" s="388">
        <v>10.0</v>
      </c>
      <c r="H135" s="386"/>
      <c r="I135" s="386"/>
      <c r="J135" s="386"/>
      <c r="K135" s="386"/>
      <c r="L135" s="387"/>
      <c r="M135" s="386"/>
      <c r="N135" s="141">
        <v>114.0</v>
      </c>
      <c r="O135" s="337"/>
      <c r="P135" s="338"/>
      <c r="Q135" s="269">
        <f t="shared" si="12"/>
        <v>60</v>
      </c>
      <c r="R135" s="338">
        <f t="shared" si="5"/>
        <v>4.8</v>
      </c>
      <c r="S135" s="338">
        <f>$L$11*(1+$L$9)^N135*'Récapitulatif des résultats'!$I$11</f>
        <v>0</v>
      </c>
      <c r="T135" s="339"/>
      <c r="U135" s="338"/>
      <c r="V135" s="346">
        <f t="shared" si="6"/>
        <v>0</v>
      </c>
      <c r="W135" s="112">
        <f>SUM('Pin Maritime'!AQ119*'Pin Maritime'!$F$21,B!AQ119*B!$F$21,'C'!AQ119*'C'!$F$21,D!AQ119*D!$F$21,E!AQ119*E!$F$21,F!AQ119*F!$F$21)</f>
        <v>0</v>
      </c>
      <c r="X135" s="112">
        <f>SUM('Pin Maritime'!AR119*'Pin Maritime'!$F$21,B!AR119*B!$F$21,'C'!AR119*'C'!$F$21,D!AR119*D!$F$21,E!AR119*E!$F$21,F!AR119*F!$F$21)</f>
        <v>0</v>
      </c>
      <c r="Y135" s="112">
        <f>SUM('Pin Maritime'!AS119*'Pin Maritime'!$F$21,B!AS119*B!$F$21,'C'!AS119*'C'!$F$21,D!AS119*D!$F$21,E!AS119*E!$F$21,F!AS119*F!$F$21)</f>
        <v>0</v>
      </c>
      <c r="Z135" s="139">
        <f>SUM('Pin Maritime'!AT119*'Pin Maritime'!$F$21,B!AT119*B!$F$21,'C'!AT119*'C'!$F$21,D!AT119*D!$F$21,E!AT119*E!$F$21,F!AT119*F!$F$21)</f>
        <v>0</v>
      </c>
      <c r="AA135" s="112">
        <f t="shared" si="10"/>
        <v>0</v>
      </c>
      <c r="AB135" s="143" t="str">
        <f t="shared" si="7"/>
        <v/>
      </c>
      <c r="AC135" s="112"/>
      <c r="AD135" s="112"/>
    </row>
    <row r="136" ht="15.75" customHeight="1">
      <c r="B136" s="241" t="s">
        <v>196</v>
      </c>
      <c r="C136" s="242">
        <v>0.56</v>
      </c>
      <c r="D136" s="240" t="s">
        <v>158</v>
      </c>
      <c r="E136" s="388">
        <v>150.0</v>
      </c>
      <c r="F136" s="389">
        <f>IF(VAN!$D136="Feuillus",11*1.25,15.5*1.25)</f>
        <v>13.75</v>
      </c>
      <c r="G136" s="388">
        <v>10.0</v>
      </c>
      <c r="H136" s="386"/>
      <c r="I136" s="386"/>
      <c r="J136" s="386"/>
      <c r="K136" s="386"/>
      <c r="L136" s="387"/>
      <c r="M136" s="386"/>
      <c r="N136" s="141">
        <v>115.0</v>
      </c>
      <c r="O136" s="337"/>
      <c r="P136" s="338"/>
      <c r="Q136" s="269">
        <f t="shared" si="12"/>
        <v>60</v>
      </c>
      <c r="R136" s="338">
        <f t="shared" si="5"/>
        <v>4.8</v>
      </c>
      <c r="S136" s="338">
        <f>$L$11*(1+$L$9)^N136*'Récapitulatif des résultats'!$I$11</f>
        <v>0</v>
      </c>
      <c r="T136" s="339"/>
      <c r="U136" s="338"/>
      <c r="V136" s="346">
        <f t="shared" si="6"/>
        <v>0</v>
      </c>
      <c r="W136" s="112">
        <f>SUM('Pin Maritime'!AQ120*'Pin Maritime'!$F$21,B!AQ120*B!$F$21,'C'!AQ120*'C'!$F$21,D!AQ120*D!$F$21,E!AQ120*E!$F$21,F!AQ120*F!$F$21)</f>
        <v>0</v>
      </c>
      <c r="X136" s="112">
        <f>SUM('Pin Maritime'!AR120*'Pin Maritime'!$F$21,B!AR120*B!$F$21,'C'!AR120*'C'!$F$21,D!AR120*D!$F$21,E!AR120*E!$F$21,F!AR120*F!$F$21)</f>
        <v>0</v>
      </c>
      <c r="Y136" s="112">
        <f>SUM('Pin Maritime'!AS120*'Pin Maritime'!$F$21,B!AS120*B!$F$21,'C'!AS120*'C'!$F$21,D!AS120*D!$F$21,E!AS120*E!$F$21,F!AS120*F!$F$21)</f>
        <v>0</v>
      </c>
      <c r="Z136" s="139">
        <f>SUM('Pin Maritime'!AT120*'Pin Maritime'!$F$21,B!AT120*B!$F$21,'C'!AT120*'C'!$F$21,D!AT120*D!$F$21,E!AT120*E!$F$21,F!AT120*F!$F$21)</f>
        <v>0</v>
      </c>
      <c r="AA136" s="112">
        <f t="shared" si="10"/>
        <v>0</v>
      </c>
      <c r="AB136" s="143" t="str">
        <f t="shared" si="7"/>
        <v/>
      </c>
      <c r="AC136" s="112"/>
      <c r="AD136" s="112"/>
    </row>
    <row r="137" ht="15.75" customHeight="1">
      <c r="B137" s="241" t="s">
        <v>197</v>
      </c>
      <c r="C137" s="242">
        <v>0.74</v>
      </c>
      <c r="D137" s="240" t="s">
        <v>158</v>
      </c>
      <c r="E137" s="388">
        <v>300.0</v>
      </c>
      <c r="F137" s="389">
        <f>IF(VAN!$D137="Feuillus",11*1.25,15.5*1.25)</f>
        <v>13.75</v>
      </c>
      <c r="G137" s="388">
        <v>10.0</v>
      </c>
      <c r="H137" s="386"/>
      <c r="I137" s="386"/>
      <c r="J137" s="386"/>
      <c r="K137" s="386"/>
      <c r="L137" s="387"/>
      <c r="M137" s="386"/>
      <c r="N137" s="141">
        <v>116.0</v>
      </c>
      <c r="O137" s="337"/>
      <c r="P137" s="338"/>
      <c r="Q137" s="269">
        <f t="shared" si="12"/>
        <v>60</v>
      </c>
      <c r="R137" s="338">
        <f t="shared" si="5"/>
        <v>4.8</v>
      </c>
      <c r="S137" s="338">
        <f>$L$11*(1+$L$9)^N137*'Récapitulatif des résultats'!$I$11</f>
        <v>0</v>
      </c>
      <c r="T137" s="339"/>
      <c r="U137" s="338"/>
      <c r="V137" s="346">
        <f t="shared" si="6"/>
        <v>0</v>
      </c>
      <c r="W137" s="112">
        <f>SUM('Pin Maritime'!AQ121*'Pin Maritime'!$F$21,B!AQ121*B!$F$21,'C'!AQ121*'C'!$F$21,D!AQ121*D!$F$21,E!AQ121*E!$F$21,F!AQ121*F!$F$21)</f>
        <v>0</v>
      </c>
      <c r="X137" s="112">
        <f>SUM('Pin Maritime'!AR121*'Pin Maritime'!$F$21,B!AR121*B!$F$21,'C'!AR121*'C'!$F$21,D!AR121*D!$F$21,E!AR121*E!$F$21,F!AR121*F!$F$21)</f>
        <v>0</v>
      </c>
      <c r="Y137" s="112">
        <f>SUM('Pin Maritime'!AS121*'Pin Maritime'!$F$21,B!AS121*B!$F$21,'C'!AS121*'C'!$F$21,D!AS121*D!$F$21,E!AS121*E!$F$21,F!AS121*F!$F$21)</f>
        <v>0</v>
      </c>
      <c r="Z137" s="139">
        <f>SUM('Pin Maritime'!AT121*'Pin Maritime'!$F$21,B!AT121*B!$F$21,'C'!AT121*'C'!$F$21,D!AT121*D!$F$21,E!AT121*E!$F$21,F!AT121*F!$F$21)</f>
        <v>0</v>
      </c>
      <c r="AA137" s="112">
        <f t="shared" si="10"/>
        <v>0</v>
      </c>
      <c r="AB137" s="143" t="str">
        <f t="shared" si="7"/>
        <v/>
      </c>
      <c r="AC137" s="112"/>
      <c r="AD137" s="112"/>
    </row>
    <row r="138" ht="15.75" customHeight="1">
      <c r="B138" s="241" t="s">
        <v>198</v>
      </c>
      <c r="C138" s="242">
        <v>0.4</v>
      </c>
      <c r="D138" s="240" t="s">
        <v>162</v>
      </c>
      <c r="E138" s="390">
        <v>30.0</v>
      </c>
      <c r="F138" s="389">
        <f>IF(VAN!$D138="Feuillus",11*1.25,15.5*1.25)</f>
        <v>19.375</v>
      </c>
      <c r="G138" s="388">
        <v>10.0</v>
      </c>
      <c r="H138" s="386"/>
      <c r="I138" s="386"/>
      <c r="J138" s="386"/>
      <c r="K138" s="386"/>
      <c r="L138" s="387"/>
      <c r="M138" s="386"/>
      <c r="N138" s="141">
        <v>117.0</v>
      </c>
      <c r="O138" s="337"/>
      <c r="P138" s="338"/>
      <c r="Q138" s="269">
        <f t="shared" si="12"/>
        <v>60</v>
      </c>
      <c r="R138" s="338">
        <f t="shared" si="5"/>
        <v>4.8</v>
      </c>
      <c r="S138" s="338">
        <f>$L$11*(1+$L$9)^N138*'Récapitulatif des résultats'!$I$11</f>
        <v>0</v>
      </c>
      <c r="T138" s="339"/>
      <c r="U138" s="338"/>
      <c r="V138" s="346">
        <f t="shared" si="6"/>
        <v>0</v>
      </c>
      <c r="W138" s="112">
        <f>SUM('Pin Maritime'!AQ122*'Pin Maritime'!$F$21,B!AQ122*B!$F$21,'C'!AQ122*'C'!$F$21,D!AQ122*D!$F$21,E!AQ122*E!$F$21,F!AQ122*F!$F$21)</f>
        <v>0</v>
      </c>
      <c r="X138" s="112">
        <f>SUM('Pin Maritime'!AR122*'Pin Maritime'!$F$21,B!AR122*B!$F$21,'C'!AR122*'C'!$F$21,D!AR122*D!$F$21,E!AR122*E!$F$21,F!AR122*F!$F$21)</f>
        <v>0</v>
      </c>
      <c r="Y138" s="112">
        <f>SUM('Pin Maritime'!AS122*'Pin Maritime'!$F$21,B!AS122*B!$F$21,'C'!AS122*'C'!$F$21,D!AS122*D!$F$21,E!AS122*E!$F$21,F!AS122*F!$F$21)</f>
        <v>0</v>
      </c>
      <c r="Z138" s="139">
        <f>SUM('Pin Maritime'!AT122*'Pin Maritime'!$F$21,B!AT122*B!$F$21,'C'!AT122*'C'!$F$21,D!AT122*D!$F$21,E!AT122*E!$F$21,F!AT122*F!$F$21)</f>
        <v>0</v>
      </c>
      <c r="AA138" s="112">
        <f t="shared" si="10"/>
        <v>0</v>
      </c>
      <c r="AB138" s="143" t="str">
        <f t="shared" si="7"/>
        <v/>
      </c>
      <c r="AC138" s="112"/>
      <c r="AD138" s="112"/>
    </row>
    <row r="139" ht="15.75" customHeight="1">
      <c r="B139" s="241" t="s">
        <v>199</v>
      </c>
      <c r="C139" s="242">
        <v>0.6</v>
      </c>
      <c r="D139" s="240" t="s">
        <v>158</v>
      </c>
      <c r="E139" s="388">
        <v>300.0</v>
      </c>
      <c r="F139" s="389">
        <f>IF(VAN!$D139="Feuillus",11*1.25,15.5*1.25)</f>
        <v>13.75</v>
      </c>
      <c r="G139" s="388">
        <v>10.0</v>
      </c>
      <c r="H139" s="386"/>
      <c r="I139" s="386"/>
      <c r="J139" s="386"/>
      <c r="K139" s="386"/>
      <c r="L139" s="387"/>
      <c r="M139" s="386"/>
      <c r="N139" s="141">
        <v>118.0</v>
      </c>
      <c r="O139" s="337"/>
      <c r="P139" s="338"/>
      <c r="Q139" s="269">
        <f t="shared" si="12"/>
        <v>60</v>
      </c>
      <c r="R139" s="338">
        <f t="shared" si="5"/>
        <v>4.8</v>
      </c>
      <c r="S139" s="338">
        <f>$L$11*(1+$L$9)^N139*'Récapitulatif des résultats'!$I$11</f>
        <v>0</v>
      </c>
      <c r="T139" s="339"/>
      <c r="U139" s="338"/>
      <c r="V139" s="346">
        <f t="shared" si="6"/>
        <v>0</v>
      </c>
      <c r="W139" s="112">
        <f>SUM('Pin Maritime'!AQ123*'Pin Maritime'!$F$21,B!AQ123*B!$F$21,'C'!AQ123*'C'!$F$21,D!AQ123*D!$F$21,E!AQ123*E!$F$21,F!AQ123*F!$F$21)</f>
        <v>0</v>
      </c>
      <c r="X139" s="112">
        <f>SUM('Pin Maritime'!AR123*'Pin Maritime'!$F$21,B!AR123*B!$F$21,'C'!AR123*'C'!$F$21,D!AR123*D!$F$21,E!AR123*E!$F$21,F!AR123*F!$F$21)</f>
        <v>0</v>
      </c>
      <c r="Y139" s="112">
        <f>SUM('Pin Maritime'!AS123*'Pin Maritime'!$F$21,B!AS123*B!$F$21,'C'!AS123*'C'!$F$21,D!AS123*D!$F$21,E!AS123*E!$F$21,F!AS123*F!$F$21)</f>
        <v>0</v>
      </c>
      <c r="Z139" s="139">
        <f>SUM('Pin Maritime'!AT123*'Pin Maritime'!$F$21,B!AT123*B!$F$21,'C'!AT123*'C'!$F$21,D!AT123*D!$F$21,E!AT123*E!$F$21,F!AT123*F!$F$21)</f>
        <v>0</v>
      </c>
      <c r="AA139" s="112">
        <f t="shared" si="10"/>
        <v>0</v>
      </c>
      <c r="AB139" s="143" t="str">
        <f t="shared" si="7"/>
        <v/>
      </c>
      <c r="AC139" s="112"/>
      <c r="AD139" s="112"/>
    </row>
    <row r="140" ht="15.75" customHeight="1">
      <c r="B140" s="241" t="s">
        <v>200</v>
      </c>
      <c r="C140" s="242">
        <v>0.43</v>
      </c>
      <c r="D140" s="240" t="s">
        <v>162</v>
      </c>
      <c r="E140" s="388">
        <v>59.0</v>
      </c>
      <c r="F140" s="389">
        <f>IF(VAN!$D140="Feuillus",11*1.25,15.5*1.25)</f>
        <v>19.375</v>
      </c>
      <c r="G140" s="388">
        <v>10.0</v>
      </c>
      <c r="H140" s="386"/>
      <c r="I140" s="386"/>
      <c r="J140" s="386"/>
      <c r="K140" s="386"/>
      <c r="L140" s="387"/>
      <c r="M140" s="386"/>
      <c r="N140" s="141">
        <v>119.0</v>
      </c>
      <c r="O140" s="337"/>
      <c r="P140" s="338"/>
      <c r="Q140" s="269">
        <f t="shared" si="12"/>
        <v>60</v>
      </c>
      <c r="R140" s="338">
        <f t="shared" si="5"/>
        <v>4.8</v>
      </c>
      <c r="S140" s="338">
        <f>$L$11*(1+$L$9)^N140*'Récapitulatif des résultats'!$I$11</f>
        <v>0</v>
      </c>
      <c r="T140" s="339"/>
      <c r="U140" s="338"/>
      <c r="V140" s="346">
        <f t="shared" si="6"/>
        <v>0</v>
      </c>
      <c r="W140" s="112">
        <f>SUM('Pin Maritime'!AQ124*'Pin Maritime'!$F$21,B!AQ124*B!$F$21,'C'!AQ124*'C'!$F$21,D!AQ124*D!$F$21,E!AQ124*E!$F$21,F!AQ124*F!$F$21)</f>
        <v>0</v>
      </c>
      <c r="X140" s="112">
        <f>SUM('Pin Maritime'!AR124*'Pin Maritime'!$F$21,B!AR124*B!$F$21,'C'!AR124*'C'!$F$21,D!AR124*D!$F$21,E!AR124*E!$F$21,F!AR124*F!$F$21)</f>
        <v>0</v>
      </c>
      <c r="Y140" s="112">
        <f>SUM('Pin Maritime'!AS124*'Pin Maritime'!$F$21,B!AS124*B!$F$21,'C'!AS124*'C'!$F$21,D!AS124*D!$F$21,E!AS124*E!$F$21,F!AS124*F!$F$21)</f>
        <v>0</v>
      </c>
      <c r="Z140" s="139">
        <f>SUM('Pin Maritime'!AT124*'Pin Maritime'!$F$21,B!AT124*B!$F$21,'C'!AT124*'C'!$F$21,D!AT124*D!$F$21,E!AT124*E!$F$21,F!AT124*F!$F$21)</f>
        <v>0</v>
      </c>
      <c r="AA140" s="112">
        <f t="shared" si="10"/>
        <v>0</v>
      </c>
      <c r="AB140" s="143" t="str">
        <f t="shared" si="7"/>
        <v/>
      </c>
      <c r="AC140" s="112"/>
      <c r="AD140" s="112"/>
    </row>
    <row r="141" ht="15.75" customHeight="1">
      <c r="B141" s="241" t="s">
        <v>201</v>
      </c>
      <c r="C141" s="242">
        <v>0.37</v>
      </c>
      <c r="D141" s="240" t="s">
        <v>162</v>
      </c>
      <c r="E141" s="390">
        <v>36.0</v>
      </c>
      <c r="F141" s="389">
        <f>IF(VAN!$D141="Feuillus",11*1.25,15.5*1.25)</f>
        <v>19.375</v>
      </c>
      <c r="G141" s="388">
        <v>10.0</v>
      </c>
      <c r="H141" s="386"/>
      <c r="I141" s="386"/>
      <c r="J141" s="386"/>
      <c r="K141" s="386"/>
      <c r="L141" s="387"/>
      <c r="M141" s="386"/>
      <c r="N141" s="141">
        <v>120.0</v>
      </c>
      <c r="O141" s="337"/>
      <c r="P141" s="338"/>
      <c r="Q141" s="269">
        <f t="shared" si="12"/>
        <v>60</v>
      </c>
      <c r="R141" s="338">
        <f t="shared" si="5"/>
        <v>4.8</v>
      </c>
      <c r="S141" s="338">
        <f>$L$11*(1+$L$9)^N141*'Récapitulatif des résultats'!$I$11</f>
        <v>0</v>
      </c>
      <c r="T141" s="339"/>
      <c r="U141" s="338"/>
      <c r="V141" s="346">
        <f t="shared" si="6"/>
        <v>0</v>
      </c>
      <c r="W141" s="112">
        <f>SUM('Pin Maritime'!AQ125*'Pin Maritime'!$F$21,B!AQ125*B!$F$21,'C'!AQ125*'C'!$F$21,D!AQ125*D!$F$21,E!AQ125*E!$F$21,F!AQ125*F!$F$21)</f>
        <v>0</v>
      </c>
      <c r="X141" s="112">
        <f>SUM('Pin Maritime'!AR125*'Pin Maritime'!$F$21,B!AR125*B!$F$21,'C'!AR125*'C'!$F$21,D!AR125*D!$F$21,E!AR125*E!$F$21,F!AR125*F!$F$21)</f>
        <v>0</v>
      </c>
      <c r="Y141" s="112">
        <f>SUM('Pin Maritime'!AS125*'Pin Maritime'!$F$21,B!AS125*B!$F$21,'C'!AS125*'C'!$F$21,D!AS125*D!$F$21,E!AS125*E!$F$21,F!AS125*F!$F$21)</f>
        <v>0</v>
      </c>
      <c r="Z141" s="139">
        <f>SUM('Pin Maritime'!AT125*'Pin Maritime'!$F$21,B!AT125*B!$F$21,'C'!AT125*'C'!$F$21,D!AT125*D!$F$21,E!AT125*E!$F$21,F!AT125*F!$F$21)</f>
        <v>0</v>
      </c>
      <c r="AA141" s="112">
        <f t="shared" si="10"/>
        <v>0</v>
      </c>
      <c r="AB141" s="143" t="str">
        <f t="shared" si="7"/>
        <v/>
      </c>
      <c r="AC141" s="112"/>
      <c r="AD141" s="112"/>
    </row>
    <row r="142" ht="15.75" customHeight="1">
      <c r="B142" s="241" t="s">
        <v>202</v>
      </c>
      <c r="C142" s="242">
        <v>0.36</v>
      </c>
      <c r="D142" s="240" t="s">
        <v>162</v>
      </c>
      <c r="E142" s="388">
        <v>47.0</v>
      </c>
      <c r="F142" s="389">
        <f>IF(VAN!$D142="Feuillus",11*1.25,15.5*1.25)</f>
        <v>19.375</v>
      </c>
      <c r="G142" s="388">
        <v>10.0</v>
      </c>
      <c r="H142" s="386"/>
      <c r="I142" s="386"/>
      <c r="J142" s="386"/>
      <c r="K142" s="386"/>
      <c r="L142" s="387"/>
      <c r="M142" s="386"/>
      <c r="N142" s="141">
        <v>121.0</v>
      </c>
      <c r="O142" s="337"/>
      <c r="P142" s="338"/>
      <c r="Q142" s="269">
        <f t="shared" si="12"/>
        <v>60</v>
      </c>
      <c r="R142" s="338">
        <f t="shared" si="5"/>
        <v>4.8</v>
      </c>
      <c r="S142" s="338">
        <f>$L$11*(1+$L$9)^N142*'Récapitulatif des résultats'!$I$11</f>
        <v>0</v>
      </c>
      <c r="T142" s="339"/>
      <c r="U142" s="338"/>
      <c r="V142" s="346">
        <f t="shared" si="6"/>
        <v>0</v>
      </c>
      <c r="W142" s="112">
        <f>SUM('Pin Maritime'!AQ126*'Pin Maritime'!$F$21,B!AQ126*B!$F$21,'C'!AQ126*'C'!$F$21,D!AQ126*D!$F$21,E!AQ126*E!$F$21,F!AQ126*F!$F$21)</f>
        <v>0</v>
      </c>
      <c r="X142" s="112">
        <f>SUM('Pin Maritime'!AR126*'Pin Maritime'!$F$21,B!AR126*B!$F$21,'C'!AR126*'C'!$F$21,D!AR126*D!$F$21,E!AR126*E!$F$21,F!AR126*F!$F$21)</f>
        <v>0</v>
      </c>
      <c r="Y142" s="112">
        <f>SUM('Pin Maritime'!AS126*'Pin Maritime'!$F$21,B!AS126*B!$F$21,'C'!AS126*'C'!$F$21,D!AS126*D!$F$21,E!AS126*E!$F$21,F!AS126*F!$F$21)</f>
        <v>0</v>
      </c>
      <c r="Z142" s="139">
        <f>SUM('Pin Maritime'!AT126*'Pin Maritime'!$F$21,B!AT126*B!$F$21,'C'!AT126*'C'!$F$21,D!AT126*D!$F$21,E!AT126*E!$F$21,F!AT126*F!$F$21)</f>
        <v>0</v>
      </c>
      <c r="AA142" s="112">
        <f t="shared" si="10"/>
        <v>0</v>
      </c>
      <c r="AB142" s="143" t="str">
        <f t="shared" si="7"/>
        <v/>
      </c>
      <c r="AC142" s="112"/>
      <c r="AD142" s="112"/>
    </row>
    <row r="143" ht="15.75" customHeight="1">
      <c r="B143" s="241" t="s">
        <v>203</v>
      </c>
      <c r="C143" s="242">
        <v>0.51</v>
      </c>
      <c r="D143" s="240" t="s">
        <v>158</v>
      </c>
      <c r="E143" s="388">
        <v>60.0</v>
      </c>
      <c r="F143" s="389">
        <f>IF(VAN!$D143="Feuillus",11*1.25,15.5*1.25)</f>
        <v>13.75</v>
      </c>
      <c r="G143" s="388">
        <v>10.0</v>
      </c>
      <c r="H143" s="386"/>
      <c r="I143" s="386"/>
      <c r="J143" s="386"/>
      <c r="K143" s="386"/>
      <c r="L143" s="387"/>
      <c r="M143" s="386"/>
      <c r="N143" s="141">
        <v>122.0</v>
      </c>
      <c r="O143" s="337"/>
      <c r="P143" s="338"/>
      <c r="Q143" s="269">
        <f t="shared" si="12"/>
        <v>60</v>
      </c>
      <c r="R143" s="338">
        <f t="shared" si="5"/>
        <v>4.8</v>
      </c>
      <c r="S143" s="338">
        <f>$L$11*(1+$L$9)^N143*'Récapitulatif des résultats'!$I$11</f>
        <v>0</v>
      </c>
      <c r="T143" s="339"/>
      <c r="U143" s="338"/>
      <c r="V143" s="346">
        <f t="shared" si="6"/>
        <v>0</v>
      </c>
      <c r="W143" s="112">
        <f>SUM('Pin Maritime'!AQ127*'Pin Maritime'!$F$21,B!AQ127*B!$F$21,'C'!AQ127*'C'!$F$21,D!AQ127*D!$F$21,E!AQ127*E!$F$21,F!AQ127*F!$F$21)</f>
        <v>0</v>
      </c>
      <c r="X143" s="112">
        <f>SUM('Pin Maritime'!AR127*'Pin Maritime'!$F$21,B!AR127*B!$F$21,'C'!AR127*'C'!$F$21,D!AR127*D!$F$21,E!AR127*E!$F$21,F!AR127*F!$F$21)</f>
        <v>0</v>
      </c>
      <c r="Y143" s="112">
        <f>SUM('Pin Maritime'!AS127*'Pin Maritime'!$F$21,B!AS127*B!$F$21,'C'!AS127*'C'!$F$21,D!AS127*D!$F$21,E!AS127*E!$F$21,F!AS127*F!$F$21)</f>
        <v>0</v>
      </c>
      <c r="Z143" s="139">
        <f>SUM('Pin Maritime'!AT127*'Pin Maritime'!$F$21,B!AT127*B!$F$21,'C'!AT127*'C'!$F$21,D!AT127*D!$F$21,E!AT127*E!$F$21,F!AT127*F!$F$21)</f>
        <v>0</v>
      </c>
      <c r="AA143" s="112">
        <f t="shared" si="10"/>
        <v>0</v>
      </c>
      <c r="AB143" s="143" t="str">
        <f t="shared" si="7"/>
        <v/>
      </c>
      <c r="AC143" s="112"/>
      <c r="AD143" s="112"/>
    </row>
    <row r="144" ht="15.75" customHeight="1">
      <c r="B144" s="241" t="s">
        <v>204</v>
      </c>
      <c r="C144" s="242">
        <v>0.56</v>
      </c>
      <c r="D144" s="240" t="s">
        <v>158</v>
      </c>
      <c r="E144" s="388">
        <v>60.0</v>
      </c>
      <c r="F144" s="389">
        <f>IF(VAN!$D144="Feuillus",11*1.25,15.5*1.25)</f>
        <v>13.75</v>
      </c>
      <c r="G144" s="388">
        <v>10.0</v>
      </c>
      <c r="H144" s="386"/>
      <c r="I144" s="386"/>
      <c r="J144" s="386"/>
      <c r="K144" s="386"/>
      <c r="L144" s="387"/>
      <c r="M144" s="386"/>
      <c r="N144" s="141">
        <v>123.0</v>
      </c>
      <c r="O144" s="337"/>
      <c r="P144" s="338"/>
      <c r="Q144" s="269">
        <f t="shared" si="12"/>
        <v>60</v>
      </c>
      <c r="R144" s="338">
        <f t="shared" si="5"/>
        <v>4.8</v>
      </c>
      <c r="S144" s="338">
        <f>$L$11*(1+$L$9)^N144*'Récapitulatif des résultats'!$I$11</f>
        <v>0</v>
      </c>
      <c r="T144" s="339"/>
      <c r="U144" s="338"/>
      <c r="V144" s="346">
        <f t="shared" si="6"/>
        <v>0</v>
      </c>
      <c r="W144" s="112">
        <f>SUM('Pin Maritime'!AQ128*'Pin Maritime'!$F$21,B!AQ128*B!$F$21,'C'!AQ128*'C'!$F$21,D!AQ128*D!$F$21,E!AQ128*E!$F$21,F!AQ128*F!$F$21)</f>
        <v>0</v>
      </c>
      <c r="X144" s="112">
        <f>SUM('Pin Maritime'!AR128*'Pin Maritime'!$F$21,B!AR128*B!$F$21,'C'!AR128*'C'!$F$21,D!AR128*D!$F$21,E!AR128*E!$F$21,F!AR128*F!$F$21)</f>
        <v>0</v>
      </c>
      <c r="Y144" s="112">
        <f>SUM('Pin Maritime'!AS128*'Pin Maritime'!$F$21,B!AS128*B!$F$21,'C'!AS128*'C'!$F$21,D!AS128*D!$F$21,E!AS128*E!$F$21,F!AS128*F!$F$21)</f>
        <v>0</v>
      </c>
      <c r="Z144" s="139">
        <f>SUM('Pin Maritime'!AT128*'Pin Maritime'!$F$21,B!AT128*B!$F$21,'C'!AT128*'C'!$F$21,D!AT128*D!$F$21,E!AT128*E!$F$21,F!AT128*F!$F$21)</f>
        <v>0</v>
      </c>
      <c r="AA144" s="112">
        <f t="shared" si="10"/>
        <v>0</v>
      </c>
      <c r="AB144" s="143" t="str">
        <f t="shared" si="7"/>
        <v/>
      </c>
      <c r="AC144" s="112"/>
      <c r="AD144" s="112"/>
    </row>
    <row r="145" ht="15.75" customHeight="1">
      <c r="B145" s="241" t="s">
        <v>205</v>
      </c>
      <c r="C145" s="242">
        <v>0.56</v>
      </c>
      <c r="D145" s="240" t="s">
        <v>158</v>
      </c>
      <c r="E145" s="390" t="s">
        <v>307</v>
      </c>
      <c r="F145" s="389">
        <f>IF(VAN!$D145="Feuillus",11*1.25,15.5*1.25)</f>
        <v>13.75</v>
      </c>
      <c r="G145" s="388">
        <v>10.0</v>
      </c>
      <c r="H145" s="386"/>
      <c r="I145" s="386"/>
      <c r="J145" s="386"/>
      <c r="K145" s="386"/>
      <c r="L145" s="387"/>
      <c r="M145" s="386"/>
      <c r="N145" s="141">
        <v>124.0</v>
      </c>
      <c r="O145" s="337"/>
      <c r="P145" s="338"/>
      <c r="Q145" s="269">
        <f t="shared" si="12"/>
        <v>60</v>
      </c>
      <c r="R145" s="338">
        <f t="shared" si="5"/>
        <v>4.8</v>
      </c>
      <c r="S145" s="338">
        <f>$L$11*(1+$L$9)^N145*'Récapitulatif des résultats'!$I$11</f>
        <v>0</v>
      </c>
      <c r="T145" s="339"/>
      <c r="U145" s="338"/>
      <c r="V145" s="346">
        <f t="shared" si="6"/>
        <v>0</v>
      </c>
      <c r="W145" s="112">
        <f>SUM('Pin Maritime'!AQ129*'Pin Maritime'!$F$21,B!AQ129*B!$F$21,'C'!AQ129*'C'!$F$21,D!AQ129*D!$F$21,E!AQ129*E!$F$21,F!AQ129*F!$F$21)</f>
        <v>0</v>
      </c>
      <c r="X145" s="112">
        <f>SUM('Pin Maritime'!AR129*'Pin Maritime'!$F$21,B!AR129*B!$F$21,'C'!AR129*'C'!$F$21,D!AR129*D!$F$21,E!AR129*E!$F$21,F!AR129*F!$F$21)</f>
        <v>0</v>
      </c>
      <c r="Y145" s="112">
        <f>SUM('Pin Maritime'!AS129*'Pin Maritime'!$F$21,B!AS129*B!$F$21,'C'!AS129*'C'!$F$21,D!AS129*D!$F$21,E!AS129*E!$F$21,F!AS129*F!$F$21)</f>
        <v>0</v>
      </c>
      <c r="Z145" s="139">
        <f>SUM('Pin Maritime'!AT129*'Pin Maritime'!$F$21,B!AT129*B!$F$21,'C'!AT129*'C'!$F$21,D!AT129*D!$F$21,E!AT129*E!$F$21,F!AT129*F!$F$21)</f>
        <v>0</v>
      </c>
      <c r="AA145" s="112">
        <f t="shared" si="10"/>
        <v>0</v>
      </c>
      <c r="AB145" s="143" t="str">
        <f t="shared" si="7"/>
        <v/>
      </c>
      <c r="AC145" s="112"/>
      <c r="AD145" s="112"/>
    </row>
    <row r="146" ht="15.75" customHeight="1">
      <c r="B146" s="241" t="s">
        <v>206</v>
      </c>
      <c r="C146" s="242">
        <v>0.48</v>
      </c>
      <c r="D146" s="240" t="s">
        <v>158</v>
      </c>
      <c r="E146" s="388">
        <v>300.0</v>
      </c>
      <c r="F146" s="389">
        <f>IF(VAN!$D146="Feuillus",11*1.25,15.5*1.25)</f>
        <v>13.75</v>
      </c>
      <c r="G146" s="388">
        <v>10.0</v>
      </c>
      <c r="H146" s="386"/>
      <c r="I146" s="386"/>
      <c r="J146" s="386"/>
      <c r="K146" s="386"/>
      <c r="L146" s="387"/>
      <c r="M146" s="386"/>
      <c r="N146" s="141">
        <v>125.0</v>
      </c>
      <c r="O146" s="337"/>
      <c r="P146" s="338"/>
      <c r="Q146" s="269">
        <f t="shared" si="12"/>
        <v>60</v>
      </c>
      <c r="R146" s="338">
        <f t="shared" si="5"/>
        <v>4.8</v>
      </c>
      <c r="S146" s="338">
        <f>$L$11*(1+$L$9)^N146*'Récapitulatif des résultats'!$I$11</f>
        <v>0</v>
      </c>
      <c r="T146" s="339"/>
      <c r="U146" s="338"/>
      <c r="V146" s="346">
        <f t="shared" si="6"/>
        <v>0</v>
      </c>
      <c r="W146" s="112">
        <f>SUM('Pin Maritime'!AQ130*'Pin Maritime'!$F$21,B!AQ130*B!$F$21,'C'!AQ130*'C'!$F$21,D!AQ130*D!$F$21,E!AQ130*E!$F$21,F!AQ130*F!$F$21)</f>
        <v>0</v>
      </c>
      <c r="X146" s="112">
        <f>SUM('Pin Maritime'!AR130*'Pin Maritime'!$F$21,B!AR130*B!$F$21,'C'!AR130*'C'!$F$21,D!AR130*D!$F$21,E!AR130*E!$F$21,F!AR130*F!$F$21)</f>
        <v>0</v>
      </c>
      <c r="Y146" s="112">
        <f>SUM('Pin Maritime'!AS130*'Pin Maritime'!$F$21,B!AS130*B!$F$21,'C'!AS130*'C'!$F$21,D!AS130*D!$F$21,E!AS130*E!$F$21,F!AS130*F!$F$21)</f>
        <v>0</v>
      </c>
      <c r="Z146" s="139">
        <f>SUM('Pin Maritime'!AT130*'Pin Maritime'!$F$21,B!AT130*B!$F$21,'C'!AT130*'C'!$F$21,D!AT130*D!$F$21,E!AT130*E!$F$21,F!AT130*F!$F$21)</f>
        <v>0</v>
      </c>
      <c r="AA146" s="112">
        <f t="shared" si="10"/>
        <v>0</v>
      </c>
      <c r="AB146" s="143" t="str">
        <f t="shared" si="7"/>
        <v/>
      </c>
      <c r="AC146" s="112"/>
      <c r="AD146" s="112"/>
    </row>
    <row r="147" ht="15.75" customHeight="1">
      <c r="B147" s="241" t="s">
        <v>207</v>
      </c>
      <c r="C147" s="242">
        <v>0.55</v>
      </c>
      <c r="D147" s="240" t="s">
        <v>158</v>
      </c>
      <c r="E147" s="388">
        <v>45.0</v>
      </c>
      <c r="F147" s="389">
        <f>IF(VAN!$D147="Feuillus",11*1.25,15.5*1.25)</f>
        <v>13.75</v>
      </c>
      <c r="G147" s="388">
        <v>10.0</v>
      </c>
      <c r="H147" s="386"/>
      <c r="I147" s="386"/>
      <c r="J147" s="386"/>
      <c r="K147" s="386"/>
      <c r="L147" s="387"/>
      <c r="M147" s="386"/>
      <c r="N147" s="141">
        <v>126.0</v>
      </c>
      <c r="O147" s="337"/>
      <c r="P147" s="338"/>
      <c r="Q147" s="269">
        <f t="shared" si="12"/>
        <v>60</v>
      </c>
      <c r="R147" s="338">
        <f t="shared" si="5"/>
        <v>4.8</v>
      </c>
      <c r="S147" s="338">
        <f>$L$11*(1+$L$9)^N147*'Récapitulatif des résultats'!$I$11</f>
        <v>0</v>
      </c>
      <c r="T147" s="339"/>
      <c r="U147" s="338"/>
      <c r="V147" s="346">
        <f t="shared" si="6"/>
        <v>0</v>
      </c>
      <c r="W147" s="112">
        <f>SUM('Pin Maritime'!AQ131*'Pin Maritime'!$F$21,B!AQ131*B!$F$21,'C'!AQ131*'C'!$F$21,D!AQ131*D!$F$21,E!AQ131*E!$F$21,F!AQ131*F!$F$21)</f>
        <v>0</v>
      </c>
      <c r="X147" s="112">
        <f>SUM('Pin Maritime'!AR131*'Pin Maritime'!$F$21,B!AR131*B!$F$21,'C'!AR131*'C'!$F$21,D!AR131*D!$F$21,E!AR131*E!$F$21,F!AR131*F!$F$21)</f>
        <v>0</v>
      </c>
      <c r="Y147" s="112">
        <f>SUM('Pin Maritime'!AS131*'Pin Maritime'!$F$21,B!AS131*B!$F$21,'C'!AS131*'C'!$F$21,D!AS131*D!$F$21,E!AS131*E!$F$21,F!AS131*F!$F$21)</f>
        <v>0</v>
      </c>
      <c r="Z147" s="139">
        <f>SUM('Pin Maritime'!AT131*'Pin Maritime'!$F$21,B!AT131*B!$F$21,'C'!AT131*'C'!$F$21,D!AT131*D!$F$21,E!AT131*E!$F$21,F!AT131*F!$F$21)</f>
        <v>0</v>
      </c>
      <c r="AA147" s="112">
        <f t="shared" si="10"/>
        <v>0</v>
      </c>
      <c r="AB147" s="143" t="str">
        <f t="shared" si="7"/>
        <v/>
      </c>
      <c r="AC147" s="112"/>
      <c r="AD147" s="112"/>
    </row>
    <row r="148" ht="15.75" customHeight="1">
      <c r="B148" s="241" t="s">
        <v>208</v>
      </c>
      <c r="C148" s="242">
        <v>0.56</v>
      </c>
      <c r="D148" s="240" t="s">
        <v>158</v>
      </c>
      <c r="E148" s="388">
        <v>90.0</v>
      </c>
      <c r="F148" s="389">
        <f>IF(VAN!$D148="Feuillus",11*1.25,15.5*1.25)</f>
        <v>13.75</v>
      </c>
      <c r="G148" s="388">
        <v>10.0</v>
      </c>
      <c r="H148" s="386"/>
      <c r="I148" s="386"/>
      <c r="J148" s="386"/>
      <c r="K148" s="386"/>
      <c r="L148" s="387"/>
      <c r="M148" s="386"/>
      <c r="N148" s="141">
        <v>127.0</v>
      </c>
      <c r="O148" s="337"/>
      <c r="P148" s="338"/>
      <c r="Q148" s="269">
        <f t="shared" si="12"/>
        <v>60</v>
      </c>
      <c r="R148" s="338">
        <f t="shared" si="5"/>
        <v>4.8</v>
      </c>
      <c r="S148" s="338">
        <f>$L$11*(1+$L$9)^N148*'Récapitulatif des résultats'!$I$11</f>
        <v>0</v>
      </c>
      <c r="T148" s="339"/>
      <c r="U148" s="338"/>
      <c r="V148" s="346">
        <f t="shared" si="6"/>
        <v>0</v>
      </c>
      <c r="W148" s="112">
        <f>SUM('Pin Maritime'!AQ132*'Pin Maritime'!$F$21,B!AQ132*B!$F$21,'C'!AQ132*'C'!$F$21,D!AQ132*D!$F$21,E!AQ132*E!$F$21,F!AQ132*F!$F$21)</f>
        <v>0</v>
      </c>
      <c r="X148" s="112">
        <f>SUM('Pin Maritime'!AR132*'Pin Maritime'!$F$21,B!AR132*B!$F$21,'C'!AR132*'C'!$F$21,D!AR132*D!$F$21,E!AR132*E!$F$21,F!AR132*F!$F$21)</f>
        <v>0</v>
      </c>
      <c r="Y148" s="112">
        <f>SUM('Pin Maritime'!AS132*'Pin Maritime'!$F$21,B!AS132*B!$F$21,'C'!AS132*'C'!$F$21,D!AS132*D!$F$21,E!AS132*E!$F$21,F!AS132*F!$F$21)</f>
        <v>0</v>
      </c>
      <c r="Z148" s="139">
        <f>SUM('Pin Maritime'!AT132*'Pin Maritime'!$F$21,B!AT132*B!$F$21,'C'!AT132*'C'!$F$21,D!AT132*D!$F$21,E!AT132*E!$F$21,F!AT132*F!$F$21)</f>
        <v>0</v>
      </c>
      <c r="AA148" s="112">
        <f t="shared" si="10"/>
        <v>0</v>
      </c>
      <c r="AB148" s="143" t="str">
        <f t="shared" si="7"/>
        <v/>
      </c>
      <c r="AC148" s="112"/>
      <c r="AD148" s="112"/>
    </row>
    <row r="149" ht="15.75" customHeight="1">
      <c r="B149" s="241" t="s">
        <v>209</v>
      </c>
      <c r="C149" s="242">
        <v>0.58</v>
      </c>
      <c r="D149" s="240" t="s">
        <v>158</v>
      </c>
      <c r="E149" s="388">
        <v>300.0</v>
      </c>
      <c r="F149" s="389">
        <f>IF(VAN!$D149="Feuillus",11*1.25,15.5*1.25)</f>
        <v>13.75</v>
      </c>
      <c r="G149" s="388">
        <v>10.0</v>
      </c>
      <c r="H149" s="386"/>
      <c r="I149" s="386"/>
      <c r="J149" s="386"/>
      <c r="K149" s="386"/>
      <c r="L149" s="387"/>
      <c r="M149" s="386"/>
      <c r="N149" s="141">
        <v>128.0</v>
      </c>
      <c r="O149" s="337"/>
      <c r="P149" s="338"/>
      <c r="Q149" s="269">
        <f t="shared" si="12"/>
        <v>60</v>
      </c>
      <c r="R149" s="338">
        <f t="shared" si="5"/>
        <v>4.8</v>
      </c>
      <c r="S149" s="338">
        <f>$L$11*(1+$L$9)^N149*'Récapitulatif des résultats'!$I$11</f>
        <v>0</v>
      </c>
      <c r="T149" s="339"/>
      <c r="U149" s="338"/>
      <c r="V149" s="346">
        <f t="shared" si="6"/>
        <v>0</v>
      </c>
      <c r="W149" s="112">
        <f>SUM('Pin Maritime'!AQ133*'Pin Maritime'!$F$21,B!AQ133*B!$F$21,'C'!AQ133*'C'!$F$21,D!AQ133*D!$F$21,E!AQ133*E!$F$21,F!AQ133*F!$F$21)</f>
        <v>0</v>
      </c>
      <c r="X149" s="112">
        <f>SUM('Pin Maritime'!AR133*'Pin Maritime'!$F$21,B!AR133*B!$F$21,'C'!AR133*'C'!$F$21,D!AR133*D!$F$21,E!AR133*E!$F$21,F!AR133*F!$F$21)</f>
        <v>0</v>
      </c>
      <c r="Y149" s="112">
        <f>SUM('Pin Maritime'!AS133*'Pin Maritime'!$F$21,B!AS133*B!$F$21,'C'!AS133*'C'!$F$21,D!AS133*D!$F$21,E!AS133*E!$F$21,F!AS133*F!$F$21)</f>
        <v>0</v>
      </c>
      <c r="Z149" s="139">
        <f>SUM('Pin Maritime'!AT133*'Pin Maritime'!$F$21,B!AT133*B!$F$21,'C'!AT133*'C'!$F$21,D!AT133*D!$F$21,E!AT133*E!$F$21,F!AT133*F!$F$21)</f>
        <v>0</v>
      </c>
      <c r="AA149" s="112">
        <f t="shared" si="10"/>
        <v>0</v>
      </c>
      <c r="AB149" s="143" t="str">
        <f t="shared" si="7"/>
        <v/>
      </c>
      <c r="AC149" s="112"/>
      <c r="AD149" s="112"/>
    </row>
    <row r="150" ht="15.75" customHeight="1">
      <c r="B150" s="241" t="s">
        <v>210</v>
      </c>
      <c r="C150" s="242">
        <v>0.58</v>
      </c>
      <c r="D150" s="240" t="s">
        <v>162</v>
      </c>
      <c r="E150" s="388">
        <v>25.0</v>
      </c>
      <c r="F150" s="389">
        <f>IF(VAN!$D150="Feuillus",11*1.25,15.5*1.25)</f>
        <v>19.375</v>
      </c>
      <c r="G150" s="388">
        <v>10.0</v>
      </c>
      <c r="H150" s="386"/>
      <c r="I150" s="386"/>
      <c r="J150" s="386"/>
      <c r="K150" s="386"/>
      <c r="L150" s="387"/>
      <c r="M150" s="386"/>
      <c r="N150" s="141">
        <v>129.0</v>
      </c>
      <c r="O150" s="337"/>
      <c r="P150" s="338"/>
      <c r="Q150" s="269">
        <f t="shared" si="12"/>
        <v>60</v>
      </c>
      <c r="R150" s="338">
        <f t="shared" si="5"/>
        <v>4.8</v>
      </c>
      <c r="S150" s="338">
        <f>$L$11*(1+$L$9)^N150*'Récapitulatif des résultats'!$I$11</f>
        <v>0</v>
      </c>
      <c r="T150" s="339"/>
      <c r="U150" s="338"/>
      <c r="V150" s="346">
        <f t="shared" si="6"/>
        <v>0</v>
      </c>
      <c r="W150" s="112">
        <f>SUM('Pin Maritime'!AQ134*'Pin Maritime'!$F$21,B!AQ134*B!$F$21,'C'!AQ134*'C'!$F$21,D!AQ134*D!$F$21,E!AQ134*E!$F$21,F!AQ134*F!$F$21)</f>
        <v>0</v>
      </c>
      <c r="X150" s="112">
        <f>SUM('Pin Maritime'!AR134*'Pin Maritime'!$F$21,B!AR134*B!$F$21,'C'!AR134*'C'!$F$21,D!AR134*D!$F$21,E!AR134*E!$F$21,F!AR134*F!$F$21)</f>
        <v>0</v>
      </c>
      <c r="Y150" s="112">
        <f>SUM('Pin Maritime'!AS134*'Pin Maritime'!$F$21,B!AS134*B!$F$21,'C'!AS134*'C'!$F$21,D!AS134*D!$F$21,E!AS134*E!$F$21,F!AS134*F!$F$21)</f>
        <v>0</v>
      </c>
      <c r="Z150" s="139">
        <f>SUM('Pin Maritime'!AT134*'Pin Maritime'!$F$21,B!AT134*B!$F$21,'C'!AT134*'C'!$F$21,D!AT134*D!$F$21,E!AT134*E!$F$21,F!AT134*F!$F$21)</f>
        <v>0</v>
      </c>
      <c r="AA150" s="112">
        <f t="shared" si="10"/>
        <v>0</v>
      </c>
      <c r="AB150" s="143" t="str">
        <f t="shared" si="7"/>
        <v/>
      </c>
      <c r="AC150" s="112"/>
      <c r="AD150" s="112"/>
    </row>
    <row r="151" ht="15.75" customHeight="1">
      <c r="B151" s="241" t="s">
        <v>211</v>
      </c>
      <c r="C151" s="242">
        <v>0.48</v>
      </c>
      <c r="D151" s="240" t="s">
        <v>162</v>
      </c>
      <c r="E151" s="388">
        <v>50.0</v>
      </c>
      <c r="F151" s="389">
        <f>IF(VAN!$D151="Feuillus",11*1.25,15.5*1.25)</f>
        <v>19.375</v>
      </c>
      <c r="G151" s="388">
        <v>10.0</v>
      </c>
      <c r="H151" s="386"/>
      <c r="I151" s="386"/>
      <c r="J151" s="386"/>
      <c r="K151" s="386"/>
      <c r="L151" s="387"/>
      <c r="M151" s="386"/>
      <c r="N151" s="141">
        <v>130.0</v>
      </c>
      <c r="O151" s="337"/>
      <c r="P151" s="338"/>
      <c r="Q151" s="269">
        <f t="shared" si="12"/>
        <v>60</v>
      </c>
      <c r="R151" s="338">
        <f t="shared" si="5"/>
        <v>4.8</v>
      </c>
      <c r="S151" s="338">
        <f>$L$11*(1+$L$9)^N151*'Récapitulatif des résultats'!$I$11</f>
        <v>0</v>
      </c>
      <c r="T151" s="339"/>
      <c r="U151" s="338"/>
      <c r="V151" s="346">
        <f t="shared" si="6"/>
        <v>0</v>
      </c>
      <c r="W151" s="112">
        <f>SUM('Pin Maritime'!AQ135*'Pin Maritime'!$F$21,B!AQ135*B!$F$21,'C'!AQ135*'C'!$F$21,D!AQ135*D!$F$21,E!AQ135*E!$F$21,F!AQ135*F!$F$21)</f>
        <v>0</v>
      </c>
      <c r="X151" s="112">
        <f>SUM('Pin Maritime'!AR135*'Pin Maritime'!$F$21,B!AR135*B!$F$21,'C'!AR135*'C'!$F$21,D!AR135*D!$F$21,E!AR135*E!$F$21,F!AR135*F!$F$21)</f>
        <v>0</v>
      </c>
      <c r="Y151" s="112">
        <f>SUM('Pin Maritime'!AS135*'Pin Maritime'!$F$21,B!AS135*B!$F$21,'C'!AS135*'C'!$F$21,D!AS135*D!$F$21,E!AS135*E!$F$21,F!AS135*F!$F$21)</f>
        <v>0</v>
      </c>
      <c r="Z151" s="139">
        <f>SUM('Pin Maritime'!AT135*'Pin Maritime'!$F$21,B!AT135*B!$F$21,'C'!AT135*'C'!$F$21,D!AT135*D!$F$21,E!AT135*E!$F$21,F!AT135*F!$F$21)</f>
        <v>0</v>
      </c>
      <c r="AA151" s="112">
        <f t="shared" si="10"/>
        <v>0</v>
      </c>
      <c r="AB151" s="143" t="str">
        <f t="shared" si="7"/>
        <v/>
      </c>
      <c r="AC151" s="112"/>
      <c r="AD151" s="112"/>
    </row>
    <row r="152" ht="15.75" customHeight="1">
      <c r="B152" s="241" t="s">
        <v>212</v>
      </c>
      <c r="C152" s="242">
        <v>0.42</v>
      </c>
      <c r="D152" s="240" t="s">
        <v>162</v>
      </c>
      <c r="E152" s="388">
        <v>50.0</v>
      </c>
      <c r="F152" s="389">
        <f>IF(VAN!$D152="Feuillus",11*1.25,15.5*1.25)</f>
        <v>19.375</v>
      </c>
      <c r="G152" s="388">
        <v>10.0</v>
      </c>
      <c r="H152" s="386"/>
      <c r="I152" s="386"/>
      <c r="J152" s="386"/>
      <c r="K152" s="386"/>
      <c r="L152" s="387"/>
      <c r="M152" s="386"/>
      <c r="N152" s="141">
        <v>131.0</v>
      </c>
      <c r="O152" s="337"/>
      <c r="P152" s="338"/>
      <c r="Q152" s="269">
        <f t="shared" si="12"/>
        <v>60</v>
      </c>
      <c r="R152" s="338">
        <f t="shared" si="5"/>
        <v>4.8</v>
      </c>
      <c r="S152" s="338">
        <f>$L$11*(1+$L$9)^N152*'Récapitulatif des résultats'!$I$11</f>
        <v>0</v>
      </c>
      <c r="T152" s="339"/>
      <c r="U152" s="338"/>
      <c r="V152" s="346">
        <f t="shared" si="6"/>
        <v>0</v>
      </c>
      <c r="W152" s="112">
        <f>SUM('Pin Maritime'!AQ136*'Pin Maritime'!$F$21,B!AQ136*B!$F$21,'C'!AQ136*'C'!$F$21,D!AQ136*D!$F$21,E!AQ136*E!$F$21,F!AQ136*F!$F$21)</f>
        <v>0</v>
      </c>
      <c r="X152" s="112">
        <f>SUM('Pin Maritime'!AR136*'Pin Maritime'!$F$21,B!AR136*B!$F$21,'C'!AR136*'C'!$F$21,D!AR136*D!$F$21,E!AR136*E!$F$21,F!AR136*F!$F$21)</f>
        <v>0</v>
      </c>
      <c r="Y152" s="112">
        <f>SUM('Pin Maritime'!AS136*'Pin Maritime'!$F$21,B!AS136*B!$F$21,'C'!AS136*'C'!$F$21,D!AS136*D!$F$21,E!AS136*E!$F$21,F!AS136*F!$F$21)</f>
        <v>0</v>
      </c>
      <c r="Z152" s="139">
        <f>SUM('Pin Maritime'!AT136*'Pin Maritime'!$F$21,B!AT136*B!$F$21,'C'!AT136*'C'!$F$21,D!AT136*D!$F$21,E!AT136*E!$F$21,F!AT136*F!$F$21)</f>
        <v>0</v>
      </c>
      <c r="AA152" s="112">
        <f t="shared" si="10"/>
        <v>0</v>
      </c>
      <c r="AB152" s="143" t="str">
        <f t="shared" si="7"/>
        <v/>
      </c>
      <c r="AC152" s="112"/>
      <c r="AD152" s="112"/>
    </row>
    <row r="153" ht="15.75" customHeight="1">
      <c r="B153" s="241" t="s">
        <v>213</v>
      </c>
      <c r="C153" s="242">
        <v>0.5</v>
      </c>
      <c r="D153" s="240" t="s">
        <v>158</v>
      </c>
      <c r="E153" s="388">
        <v>80.0</v>
      </c>
      <c r="F153" s="389">
        <f>IF(VAN!$D153="Feuillus",11*1.25,15.5*1.25)</f>
        <v>13.75</v>
      </c>
      <c r="G153" s="388">
        <v>10.0</v>
      </c>
      <c r="H153" s="386"/>
      <c r="I153" s="386"/>
      <c r="J153" s="386"/>
      <c r="K153" s="386"/>
      <c r="L153" s="387"/>
      <c r="M153" s="386"/>
      <c r="N153" s="141">
        <v>132.0</v>
      </c>
      <c r="O153" s="337"/>
      <c r="P153" s="338"/>
      <c r="Q153" s="269">
        <f t="shared" si="12"/>
        <v>60</v>
      </c>
      <c r="R153" s="338">
        <f t="shared" si="5"/>
        <v>4.8</v>
      </c>
      <c r="S153" s="338">
        <f>$L$11*(1+$L$9)^N153*'Récapitulatif des résultats'!$I$11</f>
        <v>0</v>
      </c>
      <c r="T153" s="339"/>
      <c r="U153" s="338"/>
      <c r="V153" s="346">
        <f t="shared" si="6"/>
        <v>0</v>
      </c>
      <c r="W153" s="112">
        <f>SUM('Pin Maritime'!AQ137*'Pin Maritime'!$F$21,B!AQ137*B!$F$21,'C'!AQ137*'C'!$F$21,D!AQ137*D!$F$21,E!AQ137*E!$F$21,F!AQ137*F!$F$21)</f>
        <v>0</v>
      </c>
      <c r="X153" s="112">
        <f>SUM('Pin Maritime'!AR137*'Pin Maritime'!$F$21,B!AR137*B!$F$21,'C'!AR137*'C'!$F$21,D!AR137*D!$F$21,E!AR137*E!$F$21,F!AR137*F!$F$21)</f>
        <v>0</v>
      </c>
      <c r="Y153" s="112">
        <f>SUM('Pin Maritime'!AS137*'Pin Maritime'!$F$21,B!AS137*B!$F$21,'C'!AS137*'C'!$F$21,D!AS137*D!$F$21,E!AS137*E!$F$21,F!AS137*F!$F$21)</f>
        <v>0</v>
      </c>
      <c r="Z153" s="139">
        <f>SUM('Pin Maritime'!AT137*'Pin Maritime'!$F$21,B!AT137*B!$F$21,'C'!AT137*'C'!$F$21,D!AT137*D!$F$21,E!AT137*E!$F$21,F!AT137*F!$F$21)</f>
        <v>0</v>
      </c>
      <c r="AA153" s="112">
        <f t="shared" si="10"/>
        <v>0</v>
      </c>
      <c r="AB153" s="143" t="str">
        <f t="shared" si="7"/>
        <v/>
      </c>
      <c r="AC153" s="112"/>
      <c r="AD153" s="112"/>
    </row>
    <row r="154" ht="15.75" customHeight="1">
      <c r="B154" s="241" t="s">
        <v>214</v>
      </c>
      <c r="C154" s="242">
        <v>0.55</v>
      </c>
      <c r="D154" s="240" t="s">
        <v>158</v>
      </c>
      <c r="E154" s="390" t="s">
        <v>307</v>
      </c>
      <c r="F154" s="389">
        <f>IF(VAN!$D154="Feuillus",11*1.25,15.5*1.25)</f>
        <v>13.75</v>
      </c>
      <c r="G154" s="388">
        <v>10.0</v>
      </c>
      <c r="H154" s="386"/>
      <c r="I154" s="386"/>
      <c r="J154" s="386"/>
      <c r="K154" s="386"/>
      <c r="L154" s="387"/>
      <c r="M154" s="386"/>
      <c r="N154" s="141">
        <v>133.0</v>
      </c>
      <c r="O154" s="337"/>
      <c r="P154" s="338"/>
      <c r="Q154" s="269">
        <f t="shared" si="12"/>
        <v>60</v>
      </c>
      <c r="R154" s="338">
        <f t="shared" si="5"/>
        <v>4.8</v>
      </c>
      <c r="S154" s="338">
        <f>$L$11*(1+$L$9)^N154*'Récapitulatif des résultats'!$I$11</f>
        <v>0</v>
      </c>
      <c r="T154" s="339"/>
      <c r="U154" s="338"/>
      <c r="V154" s="346">
        <f t="shared" si="6"/>
        <v>0</v>
      </c>
      <c r="W154" s="112">
        <f>SUM('Pin Maritime'!AQ138*'Pin Maritime'!$F$21,B!AQ138*B!$F$21,'C'!AQ138*'C'!$F$21,D!AQ138*D!$F$21,E!AQ138*E!$F$21,F!AQ138*F!$F$21)</f>
        <v>0</v>
      </c>
      <c r="X154" s="112">
        <f>SUM('Pin Maritime'!AR138*'Pin Maritime'!$F$21,B!AR138*B!$F$21,'C'!AR138*'C'!$F$21,D!AR138*D!$F$21,E!AR138*E!$F$21,F!AR138*F!$F$21)</f>
        <v>0</v>
      </c>
      <c r="Y154" s="112">
        <f>SUM('Pin Maritime'!AS138*'Pin Maritime'!$F$21,B!AS138*B!$F$21,'C'!AS138*'C'!$F$21,D!AS138*D!$F$21,E!AS138*E!$F$21,F!AS138*F!$F$21)</f>
        <v>0</v>
      </c>
      <c r="Z154" s="139">
        <f>SUM('Pin Maritime'!AT138*'Pin Maritime'!$F$21,B!AT138*B!$F$21,'C'!AT138*'C'!$F$21,D!AT138*D!$F$21,E!AT138*E!$F$21,F!AT138*F!$F$21)</f>
        <v>0</v>
      </c>
      <c r="AA154" s="112">
        <f t="shared" si="10"/>
        <v>0</v>
      </c>
      <c r="AB154" s="143" t="str">
        <f t="shared" si="7"/>
        <v/>
      </c>
      <c r="AC154" s="112"/>
      <c r="AD154" s="112"/>
    </row>
    <row r="155" ht="15.75" customHeight="1">
      <c r="B155" s="241" t="s">
        <v>215</v>
      </c>
      <c r="C155" s="242">
        <v>0.53</v>
      </c>
      <c r="D155" s="240" t="s">
        <v>158</v>
      </c>
      <c r="E155" s="390" t="s">
        <v>307</v>
      </c>
      <c r="F155" s="389">
        <f>IF(VAN!$D155="Feuillus",11*1.25,15.5*1.25)</f>
        <v>13.75</v>
      </c>
      <c r="G155" s="388">
        <v>10.0</v>
      </c>
      <c r="H155" s="386"/>
      <c r="I155" s="386"/>
      <c r="J155" s="386"/>
      <c r="K155" s="386"/>
      <c r="L155" s="387"/>
      <c r="M155" s="386"/>
      <c r="N155" s="141">
        <v>134.0</v>
      </c>
      <c r="O155" s="337"/>
      <c r="P155" s="338"/>
      <c r="Q155" s="269">
        <f t="shared" si="12"/>
        <v>60</v>
      </c>
      <c r="R155" s="338">
        <f t="shared" si="5"/>
        <v>4.8</v>
      </c>
      <c r="S155" s="338">
        <f>$L$11*(1+$L$9)^N155*'Récapitulatif des résultats'!$I$11</f>
        <v>0</v>
      </c>
      <c r="T155" s="339"/>
      <c r="U155" s="338"/>
      <c r="V155" s="346">
        <f t="shared" si="6"/>
        <v>0</v>
      </c>
      <c r="W155" s="112">
        <f>SUM('Pin Maritime'!AQ139*'Pin Maritime'!$F$21,B!AQ139*B!$F$21,'C'!AQ139*'C'!$F$21,D!AQ139*D!$F$21,E!AQ139*E!$F$21,F!AQ139*F!$F$21)</f>
        <v>0</v>
      </c>
      <c r="X155" s="112">
        <f>SUM('Pin Maritime'!AR139*'Pin Maritime'!$F$21,B!AR139*B!$F$21,'C'!AR139*'C'!$F$21,D!AR139*D!$F$21,E!AR139*E!$F$21,F!AR139*F!$F$21)</f>
        <v>0</v>
      </c>
      <c r="Y155" s="112">
        <f>SUM('Pin Maritime'!AS139*'Pin Maritime'!$F$21,B!AS139*B!$F$21,'C'!AS139*'C'!$F$21,D!AS139*D!$F$21,E!AS139*E!$F$21,F!AS139*F!$F$21)</f>
        <v>0</v>
      </c>
      <c r="Z155" s="139">
        <f>SUM('Pin Maritime'!AT139*'Pin Maritime'!$F$21,B!AT139*B!$F$21,'C'!AT139*'C'!$F$21,D!AT139*D!$F$21,E!AT139*E!$F$21,F!AT139*F!$F$21)</f>
        <v>0</v>
      </c>
      <c r="AA155" s="112">
        <f t="shared" si="10"/>
        <v>0</v>
      </c>
      <c r="AB155" s="143" t="str">
        <f t="shared" si="7"/>
        <v/>
      </c>
      <c r="AC155" s="112"/>
      <c r="AD155" s="112"/>
    </row>
    <row r="156" ht="15.75" customHeight="1">
      <c r="B156" s="241" t="s">
        <v>216</v>
      </c>
      <c r="C156" s="242">
        <v>0.52</v>
      </c>
      <c r="D156" s="240" t="s">
        <v>158</v>
      </c>
      <c r="E156" s="390" t="s">
        <v>307</v>
      </c>
      <c r="F156" s="389">
        <f>IF(VAN!$D156="Feuillus",11*1.25,15.5*1.25)</f>
        <v>13.75</v>
      </c>
      <c r="G156" s="388">
        <v>10.0</v>
      </c>
      <c r="H156" s="386"/>
      <c r="I156" s="386"/>
      <c r="J156" s="386"/>
      <c r="K156" s="386"/>
      <c r="L156" s="387"/>
      <c r="M156" s="386"/>
      <c r="N156" s="141">
        <v>135.0</v>
      </c>
      <c r="O156" s="337"/>
      <c r="P156" s="338"/>
      <c r="Q156" s="269">
        <f t="shared" si="12"/>
        <v>60</v>
      </c>
      <c r="R156" s="338">
        <f t="shared" si="5"/>
        <v>4.8</v>
      </c>
      <c r="S156" s="338">
        <f>$L$11*(1+$L$9)^N156*'Récapitulatif des résultats'!$I$11</f>
        <v>0</v>
      </c>
      <c r="T156" s="339"/>
      <c r="U156" s="338"/>
      <c r="V156" s="346">
        <f t="shared" si="6"/>
        <v>0</v>
      </c>
      <c r="W156" s="112">
        <f>SUM('Pin Maritime'!AQ140*'Pin Maritime'!$F$21,B!AQ140*B!$F$21,'C'!AQ140*'C'!$F$21,D!AQ140*D!$F$21,E!AQ140*E!$F$21,F!AQ140*F!$F$21)</f>
        <v>0</v>
      </c>
      <c r="X156" s="112">
        <f>SUM('Pin Maritime'!AR140*'Pin Maritime'!$F$21,B!AR140*B!$F$21,'C'!AR140*'C'!$F$21,D!AR140*D!$F$21,E!AR140*E!$F$21,F!AR140*F!$F$21)</f>
        <v>0</v>
      </c>
      <c r="Y156" s="112">
        <f>SUM('Pin Maritime'!AS140*'Pin Maritime'!$F$21,B!AS140*B!$F$21,'C'!AS140*'C'!$F$21,D!AS140*D!$F$21,E!AS140*E!$F$21,F!AS140*F!$F$21)</f>
        <v>0</v>
      </c>
      <c r="Z156" s="139">
        <f>SUM('Pin Maritime'!AT140*'Pin Maritime'!$F$21,B!AT140*B!$F$21,'C'!AT140*'C'!$F$21,D!AT140*D!$F$21,E!AT140*E!$F$21,F!AT140*F!$F$21)</f>
        <v>0</v>
      </c>
      <c r="AA156" s="112">
        <f t="shared" si="10"/>
        <v>0</v>
      </c>
      <c r="AB156" s="143" t="str">
        <f t="shared" si="7"/>
        <v/>
      </c>
      <c r="AC156" s="112"/>
      <c r="AD156" s="112"/>
    </row>
    <row r="157" ht="15.75" customHeight="1">
      <c r="B157" s="241" t="s">
        <v>217</v>
      </c>
      <c r="C157" s="242">
        <v>0.52</v>
      </c>
      <c r="D157" s="240" t="s">
        <v>158</v>
      </c>
      <c r="E157" s="388">
        <v>300.0</v>
      </c>
      <c r="F157" s="389">
        <f>IF(VAN!$D157="Feuillus",11*1.25,15.5*1.25)</f>
        <v>13.75</v>
      </c>
      <c r="G157" s="388">
        <v>10.0</v>
      </c>
      <c r="H157" s="386"/>
      <c r="I157" s="386"/>
      <c r="J157" s="386"/>
      <c r="K157" s="386"/>
      <c r="L157" s="387"/>
      <c r="M157" s="386"/>
      <c r="N157" s="141">
        <v>136.0</v>
      </c>
      <c r="O157" s="337"/>
      <c r="P157" s="338"/>
      <c r="Q157" s="269">
        <f t="shared" si="12"/>
        <v>60</v>
      </c>
      <c r="R157" s="338">
        <f t="shared" si="5"/>
        <v>4.8</v>
      </c>
      <c r="S157" s="338">
        <f>$L$11*(1+$L$9)^N157*'Récapitulatif des résultats'!$I$11</f>
        <v>0</v>
      </c>
      <c r="T157" s="339"/>
      <c r="U157" s="338"/>
      <c r="V157" s="346">
        <f t="shared" si="6"/>
        <v>0</v>
      </c>
      <c r="W157" s="112">
        <f>SUM('Pin Maritime'!AQ141*'Pin Maritime'!$F$21,B!AQ141*B!$F$21,'C'!AQ141*'C'!$F$21,D!AQ141*D!$F$21,E!AQ141*E!$F$21,F!AQ141*F!$F$21)</f>
        <v>0</v>
      </c>
      <c r="X157" s="112">
        <f>SUM('Pin Maritime'!AR141*'Pin Maritime'!$F$21,B!AR141*B!$F$21,'C'!AR141*'C'!$F$21,D!AR141*D!$F$21,E!AR141*E!$F$21,F!AR141*F!$F$21)</f>
        <v>0</v>
      </c>
      <c r="Y157" s="112">
        <f>SUM('Pin Maritime'!AS141*'Pin Maritime'!$F$21,B!AS141*B!$F$21,'C'!AS141*'C'!$F$21,D!AS141*D!$F$21,E!AS141*E!$F$21,F!AS141*F!$F$21)</f>
        <v>0</v>
      </c>
      <c r="Z157" s="139">
        <f>SUM('Pin Maritime'!AT141*'Pin Maritime'!$F$21,B!AT141*B!$F$21,'C'!AT141*'C'!$F$21,D!AT141*D!$F$21,E!AT141*E!$F$21,F!AT141*F!$F$21)</f>
        <v>0</v>
      </c>
      <c r="AA157" s="112">
        <f t="shared" si="10"/>
        <v>0</v>
      </c>
      <c r="AB157" s="143" t="str">
        <f t="shared" si="7"/>
        <v/>
      </c>
      <c r="AC157" s="112"/>
      <c r="AD157" s="112"/>
    </row>
    <row r="158" ht="15.75" customHeight="1">
      <c r="B158" s="241" t="s">
        <v>218</v>
      </c>
      <c r="C158" s="242">
        <v>0.75</v>
      </c>
      <c r="D158" s="240" t="s">
        <v>158</v>
      </c>
      <c r="E158" s="390" t="s">
        <v>307</v>
      </c>
      <c r="F158" s="389">
        <f>IF(VAN!$D158="Feuillus",11*1.25,15.5*1.25)</f>
        <v>13.75</v>
      </c>
      <c r="G158" s="388">
        <v>10.0</v>
      </c>
      <c r="H158" s="386"/>
      <c r="I158" s="386"/>
      <c r="J158" s="386"/>
      <c r="K158" s="386"/>
      <c r="L158" s="387"/>
      <c r="M158" s="386"/>
      <c r="N158" s="141">
        <v>137.0</v>
      </c>
      <c r="O158" s="337"/>
      <c r="P158" s="338"/>
      <c r="Q158" s="269">
        <f t="shared" si="12"/>
        <v>60</v>
      </c>
      <c r="R158" s="338">
        <f t="shared" si="5"/>
        <v>4.8</v>
      </c>
      <c r="S158" s="338">
        <f>$L$11*(1+$L$9)^N158*'Récapitulatif des résultats'!$I$11</f>
        <v>0</v>
      </c>
      <c r="T158" s="339"/>
      <c r="U158" s="338"/>
      <c r="V158" s="346">
        <f t="shared" si="6"/>
        <v>0</v>
      </c>
      <c r="W158" s="112">
        <f>SUM('Pin Maritime'!AQ142*'Pin Maritime'!$F$21,B!AQ142*B!$F$21,'C'!AQ142*'C'!$F$21,D!AQ142*D!$F$21,E!AQ142*E!$F$21,F!AQ142*F!$F$21)</f>
        <v>0</v>
      </c>
      <c r="X158" s="112">
        <f>SUM('Pin Maritime'!AR142*'Pin Maritime'!$F$21,B!AR142*B!$F$21,'C'!AR142*'C'!$F$21,D!AR142*D!$F$21,E!AR142*E!$F$21,F!AR142*F!$F$21)</f>
        <v>0</v>
      </c>
      <c r="Y158" s="112">
        <f>SUM('Pin Maritime'!AS142*'Pin Maritime'!$F$21,B!AS142*B!$F$21,'C'!AS142*'C'!$F$21,D!AS142*D!$F$21,E!AS142*E!$F$21,F!AS142*F!$F$21)</f>
        <v>0</v>
      </c>
      <c r="Z158" s="139">
        <f>SUM('Pin Maritime'!AT142*'Pin Maritime'!$F$21,B!AT142*B!$F$21,'C'!AT142*'C'!$F$21,D!AT142*D!$F$21,E!AT142*E!$F$21,F!AT142*F!$F$21)</f>
        <v>0</v>
      </c>
      <c r="AA158" s="112">
        <f t="shared" si="10"/>
        <v>0</v>
      </c>
      <c r="AB158" s="143" t="str">
        <f t="shared" si="7"/>
        <v/>
      </c>
      <c r="AC158" s="112"/>
      <c r="AD158" s="112"/>
    </row>
    <row r="159" ht="15.75" customHeight="1">
      <c r="B159" s="241" t="s">
        <v>219</v>
      </c>
      <c r="C159" s="242">
        <v>0.52</v>
      </c>
      <c r="D159" s="240" t="s">
        <v>158</v>
      </c>
      <c r="E159" s="388">
        <v>50.0</v>
      </c>
      <c r="F159" s="389">
        <f>IF(VAN!$D159="Feuillus",11*1.25,15.5*1.25)</f>
        <v>13.75</v>
      </c>
      <c r="G159" s="388">
        <v>10.0</v>
      </c>
      <c r="H159" s="386"/>
      <c r="I159" s="386"/>
      <c r="J159" s="386"/>
      <c r="K159" s="386"/>
      <c r="L159" s="387"/>
      <c r="M159" s="386"/>
      <c r="N159" s="141">
        <v>138.0</v>
      </c>
      <c r="O159" s="337"/>
      <c r="P159" s="338"/>
      <c r="Q159" s="269">
        <f t="shared" si="12"/>
        <v>60</v>
      </c>
      <c r="R159" s="338">
        <f t="shared" si="5"/>
        <v>4.8</v>
      </c>
      <c r="S159" s="338">
        <f>$L$11*(1+$L$9)^N159*'Récapitulatif des résultats'!$I$11</f>
        <v>0</v>
      </c>
      <c r="T159" s="339"/>
      <c r="U159" s="338"/>
      <c r="V159" s="346">
        <f t="shared" si="6"/>
        <v>0</v>
      </c>
      <c r="W159" s="112">
        <f>SUM('Pin Maritime'!AQ143*'Pin Maritime'!$F$21,B!AQ143*B!$F$21,'C'!AQ143*'C'!$F$21,D!AQ143*D!$F$21,E!AQ143*E!$F$21,F!AQ143*F!$F$21)</f>
        <v>0</v>
      </c>
      <c r="X159" s="112">
        <f>SUM('Pin Maritime'!AR143*'Pin Maritime'!$F$21,B!AR143*B!$F$21,'C'!AR143*'C'!$F$21,D!AR143*D!$F$21,E!AR143*E!$F$21,F!AR143*F!$F$21)</f>
        <v>0</v>
      </c>
      <c r="Y159" s="112">
        <f>SUM('Pin Maritime'!AS143*'Pin Maritime'!$F$21,B!AS143*B!$F$21,'C'!AS143*'C'!$F$21,D!AS143*D!$F$21,E!AS143*E!$F$21,F!AS143*F!$F$21)</f>
        <v>0</v>
      </c>
      <c r="Z159" s="139">
        <f>SUM('Pin Maritime'!AT143*'Pin Maritime'!$F$21,B!AT143*B!$F$21,'C'!AT143*'C'!$F$21,D!AT143*D!$F$21,E!AT143*E!$F$21,F!AT143*F!$F$21)</f>
        <v>0</v>
      </c>
      <c r="AA159" s="112">
        <f t="shared" si="10"/>
        <v>0</v>
      </c>
      <c r="AB159" s="143" t="str">
        <f t="shared" si="7"/>
        <v/>
      </c>
      <c r="AC159" s="112"/>
      <c r="AD159" s="112"/>
    </row>
    <row r="160" ht="15.75" customHeight="1">
      <c r="B160" s="241" t="s">
        <v>220</v>
      </c>
      <c r="C160" s="242">
        <v>0.35</v>
      </c>
      <c r="D160" s="240" t="s">
        <v>159</v>
      </c>
      <c r="E160" s="388">
        <v>42.0</v>
      </c>
      <c r="F160" s="389">
        <f>IF(VAN!$D160="Feuillus",11*1.25,15.5*1.25)</f>
        <v>19.375</v>
      </c>
      <c r="G160" s="388">
        <v>10.0</v>
      </c>
      <c r="H160" s="386"/>
      <c r="I160" s="386"/>
      <c r="J160" s="386"/>
      <c r="K160" s="386"/>
      <c r="L160" s="387"/>
      <c r="M160" s="386"/>
      <c r="N160" s="141">
        <v>139.0</v>
      </c>
      <c r="O160" s="337"/>
      <c r="P160" s="338"/>
      <c r="Q160" s="269">
        <f t="shared" si="12"/>
        <v>60</v>
      </c>
      <c r="R160" s="338">
        <f t="shared" si="5"/>
        <v>4.8</v>
      </c>
      <c r="S160" s="338">
        <f>$L$11*(1+$L$9)^N160*'Récapitulatif des résultats'!$I$11</f>
        <v>0</v>
      </c>
      <c r="T160" s="339"/>
      <c r="U160" s="338"/>
      <c r="V160" s="346">
        <f t="shared" si="6"/>
        <v>0</v>
      </c>
      <c r="W160" s="112">
        <f>SUM('Pin Maritime'!AQ144*'Pin Maritime'!$F$21,B!AQ144*B!$F$21,'C'!AQ144*'C'!$F$21,D!AQ144*D!$F$21,E!AQ144*E!$F$21,F!AQ144*F!$F$21)</f>
        <v>0</v>
      </c>
      <c r="X160" s="112">
        <f>SUM('Pin Maritime'!AR144*'Pin Maritime'!$F$21,B!AR144*B!$F$21,'C'!AR144*'C'!$F$21,D!AR144*D!$F$21,E!AR144*E!$F$21,F!AR144*F!$F$21)</f>
        <v>0</v>
      </c>
      <c r="Y160" s="112">
        <f>SUM('Pin Maritime'!AS144*'Pin Maritime'!$F$21,B!AS144*B!$F$21,'C'!AS144*'C'!$F$21,D!AS144*D!$F$21,E!AS144*E!$F$21,F!AS144*F!$F$21)</f>
        <v>0</v>
      </c>
      <c r="Z160" s="139">
        <f>SUM('Pin Maritime'!AT144*'Pin Maritime'!$F$21,B!AT144*B!$F$21,'C'!AT144*'C'!$F$21,D!AT144*D!$F$21,E!AT144*E!$F$21,F!AT144*F!$F$21)</f>
        <v>0</v>
      </c>
      <c r="AA160" s="112">
        <f t="shared" si="10"/>
        <v>0</v>
      </c>
      <c r="AB160" s="143" t="str">
        <f t="shared" si="7"/>
        <v/>
      </c>
      <c r="AC160" s="112"/>
      <c r="AD160" s="112"/>
    </row>
    <row r="161" ht="15.75" customHeight="1">
      <c r="B161" s="241" t="s">
        <v>221</v>
      </c>
      <c r="C161" s="242">
        <v>0.37</v>
      </c>
      <c r="D161" s="240" t="s">
        <v>158</v>
      </c>
      <c r="E161" s="388">
        <v>17.5</v>
      </c>
      <c r="F161" s="389">
        <f>IF(VAN!$D161="Feuillus",11*1.25,15.5*1.25)</f>
        <v>13.75</v>
      </c>
      <c r="G161" s="388">
        <v>10.0</v>
      </c>
      <c r="H161" s="386"/>
      <c r="I161" s="386"/>
      <c r="J161" s="386"/>
      <c r="K161" s="386"/>
      <c r="L161" s="387"/>
      <c r="M161" s="386"/>
      <c r="N161" s="141">
        <v>140.0</v>
      </c>
      <c r="O161" s="337"/>
      <c r="P161" s="338"/>
      <c r="Q161" s="269">
        <f t="shared" si="12"/>
        <v>60</v>
      </c>
      <c r="R161" s="338">
        <f t="shared" si="5"/>
        <v>4.8</v>
      </c>
      <c r="S161" s="338">
        <f>$L$11*(1+$L$9)^N161*'Récapitulatif des résultats'!$I$11</f>
        <v>0</v>
      </c>
      <c r="T161" s="339"/>
      <c r="U161" s="338"/>
      <c r="V161" s="346">
        <f t="shared" si="6"/>
        <v>0</v>
      </c>
      <c r="W161" s="112">
        <f>SUM('Pin Maritime'!AQ145*'Pin Maritime'!$F$21,B!AQ145*B!$F$21,'C'!AQ145*'C'!$F$21,D!AQ145*D!$F$21,E!AQ145*E!$F$21,F!AQ145*F!$F$21)</f>
        <v>0</v>
      </c>
      <c r="X161" s="112">
        <f>SUM('Pin Maritime'!AR145*'Pin Maritime'!$F$21,B!AR145*B!$F$21,'C'!AR145*'C'!$F$21,D!AR145*D!$F$21,E!AR145*E!$F$21,F!AR145*F!$F$21)</f>
        <v>0</v>
      </c>
      <c r="Y161" s="112">
        <f>SUM('Pin Maritime'!AS145*'Pin Maritime'!$F$21,B!AS145*B!$F$21,'C'!AS145*'C'!$F$21,D!AS145*D!$F$21,E!AS145*E!$F$21,F!AS145*F!$F$21)</f>
        <v>0</v>
      </c>
      <c r="Z161" s="139">
        <f>SUM('Pin Maritime'!AT145*'Pin Maritime'!$F$21,B!AT145*B!$F$21,'C'!AT145*'C'!$F$21,D!AT145*D!$F$21,E!AT145*E!$F$21,F!AT145*F!$F$21)</f>
        <v>0</v>
      </c>
      <c r="AA161" s="112">
        <f t="shared" si="10"/>
        <v>0</v>
      </c>
      <c r="AB161" s="143" t="str">
        <f t="shared" si="7"/>
        <v/>
      </c>
      <c r="AC161" s="112"/>
      <c r="AD161" s="112"/>
    </row>
    <row r="162" ht="15.75" customHeight="1">
      <c r="B162" s="241" t="s">
        <v>222</v>
      </c>
      <c r="C162" s="242">
        <v>0.45</v>
      </c>
      <c r="D162" s="240" t="s">
        <v>162</v>
      </c>
      <c r="E162" s="388">
        <v>30.0</v>
      </c>
      <c r="F162" s="389">
        <f>IF(VAN!$D162="Feuillus",11*1.25,15.5*1.25)</f>
        <v>19.375</v>
      </c>
      <c r="G162" s="388">
        <v>10.0</v>
      </c>
      <c r="H162" s="386"/>
      <c r="I162" s="386"/>
      <c r="J162" s="386"/>
      <c r="K162" s="386"/>
      <c r="L162" s="387"/>
      <c r="M162" s="386"/>
      <c r="N162" s="141">
        <v>141.0</v>
      </c>
      <c r="O162" s="337"/>
      <c r="P162" s="338"/>
      <c r="Q162" s="269">
        <f t="shared" si="12"/>
        <v>60</v>
      </c>
      <c r="R162" s="338">
        <f t="shared" si="5"/>
        <v>4.8</v>
      </c>
      <c r="S162" s="338">
        <f>$L$11*(1+$L$9)^N162*'Récapitulatif des résultats'!$I$11</f>
        <v>0</v>
      </c>
      <c r="T162" s="339"/>
      <c r="U162" s="338"/>
      <c r="V162" s="346">
        <f t="shared" si="6"/>
        <v>0</v>
      </c>
      <c r="W162" s="112">
        <f>SUM('Pin Maritime'!AQ146*'Pin Maritime'!$F$21,B!AQ146*B!$F$21,'C'!AQ146*'C'!$F$21,D!AQ146*D!$F$21,E!AQ146*E!$F$21,F!AQ146*F!$F$21)</f>
        <v>0</v>
      </c>
      <c r="X162" s="112">
        <f>SUM('Pin Maritime'!AR146*'Pin Maritime'!$F$21,B!AR146*B!$F$21,'C'!AR146*'C'!$F$21,D!AR146*D!$F$21,E!AR146*E!$F$21,F!AR146*F!$F$21)</f>
        <v>0</v>
      </c>
      <c r="Y162" s="112">
        <f>SUM('Pin Maritime'!AS146*'Pin Maritime'!$F$21,B!AS146*B!$F$21,'C'!AS146*'C'!$F$21,D!AS146*D!$F$21,E!AS146*E!$F$21,F!AS146*F!$F$21)</f>
        <v>0</v>
      </c>
      <c r="Z162" s="139">
        <f>SUM('Pin Maritime'!AT146*'Pin Maritime'!$F$21,B!AT146*B!$F$21,'C'!AT146*'C'!$F$21,D!AT146*D!$F$21,E!AT146*E!$F$21,F!AT146*F!$F$21)</f>
        <v>0</v>
      </c>
      <c r="AA162" s="112">
        <f t="shared" si="10"/>
        <v>0</v>
      </c>
      <c r="AB162" s="143" t="str">
        <f t="shared" si="7"/>
        <v/>
      </c>
      <c r="AC162" s="112"/>
      <c r="AD162" s="112"/>
    </row>
    <row r="163" ht="15.75" customHeight="1">
      <c r="B163" s="241" t="s">
        <v>223</v>
      </c>
      <c r="C163" s="242">
        <v>0.39</v>
      </c>
      <c r="D163" s="240" t="s">
        <v>162</v>
      </c>
      <c r="E163" s="388">
        <v>30.0</v>
      </c>
      <c r="F163" s="389">
        <f>IF(VAN!$D163="Feuillus",11*1.25,15.5*1.25)</f>
        <v>19.375</v>
      </c>
      <c r="G163" s="388">
        <v>10.0</v>
      </c>
      <c r="H163" s="386"/>
      <c r="I163" s="386"/>
      <c r="J163" s="386"/>
      <c r="K163" s="386"/>
      <c r="L163" s="387"/>
      <c r="M163" s="386"/>
      <c r="N163" s="141">
        <v>142.0</v>
      </c>
      <c r="O163" s="337"/>
      <c r="P163" s="338"/>
      <c r="Q163" s="269">
        <f t="shared" si="12"/>
        <v>60</v>
      </c>
      <c r="R163" s="338">
        <f t="shared" si="5"/>
        <v>4.8</v>
      </c>
      <c r="S163" s="338">
        <f>$L$11*(1+$L$9)^N163*'Récapitulatif des résultats'!$I$11</f>
        <v>0</v>
      </c>
      <c r="T163" s="339"/>
      <c r="U163" s="338"/>
      <c r="V163" s="346">
        <f t="shared" si="6"/>
        <v>0</v>
      </c>
      <c r="W163" s="112">
        <f>SUM('Pin Maritime'!AQ147*'Pin Maritime'!$F$21,B!AQ147*B!$F$21,'C'!AQ147*'C'!$F$21,D!AQ147*D!$F$21,E!AQ147*E!$F$21,F!AQ147*F!$F$21)</f>
        <v>0</v>
      </c>
      <c r="X163" s="112">
        <f>SUM('Pin Maritime'!AR147*'Pin Maritime'!$F$21,B!AR147*B!$F$21,'C'!AR147*'C'!$F$21,D!AR147*D!$F$21,E!AR147*E!$F$21,F!AR147*F!$F$21)</f>
        <v>0</v>
      </c>
      <c r="Y163" s="112">
        <f>SUM('Pin Maritime'!AS147*'Pin Maritime'!$F$21,B!AS147*B!$F$21,'C'!AS147*'C'!$F$21,D!AS147*D!$F$21,E!AS147*E!$F$21,F!AS147*F!$F$21)</f>
        <v>0</v>
      </c>
      <c r="Z163" s="139">
        <f>SUM('Pin Maritime'!AT147*'Pin Maritime'!$F$21,B!AT147*B!$F$21,'C'!AT147*'C'!$F$21,D!AT147*D!$F$21,E!AT147*E!$F$21,F!AT147*F!$F$21)</f>
        <v>0</v>
      </c>
      <c r="AA163" s="112">
        <f t="shared" si="10"/>
        <v>0</v>
      </c>
      <c r="AB163" s="143" t="str">
        <f t="shared" si="7"/>
        <v/>
      </c>
      <c r="AC163" s="112"/>
      <c r="AD163" s="112"/>
    </row>
    <row r="164" ht="15.75" customHeight="1">
      <c r="B164" s="241" t="s">
        <v>224</v>
      </c>
      <c r="C164" s="242">
        <v>0.44</v>
      </c>
      <c r="D164" s="240" t="s">
        <v>162</v>
      </c>
      <c r="E164" s="388">
        <v>30.0</v>
      </c>
      <c r="F164" s="389">
        <f>IF(VAN!$D164="Feuillus",11*1.25,15.5*1.25)</f>
        <v>19.375</v>
      </c>
      <c r="G164" s="388">
        <v>10.0</v>
      </c>
      <c r="H164" s="386"/>
      <c r="I164" s="386"/>
      <c r="J164" s="386"/>
      <c r="K164" s="386"/>
      <c r="L164" s="387"/>
      <c r="M164" s="386"/>
      <c r="N164" s="141">
        <v>143.0</v>
      </c>
      <c r="O164" s="337"/>
      <c r="P164" s="338"/>
      <c r="Q164" s="269">
        <f t="shared" si="12"/>
        <v>60</v>
      </c>
      <c r="R164" s="338">
        <f t="shared" si="5"/>
        <v>4.8</v>
      </c>
      <c r="S164" s="338">
        <f>$L$11*(1+$L$9)^N164*'Récapitulatif des résultats'!$I$11</f>
        <v>0</v>
      </c>
      <c r="T164" s="339"/>
      <c r="U164" s="338"/>
      <c r="V164" s="346">
        <f t="shared" si="6"/>
        <v>0</v>
      </c>
      <c r="W164" s="112">
        <f>SUM('Pin Maritime'!AQ148*'Pin Maritime'!$F$21,B!AQ148*B!$F$21,'C'!AQ148*'C'!$F$21,D!AQ148*D!$F$21,E!AQ148*E!$F$21,F!AQ148*F!$F$21)</f>
        <v>0</v>
      </c>
      <c r="X164" s="112">
        <f>SUM('Pin Maritime'!AR148*'Pin Maritime'!$F$21,B!AR148*B!$F$21,'C'!AR148*'C'!$F$21,D!AR148*D!$F$21,E!AR148*E!$F$21,F!AR148*F!$F$21)</f>
        <v>0</v>
      </c>
      <c r="Y164" s="112">
        <f>SUM('Pin Maritime'!AS148*'Pin Maritime'!$F$21,B!AS148*B!$F$21,'C'!AS148*'C'!$F$21,D!AS148*D!$F$21,E!AS148*E!$F$21,F!AS148*F!$F$21)</f>
        <v>0</v>
      </c>
      <c r="Z164" s="139">
        <f>SUM('Pin Maritime'!AT148*'Pin Maritime'!$F$21,B!AT148*B!$F$21,'C'!AT148*'C'!$F$21,D!AT148*D!$F$21,E!AT148*E!$F$21,F!AT148*F!$F$21)</f>
        <v>0</v>
      </c>
      <c r="AA164" s="112">
        <f t="shared" si="10"/>
        <v>0</v>
      </c>
      <c r="AB164" s="143" t="str">
        <f t="shared" si="7"/>
        <v/>
      </c>
      <c r="AC164" s="112"/>
      <c r="AD164" s="112"/>
    </row>
    <row r="165" ht="15.75" customHeight="1">
      <c r="B165" s="241" t="s">
        <v>225</v>
      </c>
      <c r="C165" s="242">
        <v>0.46</v>
      </c>
      <c r="D165" s="240" t="s">
        <v>162</v>
      </c>
      <c r="E165" s="388">
        <v>30.0</v>
      </c>
      <c r="F165" s="389">
        <f>IF(VAN!$D165="Feuillus",11*1.25,15.5*1.25)</f>
        <v>19.375</v>
      </c>
      <c r="G165" s="388">
        <v>10.0</v>
      </c>
      <c r="H165" s="386"/>
      <c r="I165" s="386"/>
      <c r="J165" s="386"/>
      <c r="K165" s="386"/>
      <c r="L165" s="387"/>
      <c r="M165" s="386"/>
      <c r="N165" s="141">
        <v>144.0</v>
      </c>
      <c r="O165" s="337"/>
      <c r="P165" s="338"/>
      <c r="Q165" s="269">
        <f t="shared" si="12"/>
        <v>60</v>
      </c>
      <c r="R165" s="338">
        <f t="shared" si="5"/>
        <v>4.8</v>
      </c>
      <c r="S165" s="338">
        <f>$L$11*(1+$L$9)^N165*'Récapitulatif des résultats'!$I$11</f>
        <v>0</v>
      </c>
      <c r="T165" s="339"/>
      <c r="U165" s="338"/>
      <c r="V165" s="346">
        <f t="shared" si="6"/>
        <v>0</v>
      </c>
      <c r="W165" s="112">
        <f>SUM('Pin Maritime'!AQ149*'Pin Maritime'!$F$21,B!AQ149*B!$F$21,'C'!AQ149*'C'!$F$21,D!AQ149*D!$F$21,E!AQ149*E!$F$21,F!AQ149*F!$F$21)</f>
        <v>0</v>
      </c>
      <c r="X165" s="112">
        <f>SUM('Pin Maritime'!AR149*'Pin Maritime'!$F$21,B!AR149*B!$F$21,'C'!AR149*'C'!$F$21,D!AR149*D!$F$21,E!AR149*E!$F$21,F!AR149*F!$F$21)</f>
        <v>0</v>
      </c>
      <c r="Y165" s="112">
        <f>SUM('Pin Maritime'!AS149*'Pin Maritime'!$F$21,B!AS149*B!$F$21,'C'!AS149*'C'!$F$21,D!AS149*D!$F$21,E!AS149*E!$F$21,F!AS149*F!$F$21)</f>
        <v>0</v>
      </c>
      <c r="Z165" s="139">
        <f>SUM('Pin Maritime'!AT149*'Pin Maritime'!$F$21,B!AT149*B!$F$21,'C'!AT149*'C'!$F$21,D!AT149*D!$F$21,E!AT149*E!$F$21,F!AT149*F!$F$21)</f>
        <v>0</v>
      </c>
      <c r="AA165" s="112">
        <f t="shared" si="10"/>
        <v>0</v>
      </c>
      <c r="AB165" s="143" t="str">
        <f t="shared" si="7"/>
        <v/>
      </c>
      <c r="AC165" s="112"/>
      <c r="AD165" s="112"/>
    </row>
    <row r="166" ht="15.75" customHeight="1">
      <c r="B166" s="241" t="s">
        <v>134</v>
      </c>
      <c r="C166" s="242">
        <v>0.46</v>
      </c>
      <c r="D166" s="240" t="s">
        <v>160</v>
      </c>
      <c r="E166" s="388">
        <v>42.0</v>
      </c>
      <c r="F166" s="389">
        <f>IF(VAN!$D166="Feuillus",11*1.25,15.5*1.25)</f>
        <v>19.375</v>
      </c>
      <c r="G166" s="388">
        <v>10.0</v>
      </c>
      <c r="H166" s="386"/>
      <c r="I166" s="386"/>
      <c r="J166" s="386"/>
      <c r="K166" s="386"/>
      <c r="L166" s="387"/>
      <c r="M166" s="386"/>
      <c r="N166" s="141">
        <v>145.0</v>
      </c>
      <c r="O166" s="337"/>
      <c r="P166" s="338"/>
      <c r="Q166" s="269">
        <f t="shared" si="12"/>
        <v>60</v>
      </c>
      <c r="R166" s="338">
        <f t="shared" si="5"/>
        <v>4.8</v>
      </c>
      <c r="S166" s="338">
        <f>$L$11*(1+$L$9)^N166*'Récapitulatif des résultats'!$I$11</f>
        <v>0</v>
      </c>
      <c r="T166" s="339"/>
      <c r="U166" s="338"/>
      <c r="V166" s="346">
        <f t="shared" si="6"/>
        <v>0</v>
      </c>
      <c r="W166" s="112">
        <f>SUM('Pin Maritime'!AQ150*'Pin Maritime'!$F$21,B!AQ150*B!$F$21,'C'!AQ150*'C'!$F$21,D!AQ150*D!$F$21,E!AQ150*E!$F$21,F!AQ150*F!$F$21)</f>
        <v>0</v>
      </c>
      <c r="X166" s="112">
        <f>SUM('Pin Maritime'!AR150*'Pin Maritime'!$F$21,B!AR150*B!$F$21,'C'!AR150*'C'!$F$21,D!AR150*D!$F$21,E!AR150*E!$F$21,F!AR150*F!$F$21)</f>
        <v>0</v>
      </c>
      <c r="Y166" s="112">
        <f>SUM('Pin Maritime'!AS150*'Pin Maritime'!$F$21,B!AS150*B!$F$21,'C'!AS150*'C'!$F$21,D!AS150*D!$F$21,E!AS150*E!$F$21,F!AS150*F!$F$21)</f>
        <v>0</v>
      </c>
      <c r="Z166" s="139">
        <f>SUM('Pin Maritime'!AT150*'Pin Maritime'!$F$21,B!AT150*B!$F$21,'C'!AT150*'C'!$F$21,D!AT150*D!$F$21,E!AT150*E!$F$21,F!AT150*F!$F$21)</f>
        <v>0</v>
      </c>
      <c r="AA166" s="112">
        <f t="shared" si="10"/>
        <v>0</v>
      </c>
      <c r="AB166" s="143" t="str">
        <f t="shared" si="7"/>
        <v/>
      </c>
      <c r="AC166" s="112"/>
      <c r="AD166" s="112"/>
    </row>
    <row r="167" ht="15.75" customHeight="1">
      <c r="B167" s="241" t="s">
        <v>226</v>
      </c>
      <c r="C167" s="242">
        <v>0.44</v>
      </c>
      <c r="D167" s="240" t="s">
        <v>162</v>
      </c>
      <c r="E167" s="388">
        <v>30.0</v>
      </c>
      <c r="F167" s="389">
        <f>IF(VAN!$D167="Feuillus",11*1.25,15.5*1.25)</f>
        <v>19.375</v>
      </c>
      <c r="G167" s="388">
        <v>10.0</v>
      </c>
      <c r="H167" s="386"/>
      <c r="I167" s="386"/>
      <c r="J167" s="386"/>
      <c r="K167" s="386"/>
      <c r="L167" s="387"/>
      <c r="M167" s="386"/>
      <c r="N167" s="141">
        <v>146.0</v>
      </c>
      <c r="O167" s="337"/>
      <c r="P167" s="338"/>
      <c r="Q167" s="269">
        <f t="shared" si="12"/>
        <v>60</v>
      </c>
      <c r="R167" s="338">
        <f t="shared" si="5"/>
        <v>4.8</v>
      </c>
      <c r="S167" s="338">
        <f>$L$11*(1+$L$9)^N167*'Récapitulatif des résultats'!$I$11</f>
        <v>0</v>
      </c>
      <c r="T167" s="339"/>
      <c r="U167" s="338"/>
      <c r="V167" s="346">
        <f t="shared" si="6"/>
        <v>0</v>
      </c>
      <c r="W167" s="112">
        <f>SUM('Pin Maritime'!AQ151*'Pin Maritime'!$F$21,B!AQ151*B!$F$21,'C'!AQ151*'C'!$F$21,D!AQ151*D!$F$21,E!AQ151*E!$F$21,F!AQ151*F!$F$21)</f>
        <v>0</v>
      </c>
      <c r="X167" s="112">
        <f>SUM('Pin Maritime'!AR151*'Pin Maritime'!$F$21,B!AR151*B!$F$21,'C'!AR151*'C'!$F$21,D!AR151*D!$F$21,E!AR151*E!$F$21,F!AR151*F!$F$21)</f>
        <v>0</v>
      </c>
      <c r="Y167" s="112">
        <f>SUM('Pin Maritime'!AS151*'Pin Maritime'!$F$21,B!AS151*B!$F$21,'C'!AS151*'C'!$F$21,D!AS151*D!$F$21,E!AS151*E!$F$21,F!AS151*F!$F$21)</f>
        <v>0</v>
      </c>
      <c r="Z167" s="139">
        <f>SUM('Pin Maritime'!AT151*'Pin Maritime'!$F$21,B!AT151*B!$F$21,'C'!AT151*'C'!$F$21,D!AT151*D!$F$21,E!AT151*E!$F$21,F!AT151*F!$F$21)</f>
        <v>0</v>
      </c>
      <c r="AA167" s="112">
        <f t="shared" si="10"/>
        <v>0</v>
      </c>
      <c r="AB167" s="143" t="str">
        <f t="shared" si="7"/>
        <v/>
      </c>
      <c r="AC167" s="112"/>
      <c r="AD167" s="112"/>
    </row>
    <row r="168" ht="15.75" customHeight="1">
      <c r="B168" s="241" t="s">
        <v>227</v>
      </c>
      <c r="C168" s="242">
        <v>0.46</v>
      </c>
      <c r="D168" s="240" t="s">
        <v>162</v>
      </c>
      <c r="E168" s="388">
        <v>30.0</v>
      </c>
      <c r="F168" s="389">
        <f>IF(VAN!$D168="Feuillus",11*1.25,15.5*1.25)</f>
        <v>19.375</v>
      </c>
      <c r="G168" s="388">
        <v>10.0</v>
      </c>
      <c r="H168" s="386"/>
      <c r="I168" s="386"/>
      <c r="J168" s="386"/>
      <c r="K168" s="386"/>
      <c r="L168" s="387"/>
      <c r="M168" s="386"/>
      <c r="N168" s="141">
        <v>147.0</v>
      </c>
      <c r="O168" s="337"/>
      <c r="P168" s="338"/>
      <c r="Q168" s="269">
        <f t="shared" si="12"/>
        <v>60</v>
      </c>
      <c r="R168" s="338">
        <f t="shared" si="5"/>
        <v>4.8</v>
      </c>
      <c r="S168" s="338">
        <f>$L$11*(1+$L$9)^N168*'Récapitulatif des résultats'!$I$11</f>
        <v>0</v>
      </c>
      <c r="T168" s="339"/>
      <c r="U168" s="338"/>
      <c r="V168" s="346">
        <f t="shared" si="6"/>
        <v>0</v>
      </c>
      <c r="W168" s="112">
        <f>SUM('Pin Maritime'!AQ152*'Pin Maritime'!$F$21,B!AQ152*B!$F$21,'C'!AQ152*'C'!$F$21,D!AQ152*D!$F$21,E!AQ152*E!$F$21,F!AQ152*F!$F$21)</f>
        <v>0</v>
      </c>
      <c r="X168" s="112">
        <f>SUM('Pin Maritime'!AR152*'Pin Maritime'!$F$21,B!AR152*B!$F$21,'C'!AR152*'C'!$F$21,D!AR152*D!$F$21,E!AR152*E!$F$21,F!AR152*F!$F$21)</f>
        <v>0</v>
      </c>
      <c r="Y168" s="112">
        <f>SUM('Pin Maritime'!AS152*'Pin Maritime'!$F$21,B!AS152*B!$F$21,'C'!AS152*'C'!$F$21,D!AS152*D!$F$21,E!AS152*E!$F$21,F!AS152*F!$F$21)</f>
        <v>0</v>
      </c>
      <c r="Z168" s="139">
        <f>SUM('Pin Maritime'!AT152*'Pin Maritime'!$F$21,B!AT152*B!$F$21,'C'!AT152*'C'!$F$21,D!AT152*D!$F$21,E!AT152*E!$F$21,F!AT152*F!$F$21)</f>
        <v>0</v>
      </c>
      <c r="AA168" s="112">
        <f t="shared" si="10"/>
        <v>0</v>
      </c>
      <c r="AB168" s="143" t="str">
        <f t="shared" si="7"/>
        <v/>
      </c>
      <c r="AC168" s="112"/>
      <c r="AD168" s="112"/>
    </row>
    <row r="169" ht="15.75" customHeight="1">
      <c r="B169" s="241" t="s">
        <v>228</v>
      </c>
      <c r="C169" s="242">
        <v>0.48</v>
      </c>
      <c r="D169" s="240" t="s">
        <v>162</v>
      </c>
      <c r="E169" s="388">
        <v>30.0</v>
      </c>
      <c r="F169" s="389">
        <f>IF(VAN!$D169="Feuillus",11*1.25,15.5*1.25)</f>
        <v>19.375</v>
      </c>
      <c r="G169" s="388">
        <v>10.0</v>
      </c>
      <c r="H169" s="386"/>
      <c r="I169" s="386"/>
      <c r="J169" s="386"/>
      <c r="K169" s="386"/>
      <c r="L169" s="387"/>
      <c r="M169" s="386"/>
      <c r="N169" s="141">
        <v>148.0</v>
      </c>
      <c r="O169" s="337"/>
      <c r="P169" s="338"/>
      <c r="Q169" s="269">
        <f t="shared" si="12"/>
        <v>60</v>
      </c>
      <c r="R169" s="338">
        <f t="shared" si="5"/>
        <v>4.8</v>
      </c>
      <c r="S169" s="338">
        <f>$L$11*(1+$L$9)^N169*'Récapitulatif des résultats'!$I$11</f>
        <v>0</v>
      </c>
      <c r="T169" s="339"/>
      <c r="U169" s="338"/>
      <c r="V169" s="346">
        <f t="shared" si="6"/>
        <v>0</v>
      </c>
      <c r="W169" s="112">
        <f>SUM('Pin Maritime'!AQ153*'Pin Maritime'!$F$21,B!AQ153*B!$F$21,'C'!AQ153*'C'!$F$21,D!AQ153*D!$F$21,E!AQ153*E!$F$21,F!AQ153*F!$F$21)</f>
        <v>0</v>
      </c>
      <c r="X169" s="112">
        <f>SUM('Pin Maritime'!AR153*'Pin Maritime'!$F$21,B!AR153*B!$F$21,'C'!AR153*'C'!$F$21,D!AR153*D!$F$21,E!AR153*E!$F$21,F!AR153*F!$F$21)</f>
        <v>0</v>
      </c>
      <c r="Y169" s="112">
        <f>SUM('Pin Maritime'!AS153*'Pin Maritime'!$F$21,B!AS153*B!$F$21,'C'!AS153*'C'!$F$21,D!AS153*D!$F$21,E!AS153*E!$F$21,F!AS153*F!$F$21)</f>
        <v>0</v>
      </c>
      <c r="Z169" s="139">
        <f>SUM('Pin Maritime'!AT153*'Pin Maritime'!$F$21,B!AT153*B!$F$21,'C'!AT153*'C'!$F$21,D!AT153*D!$F$21,E!AT153*E!$F$21,F!AT153*F!$F$21)</f>
        <v>0</v>
      </c>
      <c r="AA169" s="112">
        <f t="shared" si="10"/>
        <v>0</v>
      </c>
      <c r="AB169" s="143" t="str">
        <f t="shared" si="7"/>
        <v/>
      </c>
      <c r="AC169" s="112"/>
      <c r="AD169" s="112"/>
    </row>
    <row r="170" ht="15.75" customHeight="1">
      <c r="B170" s="241" t="s">
        <v>229</v>
      </c>
      <c r="C170" s="242">
        <v>0.44</v>
      </c>
      <c r="D170" s="240" t="s">
        <v>162</v>
      </c>
      <c r="E170" s="388">
        <v>30.0</v>
      </c>
      <c r="F170" s="389">
        <f>IF(VAN!$D170="Feuillus",11*1.25,15.5*1.25)</f>
        <v>19.375</v>
      </c>
      <c r="G170" s="388">
        <v>10.0</v>
      </c>
      <c r="H170" s="386"/>
      <c r="I170" s="386"/>
      <c r="J170" s="386"/>
      <c r="K170" s="386"/>
      <c r="L170" s="387"/>
      <c r="M170" s="386"/>
      <c r="N170" s="141">
        <v>149.0</v>
      </c>
      <c r="O170" s="337"/>
      <c r="P170" s="338"/>
      <c r="Q170" s="269">
        <f t="shared" si="12"/>
        <v>60</v>
      </c>
      <c r="R170" s="338">
        <f t="shared" si="5"/>
        <v>4.8</v>
      </c>
      <c r="S170" s="338">
        <f>$L$11*(1+$L$9)^N170*'Récapitulatif des résultats'!$I$11</f>
        <v>0</v>
      </c>
      <c r="T170" s="339"/>
      <c r="U170" s="338"/>
      <c r="V170" s="346">
        <f t="shared" si="6"/>
        <v>0</v>
      </c>
      <c r="W170" s="112">
        <f>SUM('Pin Maritime'!AQ154*'Pin Maritime'!$F$21,B!AQ154*B!$F$21,'C'!AQ154*'C'!$F$21,D!AQ154*D!$F$21,E!AQ154*E!$F$21,F!AQ154*F!$F$21)</f>
        <v>0</v>
      </c>
      <c r="X170" s="112">
        <f>SUM('Pin Maritime'!AR154*'Pin Maritime'!$F$21,B!AR154*B!$F$21,'C'!AR154*'C'!$F$21,D!AR154*D!$F$21,E!AR154*E!$F$21,F!AR154*F!$F$21)</f>
        <v>0</v>
      </c>
      <c r="Y170" s="112">
        <f>SUM('Pin Maritime'!AS154*'Pin Maritime'!$F$21,B!AS154*B!$F$21,'C'!AS154*'C'!$F$21,D!AS154*D!$F$21,E!AS154*E!$F$21,F!AS154*F!$F$21)</f>
        <v>0</v>
      </c>
      <c r="Z170" s="139">
        <f>SUM('Pin Maritime'!AT154*'Pin Maritime'!$F$21,B!AT154*B!$F$21,'C'!AT154*'C'!$F$21,D!AT154*D!$F$21,E!AT154*E!$F$21,F!AT154*F!$F$21)</f>
        <v>0</v>
      </c>
      <c r="AA170" s="112">
        <f t="shared" si="10"/>
        <v>0</v>
      </c>
      <c r="AB170" s="143" t="str">
        <f t="shared" si="7"/>
        <v/>
      </c>
      <c r="AC170" s="112"/>
      <c r="AD170" s="112"/>
    </row>
    <row r="171" ht="15.75" customHeight="1">
      <c r="B171" s="241" t="s">
        <v>230</v>
      </c>
      <c r="C171" s="242">
        <v>0.34</v>
      </c>
      <c r="D171" s="240" t="s">
        <v>162</v>
      </c>
      <c r="E171" s="388">
        <v>30.0</v>
      </c>
      <c r="F171" s="389">
        <f>IF(VAN!$D171="Feuillus",11*1.25,15.5*1.25)</f>
        <v>19.375</v>
      </c>
      <c r="G171" s="388">
        <v>10.0</v>
      </c>
      <c r="H171" s="386"/>
      <c r="I171" s="386"/>
      <c r="J171" s="386"/>
      <c r="K171" s="386"/>
      <c r="L171" s="387"/>
      <c r="M171" s="386"/>
      <c r="N171" s="141">
        <v>150.0</v>
      </c>
      <c r="O171" s="337"/>
      <c r="P171" s="338"/>
      <c r="Q171" s="269">
        <f t="shared" si="12"/>
        <v>60</v>
      </c>
      <c r="R171" s="338">
        <f t="shared" si="5"/>
        <v>4.8</v>
      </c>
      <c r="S171" s="338">
        <f>$L$11*(1+$L$9)^N171*'Récapitulatif des résultats'!$I$11</f>
        <v>0</v>
      </c>
      <c r="T171" s="339"/>
      <c r="U171" s="338"/>
      <c r="V171" s="346">
        <f t="shared" si="6"/>
        <v>0</v>
      </c>
      <c r="W171" s="112">
        <f>SUM('Pin Maritime'!AQ155*'Pin Maritime'!$F$21,B!AQ155*B!$F$21,'C'!AQ155*'C'!$F$21,D!AQ155*D!$F$21,E!AQ155*E!$F$21,F!AQ155*F!$F$21)</f>
        <v>0</v>
      </c>
      <c r="X171" s="112">
        <f>SUM('Pin Maritime'!AR155*'Pin Maritime'!$F$21,B!AR155*B!$F$21,'C'!AR155*'C'!$F$21,D!AR155*D!$F$21,E!AR155*E!$F$21,F!AR155*F!$F$21)</f>
        <v>0</v>
      </c>
      <c r="Y171" s="112">
        <f>SUM('Pin Maritime'!AS155*'Pin Maritime'!$F$21,B!AS155*B!$F$21,'C'!AS155*'C'!$F$21,D!AS155*D!$F$21,E!AS155*E!$F$21,F!AS155*F!$F$21)</f>
        <v>0</v>
      </c>
      <c r="Z171" s="139">
        <f>SUM('Pin Maritime'!AT155*'Pin Maritime'!$F$21,B!AT155*B!$F$21,'C'!AT155*'C'!$F$21,D!AT155*D!$F$21,E!AT155*E!$F$21,F!AT155*F!$F$21)</f>
        <v>0</v>
      </c>
      <c r="AA171" s="112">
        <f t="shared" si="10"/>
        <v>0</v>
      </c>
      <c r="AB171" s="143" t="str">
        <f t="shared" si="7"/>
        <v/>
      </c>
      <c r="AC171" s="112"/>
      <c r="AD171" s="112"/>
    </row>
    <row r="172" ht="15.75" customHeight="1">
      <c r="B172" s="241" t="s">
        <v>231</v>
      </c>
      <c r="C172" s="242">
        <v>0.5</v>
      </c>
      <c r="D172" s="240" t="s">
        <v>158</v>
      </c>
      <c r="E172" s="388">
        <v>50.0</v>
      </c>
      <c r="F172" s="389">
        <f>IF(VAN!$D172="Feuillus",11*1.25,15.5*1.25)</f>
        <v>13.75</v>
      </c>
      <c r="G172" s="388">
        <v>10.0</v>
      </c>
      <c r="H172" s="386"/>
      <c r="I172" s="386"/>
      <c r="J172" s="386"/>
      <c r="K172" s="386"/>
      <c r="L172" s="387"/>
      <c r="M172" s="386"/>
      <c r="N172" s="141">
        <v>151.0</v>
      </c>
      <c r="O172" s="337"/>
      <c r="P172" s="338"/>
      <c r="Q172" s="269">
        <f t="shared" si="12"/>
        <v>60</v>
      </c>
      <c r="R172" s="338">
        <f t="shared" si="5"/>
        <v>4.8</v>
      </c>
      <c r="S172" s="338">
        <f>$L$11*(1+$L$9)^N172*'Récapitulatif des résultats'!$I$11</f>
        <v>0</v>
      </c>
      <c r="T172" s="339"/>
      <c r="U172" s="338"/>
      <c r="V172" s="346">
        <f t="shared" si="6"/>
        <v>0</v>
      </c>
      <c r="W172" s="112">
        <f>SUM('Pin Maritime'!AQ156*'Pin Maritime'!$F$21,B!AQ156*B!$F$21,'C'!AQ156*'C'!$F$21,D!AQ156*D!$F$21,E!AQ156*E!$F$21,F!AQ156*F!$F$21)</f>
        <v>0</v>
      </c>
      <c r="X172" s="112">
        <f>SUM('Pin Maritime'!AR156*'Pin Maritime'!$F$21,B!AR156*B!$F$21,'C'!AR156*'C'!$F$21,D!AR156*D!$F$21,E!AR156*E!$F$21,F!AR156*F!$F$21)</f>
        <v>0</v>
      </c>
      <c r="Y172" s="112">
        <f>SUM('Pin Maritime'!AS156*'Pin Maritime'!$F$21,B!AS156*B!$F$21,'C'!AS156*'C'!$F$21,D!AS156*D!$F$21,E!AS156*E!$F$21,F!AS156*F!$F$21)</f>
        <v>0</v>
      </c>
      <c r="Z172" s="139">
        <f>SUM('Pin Maritime'!AT156*'Pin Maritime'!$F$21,B!AT156*B!$F$21,'C'!AT156*'C'!$F$21,D!AT156*D!$F$21,E!AT156*E!$F$21,F!AT156*F!$F$21)</f>
        <v>0</v>
      </c>
      <c r="AA172" s="112">
        <f t="shared" si="10"/>
        <v>0</v>
      </c>
      <c r="AB172" s="143" t="str">
        <f t="shared" si="7"/>
        <v/>
      </c>
      <c r="AC172" s="112"/>
      <c r="AD172" s="112"/>
    </row>
    <row r="173" ht="15.75" customHeight="1">
      <c r="B173" s="241" t="s">
        <v>232</v>
      </c>
      <c r="C173" s="242">
        <v>0.58</v>
      </c>
      <c r="D173" s="240" t="s">
        <v>158</v>
      </c>
      <c r="E173" s="388">
        <v>70.0</v>
      </c>
      <c r="F173" s="389">
        <f>IF(VAN!$D173="Feuillus",11*1.25,15.5*1.25)</f>
        <v>13.75</v>
      </c>
      <c r="G173" s="388">
        <v>10.0</v>
      </c>
      <c r="H173" s="386"/>
      <c r="I173" s="386"/>
      <c r="J173" s="386"/>
      <c r="K173" s="386"/>
      <c r="L173" s="387"/>
      <c r="M173" s="386"/>
      <c r="N173" s="141">
        <v>152.0</v>
      </c>
      <c r="O173" s="337"/>
      <c r="P173" s="338"/>
      <c r="Q173" s="269">
        <f t="shared" si="12"/>
        <v>60</v>
      </c>
      <c r="R173" s="338">
        <f t="shared" si="5"/>
        <v>4.8</v>
      </c>
      <c r="S173" s="338">
        <f>$L$11*(1+$L$9)^N173*'Récapitulatif des résultats'!$I$11</f>
        <v>0</v>
      </c>
      <c r="T173" s="339"/>
      <c r="U173" s="338"/>
      <c r="V173" s="346">
        <f t="shared" si="6"/>
        <v>0</v>
      </c>
      <c r="W173" s="112">
        <f>SUM('Pin Maritime'!AQ157*'Pin Maritime'!$F$21,B!AQ157*B!$F$21,'C'!AQ157*'C'!$F$21,D!AQ157*D!$F$21,E!AQ157*E!$F$21,F!AQ157*F!$F$21)</f>
        <v>0</v>
      </c>
      <c r="X173" s="112">
        <f>SUM('Pin Maritime'!AR157*'Pin Maritime'!$F$21,B!AR157*B!$F$21,'C'!AR157*'C'!$F$21,D!AR157*D!$F$21,E!AR157*E!$F$21,F!AR157*F!$F$21)</f>
        <v>0</v>
      </c>
      <c r="Y173" s="112">
        <f>SUM('Pin Maritime'!AS157*'Pin Maritime'!$F$21,B!AS157*B!$F$21,'C'!AS157*'C'!$F$21,D!AS157*D!$F$21,E!AS157*E!$F$21,F!AS157*F!$F$21)</f>
        <v>0</v>
      </c>
      <c r="Z173" s="139">
        <f>SUM('Pin Maritime'!AT157*'Pin Maritime'!$F$21,B!AT157*B!$F$21,'C'!AT157*'C'!$F$21,D!AT157*D!$F$21,E!AT157*E!$F$21,F!AT157*F!$F$21)</f>
        <v>0</v>
      </c>
      <c r="AA173" s="112">
        <f t="shared" si="10"/>
        <v>0</v>
      </c>
      <c r="AB173" s="143" t="str">
        <f t="shared" si="7"/>
        <v/>
      </c>
      <c r="AC173" s="112"/>
      <c r="AD173" s="112"/>
    </row>
    <row r="174" ht="15.75" customHeight="1">
      <c r="B174" s="241" t="s">
        <v>233</v>
      </c>
      <c r="C174" s="242">
        <v>0.37</v>
      </c>
      <c r="D174" s="240" t="s">
        <v>162</v>
      </c>
      <c r="E174" s="388">
        <v>44.0</v>
      </c>
      <c r="F174" s="389">
        <f>IF(VAN!$D174="Feuillus",11*1.25,15.5*1.25)</f>
        <v>19.375</v>
      </c>
      <c r="G174" s="388">
        <v>10.0</v>
      </c>
      <c r="H174" s="386"/>
      <c r="I174" s="386"/>
      <c r="J174" s="386"/>
      <c r="K174" s="386"/>
      <c r="L174" s="387"/>
      <c r="M174" s="386"/>
      <c r="N174" s="141">
        <v>153.0</v>
      </c>
      <c r="O174" s="337"/>
      <c r="P174" s="338"/>
      <c r="Q174" s="269">
        <f t="shared" si="12"/>
        <v>60</v>
      </c>
      <c r="R174" s="338">
        <f t="shared" si="5"/>
        <v>4.8</v>
      </c>
      <c r="S174" s="338">
        <f>$L$11*(1+$L$9)^N174*'Récapitulatif des résultats'!$I$11</f>
        <v>0</v>
      </c>
      <c r="T174" s="339"/>
      <c r="U174" s="338"/>
      <c r="V174" s="346">
        <f t="shared" si="6"/>
        <v>0</v>
      </c>
      <c r="W174" s="112">
        <f>SUM('Pin Maritime'!AQ158*'Pin Maritime'!$F$21,B!AQ158*B!$F$21,'C'!AQ158*'C'!$F$21,D!AQ158*D!$F$21,E!AQ158*E!$F$21,F!AQ158*F!$F$21)</f>
        <v>0</v>
      </c>
      <c r="X174" s="112">
        <f>SUM('Pin Maritime'!AR158*'Pin Maritime'!$F$21,B!AR158*B!$F$21,'C'!AR158*'C'!$F$21,D!AR158*D!$F$21,E!AR158*E!$F$21,F!AR158*F!$F$21)</f>
        <v>0</v>
      </c>
      <c r="Y174" s="112">
        <f>SUM('Pin Maritime'!AS158*'Pin Maritime'!$F$21,B!AS158*B!$F$21,'C'!AS158*'C'!$F$21,D!AS158*D!$F$21,E!AS158*E!$F$21,F!AS158*F!$F$21)</f>
        <v>0</v>
      </c>
      <c r="Z174" s="139">
        <f>SUM('Pin Maritime'!AT158*'Pin Maritime'!$F$21,B!AT158*B!$F$21,'C'!AT158*'C'!$F$21,D!AT158*D!$F$21,E!AT158*E!$F$21,F!AT158*F!$F$21)</f>
        <v>0</v>
      </c>
      <c r="AA174" s="112">
        <f t="shared" si="10"/>
        <v>0</v>
      </c>
      <c r="AB174" s="143" t="str">
        <f t="shared" si="7"/>
        <v/>
      </c>
      <c r="AC174" s="112"/>
      <c r="AD174" s="112"/>
    </row>
    <row r="175" ht="15.75" customHeight="1">
      <c r="B175" s="241" t="s">
        <v>234</v>
      </c>
      <c r="C175" s="242">
        <v>0.37</v>
      </c>
      <c r="D175" s="240" t="s">
        <v>162</v>
      </c>
      <c r="E175" s="388">
        <v>44.0</v>
      </c>
      <c r="F175" s="389">
        <f>IF(VAN!$D175="Feuillus",11*1.25,15.5*1.25)</f>
        <v>19.375</v>
      </c>
      <c r="G175" s="388">
        <v>10.0</v>
      </c>
      <c r="H175" s="386"/>
      <c r="I175" s="386"/>
      <c r="J175" s="386"/>
      <c r="K175" s="386"/>
      <c r="L175" s="387"/>
      <c r="M175" s="386"/>
      <c r="N175" s="141">
        <v>154.0</v>
      </c>
      <c r="O175" s="337"/>
      <c r="P175" s="338"/>
      <c r="Q175" s="269">
        <f t="shared" si="12"/>
        <v>60</v>
      </c>
      <c r="R175" s="338">
        <f t="shared" si="5"/>
        <v>4.8</v>
      </c>
      <c r="S175" s="338">
        <f>$L$11*(1+$L$9)^N175*'Récapitulatif des résultats'!$I$11</f>
        <v>0</v>
      </c>
      <c r="T175" s="339"/>
      <c r="U175" s="338"/>
      <c r="V175" s="346">
        <f t="shared" si="6"/>
        <v>0</v>
      </c>
      <c r="W175" s="112">
        <f>SUM('Pin Maritime'!AQ159*'Pin Maritime'!$F$21,B!AQ159*B!$F$21,'C'!AQ159*'C'!$F$21,D!AQ159*D!$F$21,E!AQ159*E!$F$21,F!AQ159*F!$F$21)</f>
        <v>0</v>
      </c>
      <c r="X175" s="112">
        <f>SUM('Pin Maritime'!AR159*'Pin Maritime'!$F$21,B!AR159*B!$F$21,'C'!AR159*'C'!$F$21,D!AR159*D!$F$21,E!AR159*E!$F$21,F!AR159*F!$F$21)</f>
        <v>0</v>
      </c>
      <c r="Y175" s="112">
        <f>SUM('Pin Maritime'!AS159*'Pin Maritime'!$F$21,B!AS159*B!$F$21,'C'!AS159*'C'!$F$21,D!AS159*D!$F$21,E!AS159*E!$F$21,F!AS159*F!$F$21)</f>
        <v>0</v>
      </c>
      <c r="Z175" s="139">
        <f>SUM('Pin Maritime'!AT159*'Pin Maritime'!$F$21,B!AT159*B!$F$21,'C'!AT159*'C'!$F$21,D!AT159*D!$F$21,E!AT159*E!$F$21,F!AT159*F!$F$21)</f>
        <v>0</v>
      </c>
      <c r="AA175" s="112">
        <f t="shared" si="10"/>
        <v>0</v>
      </c>
      <c r="AB175" s="143" t="str">
        <f t="shared" si="7"/>
        <v/>
      </c>
      <c r="AC175" s="112"/>
      <c r="AD175" s="112"/>
    </row>
    <row r="176" ht="15.75" customHeight="1">
      <c r="B176" s="241" t="s">
        <v>235</v>
      </c>
      <c r="C176" s="242">
        <v>0.38</v>
      </c>
      <c r="D176" s="240" t="s">
        <v>162</v>
      </c>
      <c r="E176" s="388">
        <v>37.0</v>
      </c>
      <c r="F176" s="389">
        <f>IF(VAN!$D176="Feuillus",11*1.25,15.5*1.25)</f>
        <v>19.375</v>
      </c>
      <c r="G176" s="388">
        <v>10.0</v>
      </c>
      <c r="H176" s="386"/>
      <c r="I176" s="386"/>
      <c r="J176" s="386"/>
      <c r="K176" s="386"/>
      <c r="L176" s="387"/>
      <c r="M176" s="386"/>
      <c r="N176" s="141">
        <v>155.0</v>
      </c>
      <c r="O176" s="337"/>
      <c r="P176" s="338"/>
      <c r="Q176" s="269">
        <f t="shared" si="12"/>
        <v>60</v>
      </c>
      <c r="R176" s="338">
        <f t="shared" si="5"/>
        <v>4.8</v>
      </c>
      <c r="S176" s="338">
        <f>$L$11*(1+$L$9)^N176*'Récapitulatif des résultats'!$I$11</f>
        <v>0</v>
      </c>
      <c r="T176" s="339"/>
      <c r="U176" s="338"/>
      <c r="V176" s="346">
        <f t="shared" si="6"/>
        <v>0</v>
      </c>
      <c r="W176" s="112">
        <f>SUM('Pin Maritime'!AQ160*'Pin Maritime'!$F$21,B!AQ160*B!$F$21,'C'!AQ160*'C'!$F$21,D!AQ160*D!$F$21,E!AQ160*E!$F$21,F!AQ160*F!$F$21)</f>
        <v>0</v>
      </c>
      <c r="X176" s="112">
        <f>SUM('Pin Maritime'!AR160*'Pin Maritime'!$F$21,B!AR160*B!$F$21,'C'!AR160*'C'!$F$21,D!AR160*D!$F$21,E!AR160*E!$F$21,F!AR160*F!$F$21)</f>
        <v>0</v>
      </c>
      <c r="Y176" s="112">
        <f>SUM('Pin Maritime'!AS160*'Pin Maritime'!$F$21,B!AS160*B!$F$21,'C'!AS160*'C'!$F$21,D!AS160*D!$F$21,E!AS160*E!$F$21,F!AS160*F!$F$21)</f>
        <v>0</v>
      </c>
      <c r="Z176" s="139">
        <f>SUM('Pin Maritime'!AT160*'Pin Maritime'!$F$21,B!AT160*B!$F$21,'C'!AT160*'C'!$F$21,D!AT160*D!$F$21,E!AT160*E!$F$21,F!AT160*F!$F$21)</f>
        <v>0</v>
      </c>
      <c r="AA176" s="112">
        <f t="shared" si="10"/>
        <v>0</v>
      </c>
      <c r="AB176" s="143" t="str">
        <f t="shared" si="7"/>
        <v/>
      </c>
      <c r="AC176" s="112"/>
      <c r="AD176" s="112"/>
    </row>
    <row r="177" ht="15.75" customHeight="1">
      <c r="B177" s="241" t="s">
        <v>236</v>
      </c>
      <c r="C177" s="242">
        <v>0.36</v>
      </c>
      <c r="D177" s="240" t="s">
        <v>162</v>
      </c>
      <c r="E177" s="388">
        <v>44.0</v>
      </c>
      <c r="F177" s="389">
        <f>IF(VAN!$D177="Feuillus",11*1.25,15.5*1.25)</f>
        <v>19.375</v>
      </c>
      <c r="G177" s="388">
        <v>10.0</v>
      </c>
      <c r="H177" s="386"/>
      <c r="I177" s="386"/>
      <c r="J177" s="386"/>
      <c r="K177" s="386"/>
      <c r="L177" s="387"/>
      <c r="M177" s="386"/>
      <c r="N177" s="141">
        <v>156.0</v>
      </c>
      <c r="O177" s="337"/>
      <c r="P177" s="338"/>
      <c r="Q177" s="269">
        <f t="shared" si="12"/>
        <v>60</v>
      </c>
      <c r="R177" s="338">
        <f t="shared" si="5"/>
        <v>4.8</v>
      </c>
      <c r="S177" s="338">
        <f>$L$11*(1+$L$9)^N177*'Récapitulatif des résultats'!$I$11</f>
        <v>0</v>
      </c>
      <c r="T177" s="339"/>
      <c r="U177" s="338"/>
      <c r="V177" s="346">
        <f t="shared" si="6"/>
        <v>0</v>
      </c>
      <c r="W177" s="112">
        <f>SUM('Pin Maritime'!AQ161*'Pin Maritime'!$F$21,B!AQ161*B!$F$21,'C'!AQ161*'C'!$F$21,D!AQ161*D!$F$21,E!AQ161*E!$F$21,F!AQ161*F!$F$21)</f>
        <v>0</v>
      </c>
      <c r="X177" s="112">
        <f>SUM('Pin Maritime'!AR161*'Pin Maritime'!$F$21,B!AR161*B!$F$21,'C'!AR161*'C'!$F$21,D!AR161*D!$F$21,E!AR161*E!$F$21,F!AR161*F!$F$21)</f>
        <v>0</v>
      </c>
      <c r="Y177" s="112">
        <f>SUM('Pin Maritime'!AS161*'Pin Maritime'!$F$21,B!AS161*B!$F$21,'C'!AS161*'C'!$F$21,D!AS161*D!$F$21,E!AS161*E!$F$21,F!AS161*F!$F$21)</f>
        <v>0</v>
      </c>
      <c r="Z177" s="139">
        <f>SUM('Pin Maritime'!AT161*'Pin Maritime'!$F$21,B!AT161*B!$F$21,'C'!AT161*'C'!$F$21,D!AT161*D!$F$21,E!AT161*E!$F$21,F!AT161*F!$F$21)</f>
        <v>0</v>
      </c>
      <c r="AA177" s="112">
        <f t="shared" si="10"/>
        <v>0</v>
      </c>
      <c r="AB177" s="143" t="str">
        <f t="shared" si="7"/>
        <v/>
      </c>
      <c r="AC177" s="112"/>
      <c r="AD177" s="112"/>
    </row>
    <row r="178" ht="15.75" customHeight="1">
      <c r="B178" s="241" t="s">
        <v>237</v>
      </c>
      <c r="C178" s="242">
        <v>0.37</v>
      </c>
      <c r="D178" s="240" t="s">
        <v>158</v>
      </c>
      <c r="E178" s="388">
        <v>25.0</v>
      </c>
      <c r="F178" s="389">
        <f>IF(VAN!$D178="Feuillus",11*1.25,15.5*1.25)</f>
        <v>13.75</v>
      </c>
      <c r="G178" s="388">
        <v>10.0</v>
      </c>
      <c r="H178" s="386"/>
      <c r="I178" s="386"/>
      <c r="J178" s="386"/>
      <c r="K178" s="386"/>
      <c r="L178" s="387"/>
      <c r="M178" s="386"/>
      <c r="N178" s="141">
        <v>157.0</v>
      </c>
      <c r="O178" s="337"/>
      <c r="P178" s="338"/>
      <c r="Q178" s="269">
        <f t="shared" si="12"/>
        <v>60</v>
      </c>
      <c r="R178" s="338">
        <f t="shared" si="5"/>
        <v>4.8</v>
      </c>
      <c r="S178" s="338">
        <f>$L$11*(1+$L$9)^N178*'Récapitulatif des résultats'!$I$11</f>
        <v>0</v>
      </c>
      <c r="T178" s="339"/>
      <c r="U178" s="338"/>
      <c r="V178" s="346">
        <f t="shared" si="6"/>
        <v>0</v>
      </c>
      <c r="W178" s="112">
        <f>SUM('Pin Maritime'!AQ162*'Pin Maritime'!$F$21,B!AQ162*B!$F$21,'C'!AQ162*'C'!$F$21,D!AQ162*D!$F$21,E!AQ162*E!$F$21,F!AQ162*F!$F$21)</f>
        <v>0</v>
      </c>
      <c r="X178" s="112">
        <f>SUM('Pin Maritime'!AR162*'Pin Maritime'!$F$21,B!AR162*B!$F$21,'C'!AR162*'C'!$F$21,D!AR162*D!$F$21,E!AR162*E!$F$21,F!AR162*F!$F$21)</f>
        <v>0</v>
      </c>
      <c r="Y178" s="112">
        <f>SUM('Pin Maritime'!AS162*'Pin Maritime'!$F$21,B!AS162*B!$F$21,'C'!AS162*'C'!$F$21,D!AS162*D!$F$21,E!AS162*E!$F$21,F!AS162*F!$F$21)</f>
        <v>0</v>
      </c>
      <c r="Z178" s="139">
        <f>SUM('Pin Maritime'!AT162*'Pin Maritime'!$F$21,B!AT162*B!$F$21,'C'!AT162*'C'!$F$21,D!AT162*D!$F$21,E!AT162*E!$F$21,F!AT162*F!$F$21)</f>
        <v>0</v>
      </c>
      <c r="AA178" s="112">
        <f t="shared" si="10"/>
        <v>0</v>
      </c>
      <c r="AB178" s="143" t="str">
        <f t="shared" si="7"/>
        <v/>
      </c>
      <c r="AC178" s="112"/>
      <c r="AD178" s="112"/>
    </row>
    <row r="179" ht="15.75" customHeight="1">
      <c r="B179" s="241" t="s">
        <v>238</v>
      </c>
      <c r="C179" s="242">
        <v>0.53</v>
      </c>
      <c r="D179" s="240" t="s">
        <v>158</v>
      </c>
      <c r="E179" s="390" t="s">
        <v>307</v>
      </c>
      <c r="F179" s="389">
        <f>IF(VAN!$D179="Feuillus",11*1.25,15.5*1.25)</f>
        <v>13.75</v>
      </c>
      <c r="G179" s="388">
        <v>10.0</v>
      </c>
      <c r="H179" s="386"/>
      <c r="I179" s="386"/>
      <c r="J179" s="386"/>
      <c r="K179" s="386"/>
      <c r="L179" s="387"/>
      <c r="M179" s="386"/>
      <c r="N179" s="141">
        <v>158.0</v>
      </c>
      <c r="O179" s="337"/>
      <c r="P179" s="338"/>
      <c r="Q179" s="269">
        <f t="shared" si="12"/>
        <v>60</v>
      </c>
      <c r="R179" s="338">
        <f t="shared" si="5"/>
        <v>4.8</v>
      </c>
      <c r="S179" s="338">
        <f>$L$11*(1+$L$9)^N179*'Récapitulatif des résultats'!$I$11</f>
        <v>0</v>
      </c>
      <c r="T179" s="339"/>
      <c r="U179" s="338"/>
      <c r="V179" s="346">
        <f t="shared" si="6"/>
        <v>0</v>
      </c>
      <c r="W179" s="112">
        <f>SUM('Pin Maritime'!AQ163*'Pin Maritime'!$F$21,B!AQ163*B!$F$21,'C'!AQ163*'C'!$F$21,D!AQ163*D!$F$21,E!AQ163*E!$F$21,F!AQ163*F!$F$21)</f>
        <v>0</v>
      </c>
      <c r="X179" s="112">
        <f>SUM('Pin Maritime'!AR163*'Pin Maritime'!$F$21,B!AR163*B!$F$21,'C'!AR163*'C'!$F$21,D!AR163*D!$F$21,E!AR163*E!$F$21,F!AR163*F!$F$21)</f>
        <v>0</v>
      </c>
      <c r="Y179" s="112">
        <f>SUM('Pin Maritime'!AS163*'Pin Maritime'!$F$21,B!AS163*B!$F$21,'C'!AS163*'C'!$F$21,D!AS163*D!$F$21,E!AS163*E!$F$21,F!AS163*F!$F$21)</f>
        <v>0</v>
      </c>
      <c r="Z179" s="139">
        <f>SUM('Pin Maritime'!AT163*'Pin Maritime'!$F$21,B!AT163*B!$F$21,'C'!AT163*'C'!$F$21,D!AT163*D!$F$21,E!AT163*E!$F$21,F!AT163*F!$F$21)</f>
        <v>0</v>
      </c>
      <c r="AA179" s="112">
        <f t="shared" si="10"/>
        <v>0</v>
      </c>
      <c r="AB179" s="143" t="str">
        <f t="shared" si="7"/>
        <v/>
      </c>
      <c r="AC179" s="112"/>
      <c r="AD179" s="112"/>
    </row>
    <row r="180" ht="15.75" customHeight="1">
      <c r="B180" s="241" t="s">
        <v>239</v>
      </c>
      <c r="C180" s="242">
        <v>0.43</v>
      </c>
      <c r="D180" s="240" t="s">
        <v>158</v>
      </c>
      <c r="E180" s="388">
        <v>50.0</v>
      </c>
      <c r="F180" s="389">
        <f>IF(VAN!$D180="Feuillus",11*1.25,15.5*1.25)</f>
        <v>13.75</v>
      </c>
      <c r="G180" s="388">
        <v>10.0</v>
      </c>
      <c r="H180" s="386"/>
      <c r="I180" s="386"/>
      <c r="J180" s="386"/>
      <c r="K180" s="386"/>
      <c r="L180" s="387"/>
      <c r="M180" s="386"/>
      <c r="N180" s="141">
        <v>159.0</v>
      </c>
      <c r="O180" s="337"/>
      <c r="P180" s="338"/>
      <c r="Q180" s="269">
        <f t="shared" si="12"/>
        <v>60</v>
      </c>
      <c r="R180" s="338">
        <f t="shared" si="5"/>
        <v>4.8</v>
      </c>
      <c r="S180" s="338">
        <f>$L$11*(1+$L$9)^N180*'Récapitulatif des résultats'!$I$11</f>
        <v>0</v>
      </c>
      <c r="T180" s="339"/>
      <c r="U180" s="338"/>
      <c r="V180" s="346">
        <f t="shared" si="6"/>
        <v>0</v>
      </c>
      <c r="W180" s="112">
        <f>SUM('Pin Maritime'!AQ164*'Pin Maritime'!$F$21,B!AQ164*B!$F$21,'C'!AQ164*'C'!$F$21,D!AQ164*D!$F$21,E!AQ164*E!$F$21,F!AQ164*F!$F$21)</f>
        <v>0</v>
      </c>
      <c r="X180" s="112">
        <f>SUM('Pin Maritime'!AR164*'Pin Maritime'!$F$21,B!AR164*B!$F$21,'C'!AR164*'C'!$F$21,D!AR164*D!$F$21,E!AR164*E!$F$21,F!AR164*F!$F$21)</f>
        <v>0</v>
      </c>
      <c r="Y180" s="112">
        <f>SUM('Pin Maritime'!AS164*'Pin Maritime'!$F$21,B!AS164*B!$F$21,'C'!AS164*'C'!$F$21,D!AS164*D!$F$21,E!AS164*E!$F$21,F!AS164*F!$F$21)</f>
        <v>0</v>
      </c>
      <c r="Z180" s="139">
        <f>SUM('Pin Maritime'!AT164*'Pin Maritime'!$F$21,B!AT164*B!$F$21,'C'!AT164*'C'!$F$21,D!AT164*D!$F$21,E!AT164*E!$F$21,F!AT164*F!$F$21)</f>
        <v>0</v>
      </c>
      <c r="AA180" s="112">
        <f t="shared" si="10"/>
        <v>0</v>
      </c>
      <c r="AB180" s="143" t="str">
        <f t="shared" si="7"/>
        <v/>
      </c>
      <c r="AC180" s="112"/>
      <c r="AD180" s="112"/>
    </row>
    <row r="181" ht="15.75" customHeight="1">
      <c r="B181" s="241" t="s">
        <v>240</v>
      </c>
      <c r="C181" s="242">
        <v>0.38</v>
      </c>
      <c r="D181" s="240" t="s">
        <v>158</v>
      </c>
      <c r="E181" s="388">
        <v>25.0</v>
      </c>
      <c r="F181" s="389">
        <f>IF(VAN!$D181="Feuillus",11*1.25,15.5*1.25)</f>
        <v>13.75</v>
      </c>
      <c r="G181" s="388">
        <v>10.0</v>
      </c>
      <c r="H181" s="386"/>
      <c r="I181" s="386"/>
      <c r="J181" s="386"/>
      <c r="K181" s="386"/>
      <c r="L181" s="387"/>
      <c r="M181" s="386"/>
      <c r="N181" s="141">
        <v>160.0</v>
      </c>
      <c r="O181" s="337"/>
      <c r="P181" s="338"/>
      <c r="Q181" s="269">
        <f t="shared" si="12"/>
        <v>60</v>
      </c>
      <c r="R181" s="338">
        <f t="shared" si="5"/>
        <v>4.8</v>
      </c>
      <c r="S181" s="338">
        <f>$L$11*(1+$L$9)^N181*'Récapitulatif des résultats'!$I$11</f>
        <v>0</v>
      </c>
      <c r="T181" s="339"/>
      <c r="U181" s="338"/>
      <c r="V181" s="346">
        <f t="shared" si="6"/>
        <v>0</v>
      </c>
      <c r="W181" s="112">
        <f>SUM('Pin Maritime'!AQ165*'Pin Maritime'!$F$21,B!AQ165*B!$F$21,'C'!AQ165*'C'!$F$21,D!AQ165*D!$F$21,E!AQ165*E!$F$21,F!AQ165*F!$F$21)</f>
        <v>0</v>
      </c>
      <c r="X181" s="112">
        <f>SUM('Pin Maritime'!AR165*'Pin Maritime'!$F$21,B!AR165*B!$F$21,'C'!AR165*'C'!$F$21,D!AR165*D!$F$21,E!AR165*E!$F$21,F!AR165*F!$F$21)</f>
        <v>0</v>
      </c>
      <c r="Y181" s="112">
        <f>SUM('Pin Maritime'!AS165*'Pin Maritime'!$F$21,B!AS165*B!$F$21,'C'!AS165*'C'!$F$21,D!AS165*D!$F$21,E!AS165*E!$F$21,F!AS165*F!$F$21)</f>
        <v>0</v>
      </c>
      <c r="Z181" s="139">
        <f>SUM('Pin Maritime'!AT165*'Pin Maritime'!$F$21,B!AT165*B!$F$21,'C'!AT165*'C'!$F$21,D!AT165*D!$F$21,E!AT165*E!$F$21,F!AT165*F!$F$21)</f>
        <v>0</v>
      </c>
      <c r="AA181" s="112">
        <f t="shared" si="10"/>
        <v>0</v>
      </c>
      <c r="AB181" s="143" t="str">
        <f t="shared" si="7"/>
        <v/>
      </c>
      <c r="AC181" s="112"/>
      <c r="AD181" s="112"/>
    </row>
    <row r="182" ht="15.75" customHeight="1">
      <c r="B182" s="246" t="s">
        <v>241</v>
      </c>
      <c r="C182" s="239">
        <v>0.42</v>
      </c>
      <c r="D182" s="240" t="s">
        <v>162</v>
      </c>
      <c r="E182" s="388">
        <v>44.0</v>
      </c>
      <c r="F182" s="389">
        <f>IF(VAN!$D182="Feuillus",11*1.25,15.5*1.25)</f>
        <v>19.375</v>
      </c>
      <c r="G182" s="388">
        <v>10.0</v>
      </c>
      <c r="H182" s="386"/>
      <c r="I182" s="386"/>
      <c r="J182" s="386"/>
      <c r="K182" s="386"/>
      <c r="L182" s="387"/>
      <c r="M182" s="386"/>
      <c r="N182" s="141">
        <v>161.0</v>
      </c>
      <c r="O182" s="337"/>
      <c r="P182" s="338"/>
      <c r="Q182" s="269">
        <f t="shared" si="12"/>
        <v>60</v>
      </c>
      <c r="R182" s="338">
        <f t="shared" si="5"/>
        <v>4.8</v>
      </c>
      <c r="S182" s="338">
        <f>$L$11*(1+$L$9)^N182*'Récapitulatif des résultats'!$I$11</f>
        <v>0</v>
      </c>
      <c r="T182" s="339"/>
      <c r="U182" s="338"/>
      <c r="V182" s="346">
        <f t="shared" si="6"/>
        <v>0</v>
      </c>
      <c r="W182" s="112">
        <f>SUM('Pin Maritime'!AQ166*'Pin Maritime'!$F$21,B!AQ166*B!$F$21,'C'!AQ166*'C'!$F$21,D!AQ166*D!$F$21,E!AQ166*E!$F$21,F!AQ166*F!$F$21)</f>
        <v>0</v>
      </c>
      <c r="X182" s="112">
        <f>SUM('Pin Maritime'!AR166*'Pin Maritime'!$F$21,B!AR166*B!$F$21,'C'!AR166*'C'!$F$21,D!AR166*D!$F$21,E!AR166*E!$F$21,F!AR166*F!$F$21)</f>
        <v>0</v>
      </c>
      <c r="Y182" s="112">
        <f>SUM('Pin Maritime'!AS166*'Pin Maritime'!$F$21,B!AS166*B!$F$21,'C'!AS166*'C'!$F$21,D!AS166*D!$F$21,E!AS166*E!$F$21,F!AS166*F!$F$21)</f>
        <v>0</v>
      </c>
      <c r="Z182" s="139">
        <f>SUM('Pin Maritime'!AT166*'Pin Maritime'!$F$21,B!AT166*B!$F$21,'C'!AT166*'C'!$F$21,D!AT166*D!$F$21,E!AT166*E!$F$21,F!AT166*F!$F$21)</f>
        <v>0</v>
      </c>
      <c r="AA182" s="112">
        <f t="shared" si="10"/>
        <v>0</v>
      </c>
      <c r="AB182" s="143" t="str">
        <f t="shared" si="7"/>
        <v/>
      </c>
      <c r="AC182" s="112"/>
      <c r="AD182" s="112"/>
    </row>
    <row r="183" ht="15.75" customHeight="1">
      <c r="B183" s="246" t="s">
        <v>130</v>
      </c>
      <c r="C183" s="239">
        <v>0.57</v>
      </c>
      <c r="D183" s="240" t="s">
        <v>158</v>
      </c>
      <c r="E183" s="390">
        <v>50.0</v>
      </c>
      <c r="F183" s="389">
        <f>IF(VAN!$D183="Feuillus",11*1.25,15.5*1.25)</f>
        <v>13.75</v>
      </c>
      <c r="G183" s="388">
        <v>10.0</v>
      </c>
      <c r="H183" s="386"/>
      <c r="I183" s="386"/>
      <c r="J183" s="386"/>
      <c r="K183" s="386"/>
      <c r="L183" s="387"/>
      <c r="M183" s="386"/>
      <c r="N183" s="141">
        <v>162.0</v>
      </c>
      <c r="O183" s="337"/>
      <c r="P183" s="338"/>
      <c r="Q183" s="269">
        <f t="shared" si="12"/>
        <v>60</v>
      </c>
      <c r="R183" s="338">
        <f t="shared" si="5"/>
        <v>4.8</v>
      </c>
      <c r="S183" s="338">
        <f>$L$11*(1+$L$9)^N183*'Récapitulatif des résultats'!$I$11</f>
        <v>0</v>
      </c>
      <c r="T183" s="339"/>
      <c r="U183" s="338"/>
      <c r="V183" s="346">
        <f t="shared" si="6"/>
        <v>0</v>
      </c>
      <c r="W183" s="112">
        <f>SUM('Pin Maritime'!AQ167*'Pin Maritime'!$F$21,B!AQ167*B!$F$21,'C'!AQ167*'C'!$F$21,D!AQ167*D!$F$21,E!AQ167*E!$F$21,F!AQ167*F!$F$21)</f>
        <v>0</v>
      </c>
      <c r="X183" s="112">
        <f>SUM('Pin Maritime'!AR167*'Pin Maritime'!$F$21,B!AR167*B!$F$21,'C'!AR167*'C'!$F$21,D!AR167*D!$F$21,E!AR167*E!$F$21,F!AR167*F!$F$21)</f>
        <v>0</v>
      </c>
      <c r="Y183" s="112">
        <f>SUM('Pin Maritime'!AS167*'Pin Maritime'!$F$21,B!AS167*B!$F$21,'C'!AS167*'C'!$F$21,D!AS167*D!$F$21,E!AS167*E!$F$21,F!AS167*F!$F$21)</f>
        <v>0</v>
      </c>
      <c r="Z183" s="139">
        <f>SUM('Pin Maritime'!AT167*'Pin Maritime'!$F$21,B!AT167*B!$F$21,'C'!AT167*'C'!$F$21,D!AT167*D!$F$21,E!AT167*E!$F$21,F!AT167*F!$F$21)</f>
        <v>0</v>
      </c>
      <c r="AA183" s="112">
        <f t="shared" si="10"/>
        <v>0</v>
      </c>
      <c r="AB183" s="143" t="str">
        <f t="shared" si="7"/>
        <v/>
      </c>
      <c r="AC183" s="112"/>
      <c r="AD183" s="112"/>
    </row>
    <row r="184" ht="15.75" customHeight="1">
      <c r="B184" s="246" t="s">
        <v>242</v>
      </c>
      <c r="C184" s="239">
        <v>0.54</v>
      </c>
      <c r="D184" s="240"/>
      <c r="E184" s="388">
        <v>60.0</v>
      </c>
      <c r="F184" s="388"/>
      <c r="G184" s="388">
        <v>10.0</v>
      </c>
      <c r="H184" s="386"/>
      <c r="I184" s="386"/>
      <c r="J184" s="386"/>
      <c r="K184" s="386"/>
      <c r="L184" s="387"/>
      <c r="M184" s="386"/>
      <c r="N184" s="141">
        <v>163.0</v>
      </c>
      <c r="O184" s="337"/>
      <c r="P184" s="338"/>
      <c r="Q184" s="269">
        <f t="shared" si="12"/>
        <v>60</v>
      </c>
      <c r="R184" s="338">
        <f t="shared" si="5"/>
        <v>4.8</v>
      </c>
      <c r="S184" s="338">
        <f>$L$11*(1+$L$9)^N184*'Récapitulatif des résultats'!$I$11</f>
        <v>0</v>
      </c>
      <c r="T184" s="339"/>
      <c r="U184" s="338"/>
      <c r="V184" s="346">
        <f t="shared" si="6"/>
        <v>0</v>
      </c>
      <c r="W184" s="112">
        <f>SUM('Pin Maritime'!AQ168*'Pin Maritime'!$F$21,B!AQ168*B!$F$21,'C'!AQ168*'C'!$F$21,D!AQ168*D!$F$21,E!AQ168*E!$F$21,F!AQ168*F!$F$21)</f>
        <v>0</v>
      </c>
      <c r="X184" s="112">
        <f>SUM('Pin Maritime'!AR168*'Pin Maritime'!$F$21,B!AR168*B!$F$21,'C'!AR168*'C'!$F$21,D!AR168*D!$F$21,E!AR168*E!$F$21,F!AR168*F!$F$21)</f>
        <v>0</v>
      </c>
      <c r="Y184" s="112">
        <f>SUM('Pin Maritime'!AS168*'Pin Maritime'!$F$21,B!AS168*B!$F$21,'C'!AS168*'C'!$F$21,D!AS168*D!$F$21,E!AS168*E!$F$21,F!AS168*F!$F$21)</f>
        <v>0</v>
      </c>
      <c r="Z184" s="139">
        <f>SUM('Pin Maritime'!AT168*'Pin Maritime'!$F$21,B!AT168*B!$F$21,'C'!AT168*'C'!$F$21,D!AT168*D!$F$21,E!AT168*E!$F$21,F!AT168*F!$F$21)</f>
        <v>0</v>
      </c>
      <c r="AA184" s="112">
        <f t="shared" si="10"/>
        <v>0</v>
      </c>
      <c r="AB184" s="143" t="str">
        <f t="shared" si="7"/>
        <v/>
      </c>
      <c r="AC184" s="112"/>
      <c r="AD184" s="112"/>
    </row>
    <row r="185" ht="15.75" customHeight="1">
      <c r="L185" s="57"/>
      <c r="N185" s="141">
        <v>164.0</v>
      </c>
      <c r="O185" s="337"/>
      <c r="P185" s="338"/>
      <c r="Q185" s="269">
        <f t="shared" si="12"/>
        <v>60</v>
      </c>
      <c r="R185" s="338">
        <f t="shared" si="5"/>
        <v>4.8</v>
      </c>
      <c r="S185" s="338">
        <f>$L$11*(1+$L$9)^N185*'Récapitulatif des résultats'!$I$11</f>
        <v>0</v>
      </c>
      <c r="T185" s="339"/>
      <c r="U185" s="338"/>
      <c r="V185" s="346">
        <f t="shared" si="6"/>
        <v>0</v>
      </c>
      <c r="W185" s="112">
        <f>SUM('Pin Maritime'!AQ169*'Pin Maritime'!$F$21,B!AQ169*B!$F$21,'C'!AQ169*'C'!$F$21,D!AQ169*D!$F$21,E!AQ169*E!$F$21,F!AQ169*F!$F$21)</f>
        <v>0</v>
      </c>
      <c r="X185" s="112">
        <f>SUM('Pin Maritime'!AR169*'Pin Maritime'!$F$21,B!AR169*B!$F$21,'C'!AR169*'C'!$F$21,D!AR169*D!$F$21,E!AR169*E!$F$21,F!AR169*F!$F$21)</f>
        <v>0</v>
      </c>
      <c r="Y185" s="112">
        <f>SUM('Pin Maritime'!AS169*'Pin Maritime'!$F$21,B!AS169*B!$F$21,'C'!AS169*'C'!$F$21,D!AS169*D!$F$21,E!AS169*E!$F$21,F!AS169*F!$F$21)</f>
        <v>0</v>
      </c>
      <c r="Z185" s="139">
        <f>SUM('Pin Maritime'!AT169*'Pin Maritime'!$F$21,B!AT169*B!$F$21,'C'!AT169*'C'!$F$21,D!AT169*D!$F$21,E!AT169*E!$F$21,F!AT169*F!$F$21)</f>
        <v>0</v>
      </c>
      <c r="AA185" s="112">
        <f t="shared" si="10"/>
        <v>0</v>
      </c>
      <c r="AB185" s="143" t="str">
        <f t="shared" si="7"/>
        <v/>
      </c>
      <c r="AC185" s="112"/>
      <c r="AD185" s="112"/>
    </row>
    <row r="186" ht="15.75" customHeight="1">
      <c r="B186" s="220" t="s">
        <v>308</v>
      </c>
      <c r="L186" s="57"/>
      <c r="M186" s="62"/>
      <c r="N186" s="141">
        <v>165.0</v>
      </c>
      <c r="O186" s="337"/>
      <c r="P186" s="338"/>
      <c r="Q186" s="269">
        <f t="shared" si="12"/>
        <v>60</v>
      </c>
      <c r="R186" s="338">
        <f t="shared" si="5"/>
        <v>4.8</v>
      </c>
      <c r="S186" s="338">
        <f>$L$11*(1+$L$9)^N186*'Récapitulatif des résultats'!$I$11</f>
        <v>0</v>
      </c>
      <c r="T186" s="339"/>
      <c r="U186" s="338"/>
      <c r="V186" s="346">
        <f t="shared" si="6"/>
        <v>0</v>
      </c>
      <c r="W186" s="112">
        <f>SUM('Pin Maritime'!AQ170*'Pin Maritime'!$F$21,B!AQ170*B!$F$21,'C'!AQ170*'C'!$F$21,D!AQ170*D!$F$21,E!AQ170*E!$F$21,F!AQ170*F!$F$21)</f>
        <v>0</v>
      </c>
      <c r="X186" s="112">
        <f>SUM('Pin Maritime'!AR170*'Pin Maritime'!$F$21,B!AR170*B!$F$21,'C'!AR170*'C'!$F$21,D!AR170*D!$F$21,E!AR170*E!$F$21,F!AR170*F!$F$21)</f>
        <v>0</v>
      </c>
      <c r="Y186" s="112">
        <f>SUM('Pin Maritime'!AS170*'Pin Maritime'!$F$21,B!AS170*B!$F$21,'C'!AS170*'C'!$F$21,D!AS170*D!$F$21,E!AS170*E!$F$21,F!AS170*F!$F$21)</f>
        <v>0</v>
      </c>
      <c r="Z186" s="139">
        <f>SUM('Pin Maritime'!AT170*'Pin Maritime'!$F$21,B!AT170*B!$F$21,'C'!AT170*'C'!$F$21,D!AT170*D!$F$21,E!AT170*E!$F$21,F!AT170*F!$F$21)</f>
        <v>0</v>
      </c>
      <c r="AA186" s="112">
        <f t="shared" si="10"/>
        <v>0</v>
      </c>
      <c r="AB186" s="143" t="str">
        <f t="shared" si="7"/>
        <v/>
      </c>
      <c r="AC186" s="112"/>
      <c r="AD186" s="112"/>
    </row>
    <row r="187" ht="15.75" customHeight="1">
      <c r="B187" s="220" t="s">
        <v>309</v>
      </c>
      <c r="L187" s="57"/>
      <c r="M187" s="62"/>
      <c r="N187" s="141">
        <v>166.0</v>
      </c>
      <c r="O187" s="337"/>
      <c r="P187" s="338"/>
      <c r="Q187" s="269">
        <f t="shared" si="12"/>
        <v>60</v>
      </c>
      <c r="R187" s="338">
        <f t="shared" si="5"/>
        <v>4.8</v>
      </c>
      <c r="S187" s="338">
        <f>$L$11*(1+$L$9)^N187*'Récapitulatif des résultats'!$I$11</f>
        <v>0</v>
      </c>
      <c r="T187" s="339"/>
      <c r="U187" s="338"/>
      <c r="V187" s="346">
        <f t="shared" si="6"/>
        <v>0</v>
      </c>
      <c r="W187" s="112">
        <f>SUM('Pin Maritime'!AQ171*'Pin Maritime'!$F$21,B!AQ171*B!$F$21,'C'!AQ171*'C'!$F$21,D!AQ171*D!$F$21,E!AQ171*E!$F$21,F!AQ171*F!$F$21)</f>
        <v>0</v>
      </c>
      <c r="X187" s="112">
        <f>SUM('Pin Maritime'!AR171*'Pin Maritime'!$F$21,B!AR171*B!$F$21,'C'!AR171*'C'!$F$21,D!AR171*D!$F$21,E!AR171*E!$F$21,F!AR171*F!$F$21)</f>
        <v>0</v>
      </c>
      <c r="Y187" s="112">
        <f>SUM('Pin Maritime'!AS171*'Pin Maritime'!$F$21,B!AS171*B!$F$21,'C'!AS171*'C'!$F$21,D!AS171*D!$F$21,E!AS171*E!$F$21,F!AS171*F!$F$21)</f>
        <v>0</v>
      </c>
      <c r="Z187" s="139">
        <f>SUM('Pin Maritime'!AT171*'Pin Maritime'!$F$21,B!AT171*B!$F$21,'C'!AT171*'C'!$F$21,D!AT171*D!$F$21,E!AT171*E!$F$21,F!AT171*F!$F$21)</f>
        <v>0</v>
      </c>
      <c r="AA187" s="112">
        <f t="shared" si="10"/>
        <v>0</v>
      </c>
      <c r="AB187" s="143" t="str">
        <f t="shared" si="7"/>
        <v/>
      </c>
      <c r="AC187" s="112"/>
      <c r="AD187" s="112"/>
    </row>
    <row r="188" ht="15.75" customHeight="1">
      <c r="B188" s="220" t="s">
        <v>310</v>
      </c>
      <c r="L188" s="57"/>
      <c r="M188" s="62"/>
      <c r="N188" s="141">
        <v>167.0</v>
      </c>
      <c r="O188" s="337"/>
      <c r="P188" s="338"/>
      <c r="Q188" s="269">
        <f t="shared" si="12"/>
        <v>60</v>
      </c>
      <c r="R188" s="338">
        <f t="shared" si="5"/>
        <v>4.8</v>
      </c>
      <c r="S188" s="338">
        <f>$L$11*(1+$L$9)^N188*'Récapitulatif des résultats'!$I$11</f>
        <v>0</v>
      </c>
      <c r="T188" s="339"/>
      <c r="U188" s="338"/>
      <c r="V188" s="346">
        <f t="shared" si="6"/>
        <v>0</v>
      </c>
      <c r="W188" s="112">
        <f>SUM('Pin Maritime'!AQ172*'Pin Maritime'!$F$21,B!AQ172*B!$F$21,'C'!AQ172*'C'!$F$21,D!AQ172*D!$F$21,E!AQ172*E!$F$21,F!AQ172*F!$F$21)</f>
        <v>0</v>
      </c>
      <c r="X188" s="112">
        <f>SUM('Pin Maritime'!AR172*'Pin Maritime'!$F$21,B!AR172*B!$F$21,'C'!AR172*'C'!$F$21,D!AR172*D!$F$21,E!AR172*E!$F$21,F!AR172*F!$F$21)</f>
        <v>0</v>
      </c>
      <c r="Y188" s="112">
        <f>SUM('Pin Maritime'!AS172*'Pin Maritime'!$F$21,B!AS172*B!$F$21,'C'!AS172*'C'!$F$21,D!AS172*D!$F$21,E!AS172*E!$F$21,F!AS172*F!$F$21)</f>
        <v>0</v>
      </c>
      <c r="Z188" s="139">
        <f>SUM('Pin Maritime'!AT172*'Pin Maritime'!$F$21,B!AT172*B!$F$21,'C'!AT172*'C'!$F$21,D!AT172*D!$F$21,E!AT172*E!$F$21,F!AT172*F!$F$21)</f>
        <v>0</v>
      </c>
      <c r="AA188" s="112">
        <f t="shared" si="10"/>
        <v>0</v>
      </c>
      <c r="AB188" s="143" t="str">
        <f t="shared" si="7"/>
        <v/>
      </c>
      <c r="AC188" s="112"/>
      <c r="AD188" s="112"/>
    </row>
    <row r="189" ht="15.75" customHeight="1">
      <c r="B189" s="220" t="s">
        <v>311</v>
      </c>
      <c r="L189" s="57"/>
      <c r="M189" s="62"/>
      <c r="N189" s="141">
        <v>168.0</v>
      </c>
      <c r="O189" s="337"/>
      <c r="P189" s="338"/>
      <c r="Q189" s="269">
        <f t="shared" si="12"/>
        <v>60</v>
      </c>
      <c r="R189" s="338">
        <f t="shared" si="5"/>
        <v>4.8</v>
      </c>
      <c r="S189" s="338">
        <f>$L$11*(1+$L$9)^N189*'Récapitulatif des résultats'!$I$11</f>
        <v>0</v>
      </c>
      <c r="T189" s="339"/>
      <c r="U189" s="338"/>
      <c r="V189" s="346">
        <f t="shared" si="6"/>
        <v>0</v>
      </c>
      <c r="W189" s="112">
        <f>SUM('Pin Maritime'!AQ173*'Pin Maritime'!$F$21,B!AQ173*B!$F$21,'C'!AQ173*'C'!$F$21,D!AQ173*D!$F$21,E!AQ173*E!$F$21,F!AQ173*F!$F$21)</f>
        <v>0</v>
      </c>
      <c r="X189" s="112">
        <f>SUM('Pin Maritime'!AR173*'Pin Maritime'!$F$21,B!AR173*B!$F$21,'C'!AR173*'C'!$F$21,D!AR173*D!$F$21,E!AR173*E!$F$21,F!AR173*F!$F$21)</f>
        <v>0</v>
      </c>
      <c r="Y189" s="112">
        <f>SUM('Pin Maritime'!AS173*'Pin Maritime'!$F$21,B!AS173*B!$F$21,'C'!AS173*'C'!$F$21,D!AS173*D!$F$21,E!AS173*E!$F$21,F!AS173*F!$F$21)</f>
        <v>0</v>
      </c>
      <c r="Z189" s="139">
        <f>SUM('Pin Maritime'!AT173*'Pin Maritime'!$F$21,B!AT173*B!$F$21,'C'!AT173*'C'!$F$21,D!AT173*D!$F$21,E!AT173*E!$F$21,F!AT173*F!$F$21)</f>
        <v>0</v>
      </c>
      <c r="AA189" s="112">
        <f t="shared" si="10"/>
        <v>0</v>
      </c>
      <c r="AB189" s="143" t="str">
        <f t="shared" si="7"/>
        <v/>
      </c>
      <c r="AC189" s="112"/>
      <c r="AD189" s="112"/>
    </row>
    <row r="190" ht="15.75" customHeight="1">
      <c r="B190" s="220" t="s">
        <v>312</v>
      </c>
      <c r="L190" s="57"/>
      <c r="M190" s="62"/>
      <c r="N190" s="141">
        <v>169.0</v>
      </c>
      <c r="O190" s="337"/>
      <c r="P190" s="338"/>
      <c r="Q190" s="269">
        <f t="shared" si="12"/>
        <v>60</v>
      </c>
      <c r="R190" s="338">
        <f t="shared" si="5"/>
        <v>4.8</v>
      </c>
      <c r="S190" s="338">
        <f>$L$11*(1+$L$9)^N190*'Récapitulatif des résultats'!$I$11</f>
        <v>0</v>
      </c>
      <c r="T190" s="339"/>
      <c r="U190" s="338"/>
      <c r="V190" s="346">
        <f t="shared" si="6"/>
        <v>0</v>
      </c>
      <c r="W190" s="112">
        <f>SUM('Pin Maritime'!AQ174*'Pin Maritime'!$F$21,B!AQ174*B!$F$21,'C'!AQ174*'C'!$F$21,D!AQ174*D!$F$21,E!AQ174*E!$F$21,F!AQ174*F!$F$21)</f>
        <v>0</v>
      </c>
      <c r="X190" s="112">
        <f>SUM('Pin Maritime'!AR174*'Pin Maritime'!$F$21,B!AR174*B!$F$21,'C'!AR174*'C'!$F$21,D!AR174*D!$F$21,E!AR174*E!$F$21,F!AR174*F!$F$21)</f>
        <v>0</v>
      </c>
      <c r="Y190" s="112">
        <f>SUM('Pin Maritime'!AS174*'Pin Maritime'!$F$21,B!AS174*B!$F$21,'C'!AS174*'C'!$F$21,D!AS174*D!$F$21,E!AS174*E!$F$21,F!AS174*F!$F$21)</f>
        <v>0</v>
      </c>
      <c r="Z190" s="139">
        <f>SUM('Pin Maritime'!AT174*'Pin Maritime'!$F$21,B!AT174*B!$F$21,'C'!AT174*'C'!$F$21,D!AT174*D!$F$21,E!AT174*E!$F$21,F!AT174*F!$F$21)</f>
        <v>0</v>
      </c>
      <c r="AA190" s="112">
        <f t="shared" si="10"/>
        <v>0</v>
      </c>
      <c r="AB190" s="143" t="str">
        <f t="shared" si="7"/>
        <v/>
      </c>
      <c r="AC190" s="112"/>
      <c r="AD190" s="112"/>
    </row>
    <row r="191" ht="15.75" customHeight="1">
      <c r="B191" s="220" t="s">
        <v>313</v>
      </c>
      <c r="L191" s="57"/>
      <c r="M191" s="62"/>
      <c r="N191" s="141">
        <v>170.0</v>
      </c>
      <c r="O191" s="337"/>
      <c r="P191" s="338"/>
      <c r="Q191" s="269">
        <f t="shared" si="12"/>
        <v>60</v>
      </c>
      <c r="R191" s="338">
        <f t="shared" si="5"/>
        <v>4.8</v>
      </c>
      <c r="S191" s="338">
        <f>$L$11*(1+$L$9)^N191*'Récapitulatif des résultats'!$I$11</f>
        <v>0</v>
      </c>
      <c r="T191" s="339"/>
      <c r="U191" s="338"/>
      <c r="V191" s="346">
        <f t="shared" si="6"/>
        <v>0</v>
      </c>
      <c r="W191" s="112">
        <f>SUM('Pin Maritime'!AQ175*'Pin Maritime'!$F$21,B!AQ175*B!$F$21,'C'!AQ175*'C'!$F$21,D!AQ175*D!$F$21,E!AQ175*E!$F$21,F!AQ175*F!$F$21)</f>
        <v>0</v>
      </c>
      <c r="X191" s="112">
        <f>SUM('Pin Maritime'!AR175*'Pin Maritime'!$F$21,B!AR175*B!$F$21,'C'!AR175*'C'!$F$21,D!AR175*D!$F$21,E!AR175*E!$F$21,F!AR175*F!$F$21)</f>
        <v>0</v>
      </c>
      <c r="Y191" s="112">
        <f>SUM('Pin Maritime'!AS175*'Pin Maritime'!$F$21,B!AS175*B!$F$21,'C'!AS175*'C'!$F$21,D!AS175*D!$F$21,E!AS175*E!$F$21,F!AS175*F!$F$21)</f>
        <v>0</v>
      </c>
      <c r="Z191" s="139">
        <f>SUM('Pin Maritime'!AT175*'Pin Maritime'!$F$21,B!AT175*B!$F$21,'C'!AT175*'C'!$F$21,D!AT175*D!$F$21,E!AT175*E!$F$21,F!AT175*F!$F$21)</f>
        <v>0</v>
      </c>
      <c r="AA191" s="112">
        <f t="shared" si="10"/>
        <v>0</v>
      </c>
      <c r="AB191" s="143" t="str">
        <f t="shared" si="7"/>
        <v/>
      </c>
      <c r="AC191" s="112"/>
      <c r="AD191" s="112"/>
    </row>
    <row r="192" ht="15.75" customHeight="1">
      <c r="B192" s="220" t="s">
        <v>314</v>
      </c>
      <c r="L192" s="57"/>
      <c r="M192" s="62"/>
      <c r="N192" s="141">
        <v>171.0</v>
      </c>
      <c r="O192" s="337"/>
      <c r="P192" s="338"/>
      <c r="Q192" s="269">
        <f t="shared" si="12"/>
        <v>60</v>
      </c>
      <c r="R192" s="338">
        <f t="shared" si="5"/>
        <v>4.8</v>
      </c>
      <c r="S192" s="338">
        <f>$L$11*(1+$L$9)^N192*'Récapitulatif des résultats'!$I$11</f>
        <v>0</v>
      </c>
      <c r="T192" s="339"/>
      <c r="U192" s="338"/>
      <c r="V192" s="346">
        <f t="shared" si="6"/>
        <v>0</v>
      </c>
      <c r="W192" s="112">
        <f>SUM('Pin Maritime'!AQ176*'Pin Maritime'!$F$21,B!AQ176*B!$F$21,'C'!AQ176*'C'!$F$21,D!AQ176*D!$F$21,E!AQ176*E!$F$21,F!AQ176*F!$F$21)</f>
        <v>0</v>
      </c>
      <c r="X192" s="112">
        <f>SUM('Pin Maritime'!AR176*'Pin Maritime'!$F$21,B!AR176*B!$F$21,'C'!AR176*'C'!$F$21,D!AR176*D!$F$21,E!AR176*E!$F$21,F!AR176*F!$F$21)</f>
        <v>0</v>
      </c>
      <c r="Y192" s="112">
        <f>SUM('Pin Maritime'!AS176*'Pin Maritime'!$F$21,B!AS176*B!$F$21,'C'!AS176*'C'!$F$21,D!AS176*D!$F$21,E!AS176*E!$F$21,F!AS176*F!$F$21)</f>
        <v>0</v>
      </c>
      <c r="Z192" s="139">
        <f>SUM('Pin Maritime'!AT176*'Pin Maritime'!$F$21,B!AT176*B!$F$21,'C'!AT176*'C'!$F$21,D!AT176*D!$F$21,E!AT176*E!$F$21,F!AT176*F!$F$21)</f>
        <v>0</v>
      </c>
      <c r="AA192" s="112">
        <f t="shared" si="10"/>
        <v>0</v>
      </c>
      <c r="AB192" s="143" t="str">
        <f t="shared" si="7"/>
        <v/>
      </c>
      <c r="AC192" s="112"/>
      <c r="AD192" s="112"/>
    </row>
    <row r="193" ht="15.75" customHeight="1">
      <c r="L193" s="57"/>
      <c r="M193" s="62"/>
      <c r="N193" s="141">
        <v>172.0</v>
      </c>
      <c r="O193" s="337"/>
      <c r="P193" s="338"/>
      <c r="Q193" s="269">
        <f t="shared" si="12"/>
        <v>60</v>
      </c>
      <c r="R193" s="338">
        <f t="shared" si="5"/>
        <v>4.8</v>
      </c>
      <c r="S193" s="338">
        <f>$L$11*(1+$L$9)^N193*'Récapitulatif des résultats'!$I$11</f>
        <v>0</v>
      </c>
      <c r="T193" s="339"/>
      <c r="U193" s="338"/>
      <c r="V193" s="346">
        <f t="shared" si="6"/>
        <v>0</v>
      </c>
      <c r="W193" s="112">
        <f>SUM('Pin Maritime'!AQ177*'Pin Maritime'!$F$21,B!AQ177*B!$F$21,'C'!AQ177*'C'!$F$21,D!AQ177*D!$F$21,E!AQ177*E!$F$21,F!AQ177*F!$F$21)</f>
        <v>0</v>
      </c>
      <c r="X193" s="112">
        <f>SUM('Pin Maritime'!AR177*'Pin Maritime'!$F$21,B!AR177*B!$F$21,'C'!AR177*'C'!$F$21,D!AR177*D!$F$21,E!AR177*E!$F$21,F!AR177*F!$F$21)</f>
        <v>0</v>
      </c>
      <c r="Y193" s="112">
        <f>SUM('Pin Maritime'!AS177*'Pin Maritime'!$F$21,B!AS177*B!$F$21,'C'!AS177*'C'!$F$21,D!AS177*D!$F$21,E!AS177*E!$F$21,F!AS177*F!$F$21)</f>
        <v>0</v>
      </c>
      <c r="Z193" s="139">
        <f>SUM('Pin Maritime'!AT177*'Pin Maritime'!$F$21,B!AT177*B!$F$21,'C'!AT177*'C'!$F$21,D!AT177*D!$F$21,E!AT177*E!$F$21,F!AT177*F!$F$21)</f>
        <v>0</v>
      </c>
      <c r="AA193" s="112">
        <f t="shared" si="10"/>
        <v>0</v>
      </c>
      <c r="AB193" s="143" t="str">
        <f t="shared" si="7"/>
        <v/>
      </c>
      <c r="AC193" s="112"/>
      <c r="AD193" s="112"/>
    </row>
    <row r="194" ht="15.75" customHeight="1">
      <c r="L194" s="57"/>
      <c r="M194" s="62"/>
      <c r="N194" s="141">
        <v>173.0</v>
      </c>
      <c r="O194" s="337"/>
      <c r="P194" s="338"/>
      <c r="Q194" s="269">
        <f t="shared" si="12"/>
        <v>60</v>
      </c>
      <c r="R194" s="338">
        <f t="shared" si="5"/>
        <v>4.8</v>
      </c>
      <c r="S194" s="338">
        <f>$L$11*(1+$L$9)^N194*'Récapitulatif des résultats'!$I$11</f>
        <v>0</v>
      </c>
      <c r="T194" s="339"/>
      <c r="U194" s="338"/>
      <c r="V194" s="346">
        <f t="shared" si="6"/>
        <v>0</v>
      </c>
      <c r="W194" s="112">
        <f>SUM('Pin Maritime'!AQ178*'Pin Maritime'!$F$21,B!AQ178*B!$F$21,'C'!AQ178*'C'!$F$21,D!AQ178*D!$F$21,E!AQ178*E!$F$21,F!AQ178*F!$F$21)</f>
        <v>0</v>
      </c>
      <c r="X194" s="112">
        <f>SUM('Pin Maritime'!AR178*'Pin Maritime'!$F$21,B!AR178*B!$F$21,'C'!AR178*'C'!$F$21,D!AR178*D!$F$21,E!AR178*E!$F$21,F!AR178*F!$F$21)</f>
        <v>0</v>
      </c>
      <c r="Y194" s="112">
        <f>SUM('Pin Maritime'!AS178*'Pin Maritime'!$F$21,B!AS178*B!$F$21,'C'!AS178*'C'!$F$21,D!AS178*D!$F$21,E!AS178*E!$F$21,F!AS178*F!$F$21)</f>
        <v>0</v>
      </c>
      <c r="Z194" s="139">
        <f>SUM('Pin Maritime'!AT178*'Pin Maritime'!$F$21,B!AT178*B!$F$21,'C'!AT178*'C'!$F$21,D!AT178*D!$F$21,E!AT178*E!$F$21,F!AT178*F!$F$21)</f>
        <v>0</v>
      </c>
      <c r="AA194" s="112">
        <f t="shared" si="10"/>
        <v>0</v>
      </c>
      <c r="AB194" s="143" t="str">
        <f t="shared" si="7"/>
        <v/>
      </c>
      <c r="AC194" s="112"/>
      <c r="AD194" s="112"/>
    </row>
    <row r="195" ht="15.75" customHeight="1">
      <c r="L195" s="57"/>
      <c r="M195" s="62"/>
      <c r="N195" s="141">
        <v>174.0</v>
      </c>
      <c r="O195" s="337"/>
      <c r="P195" s="338"/>
      <c r="Q195" s="269">
        <f t="shared" si="12"/>
        <v>60</v>
      </c>
      <c r="R195" s="338">
        <f t="shared" si="5"/>
        <v>4.8</v>
      </c>
      <c r="S195" s="338">
        <f>$L$11*(1+$L$9)^N195*'Récapitulatif des résultats'!$I$11</f>
        <v>0</v>
      </c>
      <c r="T195" s="339"/>
      <c r="U195" s="338"/>
      <c r="V195" s="346">
        <f t="shared" si="6"/>
        <v>0</v>
      </c>
      <c r="W195" s="112">
        <f>SUM('Pin Maritime'!AQ179*'Pin Maritime'!$F$21,B!AQ179*B!$F$21,'C'!AQ179*'C'!$F$21,D!AQ179*D!$F$21,E!AQ179*E!$F$21,F!AQ179*F!$F$21)</f>
        <v>0</v>
      </c>
      <c r="X195" s="112">
        <f>SUM('Pin Maritime'!AR179*'Pin Maritime'!$F$21,B!AR179*B!$F$21,'C'!AR179*'C'!$F$21,D!AR179*D!$F$21,E!AR179*E!$F$21,F!AR179*F!$F$21)</f>
        <v>0</v>
      </c>
      <c r="Y195" s="112">
        <f>SUM('Pin Maritime'!AS179*'Pin Maritime'!$F$21,B!AS179*B!$F$21,'C'!AS179*'C'!$F$21,D!AS179*D!$F$21,E!AS179*E!$F$21,F!AS179*F!$F$21)</f>
        <v>0</v>
      </c>
      <c r="Z195" s="139">
        <f>SUM('Pin Maritime'!AT179*'Pin Maritime'!$F$21,B!AT179*B!$F$21,'C'!AT179*'C'!$F$21,D!AT179*D!$F$21,E!AT179*E!$F$21,F!AT179*F!$F$21)</f>
        <v>0</v>
      </c>
      <c r="AA195" s="112">
        <f t="shared" si="10"/>
        <v>0</v>
      </c>
      <c r="AB195" s="143" t="str">
        <f t="shared" si="7"/>
        <v/>
      </c>
      <c r="AC195" s="112"/>
      <c r="AD195" s="112"/>
    </row>
    <row r="196" ht="15.75" customHeight="1">
      <c r="L196" s="57"/>
      <c r="M196" s="62"/>
      <c r="N196" s="141">
        <v>175.0</v>
      </c>
      <c r="O196" s="337"/>
      <c r="P196" s="338"/>
      <c r="Q196" s="269">
        <f t="shared" si="12"/>
        <v>60</v>
      </c>
      <c r="R196" s="338">
        <f t="shared" si="5"/>
        <v>4.8</v>
      </c>
      <c r="S196" s="338">
        <f>$L$11*(1+$L$9)^N196*'Récapitulatif des résultats'!$I$11</f>
        <v>0</v>
      </c>
      <c r="T196" s="339"/>
      <c r="U196" s="338"/>
      <c r="V196" s="346">
        <f t="shared" si="6"/>
        <v>0</v>
      </c>
      <c r="W196" s="112">
        <f>SUM('Pin Maritime'!AQ180*'Pin Maritime'!$F$21,B!AQ180*B!$F$21,'C'!AQ180*'C'!$F$21,D!AQ180*D!$F$21,E!AQ180*E!$F$21,F!AQ180*F!$F$21)</f>
        <v>0</v>
      </c>
      <c r="X196" s="112">
        <f>SUM('Pin Maritime'!AR180*'Pin Maritime'!$F$21,B!AR180*B!$F$21,'C'!AR180*'C'!$F$21,D!AR180*D!$F$21,E!AR180*E!$F$21,F!AR180*F!$F$21)</f>
        <v>0</v>
      </c>
      <c r="Y196" s="112">
        <f>SUM('Pin Maritime'!AS180*'Pin Maritime'!$F$21,B!AS180*B!$F$21,'C'!AS180*'C'!$F$21,D!AS180*D!$F$21,E!AS180*E!$F$21,F!AS180*F!$F$21)</f>
        <v>0</v>
      </c>
      <c r="Z196" s="139">
        <f>SUM('Pin Maritime'!AT180*'Pin Maritime'!$F$21,B!AT180*B!$F$21,'C'!AT180*'C'!$F$21,D!AT180*D!$F$21,E!AT180*E!$F$21,F!AT180*F!$F$21)</f>
        <v>0</v>
      </c>
      <c r="AA196" s="112">
        <f t="shared" si="10"/>
        <v>0</v>
      </c>
      <c r="AB196" s="143" t="str">
        <f t="shared" si="7"/>
        <v/>
      </c>
      <c r="AC196" s="112"/>
      <c r="AD196" s="112"/>
    </row>
    <row r="197" ht="15.75" customHeight="1">
      <c r="L197" s="57"/>
      <c r="M197" s="62"/>
      <c r="N197" s="141">
        <v>176.0</v>
      </c>
      <c r="O197" s="337"/>
      <c r="P197" s="338"/>
      <c r="Q197" s="269">
        <f t="shared" si="12"/>
        <v>60</v>
      </c>
      <c r="R197" s="338">
        <f t="shared" si="5"/>
        <v>4.8</v>
      </c>
      <c r="S197" s="338">
        <f>$L$11*(1+$L$9)^N197*'Récapitulatif des résultats'!$I$11</f>
        <v>0</v>
      </c>
      <c r="T197" s="339"/>
      <c r="U197" s="338"/>
      <c r="V197" s="346">
        <f t="shared" si="6"/>
        <v>0</v>
      </c>
      <c r="W197" s="112">
        <f>SUM('Pin Maritime'!AQ181*'Pin Maritime'!$F$21,B!AQ181*B!$F$21,'C'!AQ181*'C'!$F$21,D!AQ181*D!$F$21,E!AQ181*E!$F$21,F!AQ181*F!$F$21)</f>
        <v>0</v>
      </c>
      <c r="X197" s="112">
        <f>SUM('Pin Maritime'!AR181*'Pin Maritime'!$F$21,B!AR181*B!$F$21,'C'!AR181*'C'!$F$21,D!AR181*D!$F$21,E!AR181*E!$F$21,F!AR181*F!$F$21)</f>
        <v>0</v>
      </c>
      <c r="Y197" s="112">
        <f>SUM('Pin Maritime'!AS181*'Pin Maritime'!$F$21,B!AS181*B!$F$21,'C'!AS181*'C'!$F$21,D!AS181*D!$F$21,E!AS181*E!$F$21,F!AS181*F!$F$21)</f>
        <v>0</v>
      </c>
      <c r="Z197" s="139">
        <f>SUM('Pin Maritime'!AT181*'Pin Maritime'!$F$21,B!AT181*B!$F$21,'C'!AT181*'C'!$F$21,D!AT181*D!$F$21,E!AT181*E!$F$21,F!AT181*F!$F$21)</f>
        <v>0</v>
      </c>
      <c r="AA197" s="112">
        <f t="shared" si="10"/>
        <v>0</v>
      </c>
      <c r="AB197" s="143" t="str">
        <f t="shared" si="7"/>
        <v/>
      </c>
      <c r="AC197" s="112"/>
      <c r="AD197" s="112"/>
    </row>
    <row r="198" ht="15.75" customHeight="1">
      <c r="L198" s="57"/>
      <c r="M198" s="62"/>
      <c r="N198" s="141">
        <v>177.0</v>
      </c>
      <c r="O198" s="337"/>
      <c r="P198" s="338"/>
      <c r="Q198" s="269">
        <f t="shared" si="12"/>
        <v>60</v>
      </c>
      <c r="R198" s="338">
        <f t="shared" si="5"/>
        <v>4.8</v>
      </c>
      <c r="S198" s="338">
        <f>$L$11*(1+$L$9)^N198*'Récapitulatif des résultats'!$I$11</f>
        <v>0</v>
      </c>
      <c r="T198" s="339"/>
      <c r="U198" s="338"/>
      <c r="V198" s="346">
        <f t="shared" si="6"/>
        <v>0</v>
      </c>
      <c r="W198" s="112">
        <f>SUM('Pin Maritime'!AQ182*'Pin Maritime'!$F$21,B!AQ182*B!$F$21,'C'!AQ182*'C'!$F$21,D!AQ182*D!$F$21,E!AQ182*E!$F$21,F!AQ182*F!$F$21)</f>
        <v>0</v>
      </c>
      <c r="X198" s="112">
        <f>SUM('Pin Maritime'!AR182*'Pin Maritime'!$F$21,B!AR182*B!$F$21,'C'!AR182*'C'!$F$21,D!AR182*D!$F$21,E!AR182*E!$F$21,F!AR182*F!$F$21)</f>
        <v>0</v>
      </c>
      <c r="Y198" s="112">
        <f>SUM('Pin Maritime'!AS182*'Pin Maritime'!$F$21,B!AS182*B!$F$21,'C'!AS182*'C'!$F$21,D!AS182*D!$F$21,E!AS182*E!$F$21,F!AS182*F!$F$21)</f>
        <v>0</v>
      </c>
      <c r="Z198" s="139">
        <f>SUM('Pin Maritime'!AT182*'Pin Maritime'!$F$21,B!AT182*B!$F$21,'C'!AT182*'C'!$F$21,D!AT182*D!$F$21,E!AT182*E!$F$21,F!AT182*F!$F$21)</f>
        <v>0</v>
      </c>
      <c r="AA198" s="112">
        <f t="shared" si="10"/>
        <v>0</v>
      </c>
      <c r="AB198" s="143" t="str">
        <f t="shared" si="7"/>
        <v/>
      </c>
      <c r="AC198" s="112"/>
      <c r="AD198" s="112"/>
    </row>
    <row r="199" ht="15.75" customHeight="1">
      <c r="L199" s="57"/>
      <c r="M199" s="62"/>
      <c r="N199" s="141">
        <v>178.0</v>
      </c>
      <c r="O199" s="337"/>
      <c r="P199" s="338"/>
      <c r="Q199" s="269">
        <f t="shared" si="12"/>
        <v>60</v>
      </c>
      <c r="R199" s="338">
        <f t="shared" si="5"/>
        <v>4.8</v>
      </c>
      <c r="S199" s="338">
        <f>$L$11*(1+$L$9)^N199*'Récapitulatif des résultats'!$I$11</f>
        <v>0</v>
      </c>
      <c r="T199" s="339"/>
      <c r="U199" s="338"/>
      <c r="V199" s="346">
        <f t="shared" si="6"/>
        <v>0</v>
      </c>
      <c r="W199" s="112">
        <f>SUM('Pin Maritime'!AQ183*'Pin Maritime'!$F$21,B!AQ183*B!$F$21,'C'!AQ183*'C'!$F$21,D!AQ183*D!$F$21,E!AQ183*E!$F$21,F!AQ183*F!$F$21)</f>
        <v>0</v>
      </c>
      <c r="X199" s="112">
        <f>SUM('Pin Maritime'!AR183*'Pin Maritime'!$F$21,B!AR183*B!$F$21,'C'!AR183*'C'!$F$21,D!AR183*D!$F$21,E!AR183*E!$F$21,F!AR183*F!$F$21)</f>
        <v>0</v>
      </c>
      <c r="Y199" s="112">
        <f>SUM('Pin Maritime'!AS183*'Pin Maritime'!$F$21,B!AS183*B!$F$21,'C'!AS183*'C'!$F$21,D!AS183*D!$F$21,E!AS183*E!$F$21,F!AS183*F!$F$21)</f>
        <v>0</v>
      </c>
      <c r="Z199" s="139">
        <f>SUM('Pin Maritime'!AT183*'Pin Maritime'!$F$21,B!AT183*B!$F$21,'C'!AT183*'C'!$F$21,D!AT183*D!$F$21,E!AT183*E!$F$21,F!AT183*F!$F$21)</f>
        <v>0</v>
      </c>
      <c r="AA199" s="112">
        <f t="shared" si="10"/>
        <v>0</v>
      </c>
      <c r="AB199" s="143" t="str">
        <f t="shared" si="7"/>
        <v/>
      </c>
      <c r="AC199" s="112"/>
      <c r="AD199" s="112"/>
    </row>
    <row r="200" ht="15.75" customHeight="1">
      <c r="L200" s="57"/>
      <c r="M200" s="62"/>
      <c r="N200" s="141">
        <v>179.0</v>
      </c>
      <c r="O200" s="337"/>
      <c r="P200" s="338"/>
      <c r="Q200" s="269">
        <f t="shared" si="12"/>
        <v>60</v>
      </c>
      <c r="R200" s="338">
        <f t="shared" si="5"/>
        <v>4.8</v>
      </c>
      <c r="S200" s="338">
        <f>$L$11*(1+$L$9)^N200*'Récapitulatif des résultats'!$I$11</f>
        <v>0</v>
      </c>
      <c r="T200" s="339"/>
      <c r="U200" s="338"/>
      <c r="V200" s="346">
        <f t="shared" si="6"/>
        <v>0</v>
      </c>
      <c r="W200" s="112">
        <f>SUM('Pin Maritime'!AQ184*'Pin Maritime'!$F$21,B!AQ184*B!$F$21,'C'!AQ184*'C'!$F$21,D!AQ184*D!$F$21,E!AQ184*E!$F$21,F!AQ184*F!$F$21)</f>
        <v>0</v>
      </c>
      <c r="X200" s="112">
        <f>SUM('Pin Maritime'!AR184*'Pin Maritime'!$F$21,B!AR184*B!$F$21,'C'!AR184*'C'!$F$21,D!AR184*D!$F$21,E!AR184*E!$F$21,F!AR184*F!$F$21)</f>
        <v>0</v>
      </c>
      <c r="Y200" s="112">
        <f>SUM('Pin Maritime'!AS184*'Pin Maritime'!$F$21,B!AS184*B!$F$21,'C'!AS184*'C'!$F$21,D!AS184*D!$F$21,E!AS184*E!$F$21,F!AS184*F!$F$21)</f>
        <v>0</v>
      </c>
      <c r="Z200" s="139">
        <f>SUM('Pin Maritime'!AT184*'Pin Maritime'!$F$21,B!AT184*B!$F$21,'C'!AT184*'C'!$F$21,D!AT184*D!$F$21,E!AT184*E!$F$21,F!AT184*F!$F$21)</f>
        <v>0</v>
      </c>
      <c r="AA200" s="112">
        <f t="shared" si="10"/>
        <v>0</v>
      </c>
      <c r="AB200" s="143" t="str">
        <f t="shared" si="7"/>
        <v/>
      </c>
      <c r="AC200" s="112"/>
      <c r="AD200" s="112"/>
    </row>
    <row r="201" ht="15.75" customHeight="1">
      <c r="L201" s="57"/>
      <c r="M201" s="62"/>
      <c r="N201" s="141">
        <v>180.0</v>
      </c>
      <c r="O201" s="337"/>
      <c r="P201" s="338"/>
      <c r="Q201" s="269">
        <f t="shared" si="12"/>
        <v>60</v>
      </c>
      <c r="R201" s="338">
        <f t="shared" si="5"/>
        <v>4.8</v>
      </c>
      <c r="S201" s="338">
        <f>$L$11*(1+$L$9)^N201*'Récapitulatif des résultats'!$I$11</f>
        <v>0</v>
      </c>
      <c r="T201" s="339"/>
      <c r="U201" s="338"/>
      <c r="V201" s="346">
        <f t="shared" si="6"/>
        <v>0</v>
      </c>
      <c r="W201" s="112">
        <f>SUM('Pin Maritime'!AQ185*'Pin Maritime'!$F$21,B!AQ185*B!$F$21,'C'!AQ185*'C'!$F$21,D!AQ185*D!$F$21,E!AQ185*E!$F$21,F!AQ185*F!$F$21)</f>
        <v>0</v>
      </c>
      <c r="X201" s="112">
        <f>SUM('Pin Maritime'!AR185*'Pin Maritime'!$F$21,B!AR185*B!$F$21,'C'!AR185*'C'!$F$21,D!AR185*D!$F$21,E!AR185*E!$F$21,F!AR185*F!$F$21)</f>
        <v>0</v>
      </c>
      <c r="Y201" s="112">
        <f>SUM('Pin Maritime'!AS185*'Pin Maritime'!$F$21,B!AS185*B!$F$21,'C'!AS185*'C'!$F$21,D!AS185*D!$F$21,E!AS185*E!$F$21,F!AS185*F!$F$21)</f>
        <v>0</v>
      </c>
      <c r="Z201" s="139">
        <f>SUM('Pin Maritime'!AT185*'Pin Maritime'!$F$21,B!AT185*B!$F$21,'C'!AT185*'C'!$F$21,D!AT185*D!$F$21,E!AT185*E!$F$21,F!AT185*F!$F$21)</f>
        <v>0</v>
      </c>
      <c r="AA201" s="112">
        <f t="shared" si="10"/>
        <v>0</v>
      </c>
      <c r="AB201" s="143" t="str">
        <f t="shared" si="7"/>
        <v/>
      </c>
      <c r="AC201" s="112"/>
      <c r="AD201" s="112"/>
    </row>
    <row r="202" ht="15.75" customHeight="1">
      <c r="L202" s="57"/>
      <c r="M202" s="62"/>
      <c r="N202" s="141">
        <v>181.0</v>
      </c>
      <c r="O202" s="337"/>
      <c r="P202" s="338"/>
      <c r="Q202" s="269">
        <f t="shared" si="12"/>
        <v>60</v>
      </c>
      <c r="R202" s="338">
        <f t="shared" si="5"/>
        <v>4.8</v>
      </c>
      <c r="S202" s="338">
        <f>$L$11*(1+$L$9)^N202*'Récapitulatif des résultats'!$I$11</f>
        <v>0</v>
      </c>
      <c r="T202" s="339"/>
      <c r="U202" s="338"/>
      <c r="V202" s="346">
        <f t="shared" si="6"/>
        <v>0</v>
      </c>
      <c r="W202" s="112">
        <f>SUM('Pin Maritime'!AQ186*'Pin Maritime'!$F$21,B!AQ186*B!$F$21,'C'!AQ186*'C'!$F$21,D!AQ186*D!$F$21,E!AQ186*E!$F$21,F!AQ186*F!$F$21)</f>
        <v>0</v>
      </c>
      <c r="X202" s="112">
        <f>SUM('Pin Maritime'!AR186*'Pin Maritime'!$F$21,B!AR186*B!$F$21,'C'!AR186*'C'!$F$21,D!AR186*D!$F$21,E!AR186*E!$F$21,F!AR186*F!$F$21)</f>
        <v>0</v>
      </c>
      <c r="Y202" s="112">
        <f>SUM('Pin Maritime'!AS186*'Pin Maritime'!$F$21,B!AS186*B!$F$21,'C'!AS186*'C'!$F$21,D!AS186*D!$F$21,E!AS186*E!$F$21,F!AS186*F!$F$21)</f>
        <v>0</v>
      </c>
      <c r="Z202" s="139">
        <f>SUM('Pin Maritime'!AT186*'Pin Maritime'!$F$21,B!AT186*B!$F$21,'C'!AT186*'C'!$F$21,D!AT186*D!$F$21,E!AT186*E!$F$21,F!AT186*F!$F$21)</f>
        <v>0</v>
      </c>
      <c r="AA202" s="112">
        <f t="shared" si="10"/>
        <v>0</v>
      </c>
      <c r="AB202" s="143" t="str">
        <f t="shared" si="7"/>
        <v/>
      </c>
      <c r="AC202" s="112"/>
      <c r="AD202" s="112"/>
    </row>
    <row r="203" ht="15.75" customHeight="1">
      <c r="L203" s="57"/>
      <c r="M203" s="62"/>
      <c r="N203" s="141">
        <v>182.0</v>
      </c>
      <c r="O203" s="337"/>
      <c r="P203" s="338"/>
      <c r="Q203" s="269">
        <f t="shared" si="12"/>
        <v>60</v>
      </c>
      <c r="R203" s="338">
        <f t="shared" si="5"/>
        <v>4.8</v>
      </c>
      <c r="S203" s="338">
        <f>$L$11*(1+$L$9)^N203*'Récapitulatif des résultats'!$I$11</f>
        <v>0</v>
      </c>
      <c r="T203" s="339"/>
      <c r="U203" s="338"/>
      <c r="V203" s="346">
        <f t="shared" si="6"/>
        <v>0</v>
      </c>
      <c r="W203" s="112">
        <f>SUM('Pin Maritime'!AQ187*'Pin Maritime'!$F$21,B!AQ187*B!$F$21,'C'!AQ187*'C'!$F$21,D!AQ187*D!$F$21,E!AQ187*E!$F$21,F!AQ187*F!$F$21)</f>
        <v>0</v>
      </c>
      <c r="X203" s="112">
        <f>SUM('Pin Maritime'!AR187*'Pin Maritime'!$F$21,B!AR187*B!$F$21,'C'!AR187*'C'!$F$21,D!AR187*D!$F$21,E!AR187*E!$F$21,F!AR187*F!$F$21)</f>
        <v>0</v>
      </c>
      <c r="Y203" s="112">
        <f>SUM('Pin Maritime'!AS187*'Pin Maritime'!$F$21,B!AS187*B!$F$21,'C'!AS187*'C'!$F$21,D!AS187*D!$F$21,E!AS187*E!$F$21,F!AS187*F!$F$21)</f>
        <v>0</v>
      </c>
      <c r="Z203" s="139">
        <f>SUM('Pin Maritime'!AT187*'Pin Maritime'!$F$21,B!AT187*B!$F$21,'C'!AT187*'C'!$F$21,D!AT187*D!$F$21,E!AT187*E!$F$21,F!AT187*F!$F$21)</f>
        <v>0</v>
      </c>
      <c r="AA203" s="112">
        <f t="shared" si="10"/>
        <v>0</v>
      </c>
      <c r="AB203" s="143" t="str">
        <f t="shared" si="7"/>
        <v/>
      </c>
      <c r="AC203" s="112"/>
      <c r="AD203" s="112"/>
    </row>
    <row r="204" ht="15.75" customHeight="1">
      <c r="L204" s="57"/>
      <c r="M204" s="62"/>
      <c r="N204" s="141">
        <v>183.0</v>
      </c>
      <c r="O204" s="337"/>
      <c r="P204" s="338"/>
      <c r="Q204" s="269">
        <f t="shared" si="12"/>
        <v>60</v>
      </c>
      <c r="R204" s="338">
        <f t="shared" si="5"/>
        <v>4.8</v>
      </c>
      <c r="S204" s="338">
        <f>$L$11*(1+$L$9)^N204*'Récapitulatif des résultats'!$I$11</f>
        <v>0</v>
      </c>
      <c r="T204" s="339"/>
      <c r="U204" s="338"/>
      <c r="V204" s="346">
        <f t="shared" si="6"/>
        <v>0</v>
      </c>
      <c r="W204" s="112">
        <f>SUM('Pin Maritime'!AQ188*'Pin Maritime'!$F$21,B!AQ188*B!$F$21,'C'!AQ188*'C'!$F$21,D!AQ188*D!$F$21,E!AQ188*E!$F$21,F!AQ188*F!$F$21)</f>
        <v>0</v>
      </c>
      <c r="X204" s="112">
        <f>SUM('Pin Maritime'!AR188*'Pin Maritime'!$F$21,B!AR188*B!$F$21,'C'!AR188*'C'!$F$21,D!AR188*D!$F$21,E!AR188*E!$F$21,F!AR188*F!$F$21)</f>
        <v>0</v>
      </c>
      <c r="Y204" s="112">
        <f>SUM('Pin Maritime'!AS188*'Pin Maritime'!$F$21,B!AS188*B!$F$21,'C'!AS188*'C'!$F$21,D!AS188*D!$F$21,E!AS188*E!$F$21,F!AS188*F!$F$21)</f>
        <v>0</v>
      </c>
      <c r="Z204" s="139">
        <f>SUM('Pin Maritime'!AT188*'Pin Maritime'!$F$21,B!AT188*B!$F$21,'C'!AT188*'C'!$F$21,D!AT188*D!$F$21,E!AT188*E!$F$21,F!AT188*F!$F$21)</f>
        <v>0</v>
      </c>
      <c r="AA204" s="112">
        <f t="shared" si="10"/>
        <v>0</v>
      </c>
      <c r="AB204" s="143" t="str">
        <f t="shared" si="7"/>
        <v/>
      </c>
      <c r="AC204" s="112"/>
      <c r="AD204" s="112"/>
    </row>
    <row r="205" ht="15.75" customHeight="1">
      <c r="L205" s="57"/>
      <c r="M205" s="62"/>
      <c r="N205" s="141">
        <v>184.0</v>
      </c>
      <c r="O205" s="337"/>
      <c r="P205" s="338"/>
      <c r="Q205" s="269">
        <f t="shared" si="12"/>
        <v>60</v>
      </c>
      <c r="R205" s="338">
        <f t="shared" si="5"/>
        <v>4.8</v>
      </c>
      <c r="S205" s="338">
        <f>$L$11*(1+$L$9)^N205*'Récapitulatif des résultats'!$I$11</f>
        <v>0</v>
      </c>
      <c r="T205" s="339"/>
      <c r="U205" s="338"/>
      <c r="V205" s="346">
        <f t="shared" si="6"/>
        <v>0</v>
      </c>
      <c r="W205" s="112">
        <f>SUM('Pin Maritime'!AQ189*'Pin Maritime'!$F$21,B!AQ189*B!$F$21,'C'!AQ189*'C'!$F$21,D!AQ189*D!$F$21,E!AQ189*E!$F$21,F!AQ189*F!$F$21)</f>
        <v>0</v>
      </c>
      <c r="X205" s="112">
        <f>SUM('Pin Maritime'!AR189*'Pin Maritime'!$F$21,B!AR189*B!$F$21,'C'!AR189*'C'!$F$21,D!AR189*D!$F$21,E!AR189*E!$F$21,F!AR189*F!$F$21)</f>
        <v>0</v>
      </c>
      <c r="Y205" s="112">
        <f>SUM('Pin Maritime'!AS189*'Pin Maritime'!$F$21,B!AS189*B!$F$21,'C'!AS189*'C'!$F$21,D!AS189*D!$F$21,E!AS189*E!$F$21,F!AS189*F!$F$21)</f>
        <v>0</v>
      </c>
      <c r="Z205" s="139">
        <f>SUM('Pin Maritime'!AT189*'Pin Maritime'!$F$21,B!AT189*B!$F$21,'C'!AT189*'C'!$F$21,D!AT189*D!$F$21,E!AT189*E!$F$21,F!AT189*F!$F$21)</f>
        <v>0</v>
      </c>
      <c r="AA205" s="112">
        <f t="shared" si="10"/>
        <v>0</v>
      </c>
      <c r="AB205" s="143" t="str">
        <f t="shared" si="7"/>
        <v/>
      </c>
      <c r="AC205" s="112"/>
      <c r="AD205" s="112"/>
    </row>
    <row r="206" ht="15.75" customHeight="1">
      <c r="L206" s="57"/>
      <c r="M206" s="62"/>
      <c r="N206" s="141">
        <v>185.0</v>
      </c>
      <c r="O206" s="337"/>
      <c r="P206" s="338"/>
      <c r="Q206" s="269">
        <f t="shared" si="12"/>
        <v>60</v>
      </c>
      <c r="R206" s="338">
        <f t="shared" si="5"/>
        <v>4.8</v>
      </c>
      <c r="S206" s="338">
        <f>$L$11*(1+$L$9)^N206*'Récapitulatif des résultats'!$I$11</f>
        <v>0</v>
      </c>
      <c r="T206" s="339"/>
      <c r="U206" s="338"/>
      <c r="V206" s="346">
        <f t="shared" si="6"/>
        <v>0</v>
      </c>
      <c r="W206" s="112">
        <f>SUM('Pin Maritime'!AQ190*'Pin Maritime'!$F$21,B!AQ190*B!$F$21,'C'!AQ190*'C'!$F$21,D!AQ190*D!$F$21,E!AQ190*E!$F$21,F!AQ190*F!$F$21)</f>
        <v>0</v>
      </c>
      <c r="X206" s="112">
        <f>SUM('Pin Maritime'!AR190*'Pin Maritime'!$F$21,B!AR190*B!$F$21,'C'!AR190*'C'!$F$21,D!AR190*D!$F$21,E!AR190*E!$F$21,F!AR190*F!$F$21)</f>
        <v>0</v>
      </c>
      <c r="Y206" s="112">
        <f>SUM('Pin Maritime'!AS190*'Pin Maritime'!$F$21,B!AS190*B!$F$21,'C'!AS190*'C'!$F$21,D!AS190*D!$F$21,E!AS190*E!$F$21,F!AS190*F!$F$21)</f>
        <v>0</v>
      </c>
      <c r="Z206" s="139">
        <f>SUM('Pin Maritime'!AT190*'Pin Maritime'!$F$21,B!AT190*B!$F$21,'C'!AT190*'C'!$F$21,D!AT190*D!$F$21,E!AT190*E!$F$21,F!AT190*F!$F$21)</f>
        <v>0</v>
      </c>
      <c r="AA206" s="112">
        <f t="shared" si="10"/>
        <v>0</v>
      </c>
      <c r="AB206" s="143" t="str">
        <f t="shared" si="7"/>
        <v/>
      </c>
      <c r="AC206" s="112"/>
      <c r="AD206" s="112"/>
    </row>
    <row r="207" ht="15.75" customHeight="1">
      <c r="L207" s="57"/>
      <c r="M207" s="62"/>
      <c r="N207" s="141">
        <v>186.0</v>
      </c>
      <c r="O207" s="337"/>
      <c r="P207" s="338"/>
      <c r="Q207" s="269">
        <f t="shared" si="12"/>
        <v>60</v>
      </c>
      <c r="R207" s="338">
        <f t="shared" si="5"/>
        <v>4.8</v>
      </c>
      <c r="S207" s="338">
        <f>$L$11*(1+$L$9)^N207*'Récapitulatif des résultats'!$I$11</f>
        <v>0</v>
      </c>
      <c r="T207" s="339"/>
      <c r="U207" s="338"/>
      <c r="V207" s="346">
        <f t="shared" si="6"/>
        <v>0</v>
      </c>
      <c r="W207" s="112">
        <f>SUM('Pin Maritime'!AQ191*'Pin Maritime'!$F$21,B!AQ191*B!$F$21,'C'!AQ191*'C'!$F$21,D!AQ191*D!$F$21,E!AQ191*E!$F$21,F!AQ191*F!$F$21)</f>
        <v>0</v>
      </c>
      <c r="X207" s="112">
        <f>SUM('Pin Maritime'!AR191*'Pin Maritime'!$F$21,B!AR191*B!$F$21,'C'!AR191*'C'!$F$21,D!AR191*D!$F$21,E!AR191*E!$F$21,F!AR191*F!$F$21)</f>
        <v>0</v>
      </c>
      <c r="Y207" s="112">
        <f>SUM('Pin Maritime'!AS191*'Pin Maritime'!$F$21,B!AS191*B!$F$21,'C'!AS191*'C'!$F$21,D!AS191*D!$F$21,E!AS191*E!$F$21,F!AS191*F!$F$21)</f>
        <v>0</v>
      </c>
      <c r="Z207" s="139">
        <f>SUM('Pin Maritime'!AT191*'Pin Maritime'!$F$21,B!AT191*B!$F$21,'C'!AT191*'C'!$F$21,D!AT191*D!$F$21,E!AT191*E!$F$21,F!AT191*F!$F$21)</f>
        <v>0</v>
      </c>
      <c r="AA207" s="112">
        <f t="shared" si="10"/>
        <v>0</v>
      </c>
      <c r="AB207" s="143" t="str">
        <f t="shared" si="7"/>
        <v/>
      </c>
      <c r="AC207" s="112"/>
      <c r="AD207" s="112"/>
    </row>
    <row r="208" ht="15.75" customHeight="1">
      <c r="L208" s="57"/>
      <c r="M208" s="62"/>
      <c r="N208" s="141">
        <v>187.0</v>
      </c>
      <c r="O208" s="337"/>
      <c r="P208" s="338"/>
      <c r="Q208" s="269">
        <f t="shared" si="12"/>
        <v>60</v>
      </c>
      <c r="R208" s="338">
        <f t="shared" si="5"/>
        <v>4.8</v>
      </c>
      <c r="S208" s="338">
        <f>$L$11*(1+$L$9)^N208*'Récapitulatif des résultats'!$I$11</f>
        <v>0</v>
      </c>
      <c r="T208" s="339"/>
      <c r="U208" s="338"/>
      <c r="V208" s="346">
        <f t="shared" si="6"/>
        <v>0</v>
      </c>
      <c r="W208" s="112">
        <f>SUM('Pin Maritime'!AQ192*'Pin Maritime'!$F$21,B!AQ192*B!$F$21,'C'!AQ192*'C'!$F$21,D!AQ192*D!$F$21,E!AQ192*E!$F$21,F!AQ192*F!$F$21)</f>
        <v>0</v>
      </c>
      <c r="X208" s="112">
        <f>SUM('Pin Maritime'!AR192*'Pin Maritime'!$F$21,B!AR192*B!$F$21,'C'!AR192*'C'!$F$21,D!AR192*D!$F$21,E!AR192*E!$F$21,F!AR192*F!$F$21)</f>
        <v>0</v>
      </c>
      <c r="Y208" s="112">
        <f>SUM('Pin Maritime'!AS192*'Pin Maritime'!$F$21,B!AS192*B!$F$21,'C'!AS192*'C'!$F$21,D!AS192*D!$F$21,E!AS192*E!$F$21,F!AS192*F!$F$21)</f>
        <v>0</v>
      </c>
      <c r="Z208" s="139">
        <f>SUM('Pin Maritime'!AT192*'Pin Maritime'!$F$21,B!AT192*B!$F$21,'C'!AT192*'C'!$F$21,D!AT192*D!$F$21,E!AT192*E!$F$21,F!AT192*F!$F$21)</f>
        <v>0</v>
      </c>
      <c r="AA208" s="112">
        <f t="shared" si="10"/>
        <v>0</v>
      </c>
      <c r="AB208" s="143" t="str">
        <f t="shared" si="7"/>
        <v/>
      </c>
      <c r="AC208" s="112"/>
      <c r="AD208" s="112"/>
    </row>
    <row r="209" ht="15.75" customHeight="1">
      <c r="L209" s="57"/>
      <c r="M209" s="62"/>
      <c r="N209" s="141">
        <v>188.0</v>
      </c>
      <c r="O209" s="337"/>
      <c r="P209" s="338"/>
      <c r="Q209" s="269">
        <f t="shared" si="12"/>
        <v>60</v>
      </c>
      <c r="R209" s="338">
        <f t="shared" si="5"/>
        <v>4.8</v>
      </c>
      <c r="S209" s="338">
        <f>$L$11*(1+$L$9)^N209*'Récapitulatif des résultats'!$I$11</f>
        <v>0</v>
      </c>
      <c r="T209" s="339"/>
      <c r="U209" s="338"/>
      <c r="V209" s="346">
        <f t="shared" si="6"/>
        <v>0</v>
      </c>
      <c r="W209" s="112">
        <f>SUM('Pin Maritime'!AQ193*'Pin Maritime'!$F$21,B!AQ193*B!$F$21,'C'!AQ193*'C'!$F$21,D!AQ193*D!$F$21,E!AQ193*E!$F$21,F!AQ193*F!$F$21)</f>
        <v>0</v>
      </c>
      <c r="X209" s="112">
        <f>SUM('Pin Maritime'!AR193*'Pin Maritime'!$F$21,B!AR193*B!$F$21,'C'!AR193*'C'!$F$21,D!AR193*D!$F$21,E!AR193*E!$F$21,F!AR193*F!$F$21)</f>
        <v>0</v>
      </c>
      <c r="Y209" s="112">
        <f>SUM('Pin Maritime'!AS193*'Pin Maritime'!$F$21,B!AS193*B!$F$21,'C'!AS193*'C'!$F$21,D!AS193*D!$F$21,E!AS193*E!$F$21,F!AS193*F!$F$21)</f>
        <v>0</v>
      </c>
      <c r="Z209" s="139">
        <f>SUM('Pin Maritime'!AT193*'Pin Maritime'!$F$21,B!AT193*B!$F$21,'C'!AT193*'C'!$F$21,D!AT193*D!$F$21,E!AT193*E!$F$21,F!AT193*F!$F$21)</f>
        <v>0</v>
      </c>
      <c r="AA209" s="112">
        <f t="shared" si="10"/>
        <v>0</v>
      </c>
      <c r="AB209" s="143" t="str">
        <f t="shared" si="7"/>
        <v/>
      </c>
      <c r="AC209" s="112"/>
      <c r="AD209" s="112"/>
    </row>
    <row r="210" ht="15.75" customHeight="1">
      <c r="L210" s="57"/>
      <c r="M210" s="62"/>
      <c r="N210" s="141">
        <v>189.0</v>
      </c>
      <c r="O210" s="337"/>
      <c r="P210" s="338"/>
      <c r="Q210" s="269">
        <f t="shared" si="12"/>
        <v>60</v>
      </c>
      <c r="R210" s="338">
        <f t="shared" si="5"/>
        <v>4.8</v>
      </c>
      <c r="S210" s="338">
        <f>$L$11*(1+$L$9)^N210*'Récapitulatif des résultats'!$I$11</f>
        <v>0</v>
      </c>
      <c r="T210" s="339"/>
      <c r="U210" s="338"/>
      <c r="V210" s="346">
        <f t="shared" si="6"/>
        <v>0</v>
      </c>
      <c r="W210" s="112">
        <f>SUM('Pin Maritime'!AQ194*'Pin Maritime'!$F$21,B!AQ194*B!$F$21,'C'!AQ194*'C'!$F$21,D!AQ194*D!$F$21,E!AQ194*E!$F$21,F!AQ194*F!$F$21)</f>
        <v>0</v>
      </c>
      <c r="X210" s="112">
        <f>SUM('Pin Maritime'!AR194*'Pin Maritime'!$F$21,B!AR194*B!$F$21,'C'!AR194*'C'!$F$21,D!AR194*D!$F$21,E!AR194*E!$F$21,F!AR194*F!$F$21)</f>
        <v>0</v>
      </c>
      <c r="Y210" s="112">
        <f>SUM('Pin Maritime'!AS194*'Pin Maritime'!$F$21,B!AS194*B!$F$21,'C'!AS194*'C'!$F$21,D!AS194*D!$F$21,E!AS194*E!$F$21,F!AS194*F!$F$21)</f>
        <v>0</v>
      </c>
      <c r="Z210" s="139">
        <f>SUM('Pin Maritime'!AT194*'Pin Maritime'!$F$21,B!AT194*B!$F$21,'C'!AT194*'C'!$F$21,D!AT194*D!$F$21,E!AT194*E!$F$21,F!AT194*F!$F$21)</f>
        <v>0</v>
      </c>
      <c r="AA210" s="112">
        <f t="shared" si="10"/>
        <v>0</v>
      </c>
      <c r="AB210" s="143" t="str">
        <f t="shared" si="7"/>
        <v/>
      </c>
      <c r="AC210" s="112"/>
      <c r="AD210" s="112"/>
    </row>
    <row r="211" ht="15.75" customHeight="1">
      <c r="L211" s="57"/>
      <c r="M211" s="62"/>
      <c r="N211" s="141">
        <v>190.0</v>
      </c>
      <c r="O211" s="337"/>
      <c r="P211" s="338"/>
      <c r="Q211" s="269">
        <f t="shared" si="12"/>
        <v>60</v>
      </c>
      <c r="R211" s="338">
        <f t="shared" si="5"/>
        <v>4.8</v>
      </c>
      <c r="S211" s="338">
        <f>$L$11*(1+$L$9)^N211*'Récapitulatif des résultats'!$I$11</f>
        <v>0</v>
      </c>
      <c r="T211" s="339"/>
      <c r="U211" s="338"/>
      <c r="V211" s="346">
        <f t="shared" si="6"/>
        <v>0</v>
      </c>
      <c r="W211" s="112">
        <f>SUM('Pin Maritime'!AQ195*'Pin Maritime'!$F$21,B!AQ195*B!$F$21,'C'!AQ195*'C'!$F$21,D!AQ195*D!$F$21,E!AQ195*E!$F$21,F!AQ195*F!$F$21)</f>
        <v>0</v>
      </c>
      <c r="X211" s="112">
        <f>SUM('Pin Maritime'!AR195*'Pin Maritime'!$F$21,B!AR195*B!$F$21,'C'!AR195*'C'!$F$21,D!AR195*D!$F$21,E!AR195*E!$F$21,F!AR195*F!$F$21)</f>
        <v>0</v>
      </c>
      <c r="Y211" s="112">
        <f>SUM('Pin Maritime'!AS195*'Pin Maritime'!$F$21,B!AS195*B!$F$21,'C'!AS195*'C'!$F$21,D!AS195*D!$F$21,E!AS195*E!$F$21,F!AS195*F!$F$21)</f>
        <v>0</v>
      </c>
      <c r="Z211" s="139">
        <f>SUM('Pin Maritime'!AT195*'Pin Maritime'!$F$21,B!AT195*B!$F$21,'C'!AT195*'C'!$F$21,D!AT195*D!$F$21,E!AT195*E!$F$21,F!AT195*F!$F$21)</f>
        <v>0</v>
      </c>
      <c r="AA211" s="112">
        <f t="shared" si="10"/>
        <v>0</v>
      </c>
      <c r="AB211" s="143" t="str">
        <f t="shared" si="7"/>
        <v/>
      </c>
      <c r="AC211" s="112"/>
      <c r="AD211" s="112"/>
    </row>
    <row r="212" ht="15.75" customHeight="1">
      <c r="L212" s="57"/>
      <c r="M212" s="62"/>
      <c r="N212" s="141">
        <v>191.0</v>
      </c>
      <c r="O212" s="337"/>
      <c r="P212" s="338"/>
      <c r="Q212" s="269">
        <f t="shared" si="12"/>
        <v>60</v>
      </c>
      <c r="R212" s="338">
        <f t="shared" si="5"/>
        <v>4.8</v>
      </c>
      <c r="S212" s="338">
        <f>$L$11*(1+$L$9)^N212*'Récapitulatif des résultats'!$I$11</f>
        <v>0</v>
      </c>
      <c r="T212" s="339"/>
      <c r="U212" s="338"/>
      <c r="V212" s="346">
        <f t="shared" si="6"/>
        <v>0</v>
      </c>
      <c r="W212" s="112">
        <f>SUM('Pin Maritime'!AQ196*'Pin Maritime'!$F$21,B!AQ196*B!$F$21,'C'!AQ196*'C'!$F$21,D!AQ196*D!$F$21,E!AQ196*E!$F$21,F!AQ196*F!$F$21)</f>
        <v>0</v>
      </c>
      <c r="X212" s="112">
        <f>SUM('Pin Maritime'!AR196*'Pin Maritime'!$F$21,B!AR196*B!$F$21,'C'!AR196*'C'!$F$21,D!AR196*D!$F$21,E!AR196*E!$F$21,F!AR196*F!$F$21)</f>
        <v>0</v>
      </c>
      <c r="Y212" s="112">
        <f>SUM('Pin Maritime'!AS196*'Pin Maritime'!$F$21,B!AS196*B!$F$21,'C'!AS196*'C'!$F$21,D!AS196*D!$F$21,E!AS196*E!$F$21,F!AS196*F!$F$21)</f>
        <v>0</v>
      </c>
      <c r="Z212" s="139">
        <f>SUM('Pin Maritime'!AT196*'Pin Maritime'!$F$21,B!AT196*B!$F$21,'C'!AT196*'C'!$F$21,D!AT196*D!$F$21,E!AT196*E!$F$21,F!AT196*F!$F$21)</f>
        <v>0</v>
      </c>
      <c r="AA212" s="112">
        <f t="shared" si="10"/>
        <v>0</v>
      </c>
      <c r="AB212" s="143" t="str">
        <f t="shared" si="7"/>
        <v/>
      </c>
      <c r="AC212" s="112"/>
      <c r="AD212" s="112"/>
    </row>
    <row r="213" ht="15.75" customHeight="1">
      <c r="L213" s="57"/>
      <c r="M213" s="62"/>
      <c r="N213" s="141">
        <v>192.0</v>
      </c>
      <c r="O213" s="337"/>
      <c r="P213" s="338"/>
      <c r="Q213" s="269">
        <f t="shared" si="12"/>
        <v>60</v>
      </c>
      <c r="R213" s="338">
        <f t="shared" si="5"/>
        <v>4.8</v>
      </c>
      <c r="S213" s="338">
        <f>$L$11*(1+$L$9)^N213*'Récapitulatif des résultats'!$I$11</f>
        <v>0</v>
      </c>
      <c r="T213" s="339"/>
      <c r="U213" s="338"/>
      <c r="V213" s="346">
        <f t="shared" si="6"/>
        <v>0</v>
      </c>
      <c r="W213" s="112">
        <f>SUM('Pin Maritime'!AQ197*'Pin Maritime'!$F$21,B!AQ197*B!$F$21,'C'!AQ197*'C'!$F$21,D!AQ197*D!$F$21,E!AQ197*E!$F$21,F!AQ197*F!$F$21)</f>
        <v>0</v>
      </c>
      <c r="X213" s="112">
        <f>SUM('Pin Maritime'!AR197*'Pin Maritime'!$F$21,B!AR197*B!$F$21,'C'!AR197*'C'!$F$21,D!AR197*D!$F$21,E!AR197*E!$F$21,F!AR197*F!$F$21)</f>
        <v>0</v>
      </c>
      <c r="Y213" s="112">
        <f>SUM('Pin Maritime'!AS197*'Pin Maritime'!$F$21,B!AS197*B!$F$21,'C'!AS197*'C'!$F$21,D!AS197*D!$F$21,E!AS197*E!$F$21,F!AS197*F!$F$21)</f>
        <v>0</v>
      </c>
      <c r="Z213" s="139">
        <f>SUM('Pin Maritime'!AT197*'Pin Maritime'!$F$21,B!AT197*B!$F$21,'C'!AT197*'C'!$F$21,D!AT197*D!$F$21,E!AT197*E!$F$21,F!AT197*F!$F$21)</f>
        <v>0</v>
      </c>
      <c r="AA213" s="112">
        <f t="shared" si="10"/>
        <v>0</v>
      </c>
      <c r="AB213" s="143" t="str">
        <f t="shared" si="7"/>
        <v/>
      </c>
      <c r="AC213" s="112"/>
      <c r="AD213" s="112"/>
    </row>
    <row r="214" ht="15.75" customHeight="1">
      <c r="L214" s="57"/>
      <c r="M214" s="62"/>
      <c r="N214" s="141">
        <v>193.0</v>
      </c>
      <c r="O214" s="337"/>
      <c r="P214" s="338"/>
      <c r="Q214" s="269">
        <f t="shared" si="12"/>
        <v>60</v>
      </c>
      <c r="R214" s="338">
        <f t="shared" si="5"/>
        <v>4.8</v>
      </c>
      <c r="S214" s="338">
        <f>$L$11*(1+$L$9)^N214*'Récapitulatif des résultats'!$I$11</f>
        <v>0</v>
      </c>
      <c r="T214" s="339"/>
      <c r="U214" s="338"/>
      <c r="V214" s="346">
        <f t="shared" si="6"/>
        <v>0</v>
      </c>
      <c r="W214" s="112">
        <f>SUM('Pin Maritime'!AQ198*'Pin Maritime'!$F$21,B!AQ198*B!$F$21,'C'!AQ198*'C'!$F$21,D!AQ198*D!$F$21,E!AQ198*E!$F$21,F!AQ198*F!$F$21)</f>
        <v>0</v>
      </c>
      <c r="X214" s="112">
        <f>SUM('Pin Maritime'!AR198*'Pin Maritime'!$F$21,B!AR198*B!$F$21,'C'!AR198*'C'!$F$21,D!AR198*D!$F$21,E!AR198*E!$F$21,F!AR198*F!$F$21)</f>
        <v>0</v>
      </c>
      <c r="Y214" s="112">
        <f>SUM('Pin Maritime'!AS198*'Pin Maritime'!$F$21,B!AS198*B!$F$21,'C'!AS198*'C'!$F$21,D!AS198*D!$F$21,E!AS198*E!$F$21,F!AS198*F!$F$21)</f>
        <v>0</v>
      </c>
      <c r="Z214" s="139">
        <f>SUM('Pin Maritime'!AT198*'Pin Maritime'!$F$21,B!AT198*B!$F$21,'C'!AT198*'C'!$F$21,D!AT198*D!$F$21,E!AT198*E!$F$21,F!AT198*F!$F$21)</f>
        <v>0</v>
      </c>
      <c r="AA214" s="112">
        <f t="shared" si="10"/>
        <v>0</v>
      </c>
      <c r="AB214" s="143" t="str">
        <f t="shared" si="7"/>
        <v/>
      </c>
      <c r="AC214" s="112"/>
      <c r="AD214" s="112"/>
    </row>
    <row r="215" ht="15.75" customHeight="1">
      <c r="L215" s="57"/>
      <c r="M215" s="62"/>
      <c r="N215" s="141">
        <v>194.0</v>
      </c>
      <c r="O215" s="337"/>
      <c r="P215" s="338"/>
      <c r="Q215" s="269">
        <f t="shared" si="12"/>
        <v>60</v>
      </c>
      <c r="R215" s="338">
        <f t="shared" si="5"/>
        <v>4.8</v>
      </c>
      <c r="S215" s="338">
        <f>$L$11*(1+$L$9)^N215*'Récapitulatif des résultats'!$I$11</f>
        <v>0</v>
      </c>
      <c r="T215" s="339"/>
      <c r="U215" s="338"/>
      <c r="V215" s="346">
        <f t="shared" si="6"/>
        <v>0</v>
      </c>
      <c r="W215" s="112">
        <f>SUM('Pin Maritime'!AQ199*'Pin Maritime'!$F$21,B!AQ199*B!$F$21,'C'!AQ199*'C'!$F$21,D!AQ199*D!$F$21,E!AQ199*E!$F$21,F!AQ199*F!$F$21)</f>
        <v>0</v>
      </c>
      <c r="X215" s="112">
        <f>SUM('Pin Maritime'!AR199*'Pin Maritime'!$F$21,B!AR199*B!$F$21,'C'!AR199*'C'!$F$21,D!AR199*D!$F$21,E!AR199*E!$F$21,F!AR199*F!$F$21)</f>
        <v>0</v>
      </c>
      <c r="Y215" s="112">
        <f>SUM('Pin Maritime'!AS199*'Pin Maritime'!$F$21,B!AS199*B!$F$21,'C'!AS199*'C'!$F$21,D!AS199*D!$F$21,E!AS199*E!$F$21,F!AS199*F!$F$21)</f>
        <v>0</v>
      </c>
      <c r="Z215" s="139">
        <f>SUM('Pin Maritime'!AT199*'Pin Maritime'!$F$21,B!AT199*B!$F$21,'C'!AT199*'C'!$F$21,D!AT199*D!$F$21,E!AT199*E!$F$21,F!AT199*F!$F$21)</f>
        <v>0</v>
      </c>
      <c r="AA215" s="112">
        <f t="shared" si="10"/>
        <v>0</v>
      </c>
      <c r="AB215" s="143" t="str">
        <f t="shared" si="7"/>
        <v/>
      </c>
      <c r="AC215" s="112"/>
      <c r="AD215" s="112"/>
    </row>
    <row r="216" ht="15.75" customHeight="1">
      <c r="L216" s="57"/>
      <c r="M216" s="62"/>
      <c r="N216" s="141">
        <v>195.0</v>
      </c>
      <c r="O216" s="337"/>
      <c r="P216" s="338"/>
      <c r="Q216" s="269">
        <f t="shared" si="12"/>
        <v>60</v>
      </c>
      <c r="R216" s="338">
        <f t="shared" si="5"/>
        <v>4.8</v>
      </c>
      <c r="S216" s="338">
        <f>$L$11*(1+$L$9)^N216*'Récapitulatif des résultats'!$I$11</f>
        <v>0</v>
      </c>
      <c r="T216" s="339"/>
      <c r="U216" s="338"/>
      <c r="V216" s="346">
        <f t="shared" si="6"/>
        <v>0</v>
      </c>
      <c r="W216" s="112">
        <f>SUM('Pin Maritime'!AQ200*'Pin Maritime'!$F$21,B!AQ200*B!$F$21,'C'!AQ200*'C'!$F$21,D!AQ200*D!$F$21,E!AQ200*E!$F$21,F!AQ200*F!$F$21)</f>
        <v>0</v>
      </c>
      <c r="X216" s="112">
        <f>SUM('Pin Maritime'!AR200*'Pin Maritime'!$F$21,B!AR200*B!$F$21,'C'!AR200*'C'!$F$21,D!AR200*D!$F$21,E!AR200*E!$F$21,F!AR200*F!$F$21)</f>
        <v>0</v>
      </c>
      <c r="Y216" s="112">
        <f>SUM('Pin Maritime'!AS200*'Pin Maritime'!$F$21,B!AS200*B!$F$21,'C'!AS200*'C'!$F$21,D!AS200*D!$F$21,E!AS200*E!$F$21,F!AS200*F!$F$21)</f>
        <v>0</v>
      </c>
      <c r="Z216" s="139">
        <f>SUM('Pin Maritime'!AT200*'Pin Maritime'!$F$21,B!AT200*B!$F$21,'C'!AT200*'C'!$F$21,D!AT200*D!$F$21,E!AT200*E!$F$21,F!AT200*F!$F$21)</f>
        <v>0</v>
      </c>
      <c r="AA216" s="112">
        <f t="shared" si="10"/>
        <v>0</v>
      </c>
      <c r="AB216" s="143" t="str">
        <f t="shared" si="7"/>
        <v/>
      </c>
      <c r="AC216" s="112"/>
      <c r="AD216" s="112"/>
    </row>
    <row r="217" ht="15.75" customHeight="1">
      <c r="L217" s="57"/>
      <c r="M217" s="62"/>
      <c r="N217" s="141">
        <v>196.0</v>
      </c>
      <c r="O217" s="337"/>
      <c r="P217" s="338"/>
      <c r="Q217" s="269">
        <f t="shared" si="12"/>
        <v>60</v>
      </c>
      <c r="R217" s="338">
        <f t="shared" si="5"/>
        <v>4.8</v>
      </c>
      <c r="S217" s="338">
        <f>$L$11*(1+$L$9)^N217*'Récapitulatif des résultats'!$I$11</f>
        <v>0</v>
      </c>
      <c r="T217" s="339"/>
      <c r="U217" s="338"/>
      <c r="V217" s="346">
        <f t="shared" si="6"/>
        <v>0</v>
      </c>
      <c r="W217" s="112">
        <f>SUM('Pin Maritime'!AQ201*'Pin Maritime'!$F$21,B!AQ201*B!$F$21,'C'!AQ201*'C'!$F$21,D!AQ201*D!$F$21,E!AQ201*E!$F$21,F!AQ201*F!$F$21)</f>
        <v>0</v>
      </c>
      <c r="X217" s="112">
        <f>SUM('Pin Maritime'!AR201*'Pin Maritime'!$F$21,B!AR201*B!$F$21,'C'!AR201*'C'!$F$21,D!AR201*D!$F$21,E!AR201*E!$F$21,F!AR201*F!$F$21)</f>
        <v>0</v>
      </c>
      <c r="Y217" s="112">
        <f>SUM('Pin Maritime'!AS201*'Pin Maritime'!$F$21,B!AS201*B!$F$21,'C'!AS201*'C'!$F$21,D!AS201*D!$F$21,E!AS201*E!$F$21,F!AS201*F!$F$21)</f>
        <v>0</v>
      </c>
      <c r="Z217" s="139">
        <f>SUM('Pin Maritime'!AT201*'Pin Maritime'!$F$21,B!AT201*B!$F$21,'C'!AT201*'C'!$F$21,D!AT201*D!$F$21,E!AT201*E!$F$21,F!AT201*F!$F$21)</f>
        <v>0</v>
      </c>
      <c r="AA217" s="112">
        <f t="shared" si="10"/>
        <v>0</v>
      </c>
      <c r="AB217" s="143" t="str">
        <f t="shared" si="7"/>
        <v/>
      </c>
      <c r="AC217" s="112"/>
      <c r="AD217" s="112"/>
    </row>
    <row r="218" ht="15.75" customHeight="1">
      <c r="L218" s="57"/>
      <c r="M218" s="62"/>
      <c r="N218" s="141">
        <v>197.0</v>
      </c>
      <c r="O218" s="337"/>
      <c r="P218" s="338"/>
      <c r="Q218" s="269">
        <f t="shared" si="12"/>
        <v>60</v>
      </c>
      <c r="R218" s="338">
        <f t="shared" si="5"/>
        <v>4.8</v>
      </c>
      <c r="S218" s="338">
        <f>$L$11*(1+$L$9)^N218*'Récapitulatif des résultats'!$I$11</f>
        <v>0</v>
      </c>
      <c r="T218" s="339"/>
      <c r="U218" s="338"/>
      <c r="V218" s="346">
        <f t="shared" si="6"/>
        <v>0</v>
      </c>
      <c r="W218" s="112">
        <f>SUM('Pin Maritime'!AQ202*'Pin Maritime'!$F$21,B!AQ202*B!$F$21,'C'!AQ202*'C'!$F$21,D!AQ202*D!$F$21,E!AQ202*E!$F$21,F!AQ202*F!$F$21)</f>
        <v>0</v>
      </c>
      <c r="X218" s="112">
        <f>SUM('Pin Maritime'!AR202*'Pin Maritime'!$F$21,B!AR202*B!$F$21,'C'!AR202*'C'!$F$21,D!AR202*D!$F$21,E!AR202*E!$F$21,F!AR202*F!$F$21)</f>
        <v>0</v>
      </c>
      <c r="Y218" s="112">
        <f>SUM('Pin Maritime'!AS202*'Pin Maritime'!$F$21,B!AS202*B!$F$21,'C'!AS202*'C'!$F$21,D!AS202*D!$F$21,E!AS202*E!$F$21,F!AS202*F!$F$21)</f>
        <v>0</v>
      </c>
      <c r="Z218" s="139">
        <f>SUM('Pin Maritime'!AT202*'Pin Maritime'!$F$21,B!AT202*B!$F$21,'C'!AT202*'C'!$F$21,D!AT202*D!$F$21,E!AT202*E!$F$21,F!AT202*F!$F$21)</f>
        <v>0</v>
      </c>
      <c r="AA218" s="112">
        <f t="shared" si="10"/>
        <v>0</v>
      </c>
      <c r="AB218" s="143" t="str">
        <f t="shared" si="7"/>
        <v/>
      </c>
      <c r="AC218" s="112"/>
      <c r="AD218" s="112"/>
    </row>
    <row r="219" ht="15.75" customHeight="1">
      <c r="L219" s="57"/>
      <c r="M219" s="62"/>
      <c r="N219" s="141">
        <v>198.0</v>
      </c>
      <c r="O219" s="337"/>
      <c r="P219" s="338"/>
      <c r="Q219" s="269">
        <f t="shared" si="12"/>
        <v>60</v>
      </c>
      <c r="R219" s="338">
        <f t="shared" si="5"/>
        <v>4.8</v>
      </c>
      <c r="S219" s="338">
        <f>$L$11*(1+$L$9)^N219*'Récapitulatif des résultats'!$I$11</f>
        <v>0</v>
      </c>
      <c r="T219" s="339"/>
      <c r="U219" s="338"/>
      <c r="V219" s="346">
        <f t="shared" si="6"/>
        <v>0</v>
      </c>
      <c r="W219" s="112">
        <f>SUM('Pin Maritime'!AQ203*'Pin Maritime'!$F$21,B!AQ203*B!$F$21,'C'!AQ203*'C'!$F$21,D!AQ203*D!$F$21,E!AQ203*E!$F$21,F!AQ203*F!$F$21)</f>
        <v>0</v>
      </c>
      <c r="X219" s="112">
        <f>SUM('Pin Maritime'!AR203*'Pin Maritime'!$F$21,B!AR203*B!$F$21,'C'!AR203*'C'!$F$21,D!AR203*D!$F$21,E!AR203*E!$F$21,F!AR203*F!$F$21)</f>
        <v>0</v>
      </c>
      <c r="Y219" s="112">
        <f>SUM('Pin Maritime'!AS203*'Pin Maritime'!$F$21,B!AS203*B!$F$21,'C'!AS203*'C'!$F$21,D!AS203*D!$F$21,E!AS203*E!$F$21,F!AS203*F!$F$21)</f>
        <v>0</v>
      </c>
      <c r="Z219" s="139">
        <f>SUM('Pin Maritime'!AT203*'Pin Maritime'!$F$21,B!AT203*B!$F$21,'C'!AT203*'C'!$F$21,D!AT203*D!$F$21,E!AT203*E!$F$21,F!AT203*F!$F$21)</f>
        <v>0</v>
      </c>
      <c r="AA219" s="112">
        <f t="shared" si="10"/>
        <v>0</v>
      </c>
      <c r="AB219" s="143" t="str">
        <f t="shared" si="7"/>
        <v/>
      </c>
      <c r="AC219" s="112"/>
      <c r="AD219" s="112"/>
    </row>
    <row r="220" ht="15.75" customHeight="1">
      <c r="L220" s="57"/>
      <c r="M220" s="62"/>
      <c r="N220" s="141">
        <v>199.0</v>
      </c>
      <c r="O220" s="337"/>
      <c r="P220" s="338"/>
      <c r="Q220" s="269">
        <f t="shared" si="12"/>
        <v>60</v>
      </c>
      <c r="R220" s="338">
        <f t="shared" si="5"/>
        <v>4.8</v>
      </c>
      <c r="S220" s="338">
        <f>$L$11*(1+$L$9)^N220*'Récapitulatif des résultats'!$I$11</f>
        <v>0</v>
      </c>
      <c r="T220" s="339"/>
      <c r="U220" s="338"/>
      <c r="V220" s="346">
        <f t="shared" si="6"/>
        <v>0</v>
      </c>
      <c r="W220" s="112">
        <f>SUM('Pin Maritime'!AQ204*'Pin Maritime'!$F$21,B!AQ204*B!$F$21,'C'!AQ204*'C'!$F$21,D!AQ204*D!$F$21,E!AQ204*E!$F$21,F!AQ204*F!$F$21)</f>
        <v>0</v>
      </c>
      <c r="X220" s="112">
        <f>SUM('Pin Maritime'!AR204*'Pin Maritime'!$F$21,B!AR204*B!$F$21,'C'!AR204*'C'!$F$21,D!AR204*D!$F$21,E!AR204*E!$F$21,F!AR204*F!$F$21)</f>
        <v>0</v>
      </c>
      <c r="Y220" s="112">
        <f>SUM('Pin Maritime'!AS204*'Pin Maritime'!$F$21,B!AS204*B!$F$21,'C'!AS204*'C'!$F$21,D!AS204*D!$F$21,E!AS204*E!$F$21,F!AS204*F!$F$21)</f>
        <v>0</v>
      </c>
      <c r="Z220" s="139">
        <f>SUM('Pin Maritime'!AT204*'Pin Maritime'!$F$21,B!AT204*B!$F$21,'C'!AT204*'C'!$F$21,D!AT204*D!$F$21,E!AT204*E!$F$21,F!AT204*F!$F$21)</f>
        <v>0</v>
      </c>
      <c r="AA220" s="112">
        <f t="shared" si="10"/>
        <v>0</v>
      </c>
      <c r="AB220" s="143" t="str">
        <f t="shared" si="7"/>
        <v/>
      </c>
      <c r="AC220" s="112"/>
      <c r="AD220" s="112"/>
    </row>
    <row r="221" ht="15.75" customHeight="1">
      <c r="L221" s="57"/>
      <c r="M221" s="62"/>
      <c r="N221" s="250">
        <v>200.0</v>
      </c>
      <c r="O221" s="391"/>
      <c r="P221" s="391"/>
      <c r="Q221" s="392">
        <f t="shared" si="12"/>
        <v>60</v>
      </c>
      <c r="R221" s="393">
        <f t="shared" si="5"/>
        <v>4.8</v>
      </c>
      <c r="S221" s="393">
        <f>$L$11*(1+$L$9)^N221*'Récapitulatif des résultats'!$I$11</f>
        <v>0</v>
      </c>
      <c r="T221" s="394"/>
      <c r="U221" s="391"/>
      <c r="V221" s="395">
        <f t="shared" si="6"/>
        <v>0</v>
      </c>
      <c r="W221" s="189">
        <f>SUM('Pin Maritime'!AQ205*'Pin Maritime'!$F$21,B!AQ205*B!$F$21,'C'!AQ205*'C'!$F$21,D!AQ205*D!$F$21,E!AQ205*E!$F$21,F!AQ205*F!$F$21)</f>
        <v>0</v>
      </c>
      <c r="X221" s="189">
        <f>SUM('Pin Maritime'!AR205*'Pin Maritime'!$F$21,B!AR205*B!$F$21,'C'!AR205*'C'!$F$21,D!AR205*D!$F$21,E!AR205*E!$F$21,F!AR205*F!$F$21)</f>
        <v>0</v>
      </c>
      <c r="Y221" s="189">
        <f>SUM('Pin Maritime'!AS205*'Pin Maritime'!$F$21,B!AS205*B!$F$21,'C'!AS205*'C'!$F$21,D!AS205*D!$F$21,E!AS205*E!$F$21,F!AS205*F!$F$21)</f>
        <v>0</v>
      </c>
      <c r="Z221" s="248">
        <f>SUM('Pin Maritime'!AT205*'Pin Maritime'!$F$21,B!AT205*B!$F$21,'C'!AT205*'C'!$F$21,D!AT205*D!$F$21,E!AT205*E!$F$21,F!AT205*F!$F$21)</f>
        <v>0</v>
      </c>
      <c r="AA221" s="189">
        <f t="shared" si="10"/>
        <v>0</v>
      </c>
      <c r="AB221" s="251" t="str">
        <f t="shared" si="7"/>
        <v/>
      </c>
      <c r="AC221" s="112"/>
      <c r="AD221" s="112"/>
    </row>
    <row r="222" ht="15.75" customHeight="1">
      <c r="L222" s="57"/>
      <c r="M222" s="62"/>
      <c r="O222" s="269"/>
      <c r="P222" s="269"/>
      <c r="Q222" s="269"/>
      <c r="R222" s="269"/>
      <c r="S222" s="269"/>
      <c r="T222" s="269"/>
      <c r="U222" s="269"/>
      <c r="V222" s="269"/>
    </row>
    <row r="223" ht="15.75" customHeight="1">
      <c r="L223" s="57"/>
      <c r="M223" s="62"/>
      <c r="O223" s="269"/>
      <c r="P223" s="269"/>
      <c r="Q223" s="269"/>
      <c r="R223" s="269"/>
      <c r="S223" s="269"/>
      <c r="T223" s="269"/>
      <c r="U223" s="269"/>
      <c r="V223" s="269"/>
    </row>
    <row r="224" ht="15.75" customHeight="1">
      <c r="L224" s="57"/>
      <c r="M224" s="62"/>
      <c r="O224" s="269"/>
      <c r="P224" s="269"/>
      <c r="Q224" s="269"/>
      <c r="R224" s="269"/>
      <c r="S224" s="269"/>
      <c r="T224" s="269"/>
      <c r="U224" s="269"/>
      <c r="V224" s="269"/>
    </row>
    <row r="225" ht="15.75" customHeight="1">
      <c r="L225" s="57"/>
      <c r="M225" s="62"/>
      <c r="O225" s="269"/>
      <c r="P225" s="269"/>
      <c r="Q225" s="269"/>
      <c r="R225" s="269"/>
      <c r="S225" s="269"/>
      <c r="T225" s="269"/>
      <c r="U225" s="269"/>
      <c r="V225" s="269"/>
    </row>
    <row r="226" ht="15.75" customHeight="1">
      <c r="L226" s="57"/>
      <c r="M226" s="62"/>
      <c r="O226" s="269"/>
      <c r="P226" s="269"/>
      <c r="Q226" s="269"/>
      <c r="R226" s="269"/>
      <c r="S226" s="269"/>
      <c r="T226" s="269"/>
      <c r="U226" s="269"/>
      <c r="V226" s="269"/>
    </row>
    <row r="227" ht="15.75" customHeight="1">
      <c r="L227" s="57"/>
      <c r="M227" s="62"/>
      <c r="O227" s="269"/>
      <c r="P227" s="269"/>
      <c r="Q227" s="269"/>
      <c r="R227" s="269"/>
      <c r="S227" s="269"/>
      <c r="T227" s="269"/>
      <c r="U227" s="269"/>
      <c r="V227" s="269"/>
    </row>
    <row r="228" ht="15.75" customHeight="1">
      <c r="L228" s="57"/>
      <c r="M228" s="62"/>
      <c r="O228" s="269"/>
      <c r="P228" s="269"/>
      <c r="Q228" s="269"/>
      <c r="R228" s="269"/>
      <c r="S228" s="269"/>
      <c r="T228" s="269"/>
      <c r="U228" s="269"/>
      <c r="V228" s="269"/>
    </row>
    <row r="229" ht="15.75" customHeight="1">
      <c r="L229" s="57"/>
      <c r="M229" s="62"/>
      <c r="O229" s="269"/>
      <c r="P229" s="269"/>
      <c r="Q229" s="269"/>
      <c r="R229" s="269"/>
      <c r="S229" s="269"/>
      <c r="T229" s="269"/>
      <c r="U229" s="269"/>
      <c r="V229" s="269"/>
    </row>
    <row r="230" ht="15.75" customHeight="1">
      <c r="L230" s="57"/>
      <c r="M230" s="62"/>
      <c r="O230" s="269"/>
      <c r="P230" s="269"/>
      <c r="Q230" s="269"/>
      <c r="R230" s="269"/>
      <c r="S230" s="269"/>
      <c r="T230" s="269"/>
      <c r="U230" s="269"/>
      <c r="V230" s="269"/>
    </row>
    <row r="231" ht="15.75" customHeight="1">
      <c r="L231" s="57"/>
      <c r="M231" s="62"/>
      <c r="O231" s="269"/>
      <c r="P231" s="269"/>
      <c r="Q231" s="269"/>
      <c r="R231" s="269"/>
      <c r="S231" s="269"/>
      <c r="T231" s="269"/>
      <c r="U231" s="269"/>
      <c r="V231" s="269"/>
    </row>
    <row r="232" ht="15.75" customHeight="1">
      <c r="L232" s="57"/>
      <c r="M232" s="62"/>
      <c r="O232" s="269"/>
      <c r="P232" s="269"/>
      <c r="Q232" s="269"/>
      <c r="R232" s="269"/>
      <c r="S232" s="269"/>
      <c r="T232" s="269"/>
      <c r="U232" s="269"/>
      <c r="V232" s="269"/>
    </row>
    <row r="233" ht="15.75" customHeight="1">
      <c r="L233" s="57"/>
      <c r="M233" s="62"/>
      <c r="O233" s="269"/>
      <c r="P233" s="269"/>
      <c r="Q233" s="269"/>
      <c r="R233" s="269"/>
      <c r="S233" s="269"/>
      <c r="T233" s="269"/>
      <c r="U233" s="269"/>
      <c r="V233" s="269"/>
    </row>
    <row r="234" ht="15.75" customHeight="1">
      <c r="L234" s="57"/>
      <c r="M234" s="62"/>
      <c r="O234" s="269"/>
      <c r="P234" s="269"/>
      <c r="Q234" s="269"/>
      <c r="R234" s="269"/>
      <c r="S234" s="269"/>
      <c r="T234" s="269"/>
      <c r="U234" s="269"/>
      <c r="V234" s="269"/>
    </row>
    <row r="235" ht="15.75" customHeight="1">
      <c r="L235" s="57"/>
      <c r="M235" s="62"/>
      <c r="O235" s="269"/>
      <c r="P235" s="269"/>
      <c r="Q235" s="269"/>
      <c r="R235" s="269"/>
      <c r="S235" s="269"/>
      <c r="T235" s="269"/>
      <c r="U235" s="269"/>
      <c r="V235" s="269"/>
    </row>
    <row r="236" ht="15.75" customHeight="1">
      <c r="L236" s="57"/>
      <c r="M236" s="62"/>
      <c r="O236" s="269"/>
      <c r="P236" s="269"/>
      <c r="Q236" s="269"/>
      <c r="R236" s="269"/>
      <c r="S236" s="269"/>
      <c r="T236" s="269"/>
      <c r="U236" s="269"/>
      <c r="V236" s="269"/>
    </row>
    <row r="237" ht="15.75" customHeight="1">
      <c r="L237" s="57"/>
      <c r="M237" s="62"/>
      <c r="O237" s="269"/>
      <c r="P237" s="269"/>
      <c r="Q237" s="269"/>
      <c r="R237" s="269"/>
      <c r="S237" s="269"/>
      <c r="T237" s="269"/>
      <c r="U237" s="269"/>
      <c r="V237" s="269"/>
    </row>
    <row r="238" ht="15.75" customHeight="1">
      <c r="L238" s="57"/>
      <c r="M238" s="62"/>
      <c r="O238" s="269"/>
      <c r="P238" s="269"/>
      <c r="Q238" s="269"/>
      <c r="R238" s="269"/>
      <c r="S238" s="269"/>
      <c r="T238" s="269"/>
      <c r="U238" s="269"/>
      <c r="V238" s="269"/>
    </row>
    <row r="239" ht="15.75" customHeight="1">
      <c r="L239" s="57"/>
      <c r="M239" s="62"/>
      <c r="O239" s="269"/>
      <c r="P239" s="269"/>
      <c r="Q239" s="269"/>
      <c r="R239" s="269"/>
      <c r="S239" s="269"/>
      <c r="T239" s="269"/>
      <c r="U239" s="269"/>
      <c r="V239" s="269"/>
    </row>
    <row r="240" ht="15.75" customHeight="1">
      <c r="L240" s="57"/>
      <c r="M240" s="62"/>
      <c r="O240" s="269"/>
      <c r="P240" s="269"/>
      <c r="Q240" s="269"/>
      <c r="R240" s="269"/>
      <c r="S240" s="269"/>
      <c r="T240" s="269"/>
      <c r="U240" s="269"/>
      <c r="V240" s="269"/>
    </row>
    <row r="241" ht="15.75" customHeight="1">
      <c r="L241" s="57"/>
      <c r="M241" s="62"/>
      <c r="O241" s="269"/>
      <c r="P241" s="269"/>
      <c r="Q241" s="269"/>
      <c r="R241" s="269"/>
      <c r="S241" s="269"/>
      <c r="T241" s="269"/>
      <c r="U241" s="269"/>
      <c r="V241" s="269"/>
    </row>
    <row r="242" ht="15.75" customHeight="1">
      <c r="L242" s="57"/>
      <c r="M242" s="62"/>
      <c r="O242" s="269"/>
      <c r="P242" s="269"/>
      <c r="Q242" s="269"/>
      <c r="R242" s="269"/>
      <c r="S242" s="269"/>
      <c r="T242" s="269"/>
      <c r="U242" s="269"/>
      <c r="V242" s="269"/>
    </row>
    <row r="243" ht="15.75" customHeight="1">
      <c r="L243" s="57"/>
      <c r="M243" s="62"/>
      <c r="O243" s="269"/>
      <c r="P243" s="269"/>
      <c r="Q243" s="269"/>
      <c r="R243" s="269"/>
      <c r="S243" s="269"/>
      <c r="T243" s="269"/>
      <c r="U243" s="269"/>
      <c r="V243" s="269"/>
    </row>
    <row r="244" ht="15.75" customHeight="1">
      <c r="L244" s="57"/>
      <c r="M244" s="62"/>
      <c r="O244" s="269"/>
      <c r="P244" s="269"/>
      <c r="Q244" s="269"/>
      <c r="R244" s="269"/>
      <c r="S244" s="269"/>
      <c r="T244" s="269"/>
      <c r="U244" s="269"/>
      <c r="V244" s="269"/>
    </row>
    <row r="245" ht="15.75" customHeight="1">
      <c r="L245" s="57"/>
      <c r="M245" s="62"/>
      <c r="O245" s="269"/>
      <c r="P245" s="269"/>
      <c r="Q245" s="269"/>
      <c r="R245" s="269"/>
      <c r="S245" s="269"/>
      <c r="T245" s="269"/>
      <c r="U245" s="269"/>
      <c r="V245" s="269"/>
    </row>
    <row r="246" ht="15.75" customHeight="1">
      <c r="L246" s="57"/>
      <c r="M246" s="62"/>
      <c r="O246" s="269"/>
      <c r="P246" s="269"/>
      <c r="Q246" s="269"/>
      <c r="R246" s="269"/>
      <c r="S246" s="269"/>
      <c r="T246" s="269"/>
      <c r="U246" s="269"/>
      <c r="V246" s="269"/>
    </row>
    <row r="247" ht="15.75" customHeight="1">
      <c r="L247" s="57"/>
      <c r="M247" s="62"/>
      <c r="O247" s="269"/>
      <c r="P247" s="269"/>
      <c r="Q247" s="269"/>
      <c r="R247" s="269"/>
      <c r="S247" s="269"/>
      <c r="T247" s="269"/>
      <c r="U247" s="269"/>
      <c r="V247" s="269"/>
    </row>
    <row r="248" ht="15.75" customHeight="1">
      <c r="L248" s="57"/>
      <c r="M248" s="62"/>
      <c r="O248" s="269"/>
      <c r="P248" s="269"/>
      <c r="Q248" s="269"/>
      <c r="R248" s="269"/>
      <c r="S248" s="269"/>
      <c r="T248" s="269"/>
      <c r="U248" s="269"/>
      <c r="V248" s="269"/>
    </row>
    <row r="249" ht="15.75" customHeight="1">
      <c r="L249" s="57"/>
      <c r="M249" s="62"/>
      <c r="O249" s="269"/>
      <c r="P249" s="269"/>
      <c r="Q249" s="269"/>
      <c r="R249" s="269"/>
      <c r="S249" s="269"/>
      <c r="T249" s="269"/>
      <c r="U249" s="269"/>
      <c r="V249" s="269"/>
    </row>
    <row r="250" ht="15.75" customHeight="1">
      <c r="L250" s="57"/>
      <c r="M250" s="62"/>
      <c r="O250" s="269"/>
      <c r="P250" s="269"/>
      <c r="Q250" s="269"/>
      <c r="R250" s="269"/>
      <c r="S250" s="269"/>
      <c r="T250" s="269"/>
      <c r="U250" s="269"/>
      <c r="V250" s="269"/>
    </row>
    <row r="251" ht="15.75" customHeight="1">
      <c r="L251" s="57"/>
      <c r="M251" s="62"/>
      <c r="O251" s="269"/>
      <c r="P251" s="269"/>
      <c r="Q251" s="269"/>
      <c r="R251" s="269"/>
      <c r="S251" s="269"/>
      <c r="T251" s="269"/>
      <c r="U251" s="269"/>
      <c r="V251" s="269"/>
    </row>
    <row r="252" ht="15.75" customHeight="1">
      <c r="L252" s="57"/>
      <c r="M252" s="62"/>
      <c r="O252" s="269"/>
      <c r="P252" s="269"/>
      <c r="Q252" s="269"/>
      <c r="R252" s="269"/>
      <c r="S252" s="269"/>
      <c r="T252" s="269"/>
      <c r="U252" s="269"/>
      <c r="V252" s="269"/>
    </row>
    <row r="253" ht="15.75" customHeight="1">
      <c r="L253" s="57"/>
      <c r="M253" s="62"/>
      <c r="O253" s="269"/>
      <c r="P253" s="269"/>
      <c r="Q253" s="269"/>
      <c r="R253" s="269"/>
      <c r="S253" s="269"/>
      <c r="T253" s="269"/>
      <c r="U253" s="269"/>
      <c r="V253" s="269"/>
    </row>
    <row r="254" ht="15.75" customHeight="1">
      <c r="L254" s="57"/>
      <c r="M254" s="62"/>
      <c r="O254" s="269"/>
      <c r="P254" s="269"/>
      <c r="Q254" s="269"/>
      <c r="R254" s="269"/>
      <c r="S254" s="269"/>
      <c r="T254" s="269"/>
      <c r="U254" s="269"/>
      <c r="V254" s="269"/>
    </row>
    <row r="255" ht="15.75" customHeight="1">
      <c r="L255" s="57"/>
      <c r="M255" s="62"/>
      <c r="O255" s="269"/>
      <c r="P255" s="269"/>
      <c r="Q255" s="269"/>
      <c r="R255" s="269"/>
      <c r="S255" s="269"/>
      <c r="T255" s="269"/>
      <c r="U255" s="269"/>
      <c r="V255" s="269"/>
    </row>
    <row r="256" ht="15.75" customHeight="1">
      <c r="L256" s="57"/>
      <c r="M256" s="62"/>
      <c r="O256" s="269"/>
      <c r="P256" s="269"/>
      <c r="Q256" s="269"/>
      <c r="R256" s="269"/>
      <c r="S256" s="269"/>
      <c r="T256" s="269"/>
      <c r="U256" s="269"/>
      <c r="V256" s="269"/>
    </row>
    <row r="257" ht="15.75" customHeight="1">
      <c r="L257" s="57"/>
      <c r="M257" s="62"/>
      <c r="O257" s="269"/>
      <c r="P257" s="269"/>
      <c r="Q257" s="269"/>
      <c r="R257" s="269"/>
      <c r="S257" s="269"/>
      <c r="T257" s="269"/>
      <c r="U257" s="269"/>
      <c r="V257" s="269"/>
    </row>
    <row r="258" ht="15.75" customHeight="1">
      <c r="L258" s="57"/>
      <c r="M258" s="62"/>
      <c r="O258" s="269"/>
      <c r="P258" s="269"/>
      <c r="Q258" s="269"/>
      <c r="R258" s="269"/>
      <c r="S258" s="269"/>
      <c r="T258" s="269"/>
      <c r="U258" s="269"/>
      <c r="V258" s="269"/>
    </row>
    <row r="259" ht="15.75" customHeight="1">
      <c r="L259" s="57"/>
      <c r="M259" s="62"/>
      <c r="O259" s="269"/>
      <c r="P259" s="269"/>
      <c r="Q259" s="269"/>
      <c r="R259" s="269"/>
      <c r="S259" s="269"/>
      <c r="T259" s="269"/>
      <c r="U259" s="269"/>
      <c r="V259" s="269"/>
    </row>
    <row r="260" ht="15.75" customHeight="1">
      <c r="L260" s="57"/>
      <c r="M260" s="62"/>
      <c r="O260" s="269"/>
      <c r="P260" s="269"/>
      <c r="Q260" s="269"/>
      <c r="R260" s="269"/>
      <c r="S260" s="269"/>
      <c r="T260" s="269"/>
      <c r="U260" s="269"/>
      <c r="V260" s="269"/>
    </row>
    <row r="261" ht="15.75" customHeight="1">
      <c r="L261" s="57"/>
      <c r="M261" s="62"/>
      <c r="O261" s="269"/>
      <c r="P261" s="269"/>
      <c r="Q261" s="269"/>
      <c r="R261" s="269"/>
      <c r="S261" s="269"/>
      <c r="T261" s="269"/>
      <c r="U261" s="269"/>
      <c r="V261" s="269"/>
    </row>
    <row r="262" ht="15.75" customHeight="1">
      <c r="L262" s="57"/>
      <c r="M262" s="62"/>
      <c r="O262" s="269"/>
      <c r="P262" s="269"/>
      <c r="Q262" s="269"/>
      <c r="R262" s="269"/>
      <c r="S262" s="269"/>
      <c r="T262" s="269"/>
      <c r="U262" s="269"/>
      <c r="V262" s="269"/>
    </row>
    <row r="263" ht="15.75" customHeight="1">
      <c r="L263" s="57"/>
      <c r="M263" s="62"/>
      <c r="O263" s="269"/>
      <c r="P263" s="269"/>
      <c r="Q263" s="269"/>
      <c r="R263" s="269"/>
      <c r="S263" s="269"/>
      <c r="T263" s="269"/>
      <c r="U263" s="269"/>
      <c r="V263" s="269"/>
    </row>
    <row r="264" ht="15.75" customHeight="1">
      <c r="L264" s="57"/>
      <c r="M264" s="62"/>
      <c r="O264" s="269"/>
      <c r="P264" s="269"/>
      <c r="Q264" s="269"/>
      <c r="R264" s="269"/>
      <c r="S264" s="269"/>
      <c r="T264" s="269"/>
      <c r="U264" s="269"/>
      <c r="V264" s="269"/>
    </row>
    <row r="265" ht="15.75" customHeight="1">
      <c r="L265" s="57"/>
      <c r="M265" s="62"/>
      <c r="O265" s="269"/>
      <c r="P265" s="269"/>
      <c r="Q265" s="269"/>
      <c r="R265" s="269"/>
      <c r="S265" s="269"/>
      <c r="T265" s="269"/>
      <c r="U265" s="269"/>
      <c r="V265" s="269"/>
    </row>
    <row r="266" ht="15.75" customHeight="1">
      <c r="L266" s="57"/>
      <c r="M266" s="62"/>
      <c r="O266" s="269"/>
      <c r="P266" s="269"/>
      <c r="Q266" s="269"/>
      <c r="R266" s="269"/>
      <c r="S266" s="269"/>
      <c r="T266" s="269"/>
      <c r="U266" s="269"/>
      <c r="V266" s="269"/>
    </row>
    <row r="267" ht="15.75" customHeight="1">
      <c r="L267" s="57"/>
      <c r="M267" s="62"/>
      <c r="O267" s="269"/>
      <c r="P267" s="269"/>
      <c r="Q267" s="269"/>
      <c r="R267" s="269"/>
      <c r="S267" s="269"/>
      <c r="T267" s="269"/>
      <c r="U267" s="269"/>
      <c r="V267" s="269"/>
    </row>
    <row r="268" ht="15.75" customHeight="1">
      <c r="L268" s="57"/>
      <c r="M268" s="62"/>
      <c r="O268" s="269"/>
      <c r="P268" s="269"/>
      <c r="Q268" s="269"/>
      <c r="R268" s="269"/>
      <c r="S268" s="269"/>
      <c r="T268" s="269"/>
      <c r="U268" s="269"/>
      <c r="V268" s="269"/>
    </row>
    <row r="269" ht="15.75" customHeight="1">
      <c r="L269" s="57"/>
      <c r="M269" s="62"/>
      <c r="O269" s="269"/>
      <c r="P269" s="269"/>
      <c r="Q269" s="269"/>
      <c r="R269" s="269"/>
      <c r="S269" s="269"/>
      <c r="T269" s="269"/>
      <c r="U269" s="269"/>
      <c r="V269" s="269"/>
    </row>
    <row r="270" ht="15.75" customHeight="1">
      <c r="L270" s="57"/>
      <c r="M270" s="62"/>
      <c r="O270" s="269"/>
      <c r="P270" s="269"/>
      <c r="Q270" s="269"/>
      <c r="R270" s="269"/>
      <c r="S270" s="269"/>
      <c r="T270" s="269"/>
      <c r="U270" s="269"/>
      <c r="V270" s="269"/>
    </row>
    <row r="271" ht="15.75" customHeight="1">
      <c r="L271" s="57"/>
      <c r="M271" s="62"/>
      <c r="O271" s="269"/>
      <c r="P271" s="269"/>
      <c r="Q271" s="269"/>
      <c r="R271" s="269"/>
      <c r="S271" s="269"/>
      <c r="T271" s="269"/>
      <c r="U271" s="269"/>
      <c r="V271" s="269"/>
    </row>
    <row r="272" ht="15.75" customHeight="1">
      <c r="L272" s="57"/>
      <c r="M272" s="62"/>
      <c r="O272" s="269"/>
      <c r="P272" s="269"/>
      <c r="Q272" s="269"/>
      <c r="R272" s="269"/>
      <c r="S272" s="269"/>
      <c r="T272" s="269"/>
      <c r="U272" s="269"/>
      <c r="V272" s="269"/>
    </row>
    <row r="273" ht="15.75" customHeight="1">
      <c r="L273" s="57"/>
      <c r="M273" s="62"/>
      <c r="O273" s="269"/>
      <c r="P273" s="269"/>
      <c r="Q273" s="269"/>
      <c r="R273" s="269"/>
      <c r="S273" s="269"/>
      <c r="T273" s="269"/>
      <c r="U273" s="269"/>
      <c r="V273" s="269"/>
    </row>
    <row r="274" ht="15.75" customHeight="1">
      <c r="L274" s="57"/>
      <c r="M274" s="62"/>
      <c r="O274" s="269"/>
      <c r="P274" s="269"/>
      <c r="Q274" s="269"/>
      <c r="R274" s="269"/>
      <c r="S274" s="269"/>
      <c r="T274" s="269"/>
      <c r="U274" s="269"/>
      <c r="V274" s="269"/>
    </row>
    <row r="275" ht="15.75" customHeight="1">
      <c r="L275" s="57"/>
      <c r="M275" s="62"/>
      <c r="O275" s="269"/>
      <c r="P275" s="269"/>
      <c r="Q275" s="269"/>
      <c r="R275" s="269"/>
      <c r="S275" s="269"/>
      <c r="T275" s="269"/>
      <c r="U275" s="269"/>
      <c r="V275" s="269"/>
    </row>
    <row r="276" ht="15.75" customHeight="1">
      <c r="L276" s="57"/>
      <c r="M276" s="62"/>
      <c r="O276" s="269"/>
      <c r="P276" s="269"/>
      <c r="Q276" s="269"/>
      <c r="R276" s="269"/>
      <c r="S276" s="269"/>
      <c r="T276" s="269"/>
      <c r="U276" s="269"/>
      <c r="V276" s="269"/>
    </row>
    <row r="277" ht="15.75" customHeight="1">
      <c r="L277" s="57"/>
      <c r="M277" s="62"/>
      <c r="O277" s="269"/>
      <c r="P277" s="269"/>
      <c r="Q277" s="269"/>
      <c r="R277" s="269"/>
      <c r="S277" s="269"/>
      <c r="T277" s="269"/>
      <c r="U277" s="269"/>
      <c r="V277" s="269"/>
    </row>
    <row r="278" ht="15.75" customHeight="1">
      <c r="L278" s="57"/>
      <c r="M278" s="62"/>
      <c r="O278" s="269"/>
      <c r="P278" s="269"/>
      <c r="Q278" s="269"/>
      <c r="R278" s="269"/>
      <c r="S278" s="269"/>
      <c r="T278" s="269"/>
      <c r="U278" s="269"/>
      <c r="V278" s="269"/>
    </row>
    <row r="279" ht="15.75" customHeight="1">
      <c r="L279" s="57"/>
      <c r="M279" s="62"/>
      <c r="O279" s="269"/>
      <c r="P279" s="269"/>
      <c r="Q279" s="269"/>
      <c r="R279" s="269"/>
      <c r="S279" s="269"/>
      <c r="T279" s="269"/>
      <c r="U279" s="269"/>
      <c r="V279" s="269"/>
    </row>
    <row r="280" ht="15.75" customHeight="1">
      <c r="L280" s="57"/>
      <c r="M280" s="62"/>
      <c r="O280" s="269"/>
      <c r="P280" s="269"/>
      <c r="Q280" s="269"/>
      <c r="R280" s="269"/>
      <c r="S280" s="269"/>
      <c r="T280" s="269"/>
      <c r="U280" s="269"/>
      <c r="V280" s="269"/>
    </row>
    <row r="281" ht="15.75" customHeight="1">
      <c r="L281" s="57"/>
      <c r="M281" s="62"/>
      <c r="O281" s="269"/>
      <c r="P281" s="269"/>
      <c r="Q281" s="269"/>
      <c r="R281" s="269"/>
      <c r="S281" s="269"/>
      <c r="T281" s="269"/>
      <c r="U281" s="269"/>
      <c r="V281" s="269"/>
    </row>
    <row r="282" ht="15.75" customHeight="1">
      <c r="L282" s="57"/>
      <c r="M282" s="62"/>
      <c r="O282" s="269"/>
      <c r="P282" s="269"/>
      <c r="Q282" s="269"/>
      <c r="R282" s="269"/>
      <c r="S282" s="269"/>
      <c r="T282" s="269"/>
      <c r="U282" s="269"/>
      <c r="V282" s="269"/>
    </row>
    <row r="283" ht="15.75" customHeight="1">
      <c r="L283" s="57"/>
      <c r="M283" s="62"/>
      <c r="O283" s="269"/>
      <c r="P283" s="269"/>
      <c r="Q283" s="269"/>
      <c r="R283" s="269"/>
      <c r="S283" s="269"/>
      <c r="T283" s="269"/>
      <c r="U283" s="269"/>
      <c r="V283" s="269"/>
    </row>
    <row r="284" ht="15.75" customHeight="1">
      <c r="L284" s="57"/>
      <c r="M284" s="62"/>
      <c r="O284" s="269"/>
      <c r="P284" s="269"/>
      <c r="Q284" s="269"/>
      <c r="R284" s="269"/>
      <c r="S284" s="269"/>
      <c r="T284" s="269"/>
      <c r="U284" s="269"/>
      <c r="V284" s="269"/>
    </row>
    <row r="285" ht="15.75" customHeight="1">
      <c r="L285" s="57"/>
      <c r="M285" s="62"/>
      <c r="O285" s="269"/>
      <c r="P285" s="269"/>
      <c r="Q285" s="269"/>
      <c r="R285" s="269"/>
      <c r="S285" s="269"/>
      <c r="T285" s="269"/>
      <c r="U285" s="269"/>
      <c r="V285" s="269"/>
    </row>
    <row r="286" ht="15.75" customHeight="1">
      <c r="L286" s="57"/>
      <c r="M286" s="62"/>
      <c r="O286" s="269"/>
      <c r="P286" s="269"/>
      <c r="Q286" s="269"/>
      <c r="R286" s="269"/>
      <c r="S286" s="269"/>
      <c r="T286" s="269"/>
      <c r="U286" s="269"/>
      <c r="V286" s="269"/>
    </row>
    <row r="287" ht="15.75" customHeight="1">
      <c r="L287" s="57"/>
      <c r="M287" s="62"/>
      <c r="O287" s="269"/>
      <c r="P287" s="269"/>
      <c r="Q287" s="269"/>
      <c r="R287" s="269"/>
      <c r="S287" s="269"/>
      <c r="T287" s="269"/>
      <c r="U287" s="269"/>
      <c r="V287" s="269"/>
    </row>
    <row r="288" ht="15.75" customHeight="1">
      <c r="L288" s="57"/>
      <c r="M288" s="62"/>
      <c r="O288" s="269"/>
      <c r="P288" s="269"/>
      <c r="Q288" s="269"/>
      <c r="R288" s="269"/>
      <c r="S288" s="269"/>
      <c r="T288" s="269"/>
      <c r="U288" s="269"/>
      <c r="V288" s="269"/>
    </row>
    <row r="289" ht="15.75" customHeight="1">
      <c r="L289" s="57"/>
      <c r="M289" s="62"/>
      <c r="O289" s="269"/>
      <c r="P289" s="269"/>
      <c r="Q289" s="269"/>
      <c r="R289" s="269"/>
      <c r="S289" s="269"/>
      <c r="T289" s="269"/>
      <c r="U289" s="269"/>
      <c r="V289" s="269"/>
    </row>
    <row r="290" ht="15.75" customHeight="1">
      <c r="L290" s="57"/>
      <c r="M290" s="62"/>
      <c r="O290" s="269"/>
      <c r="P290" s="269"/>
      <c r="Q290" s="269"/>
      <c r="R290" s="269"/>
      <c r="S290" s="269"/>
      <c r="T290" s="269"/>
      <c r="U290" s="269"/>
      <c r="V290" s="269"/>
    </row>
    <row r="291" ht="15.75" customHeight="1">
      <c r="L291" s="57"/>
      <c r="M291" s="62"/>
      <c r="O291" s="269"/>
      <c r="P291" s="269"/>
      <c r="Q291" s="269"/>
      <c r="R291" s="269"/>
      <c r="S291" s="269"/>
      <c r="T291" s="269"/>
      <c r="U291" s="269"/>
      <c r="V291" s="269"/>
    </row>
    <row r="292" ht="15.75" customHeight="1">
      <c r="L292" s="57"/>
      <c r="M292" s="62"/>
      <c r="O292" s="269"/>
      <c r="P292" s="269"/>
      <c r="Q292" s="269"/>
      <c r="R292" s="269"/>
      <c r="S292" s="269"/>
      <c r="T292" s="269"/>
      <c r="U292" s="269"/>
      <c r="V292" s="269"/>
    </row>
    <row r="293" ht="15.75" customHeight="1">
      <c r="L293" s="57"/>
      <c r="M293" s="62"/>
      <c r="O293" s="269"/>
      <c r="P293" s="269"/>
      <c r="Q293" s="269"/>
      <c r="R293" s="269"/>
      <c r="S293" s="269"/>
      <c r="T293" s="269"/>
      <c r="U293" s="269"/>
      <c r="V293" s="269"/>
    </row>
    <row r="294" ht="15.75" customHeight="1">
      <c r="L294" s="57"/>
      <c r="M294" s="62"/>
      <c r="O294" s="269"/>
      <c r="P294" s="269"/>
      <c r="Q294" s="269"/>
      <c r="R294" s="269"/>
      <c r="S294" s="269"/>
      <c r="T294" s="269"/>
      <c r="U294" s="269"/>
      <c r="V294" s="269"/>
    </row>
    <row r="295" ht="15.75" customHeight="1">
      <c r="L295" s="57"/>
      <c r="M295" s="62"/>
      <c r="O295" s="269"/>
      <c r="P295" s="269"/>
      <c r="Q295" s="269"/>
      <c r="R295" s="269"/>
      <c r="S295" s="269"/>
      <c r="T295" s="269"/>
      <c r="U295" s="269"/>
      <c r="V295" s="269"/>
    </row>
    <row r="296" ht="15.75" customHeight="1">
      <c r="L296" s="57"/>
      <c r="M296" s="62"/>
      <c r="O296" s="269"/>
      <c r="P296" s="269"/>
      <c r="Q296" s="269"/>
      <c r="R296" s="269"/>
      <c r="S296" s="269"/>
      <c r="T296" s="269"/>
      <c r="U296" s="269"/>
      <c r="V296" s="269"/>
    </row>
    <row r="297" ht="15.75" customHeight="1">
      <c r="L297" s="57"/>
      <c r="M297" s="62"/>
      <c r="O297" s="269"/>
      <c r="P297" s="269"/>
      <c r="Q297" s="269"/>
      <c r="R297" s="269"/>
      <c r="S297" s="269"/>
      <c r="T297" s="269"/>
      <c r="U297" s="269"/>
      <c r="V297" s="269"/>
    </row>
    <row r="298" ht="15.75" customHeight="1">
      <c r="L298" s="57"/>
      <c r="M298" s="62"/>
      <c r="O298" s="269"/>
      <c r="P298" s="269"/>
      <c r="Q298" s="269"/>
      <c r="R298" s="269"/>
      <c r="S298" s="269"/>
      <c r="T298" s="269"/>
      <c r="U298" s="269"/>
      <c r="V298" s="269"/>
    </row>
    <row r="299" ht="15.75" customHeight="1">
      <c r="L299" s="57"/>
      <c r="M299" s="62"/>
      <c r="O299" s="269"/>
      <c r="P299" s="269"/>
      <c r="Q299" s="269"/>
      <c r="R299" s="269"/>
      <c r="S299" s="269"/>
      <c r="T299" s="269"/>
      <c r="U299" s="269"/>
      <c r="V299" s="269"/>
    </row>
    <row r="300" ht="15.75" customHeight="1">
      <c r="L300" s="57"/>
      <c r="M300" s="62"/>
      <c r="O300" s="269"/>
      <c r="P300" s="269"/>
      <c r="Q300" s="269"/>
      <c r="R300" s="269"/>
      <c r="S300" s="269"/>
      <c r="T300" s="269"/>
      <c r="U300" s="269"/>
      <c r="V300" s="269"/>
    </row>
    <row r="301" ht="15.75" customHeight="1">
      <c r="L301" s="57"/>
      <c r="M301" s="62"/>
      <c r="O301" s="269"/>
      <c r="P301" s="269"/>
      <c r="Q301" s="269"/>
      <c r="R301" s="269"/>
      <c r="S301" s="269"/>
      <c r="T301" s="269"/>
      <c r="U301" s="269"/>
      <c r="V301" s="269"/>
    </row>
    <row r="302" ht="15.75" customHeight="1">
      <c r="L302" s="57"/>
      <c r="M302" s="62"/>
      <c r="O302" s="269"/>
      <c r="P302" s="269"/>
      <c r="Q302" s="269"/>
      <c r="R302" s="269"/>
      <c r="S302" s="269"/>
      <c r="T302" s="269"/>
      <c r="U302" s="269"/>
      <c r="V302" s="269"/>
    </row>
    <row r="303" ht="15.75" customHeight="1">
      <c r="L303" s="57"/>
      <c r="M303" s="62"/>
      <c r="O303" s="269"/>
      <c r="P303" s="269"/>
      <c r="Q303" s="269"/>
      <c r="R303" s="269"/>
      <c r="S303" s="269"/>
      <c r="T303" s="269"/>
      <c r="U303" s="269"/>
      <c r="V303" s="269"/>
    </row>
    <row r="304" ht="15.75" customHeight="1">
      <c r="L304" s="57"/>
      <c r="M304" s="62"/>
      <c r="O304" s="269"/>
      <c r="P304" s="269"/>
      <c r="Q304" s="269"/>
      <c r="R304" s="269"/>
      <c r="S304" s="269"/>
      <c r="T304" s="269"/>
      <c r="U304" s="269"/>
      <c r="V304" s="269"/>
    </row>
    <row r="305" ht="15.75" customHeight="1">
      <c r="L305" s="57"/>
      <c r="M305" s="62"/>
      <c r="O305" s="269"/>
      <c r="P305" s="269"/>
      <c r="Q305" s="269"/>
      <c r="R305" s="269"/>
      <c r="S305" s="269"/>
      <c r="T305" s="269"/>
      <c r="U305" s="269"/>
      <c r="V305" s="269"/>
    </row>
    <row r="306" ht="15.75" customHeight="1">
      <c r="L306" s="57"/>
      <c r="M306" s="62"/>
      <c r="O306" s="269"/>
      <c r="P306" s="269"/>
      <c r="Q306" s="269"/>
      <c r="R306" s="269"/>
      <c r="S306" s="269"/>
      <c r="T306" s="269"/>
      <c r="U306" s="269"/>
      <c r="V306" s="269"/>
    </row>
    <row r="307" ht="15.75" customHeight="1">
      <c r="L307" s="57"/>
      <c r="M307" s="62"/>
      <c r="O307" s="269"/>
      <c r="P307" s="269"/>
      <c r="Q307" s="269"/>
      <c r="R307" s="269"/>
      <c r="S307" s="269"/>
      <c r="T307" s="269"/>
      <c r="U307" s="269"/>
      <c r="V307" s="269"/>
    </row>
    <row r="308" ht="15.75" customHeight="1">
      <c r="L308" s="57"/>
      <c r="M308" s="62"/>
      <c r="O308" s="269"/>
      <c r="P308" s="269"/>
      <c r="Q308" s="269"/>
      <c r="R308" s="269"/>
      <c r="S308" s="269"/>
      <c r="T308" s="269"/>
      <c r="U308" s="269"/>
      <c r="V308" s="269"/>
    </row>
    <row r="309" ht="15.75" customHeight="1">
      <c r="L309" s="57"/>
      <c r="M309" s="62"/>
      <c r="O309" s="269"/>
      <c r="P309" s="269"/>
      <c r="Q309" s="269"/>
      <c r="R309" s="269"/>
      <c r="S309" s="269"/>
      <c r="T309" s="269"/>
      <c r="U309" s="269"/>
      <c r="V309" s="269"/>
    </row>
    <row r="310" ht="15.75" customHeight="1">
      <c r="L310" s="57"/>
      <c r="M310" s="62"/>
      <c r="O310" s="269"/>
      <c r="P310" s="269"/>
      <c r="Q310" s="269"/>
      <c r="R310" s="269"/>
      <c r="S310" s="269"/>
      <c r="T310" s="269"/>
      <c r="U310" s="269"/>
      <c r="V310" s="269"/>
    </row>
    <row r="311" ht="15.75" customHeight="1">
      <c r="L311" s="57"/>
      <c r="M311" s="62"/>
      <c r="O311" s="269"/>
      <c r="P311" s="269"/>
      <c r="Q311" s="269"/>
      <c r="R311" s="269"/>
      <c r="S311" s="269"/>
      <c r="T311" s="269"/>
      <c r="U311" s="269"/>
      <c r="V311" s="269"/>
    </row>
    <row r="312" ht="15.75" customHeight="1">
      <c r="L312" s="57"/>
      <c r="M312" s="62"/>
      <c r="O312" s="269"/>
      <c r="P312" s="269"/>
      <c r="Q312" s="269"/>
      <c r="R312" s="269"/>
      <c r="S312" s="269"/>
      <c r="T312" s="269"/>
      <c r="U312" s="269"/>
      <c r="V312" s="269"/>
    </row>
    <row r="313" ht="15.75" customHeight="1">
      <c r="L313" s="57"/>
      <c r="M313" s="62"/>
      <c r="O313" s="269"/>
      <c r="P313" s="269"/>
      <c r="Q313" s="269"/>
      <c r="R313" s="269"/>
      <c r="S313" s="269"/>
      <c r="T313" s="269"/>
      <c r="U313" s="269"/>
      <c r="V313" s="269"/>
    </row>
    <row r="314" ht="15.75" customHeight="1">
      <c r="L314" s="57"/>
      <c r="M314" s="62"/>
      <c r="O314" s="269"/>
      <c r="P314" s="269"/>
      <c r="Q314" s="269"/>
      <c r="R314" s="269"/>
      <c r="S314" s="269"/>
      <c r="T314" s="269"/>
      <c r="U314" s="269"/>
      <c r="V314" s="269"/>
    </row>
    <row r="315" ht="15.75" customHeight="1">
      <c r="L315" s="57"/>
      <c r="M315" s="62"/>
      <c r="O315" s="269"/>
      <c r="P315" s="269"/>
      <c r="Q315" s="269"/>
      <c r="R315" s="269"/>
      <c r="S315" s="269"/>
      <c r="T315" s="269"/>
      <c r="U315" s="269"/>
      <c r="V315" s="269"/>
    </row>
    <row r="316" ht="15.75" customHeight="1">
      <c r="L316" s="57"/>
      <c r="M316" s="62"/>
      <c r="O316" s="269"/>
      <c r="P316" s="269"/>
      <c r="Q316" s="269"/>
      <c r="R316" s="269"/>
      <c r="S316" s="269"/>
      <c r="T316" s="269"/>
      <c r="U316" s="269"/>
      <c r="V316" s="269"/>
    </row>
    <row r="317" ht="15.75" customHeight="1">
      <c r="L317" s="57"/>
      <c r="M317" s="62"/>
      <c r="O317" s="269"/>
      <c r="P317" s="269"/>
      <c r="Q317" s="269"/>
      <c r="R317" s="269"/>
      <c r="S317" s="269"/>
      <c r="T317" s="269"/>
      <c r="U317" s="269"/>
      <c r="V317" s="269"/>
    </row>
    <row r="318" ht="15.75" customHeight="1">
      <c r="L318" s="57"/>
      <c r="M318" s="62"/>
      <c r="O318" s="269"/>
      <c r="P318" s="269"/>
      <c r="Q318" s="269"/>
      <c r="R318" s="269"/>
      <c r="S318" s="269"/>
      <c r="T318" s="269"/>
      <c r="U318" s="269"/>
      <c r="V318" s="269"/>
    </row>
    <row r="319" ht="15.75" customHeight="1">
      <c r="L319" s="57"/>
      <c r="M319" s="62"/>
      <c r="O319" s="269"/>
      <c r="P319" s="269"/>
      <c r="Q319" s="269"/>
      <c r="R319" s="269"/>
      <c r="S319" s="269"/>
      <c r="T319" s="269"/>
      <c r="U319" s="269"/>
      <c r="V319" s="269"/>
    </row>
    <row r="320" ht="15.75" customHeight="1">
      <c r="L320" s="57"/>
      <c r="M320" s="62"/>
      <c r="O320" s="269"/>
      <c r="P320" s="269"/>
      <c r="Q320" s="269"/>
      <c r="R320" s="269"/>
      <c r="S320" s="269"/>
      <c r="T320" s="269"/>
      <c r="U320" s="269"/>
      <c r="V320" s="269"/>
    </row>
    <row r="321" ht="15.75" customHeight="1">
      <c r="L321" s="57"/>
      <c r="M321" s="62"/>
      <c r="O321" s="269"/>
      <c r="P321" s="269"/>
      <c r="Q321" s="269"/>
      <c r="R321" s="269"/>
      <c r="S321" s="269"/>
      <c r="T321" s="269"/>
      <c r="U321" s="269"/>
      <c r="V321" s="269"/>
    </row>
    <row r="322" ht="15.75" customHeight="1">
      <c r="L322" s="57"/>
      <c r="M322" s="62"/>
      <c r="O322" s="269"/>
      <c r="P322" s="269"/>
      <c r="Q322" s="269"/>
      <c r="R322" s="269"/>
      <c r="S322" s="269"/>
      <c r="T322" s="269"/>
      <c r="U322" s="269"/>
      <c r="V322" s="269"/>
    </row>
    <row r="323" ht="15.75" customHeight="1">
      <c r="L323" s="57"/>
      <c r="M323" s="62"/>
      <c r="O323" s="269"/>
      <c r="P323" s="269"/>
      <c r="Q323" s="269"/>
      <c r="R323" s="269"/>
      <c r="S323" s="269"/>
      <c r="T323" s="269"/>
      <c r="U323" s="269"/>
      <c r="V323" s="269"/>
    </row>
    <row r="324" ht="15.75" customHeight="1">
      <c r="L324" s="57"/>
      <c r="M324" s="62"/>
      <c r="O324" s="269"/>
      <c r="P324" s="269"/>
      <c r="Q324" s="269"/>
      <c r="R324" s="269"/>
      <c r="S324" s="269"/>
      <c r="T324" s="269"/>
      <c r="U324" s="269"/>
      <c r="V324" s="269"/>
    </row>
    <row r="325" ht="15.75" customHeight="1">
      <c r="L325" s="57"/>
      <c r="M325" s="62"/>
      <c r="O325" s="269"/>
      <c r="P325" s="269"/>
      <c r="Q325" s="269"/>
      <c r="R325" s="269"/>
      <c r="S325" s="269"/>
      <c r="T325" s="269"/>
      <c r="U325" s="269"/>
      <c r="V325" s="269"/>
    </row>
    <row r="326" ht="15.75" customHeight="1">
      <c r="L326" s="57"/>
      <c r="M326" s="62"/>
      <c r="O326" s="269"/>
      <c r="P326" s="269"/>
      <c r="Q326" s="269"/>
      <c r="R326" s="269"/>
      <c r="S326" s="269"/>
      <c r="T326" s="269"/>
      <c r="U326" s="269"/>
      <c r="V326" s="269"/>
    </row>
    <row r="327" ht="15.75" customHeight="1">
      <c r="L327" s="57"/>
      <c r="M327" s="62"/>
      <c r="O327" s="269"/>
      <c r="P327" s="269"/>
      <c r="Q327" s="269"/>
      <c r="R327" s="269"/>
      <c r="S327" s="269"/>
      <c r="T327" s="269"/>
      <c r="U327" s="269"/>
      <c r="V327" s="269"/>
    </row>
    <row r="328" ht="15.75" customHeight="1">
      <c r="L328" s="57"/>
      <c r="M328" s="62"/>
      <c r="O328" s="269"/>
      <c r="P328" s="269"/>
      <c r="Q328" s="269"/>
      <c r="R328" s="269"/>
      <c r="S328" s="269"/>
      <c r="T328" s="269"/>
      <c r="U328" s="269"/>
      <c r="V328" s="269"/>
    </row>
    <row r="329" ht="15.75" customHeight="1">
      <c r="L329" s="57"/>
      <c r="M329" s="62"/>
      <c r="O329" s="269"/>
      <c r="P329" s="269"/>
      <c r="Q329" s="269"/>
      <c r="R329" s="269"/>
      <c r="S329" s="269"/>
      <c r="T329" s="269"/>
      <c r="U329" s="269"/>
      <c r="V329" s="269"/>
    </row>
    <row r="330" ht="15.75" customHeight="1">
      <c r="L330" s="57"/>
      <c r="M330" s="62"/>
      <c r="O330" s="269"/>
      <c r="P330" s="269"/>
      <c r="Q330" s="269"/>
      <c r="R330" s="269"/>
      <c r="S330" s="269"/>
      <c r="T330" s="269"/>
      <c r="U330" s="269"/>
      <c r="V330" s="269"/>
    </row>
    <row r="331" ht="15.75" customHeight="1">
      <c r="L331" s="57"/>
      <c r="M331" s="62"/>
      <c r="O331" s="269"/>
      <c r="P331" s="269"/>
      <c r="Q331" s="269"/>
      <c r="R331" s="269"/>
      <c r="S331" s="269"/>
      <c r="T331" s="269"/>
      <c r="U331" s="269"/>
      <c r="V331" s="269"/>
    </row>
    <row r="332" ht="15.75" customHeight="1">
      <c r="L332" s="57"/>
      <c r="M332" s="62"/>
      <c r="O332" s="269"/>
      <c r="P332" s="269"/>
      <c r="Q332" s="269"/>
      <c r="R332" s="269"/>
      <c r="S332" s="269"/>
      <c r="T332" s="269"/>
      <c r="U332" s="269"/>
      <c r="V332" s="269"/>
    </row>
    <row r="333" ht="15.75" customHeight="1">
      <c r="L333" s="57"/>
      <c r="M333" s="62"/>
      <c r="O333" s="269"/>
      <c r="P333" s="269"/>
      <c r="Q333" s="269"/>
      <c r="R333" s="269"/>
      <c r="S333" s="269"/>
      <c r="T333" s="269"/>
      <c r="U333" s="269"/>
      <c r="V333" s="269"/>
    </row>
    <row r="334" ht="15.75" customHeight="1">
      <c r="L334" s="57"/>
      <c r="M334" s="62"/>
      <c r="O334" s="269"/>
      <c r="P334" s="269"/>
      <c r="Q334" s="269"/>
      <c r="R334" s="269"/>
      <c r="S334" s="269"/>
      <c r="T334" s="269"/>
      <c r="U334" s="269"/>
      <c r="V334" s="269"/>
    </row>
    <row r="335" ht="15.75" customHeight="1">
      <c r="L335" s="57"/>
      <c r="M335" s="62"/>
      <c r="O335" s="269"/>
      <c r="P335" s="269"/>
      <c r="Q335" s="269"/>
      <c r="R335" s="269"/>
      <c r="S335" s="269"/>
      <c r="T335" s="269"/>
      <c r="U335" s="269"/>
      <c r="V335" s="269"/>
    </row>
    <row r="336" ht="15.75" customHeight="1">
      <c r="L336" s="57"/>
      <c r="M336" s="62"/>
      <c r="O336" s="269"/>
      <c r="P336" s="269"/>
      <c r="Q336" s="269"/>
      <c r="R336" s="269"/>
      <c r="S336" s="269"/>
      <c r="T336" s="269"/>
      <c r="U336" s="269"/>
      <c r="V336" s="269"/>
    </row>
    <row r="337" ht="15.75" customHeight="1">
      <c r="L337" s="57"/>
      <c r="M337" s="62"/>
      <c r="O337" s="269"/>
      <c r="P337" s="269"/>
      <c r="Q337" s="269"/>
      <c r="R337" s="269"/>
      <c r="S337" s="269"/>
      <c r="T337" s="269"/>
      <c r="U337" s="269"/>
      <c r="V337" s="269"/>
    </row>
    <row r="338" ht="15.75" customHeight="1">
      <c r="L338" s="57"/>
      <c r="M338" s="62"/>
      <c r="O338" s="269"/>
      <c r="P338" s="269"/>
      <c r="Q338" s="269"/>
      <c r="R338" s="269"/>
      <c r="S338" s="269"/>
      <c r="T338" s="269"/>
      <c r="U338" s="269"/>
      <c r="V338" s="269"/>
    </row>
    <row r="339" ht="15.75" customHeight="1">
      <c r="L339" s="57"/>
      <c r="M339" s="62"/>
      <c r="O339" s="269"/>
      <c r="P339" s="269"/>
      <c r="Q339" s="269"/>
      <c r="R339" s="269"/>
      <c r="S339" s="269"/>
      <c r="T339" s="269"/>
      <c r="U339" s="269"/>
      <c r="V339" s="269"/>
    </row>
    <row r="340" ht="15.75" customHeight="1">
      <c r="L340" s="57"/>
      <c r="M340" s="62"/>
      <c r="O340" s="269"/>
      <c r="P340" s="269"/>
      <c r="Q340" s="269"/>
      <c r="R340" s="269"/>
      <c r="S340" s="269"/>
      <c r="T340" s="269"/>
      <c r="U340" s="269"/>
      <c r="V340" s="269"/>
    </row>
    <row r="341" ht="15.75" customHeight="1">
      <c r="L341" s="57"/>
      <c r="M341" s="62"/>
      <c r="O341" s="269"/>
      <c r="P341" s="269"/>
      <c r="Q341" s="269"/>
      <c r="R341" s="269"/>
      <c r="S341" s="269"/>
      <c r="T341" s="269"/>
      <c r="U341" s="269"/>
      <c r="V341" s="269"/>
    </row>
    <row r="342" ht="15.75" customHeight="1">
      <c r="L342" s="57"/>
      <c r="M342" s="62"/>
      <c r="O342" s="269"/>
      <c r="P342" s="269"/>
      <c r="Q342" s="269"/>
      <c r="R342" s="269"/>
      <c r="S342" s="269"/>
      <c r="T342" s="269"/>
      <c r="U342" s="269"/>
      <c r="V342" s="269"/>
    </row>
    <row r="343" ht="15.75" customHeight="1">
      <c r="L343" s="57"/>
      <c r="M343" s="62"/>
      <c r="O343" s="269"/>
      <c r="P343" s="269"/>
      <c r="Q343" s="269"/>
      <c r="R343" s="269"/>
      <c r="S343" s="269"/>
      <c r="T343" s="269"/>
      <c r="U343" s="269"/>
      <c r="V343" s="269"/>
    </row>
    <row r="344" ht="15.75" customHeight="1">
      <c r="L344" s="57"/>
      <c r="M344" s="62"/>
      <c r="O344" s="269"/>
      <c r="P344" s="269"/>
      <c r="Q344" s="269"/>
      <c r="R344" s="269"/>
      <c r="S344" s="269"/>
      <c r="T344" s="269"/>
      <c r="U344" s="269"/>
      <c r="V344" s="269"/>
    </row>
    <row r="345" ht="15.75" customHeight="1">
      <c r="L345" s="57"/>
      <c r="M345" s="62"/>
      <c r="O345" s="269"/>
      <c r="P345" s="269"/>
      <c r="Q345" s="269"/>
      <c r="R345" s="269"/>
      <c r="S345" s="269"/>
      <c r="T345" s="269"/>
      <c r="U345" s="269"/>
      <c r="V345" s="269"/>
    </row>
    <row r="346" ht="15.75" customHeight="1">
      <c r="L346" s="57"/>
      <c r="M346" s="62"/>
      <c r="O346" s="269"/>
      <c r="P346" s="269"/>
      <c r="Q346" s="269"/>
      <c r="R346" s="269"/>
      <c r="S346" s="269"/>
      <c r="T346" s="269"/>
      <c r="U346" s="269"/>
      <c r="V346" s="269"/>
    </row>
    <row r="347" ht="15.75" customHeight="1">
      <c r="L347" s="57"/>
      <c r="M347" s="62"/>
      <c r="O347" s="269"/>
      <c r="P347" s="269"/>
      <c r="Q347" s="269"/>
      <c r="R347" s="269"/>
      <c r="S347" s="269"/>
      <c r="T347" s="269"/>
      <c r="U347" s="269"/>
      <c r="V347" s="269"/>
    </row>
    <row r="348" ht="15.75" customHeight="1">
      <c r="L348" s="57"/>
      <c r="M348" s="62"/>
      <c r="O348" s="269"/>
      <c r="P348" s="269"/>
      <c r="Q348" s="269"/>
      <c r="R348" s="269"/>
      <c r="S348" s="269"/>
      <c r="T348" s="269"/>
      <c r="U348" s="269"/>
      <c r="V348" s="269"/>
    </row>
    <row r="349" ht="15.75" customHeight="1">
      <c r="L349" s="57"/>
      <c r="M349" s="62"/>
      <c r="O349" s="269"/>
      <c r="P349" s="269"/>
      <c r="Q349" s="269"/>
      <c r="R349" s="269"/>
      <c r="S349" s="269"/>
      <c r="T349" s="269"/>
      <c r="U349" s="269"/>
      <c r="V349" s="269"/>
    </row>
    <row r="350" ht="15.75" customHeight="1">
      <c r="L350" s="57"/>
      <c r="M350" s="62"/>
      <c r="O350" s="269"/>
      <c r="P350" s="269"/>
      <c r="Q350" s="269"/>
      <c r="R350" s="269"/>
      <c r="S350" s="269"/>
      <c r="T350" s="269"/>
      <c r="U350" s="269"/>
      <c r="V350" s="269"/>
    </row>
    <row r="351" ht="15.75" customHeight="1">
      <c r="L351" s="57"/>
      <c r="M351" s="62"/>
      <c r="O351" s="269"/>
      <c r="P351" s="269"/>
      <c r="Q351" s="269"/>
      <c r="R351" s="269"/>
      <c r="S351" s="269"/>
      <c r="T351" s="269"/>
      <c r="U351" s="269"/>
      <c r="V351" s="269"/>
    </row>
    <row r="352" ht="15.75" customHeight="1">
      <c r="L352" s="57"/>
      <c r="M352" s="62"/>
      <c r="O352" s="269"/>
      <c r="P352" s="269"/>
      <c r="Q352" s="269"/>
      <c r="R352" s="269"/>
      <c r="S352" s="269"/>
      <c r="T352" s="269"/>
      <c r="U352" s="269"/>
      <c r="V352" s="269"/>
    </row>
    <row r="353" ht="15.75" customHeight="1">
      <c r="L353" s="57"/>
      <c r="M353" s="62"/>
      <c r="O353" s="269"/>
      <c r="P353" s="269"/>
      <c r="Q353" s="269"/>
      <c r="R353" s="269"/>
      <c r="S353" s="269"/>
      <c r="T353" s="269"/>
      <c r="U353" s="269"/>
      <c r="V353" s="269"/>
    </row>
    <row r="354" ht="15.75" customHeight="1">
      <c r="L354" s="57"/>
      <c r="M354" s="62"/>
      <c r="O354" s="269"/>
      <c r="P354" s="269"/>
      <c r="Q354" s="269"/>
      <c r="R354" s="269"/>
      <c r="S354" s="269"/>
      <c r="T354" s="269"/>
      <c r="U354" s="269"/>
      <c r="V354" s="269"/>
    </row>
    <row r="355" ht="15.75" customHeight="1">
      <c r="L355" s="57"/>
      <c r="M355" s="62"/>
      <c r="O355" s="269"/>
      <c r="P355" s="269"/>
      <c r="Q355" s="269"/>
      <c r="R355" s="269"/>
      <c r="S355" s="269"/>
      <c r="T355" s="269"/>
      <c r="U355" s="269"/>
      <c r="V355" s="269"/>
    </row>
    <row r="356" ht="15.75" customHeight="1">
      <c r="L356" s="57"/>
      <c r="M356" s="62"/>
      <c r="O356" s="269"/>
      <c r="P356" s="269"/>
      <c r="Q356" s="269"/>
      <c r="R356" s="269"/>
      <c r="S356" s="269"/>
      <c r="T356" s="269"/>
      <c r="U356" s="269"/>
      <c r="V356" s="269"/>
    </row>
    <row r="357" ht="15.75" customHeight="1">
      <c r="L357" s="57"/>
      <c r="M357" s="62"/>
      <c r="O357" s="269"/>
      <c r="P357" s="269"/>
      <c r="Q357" s="269"/>
      <c r="R357" s="269"/>
      <c r="S357" s="269"/>
      <c r="T357" s="269"/>
      <c r="U357" s="269"/>
      <c r="V357" s="269"/>
    </row>
    <row r="358" ht="15.75" customHeight="1">
      <c r="L358" s="57"/>
      <c r="M358" s="62"/>
      <c r="O358" s="269"/>
      <c r="P358" s="269"/>
      <c r="Q358" s="269"/>
      <c r="R358" s="269"/>
      <c r="S358" s="269"/>
      <c r="T358" s="269"/>
      <c r="U358" s="269"/>
      <c r="V358" s="269"/>
    </row>
    <row r="359" ht="15.75" customHeight="1">
      <c r="L359" s="57"/>
      <c r="M359" s="62"/>
      <c r="O359" s="269"/>
      <c r="P359" s="269"/>
      <c r="Q359" s="269"/>
      <c r="R359" s="269"/>
      <c r="S359" s="269"/>
      <c r="T359" s="269"/>
      <c r="U359" s="269"/>
      <c r="V359" s="269"/>
    </row>
    <row r="360" ht="15.75" customHeight="1">
      <c r="L360" s="57"/>
      <c r="M360" s="62"/>
      <c r="O360" s="269"/>
      <c r="P360" s="269"/>
      <c r="Q360" s="269"/>
      <c r="R360" s="269"/>
      <c r="S360" s="269"/>
      <c r="T360" s="269"/>
      <c r="U360" s="269"/>
      <c r="V360" s="269"/>
    </row>
    <row r="361" ht="15.75" customHeight="1">
      <c r="L361" s="57"/>
      <c r="M361" s="62"/>
      <c r="O361" s="269"/>
      <c r="P361" s="269"/>
      <c r="Q361" s="269"/>
      <c r="R361" s="269"/>
      <c r="S361" s="269"/>
      <c r="T361" s="269"/>
      <c r="U361" s="269"/>
      <c r="V361" s="269"/>
    </row>
    <row r="362" ht="15.75" customHeight="1">
      <c r="L362" s="57"/>
      <c r="M362" s="62"/>
      <c r="O362" s="269"/>
      <c r="P362" s="269"/>
      <c r="Q362" s="269"/>
      <c r="R362" s="269"/>
      <c r="S362" s="269"/>
      <c r="T362" s="269"/>
      <c r="U362" s="269"/>
      <c r="V362" s="269"/>
    </row>
    <row r="363" ht="15.75" customHeight="1">
      <c r="L363" s="57"/>
      <c r="M363" s="62"/>
      <c r="O363" s="269"/>
      <c r="P363" s="269"/>
      <c r="Q363" s="269"/>
      <c r="R363" s="269"/>
      <c r="S363" s="269"/>
      <c r="T363" s="269"/>
      <c r="U363" s="269"/>
      <c r="V363" s="269"/>
    </row>
    <row r="364" ht="15.75" customHeight="1">
      <c r="L364" s="57"/>
      <c r="M364" s="62"/>
      <c r="O364" s="269"/>
      <c r="P364" s="269"/>
      <c r="Q364" s="269"/>
      <c r="R364" s="269"/>
      <c r="S364" s="269"/>
      <c r="T364" s="269"/>
      <c r="U364" s="269"/>
      <c r="V364" s="269"/>
    </row>
    <row r="365" ht="15.75" customHeight="1">
      <c r="L365" s="57"/>
      <c r="M365" s="62"/>
      <c r="O365" s="269"/>
      <c r="P365" s="269"/>
      <c r="Q365" s="269"/>
      <c r="R365" s="269"/>
      <c r="S365" s="269"/>
      <c r="T365" s="269"/>
      <c r="U365" s="269"/>
      <c r="V365" s="269"/>
    </row>
    <row r="366" ht="15.75" customHeight="1">
      <c r="L366" s="57"/>
      <c r="M366" s="62"/>
      <c r="O366" s="269"/>
      <c r="P366" s="269"/>
      <c r="Q366" s="269"/>
      <c r="R366" s="269"/>
      <c r="S366" s="269"/>
      <c r="T366" s="269"/>
      <c r="U366" s="269"/>
      <c r="V366" s="269"/>
    </row>
    <row r="367" ht="15.75" customHeight="1">
      <c r="L367" s="57"/>
      <c r="M367" s="62"/>
      <c r="O367" s="269"/>
      <c r="P367" s="269"/>
      <c r="Q367" s="269"/>
      <c r="R367" s="269"/>
      <c r="S367" s="269"/>
      <c r="T367" s="269"/>
      <c r="U367" s="269"/>
      <c r="V367" s="269"/>
    </row>
    <row r="368" ht="15.75" customHeight="1">
      <c r="L368" s="57"/>
      <c r="M368" s="62"/>
      <c r="O368" s="269"/>
      <c r="P368" s="269"/>
      <c r="Q368" s="269"/>
      <c r="R368" s="269"/>
      <c r="S368" s="269"/>
      <c r="T368" s="269"/>
      <c r="U368" s="269"/>
      <c r="V368" s="269"/>
    </row>
    <row r="369" ht="15.75" customHeight="1">
      <c r="L369" s="57"/>
      <c r="M369" s="62"/>
      <c r="O369" s="269"/>
      <c r="P369" s="269"/>
      <c r="Q369" s="269"/>
      <c r="R369" s="269"/>
      <c r="S369" s="269"/>
      <c r="T369" s="269"/>
      <c r="U369" s="269"/>
      <c r="V369" s="269"/>
    </row>
    <row r="370" ht="15.75" customHeight="1">
      <c r="L370" s="57"/>
      <c r="M370" s="62"/>
      <c r="O370" s="269"/>
      <c r="P370" s="269"/>
      <c r="Q370" s="269"/>
      <c r="R370" s="269"/>
      <c r="S370" s="269"/>
      <c r="T370" s="269"/>
      <c r="U370" s="269"/>
      <c r="V370" s="269"/>
    </row>
    <row r="371" ht="15.75" customHeight="1">
      <c r="L371" s="57"/>
      <c r="M371" s="62"/>
      <c r="O371" s="269"/>
      <c r="P371" s="269"/>
      <c r="Q371" s="269"/>
      <c r="R371" s="269"/>
      <c r="S371" s="269"/>
      <c r="T371" s="269"/>
      <c r="U371" s="269"/>
      <c r="V371" s="269"/>
    </row>
    <row r="372" ht="15.75" customHeight="1">
      <c r="L372" s="57"/>
      <c r="M372" s="62"/>
      <c r="O372" s="269"/>
      <c r="P372" s="269"/>
      <c r="Q372" s="269"/>
      <c r="R372" s="269"/>
      <c r="S372" s="269"/>
      <c r="T372" s="269"/>
      <c r="U372" s="269"/>
      <c r="V372" s="269"/>
    </row>
    <row r="373" ht="15.75" customHeight="1">
      <c r="L373" s="57"/>
      <c r="M373" s="62"/>
      <c r="O373" s="269"/>
      <c r="P373" s="269"/>
      <c r="Q373" s="269"/>
      <c r="R373" s="269"/>
      <c r="S373" s="269"/>
      <c r="T373" s="269"/>
      <c r="U373" s="269"/>
      <c r="V373" s="269"/>
    </row>
    <row r="374" ht="15.75" customHeight="1">
      <c r="L374" s="57"/>
      <c r="M374" s="62"/>
      <c r="O374" s="269"/>
      <c r="P374" s="269"/>
      <c r="Q374" s="269"/>
      <c r="R374" s="269"/>
      <c r="S374" s="269"/>
      <c r="T374" s="269"/>
      <c r="U374" s="269"/>
      <c r="V374" s="269"/>
    </row>
    <row r="375" ht="15.75" customHeight="1">
      <c r="L375" s="57"/>
      <c r="M375" s="62"/>
      <c r="O375" s="269"/>
      <c r="P375" s="269"/>
      <c r="Q375" s="269"/>
      <c r="R375" s="269"/>
      <c r="S375" s="269"/>
      <c r="T375" s="269"/>
      <c r="U375" s="269"/>
      <c r="V375" s="269"/>
    </row>
    <row r="376" ht="15.75" customHeight="1">
      <c r="L376" s="57"/>
      <c r="M376" s="62"/>
      <c r="O376" s="269"/>
      <c r="P376" s="269"/>
      <c r="Q376" s="269"/>
      <c r="R376" s="269"/>
      <c r="S376" s="269"/>
      <c r="T376" s="269"/>
      <c r="U376" s="269"/>
      <c r="V376" s="269"/>
    </row>
    <row r="377" ht="15.75" customHeight="1">
      <c r="L377" s="57"/>
      <c r="M377" s="62"/>
      <c r="O377" s="269"/>
      <c r="P377" s="269"/>
      <c r="Q377" s="269"/>
      <c r="R377" s="269"/>
      <c r="S377" s="269"/>
      <c r="T377" s="269"/>
      <c r="U377" s="269"/>
      <c r="V377" s="269"/>
    </row>
    <row r="378" ht="15.75" customHeight="1">
      <c r="L378" s="57"/>
      <c r="M378" s="62"/>
      <c r="O378" s="269"/>
      <c r="P378" s="269"/>
      <c r="Q378" s="269"/>
      <c r="R378" s="269"/>
      <c r="S378" s="269"/>
      <c r="T378" s="269"/>
      <c r="U378" s="269"/>
      <c r="V378" s="269"/>
    </row>
    <row r="379" ht="15.75" customHeight="1">
      <c r="L379" s="57"/>
      <c r="M379" s="62"/>
      <c r="O379" s="269"/>
      <c r="P379" s="269"/>
      <c r="Q379" s="269"/>
      <c r="R379" s="269"/>
      <c r="S379" s="269"/>
      <c r="T379" s="269"/>
      <c r="U379" s="269"/>
      <c r="V379" s="269"/>
    </row>
    <row r="380" ht="15.75" customHeight="1">
      <c r="L380" s="57"/>
      <c r="M380" s="62"/>
      <c r="O380" s="269"/>
      <c r="P380" s="269"/>
      <c r="Q380" s="269"/>
      <c r="R380" s="269"/>
      <c r="S380" s="269"/>
      <c r="T380" s="269"/>
      <c r="U380" s="269"/>
      <c r="V380" s="269"/>
    </row>
    <row r="381" ht="15.75" customHeight="1">
      <c r="L381" s="57"/>
      <c r="M381" s="62"/>
      <c r="O381" s="269"/>
      <c r="P381" s="269"/>
      <c r="Q381" s="269"/>
      <c r="R381" s="269"/>
      <c r="S381" s="269"/>
      <c r="T381" s="269"/>
      <c r="U381" s="269"/>
      <c r="V381" s="269"/>
    </row>
    <row r="382" ht="15.75" customHeight="1">
      <c r="L382" s="57"/>
      <c r="M382" s="62"/>
      <c r="O382" s="269"/>
      <c r="P382" s="269"/>
      <c r="Q382" s="269"/>
      <c r="R382" s="269"/>
      <c r="S382" s="269"/>
      <c r="T382" s="269"/>
      <c r="U382" s="269"/>
      <c r="V382" s="269"/>
    </row>
    <row r="383" ht="15.75" customHeight="1">
      <c r="L383" s="57"/>
      <c r="M383" s="62"/>
      <c r="O383" s="269"/>
      <c r="P383" s="269"/>
      <c r="Q383" s="269"/>
      <c r="R383" s="269"/>
      <c r="S383" s="269"/>
      <c r="T383" s="269"/>
      <c r="U383" s="269"/>
      <c r="V383" s="269"/>
    </row>
    <row r="384" ht="15.75" customHeight="1">
      <c r="L384" s="57"/>
      <c r="M384" s="62"/>
      <c r="O384" s="269"/>
      <c r="P384" s="269"/>
      <c r="Q384" s="269"/>
      <c r="R384" s="269"/>
      <c r="S384" s="269"/>
      <c r="T384" s="269"/>
      <c r="U384" s="269"/>
      <c r="V384" s="269"/>
    </row>
    <row r="385" ht="15.75" customHeight="1">
      <c r="L385" s="57"/>
      <c r="M385" s="62"/>
      <c r="O385" s="269"/>
      <c r="P385" s="269"/>
      <c r="Q385" s="269"/>
      <c r="R385" s="269"/>
      <c r="S385" s="269"/>
      <c r="T385" s="269"/>
      <c r="U385" s="269"/>
      <c r="V385" s="269"/>
    </row>
    <row r="386" ht="15.75" customHeight="1">
      <c r="L386" s="57"/>
      <c r="M386" s="62"/>
      <c r="O386" s="269"/>
      <c r="P386" s="269"/>
      <c r="Q386" s="269"/>
      <c r="R386" s="269"/>
      <c r="S386" s="269"/>
      <c r="T386" s="269"/>
      <c r="U386" s="269"/>
      <c r="V386" s="269"/>
    </row>
    <row r="387" ht="15.75" customHeight="1">
      <c r="L387" s="57"/>
      <c r="M387" s="62"/>
      <c r="O387" s="269"/>
      <c r="P387" s="269"/>
      <c r="Q387" s="269"/>
      <c r="R387" s="269"/>
      <c r="S387" s="269"/>
      <c r="T387" s="269"/>
      <c r="U387" s="269"/>
      <c r="V387" s="269"/>
    </row>
    <row r="388" ht="15.75" customHeight="1">
      <c r="L388" s="57"/>
      <c r="M388" s="62"/>
      <c r="O388" s="269"/>
      <c r="P388" s="269"/>
      <c r="Q388" s="269"/>
      <c r="R388" s="269"/>
      <c r="S388" s="269"/>
      <c r="T388" s="269"/>
      <c r="U388" s="269"/>
      <c r="V388" s="269"/>
    </row>
    <row r="389" ht="15.75" customHeight="1">
      <c r="L389" s="57"/>
      <c r="M389" s="62"/>
      <c r="O389" s="269"/>
      <c r="P389" s="269"/>
      <c r="Q389" s="269"/>
      <c r="R389" s="269"/>
      <c r="S389" s="269"/>
      <c r="T389" s="269"/>
      <c r="U389" s="269"/>
      <c r="V389" s="269"/>
    </row>
    <row r="390" ht="15.75" customHeight="1">
      <c r="L390" s="57"/>
      <c r="M390" s="62"/>
      <c r="O390" s="269"/>
      <c r="P390" s="269"/>
      <c r="Q390" s="269"/>
      <c r="R390" s="269"/>
      <c r="S390" s="269"/>
      <c r="T390" s="269"/>
      <c r="U390" s="269"/>
      <c r="V390" s="269"/>
    </row>
    <row r="391" ht="15.75" customHeight="1">
      <c r="L391" s="57"/>
      <c r="M391" s="62"/>
      <c r="O391" s="269"/>
      <c r="P391" s="269"/>
      <c r="Q391" s="269"/>
      <c r="R391" s="269"/>
      <c r="S391" s="269"/>
      <c r="T391" s="269"/>
      <c r="U391" s="269"/>
      <c r="V391" s="269"/>
    </row>
    <row r="392" ht="15.75" customHeight="1">
      <c r="L392" s="57"/>
      <c r="M392" s="62"/>
      <c r="O392" s="269"/>
      <c r="P392" s="269"/>
      <c r="Q392" s="269"/>
      <c r="R392" s="269"/>
      <c r="S392" s="269"/>
      <c r="T392" s="269"/>
      <c r="U392" s="269"/>
      <c r="V392" s="269"/>
    </row>
    <row r="393" ht="15.75" customHeight="1">
      <c r="L393" s="57"/>
      <c r="M393" s="62"/>
      <c r="O393" s="269"/>
      <c r="P393" s="269"/>
      <c r="Q393" s="269"/>
      <c r="R393" s="269"/>
      <c r="S393" s="269"/>
      <c r="T393" s="269"/>
      <c r="U393" s="269"/>
      <c r="V393" s="269"/>
    </row>
    <row r="394" ht="15.75" customHeight="1">
      <c r="L394" s="57"/>
      <c r="M394" s="62"/>
      <c r="O394" s="269"/>
      <c r="P394" s="269"/>
      <c r="Q394" s="269"/>
      <c r="R394" s="269"/>
      <c r="S394" s="269"/>
      <c r="T394" s="269"/>
      <c r="U394" s="269"/>
      <c r="V394" s="269"/>
    </row>
    <row r="395" ht="15.75" customHeight="1">
      <c r="L395" s="57"/>
      <c r="M395" s="62"/>
      <c r="O395" s="269"/>
      <c r="P395" s="269"/>
      <c r="Q395" s="269"/>
      <c r="R395" s="269"/>
      <c r="S395" s="269"/>
      <c r="T395" s="269"/>
      <c r="U395" s="269"/>
      <c r="V395" s="269"/>
    </row>
    <row r="396" ht="15.75" customHeight="1">
      <c r="L396" s="57"/>
      <c r="M396" s="62"/>
      <c r="O396" s="269"/>
      <c r="P396" s="269"/>
      <c r="Q396" s="269"/>
      <c r="R396" s="269"/>
      <c r="S396" s="269"/>
      <c r="T396" s="269"/>
      <c r="U396" s="269"/>
      <c r="V396" s="269"/>
    </row>
    <row r="397" ht="15.75" customHeight="1">
      <c r="L397" s="57"/>
      <c r="M397" s="62"/>
      <c r="O397" s="269"/>
      <c r="P397" s="269"/>
      <c r="Q397" s="269"/>
      <c r="R397" s="269"/>
      <c r="S397" s="269"/>
      <c r="T397" s="269"/>
      <c r="U397" s="269"/>
      <c r="V397" s="269"/>
    </row>
    <row r="398" ht="15.75" customHeight="1">
      <c r="L398" s="57"/>
      <c r="M398" s="62"/>
      <c r="O398" s="269"/>
      <c r="P398" s="269"/>
      <c r="Q398" s="269"/>
      <c r="R398" s="269"/>
      <c r="S398" s="269"/>
      <c r="T398" s="269"/>
      <c r="U398" s="269"/>
      <c r="V398" s="269"/>
    </row>
    <row r="399" ht="15.75" customHeight="1">
      <c r="L399" s="57"/>
      <c r="M399" s="62"/>
      <c r="O399" s="269"/>
      <c r="P399" s="269"/>
      <c r="Q399" s="269"/>
      <c r="R399" s="269"/>
      <c r="S399" s="269"/>
      <c r="T399" s="269"/>
      <c r="U399" s="269"/>
      <c r="V399" s="269"/>
    </row>
    <row r="400" ht="15.75" customHeight="1">
      <c r="L400" s="57"/>
      <c r="M400" s="62"/>
      <c r="O400" s="269"/>
      <c r="P400" s="269"/>
      <c r="Q400" s="269"/>
      <c r="R400" s="269"/>
      <c r="S400" s="269"/>
      <c r="T400" s="269"/>
      <c r="U400" s="269"/>
      <c r="V400" s="269"/>
    </row>
    <row r="401" ht="15.75" customHeight="1">
      <c r="L401" s="57"/>
      <c r="M401" s="62"/>
      <c r="O401" s="269"/>
      <c r="P401" s="269"/>
      <c r="Q401" s="269"/>
      <c r="R401" s="269"/>
      <c r="S401" s="269"/>
      <c r="T401" s="269"/>
      <c r="U401" s="269"/>
      <c r="V401" s="269"/>
    </row>
    <row r="402" ht="15.75" customHeight="1">
      <c r="L402" s="57"/>
      <c r="M402" s="62"/>
      <c r="O402" s="269"/>
      <c r="P402" s="269"/>
      <c r="Q402" s="269"/>
      <c r="R402" s="269"/>
      <c r="S402" s="269"/>
      <c r="T402" s="269"/>
      <c r="U402" s="269"/>
      <c r="V402" s="269"/>
    </row>
    <row r="403" ht="15.75" customHeight="1">
      <c r="L403" s="57"/>
      <c r="M403" s="62"/>
      <c r="O403" s="269"/>
      <c r="P403" s="269"/>
      <c r="Q403" s="269"/>
      <c r="R403" s="269"/>
      <c r="S403" s="269"/>
      <c r="T403" s="269"/>
      <c r="U403" s="269"/>
      <c r="V403" s="269"/>
    </row>
    <row r="404" ht="15.75" customHeight="1">
      <c r="L404" s="57"/>
      <c r="M404" s="62"/>
      <c r="O404" s="269"/>
      <c r="P404" s="269"/>
      <c r="Q404" s="269"/>
      <c r="R404" s="269"/>
      <c r="S404" s="269"/>
      <c r="T404" s="269"/>
      <c r="U404" s="269"/>
      <c r="V404" s="269"/>
    </row>
    <row r="405" ht="15.75" customHeight="1">
      <c r="L405" s="57"/>
      <c r="M405" s="62"/>
      <c r="O405" s="269"/>
      <c r="P405" s="269"/>
      <c r="Q405" s="269"/>
      <c r="R405" s="269"/>
      <c r="S405" s="269"/>
      <c r="T405" s="269"/>
      <c r="U405" s="269"/>
      <c r="V405" s="269"/>
    </row>
    <row r="406" ht="15.75" customHeight="1">
      <c r="L406" s="57"/>
      <c r="M406" s="62"/>
      <c r="O406" s="269"/>
      <c r="P406" s="269"/>
      <c r="Q406" s="269"/>
      <c r="R406" s="269"/>
      <c r="S406" s="269"/>
      <c r="T406" s="269"/>
      <c r="U406" s="269"/>
      <c r="V406" s="269"/>
    </row>
    <row r="407" ht="15.75" customHeight="1">
      <c r="L407" s="57"/>
      <c r="M407" s="62"/>
      <c r="O407" s="269"/>
      <c r="P407" s="269"/>
      <c r="Q407" s="269"/>
      <c r="R407" s="269"/>
      <c r="S407" s="269"/>
      <c r="T407" s="269"/>
      <c r="U407" s="269"/>
      <c r="V407" s="269"/>
    </row>
    <row r="408" ht="15.75" customHeight="1">
      <c r="L408" s="57"/>
      <c r="M408" s="62"/>
      <c r="O408" s="269"/>
      <c r="P408" s="269"/>
      <c r="Q408" s="269"/>
      <c r="R408" s="269"/>
      <c r="S408" s="269"/>
      <c r="T408" s="269"/>
      <c r="U408" s="269"/>
      <c r="V408" s="269"/>
    </row>
    <row r="409" ht="15.75" customHeight="1">
      <c r="L409" s="57"/>
      <c r="M409" s="62"/>
      <c r="O409" s="269"/>
      <c r="P409" s="269"/>
      <c r="Q409" s="269"/>
      <c r="R409" s="269"/>
      <c r="S409" s="269"/>
      <c r="T409" s="269"/>
      <c r="U409" s="269"/>
      <c r="V409" s="269"/>
    </row>
    <row r="410" ht="15.75" customHeight="1">
      <c r="L410" s="57"/>
      <c r="M410" s="62"/>
      <c r="O410" s="269"/>
      <c r="P410" s="269"/>
      <c r="Q410" s="269"/>
      <c r="R410" s="269"/>
      <c r="S410" s="269"/>
      <c r="T410" s="269"/>
      <c r="U410" s="269"/>
      <c r="V410" s="269"/>
    </row>
    <row r="411" ht="15.75" customHeight="1">
      <c r="L411" s="57"/>
      <c r="M411" s="62"/>
      <c r="O411" s="269"/>
      <c r="P411" s="269"/>
      <c r="Q411" s="269"/>
      <c r="R411" s="269"/>
      <c r="S411" s="269"/>
      <c r="T411" s="269"/>
      <c r="U411" s="269"/>
      <c r="V411" s="269"/>
    </row>
    <row r="412" ht="15.75" customHeight="1">
      <c r="L412" s="57"/>
      <c r="M412" s="62"/>
      <c r="O412" s="269"/>
      <c r="P412" s="269"/>
      <c r="Q412" s="269"/>
      <c r="R412" s="269"/>
      <c r="S412" s="269"/>
      <c r="T412" s="269"/>
      <c r="U412" s="269"/>
      <c r="V412" s="269"/>
    </row>
    <row r="413" ht="15.75" customHeight="1">
      <c r="L413" s="57"/>
      <c r="M413" s="62"/>
      <c r="O413" s="269"/>
      <c r="P413" s="269"/>
      <c r="Q413" s="269"/>
      <c r="R413" s="269"/>
      <c r="S413" s="269"/>
      <c r="T413" s="269"/>
      <c r="U413" s="269"/>
      <c r="V413" s="269"/>
    </row>
    <row r="414" ht="15.75" customHeight="1">
      <c r="L414" s="57"/>
      <c r="M414" s="62"/>
      <c r="O414" s="269"/>
      <c r="P414" s="269"/>
      <c r="Q414" s="269"/>
      <c r="R414" s="269"/>
      <c r="S414" s="269"/>
      <c r="T414" s="269"/>
      <c r="U414" s="269"/>
      <c r="V414" s="269"/>
    </row>
    <row r="415" ht="15.75" customHeight="1">
      <c r="L415" s="57"/>
      <c r="M415" s="62"/>
      <c r="O415" s="269"/>
      <c r="P415" s="269"/>
      <c r="Q415" s="269"/>
      <c r="R415" s="269"/>
      <c r="S415" s="269"/>
      <c r="T415" s="269"/>
      <c r="U415" s="269"/>
      <c r="V415" s="269"/>
    </row>
    <row r="416" ht="15.75" customHeight="1">
      <c r="L416" s="57"/>
      <c r="M416" s="62"/>
      <c r="O416" s="269"/>
      <c r="P416" s="269"/>
      <c r="Q416" s="269"/>
      <c r="R416" s="269"/>
      <c r="S416" s="269"/>
      <c r="T416" s="269"/>
      <c r="U416" s="269"/>
      <c r="V416" s="269"/>
    </row>
    <row r="417" ht="15.75" customHeight="1">
      <c r="L417" s="57"/>
      <c r="M417" s="62"/>
      <c r="O417" s="269"/>
      <c r="P417" s="269"/>
      <c r="Q417" s="269"/>
      <c r="R417" s="269"/>
      <c r="S417" s="269"/>
      <c r="T417" s="269"/>
      <c r="U417" s="269"/>
      <c r="V417" s="269"/>
    </row>
    <row r="418" ht="15.75" customHeight="1">
      <c r="L418" s="57"/>
      <c r="M418" s="62"/>
      <c r="O418" s="269"/>
      <c r="P418" s="269"/>
      <c r="Q418" s="269"/>
      <c r="R418" s="269"/>
      <c r="S418" s="269"/>
      <c r="T418" s="269"/>
      <c r="U418" s="269"/>
      <c r="V418" s="269"/>
    </row>
    <row r="419" ht="15.75" customHeight="1">
      <c r="L419" s="57"/>
      <c r="M419" s="62"/>
      <c r="O419" s="269"/>
      <c r="P419" s="269"/>
      <c r="Q419" s="269"/>
      <c r="R419" s="269"/>
      <c r="S419" s="269"/>
      <c r="T419" s="269"/>
      <c r="U419" s="269"/>
      <c r="V419" s="269"/>
    </row>
    <row r="420" ht="15.75" customHeight="1">
      <c r="L420" s="57"/>
      <c r="M420" s="62"/>
      <c r="O420" s="269"/>
      <c r="P420" s="269"/>
      <c r="Q420" s="269"/>
      <c r="R420" s="269"/>
      <c r="S420" s="269"/>
      <c r="T420" s="269"/>
      <c r="U420" s="269"/>
      <c r="V420" s="269"/>
    </row>
    <row r="421" ht="15.75" customHeight="1">
      <c r="L421" s="57"/>
      <c r="M421" s="62"/>
      <c r="O421" s="269"/>
      <c r="P421" s="269"/>
      <c r="Q421" s="269"/>
      <c r="R421" s="269"/>
      <c r="S421" s="269"/>
      <c r="T421" s="269"/>
      <c r="U421" s="269"/>
      <c r="V421" s="269"/>
    </row>
    <row r="422" ht="15.75" customHeight="1">
      <c r="L422" s="57"/>
      <c r="M422" s="62"/>
      <c r="O422" s="269"/>
      <c r="P422" s="269"/>
      <c r="Q422" s="269"/>
      <c r="R422" s="269"/>
      <c r="S422" s="269"/>
      <c r="T422" s="269"/>
      <c r="U422" s="269"/>
      <c r="V422" s="269"/>
    </row>
    <row r="423" ht="15.75" customHeight="1">
      <c r="L423" s="57"/>
      <c r="M423" s="62"/>
      <c r="O423" s="269"/>
      <c r="P423" s="269"/>
      <c r="Q423" s="269"/>
      <c r="R423" s="269"/>
      <c r="S423" s="269"/>
      <c r="T423" s="269"/>
      <c r="U423" s="269"/>
      <c r="V423" s="269"/>
    </row>
    <row r="424" ht="15.75" customHeight="1">
      <c r="L424" s="57"/>
      <c r="M424" s="62"/>
      <c r="O424" s="269"/>
      <c r="P424" s="269"/>
      <c r="Q424" s="269"/>
      <c r="R424" s="269"/>
      <c r="S424" s="269"/>
      <c r="T424" s="269"/>
      <c r="U424" s="269"/>
      <c r="V424" s="269"/>
    </row>
    <row r="425" ht="15.75" customHeight="1">
      <c r="L425" s="57"/>
      <c r="M425" s="62"/>
      <c r="O425" s="269"/>
      <c r="P425" s="269"/>
      <c r="Q425" s="269"/>
      <c r="R425" s="269"/>
      <c r="S425" s="269"/>
      <c r="T425" s="269"/>
      <c r="U425" s="269"/>
      <c r="V425" s="269"/>
    </row>
    <row r="426" ht="15.75" customHeight="1">
      <c r="L426" s="57"/>
      <c r="M426" s="62"/>
      <c r="O426" s="269"/>
      <c r="P426" s="269"/>
      <c r="Q426" s="269"/>
      <c r="R426" s="269"/>
      <c r="S426" s="269"/>
      <c r="T426" s="269"/>
      <c r="U426" s="269"/>
      <c r="V426" s="269"/>
    </row>
    <row r="427" ht="15.75" customHeight="1">
      <c r="L427" s="57"/>
      <c r="M427" s="62"/>
      <c r="O427" s="269"/>
      <c r="P427" s="269"/>
      <c r="Q427" s="269"/>
      <c r="R427" s="269"/>
      <c r="S427" s="269"/>
      <c r="T427" s="269"/>
      <c r="U427" s="269"/>
      <c r="V427" s="269"/>
    </row>
    <row r="428" ht="15.75" customHeight="1">
      <c r="L428" s="57"/>
      <c r="M428" s="62"/>
      <c r="O428" s="269"/>
      <c r="P428" s="269"/>
      <c r="Q428" s="269"/>
      <c r="R428" s="269"/>
      <c r="S428" s="269"/>
      <c r="T428" s="269"/>
      <c r="U428" s="269"/>
      <c r="V428" s="269"/>
    </row>
    <row r="429" ht="15.75" customHeight="1">
      <c r="L429" s="57"/>
      <c r="M429" s="62"/>
      <c r="O429" s="269"/>
      <c r="P429" s="269"/>
      <c r="Q429" s="269"/>
      <c r="R429" s="269"/>
      <c r="S429" s="269"/>
      <c r="T429" s="269"/>
      <c r="U429" s="269"/>
      <c r="V429" s="269"/>
    </row>
    <row r="430" ht="15.75" customHeight="1">
      <c r="L430" s="57"/>
      <c r="M430" s="62"/>
      <c r="O430" s="269"/>
      <c r="P430" s="269"/>
      <c r="Q430" s="269"/>
      <c r="R430" s="269"/>
      <c r="S430" s="269"/>
      <c r="T430" s="269"/>
      <c r="U430" s="269"/>
      <c r="V430" s="269"/>
    </row>
    <row r="431" ht="15.75" customHeight="1">
      <c r="L431" s="57"/>
      <c r="M431" s="62"/>
      <c r="O431" s="269"/>
      <c r="P431" s="269"/>
      <c r="Q431" s="269"/>
      <c r="R431" s="269"/>
      <c r="S431" s="269"/>
      <c r="T431" s="269"/>
      <c r="U431" s="269"/>
      <c r="V431" s="269"/>
    </row>
    <row r="432" ht="15.75" customHeight="1">
      <c r="L432" s="57"/>
      <c r="M432" s="62"/>
      <c r="O432" s="269"/>
      <c r="P432" s="269"/>
      <c r="Q432" s="269"/>
      <c r="R432" s="269"/>
      <c r="S432" s="269"/>
      <c r="T432" s="269"/>
      <c r="U432" s="269"/>
      <c r="V432" s="269"/>
    </row>
    <row r="433" ht="15.75" customHeight="1">
      <c r="L433" s="57"/>
      <c r="M433" s="62"/>
      <c r="O433" s="269"/>
      <c r="P433" s="269"/>
      <c r="Q433" s="269"/>
      <c r="R433" s="269"/>
      <c r="S433" s="269"/>
      <c r="T433" s="269"/>
      <c r="U433" s="269"/>
      <c r="V433" s="269"/>
    </row>
    <row r="434" ht="15.75" customHeight="1">
      <c r="L434" s="57"/>
      <c r="M434" s="62"/>
      <c r="O434" s="269"/>
      <c r="P434" s="269"/>
      <c r="Q434" s="269"/>
      <c r="R434" s="269"/>
      <c r="S434" s="269"/>
      <c r="T434" s="269"/>
      <c r="U434" s="269"/>
      <c r="V434" s="269"/>
    </row>
    <row r="435" ht="15.75" customHeight="1">
      <c r="L435" s="57"/>
      <c r="M435" s="62"/>
      <c r="O435" s="269"/>
      <c r="P435" s="269"/>
      <c r="Q435" s="269"/>
      <c r="R435" s="269"/>
      <c r="S435" s="269"/>
      <c r="T435" s="269"/>
      <c r="U435" s="269"/>
      <c r="V435" s="269"/>
    </row>
    <row r="436" ht="15.75" customHeight="1">
      <c r="L436" s="57"/>
      <c r="M436" s="62"/>
      <c r="O436" s="269"/>
      <c r="P436" s="269"/>
      <c r="Q436" s="269"/>
      <c r="R436" s="269"/>
      <c r="S436" s="269"/>
      <c r="T436" s="269"/>
      <c r="U436" s="269"/>
      <c r="V436" s="269"/>
    </row>
    <row r="437" ht="15.75" customHeight="1">
      <c r="L437" s="57"/>
      <c r="M437" s="62"/>
      <c r="O437" s="269"/>
      <c r="P437" s="269"/>
      <c r="Q437" s="269"/>
      <c r="R437" s="269"/>
      <c r="S437" s="269"/>
      <c r="T437" s="269"/>
      <c r="U437" s="269"/>
      <c r="V437" s="269"/>
    </row>
    <row r="438" ht="15.75" customHeight="1">
      <c r="L438" s="57"/>
      <c r="M438" s="62"/>
      <c r="O438" s="269"/>
      <c r="P438" s="269"/>
      <c r="Q438" s="269"/>
      <c r="R438" s="269"/>
      <c r="S438" s="269"/>
      <c r="T438" s="269"/>
      <c r="U438" s="269"/>
      <c r="V438" s="269"/>
    </row>
    <row r="439" ht="15.75" customHeight="1">
      <c r="L439" s="57"/>
      <c r="M439" s="62"/>
      <c r="O439" s="269"/>
      <c r="P439" s="269"/>
      <c r="Q439" s="269"/>
      <c r="R439" s="269"/>
      <c r="S439" s="269"/>
      <c r="T439" s="269"/>
      <c r="U439" s="269"/>
      <c r="V439" s="269"/>
    </row>
    <row r="440" ht="15.75" customHeight="1">
      <c r="L440" s="57"/>
      <c r="M440" s="62"/>
      <c r="O440" s="269"/>
      <c r="P440" s="269"/>
      <c r="Q440" s="269"/>
      <c r="R440" s="269"/>
      <c r="S440" s="269"/>
      <c r="T440" s="269"/>
      <c r="U440" s="269"/>
      <c r="V440" s="269"/>
    </row>
    <row r="441" ht="15.75" customHeight="1">
      <c r="L441" s="57"/>
      <c r="M441" s="62"/>
      <c r="O441" s="269"/>
      <c r="P441" s="269"/>
      <c r="Q441" s="269"/>
      <c r="R441" s="269"/>
      <c r="S441" s="269"/>
      <c r="T441" s="269"/>
      <c r="U441" s="269"/>
      <c r="V441" s="269"/>
    </row>
    <row r="442" ht="15.75" customHeight="1">
      <c r="L442" s="57"/>
      <c r="M442" s="62"/>
      <c r="O442" s="269"/>
      <c r="P442" s="269"/>
      <c r="Q442" s="269"/>
      <c r="R442" s="269"/>
      <c r="S442" s="269"/>
      <c r="T442" s="269"/>
      <c r="U442" s="269"/>
      <c r="V442" s="269"/>
    </row>
    <row r="443" ht="15.75" customHeight="1">
      <c r="L443" s="57"/>
      <c r="M443" s="62"/>
      <c r="O443" s="269"/>
      <c r="P443" s="269"/>
      <c r="Q443" s="269"/>
      <c r="R443" s="269"/>
      <c r="S443" s="269"/>
      <c r="T443" s="269"/>
      <c r="U443" s="269"/>
      <c r="V443" s="269"/>
    </row>
    <row r="444" ht="15.75" customHeight="1">
      <c r="L444" s="57"/>
      <c r="M444" s="62"/>
      <c r="O444" s="269"/>
      <c r="P444" s="269"/>
      <c r="Q444" s="269"/>
      <c r="R444" s="269"/>
      <c r="S444" s="269"/>
      <c r="T444" s="269"/>
      <c r="U444" s="269"/>
      <c r="V444" s="269"/>
    </row>
    <row r="445" ht="15.75" customHeight="1">
      <c r="L445" s="57"/>
      <c r="M445" s="62"/>
      <c r="O445" s="269"/>
      <c r="P445" s="269"/>
      <c r="Q445" s="269"/>
      <c r="R445" s="269"/>
      <c r="S445" s="269"/>
      <c r="T445" s="269"/>
      <c r="U445" s="269"/>
      <c r="V445" s="269"/>
    </row>
    <row r="446" ht="15.75" customHeight="1">
      <c r="L446" s="57"/>
      <c r="M446" s="62"/>
      <c r="O446" s="269"/>
      <c r="P446" s="269"/>
      <c r="Q446" s="269"/>
      <c r="R446" s="269"/>
      <c r="S446" s="269"/>
      <c r="T446" s="269"/>
      <c r="U446" s="269"/>
      <c r="V446" s="269"/>
    </row>
    <row r="447" ht="15.75" customHeight="1">
      <c r="L447" s="57"/>
      <c r="M447" s="62"/>
      <c r="O447" s="269"/>
      <c r="P447" s="269"/>
      <c r="Q447" s="269"/>
      <c r="R447" s="269"/>
      <c r="S447" s="269"/>
      <c r="T447" s="269"/>
      <c r="U447" s="269"/>
      <c r="V447" s="269"/>
    </row>
    <row r="448" ht="15.75" customHeight="1">
      <c r="L448" s="57"/>
      <c r="M448" s="62"/>
      <c r="O448" s="269"/>
      <c r="P448" s="269"/>
      <c r="Q448" s="269"/>
      <c r="R448" s="269"/>
      <c r="S448" s="269"/>
      <c r="T448" s="269"/>
      <c r="U448" s="269"/>
      <c r="V448" s="269"/>
    </row>
    <row r="449" ht="15.75" customHeight="1">
      <c r="L449" s="57"/>
      <c r="M449" s="62"/>
      <c r="O449" s="269"/>
      <c r="P449" s="269"/>
      <c r="Q449" s="269"/>
      <c r="R449" s="269"/>
      <c r="S449" s="269"/>
      <c r="T449" s="269"/>
      <c r="U449" s="269"/>
      <c r="V449" s="269"/>
    </row>
    <row r="450" ht="15.75" customHeight="1">
      <c r="L450" s="57"/>
      <c r="M450" s="62"/>
      <c r="O450" s="269"/>
      <c r="P450" s="269"/>
      <c r="Q450" s="269"/>
      <c r="R450" s="269"/>
      <c r="S450" s="269"/>
      <c r="T450" s="269"/>
      <c r="U450" s="269"/>
      <c r="V450" s="269"/>
    </row>
    <row r="451" ht="15.75" customHeight="1">
      <c r="L451" s="57"/>
      <c r="M451" s="62"/>
      <c r="O451" s="269"/>
      <c r="P451" s="269"/>
      <c r="Q451" s="269"/>
      <c r="R451" s="269"/>
      <c r="S451" s="269"/>
      <c r="T451" s="269"/>
      <c r="U451" s="269"/>
      <c r="V451" s="269"/>
    </row>
    <row r="452" ht="15.75" customHeight="1">
      <c r="L452" s="57"/>
      <c r="M452" s="62"/>
      <c r="O452" s="269"/>
      <c r="P452" s="269"/>
      <c r="Q452" s="269"/>
      <c r="R452" s="269"/>
      <c r="S452" s="269"/>
      <c r="T452" s="269"/>
      <c r="U452" s="269"/>
      <c r="V452" s="269"/>
    </row>
    <row r="453" ht="15.75" customHeight="1">
      <c r="L453" s="57"/>
      <c r="M453" s="62"/>
      <c r="O453" s="269"/>
      <c r="P453" s="269"/>
      <c r="Q453" s="269"/>
      <c r="R453" s="269"/>
      <c r="S453" s="269"/>
      <c r="T453" s="269"/>
      <c r="U453" s="269"/>
      <c r="V453" s="269"/>
    </row>
    <row r="454" ht="15.75" customHeight="1">
      <c r="L454" s="57"/>
      <c r="M454" s="62"/>
      <c r="O454" s="269"/>
      <c r="P454" s="269"/>
      <c r="Q454" s="269"/>
      <c r="R454" s="269"/>
      <c r="S454" s="269"/>
      <c r="T454" s="269"/>
      <c r="U454" s="269"/>
      <c r="V454" s="269"/>
    </row>
    <row r="455" ht="15.75" customHeight="1">
      <c r="L455" s="57"/>
      <c r="M455" s="62"/>
      <c r="O455" s="269"/>
      <c r="P455" s="269"/>
      <c r="Q455" s="269"/>
      <c r="R455" s="269"/>
      <c r="S455" s="269"/>
      <c r="T455" s="269"/>
      <c r="U455" s="269"/>
      <c r="V455" s="269"/>
    </row>
    <row r="456" ht="15.75" customHeight="1">
      <c r="L456" s="57"/>
      <c r="M456" s="62"/>
      <c r="O456" s="269"/>
      <c r="P456" s="269"/>
      <c r="Q456" s="269"/>
      <c r="R456" s="269"/>
      <c r="S456" s="269"/>
      <c r="T456" s="269"/>
      <c r="U456" s="269"/>
      <c r="V456" s="269"/>
    </row>
    <row r="457" ht="15.75" customHeight="1">
      <c r="L457" s="57"/>
      <c r="M457" s="62"/>
      <c r="O457" s="269"/>
      <c r="P457" s="269"/>
      <c r="Q457" s="269"/>
      <c r="R457" s="269"/>
      <c r="S457" s="269"/>
      <c r="T457" s="269"/>
      <c r="U457" s="269"/>
      <c r="V457" s="269"/>
    </row>
    <row r="458" ht="15.75" customHeight="1">
      <c r="L458" s="57"/>
      <c r="M458" s="62"/>
      <c r="O458" s="269"/>
      <c r="P458" s="269"/>
      <c r="Q458" s="269"/>
      <c r="R458" s="269"/>
      <c r="S458" s="269"/>
      <c r="T458" s="269"/>
      <c r="U458" s="269"/>
      <c r="V458" s="269"/>
    </row>
    <row r="459" ht="15.75" customHeight="1">
      <c r="L459" s="57"/>
      <c r="M459" s="62"/>
      <c r="O459" s="269"/>
      <c r="P459" s="269"/>
      <c r="Q459" s="269"/>
      <c r="R459" s="269"/>
      <c r="S459" s="269"/>
      <c r="T459" s="269"/>
      <c r="U459" s="269"/>
      <c r="V459" s="269"/>
    </row>
    <row r="460" ht="15.75" customHeight="1">
      <c r="L460" s="57"/>
      <c r="M460" s="62"/>
      <c r="O460" s="269"/>
      <c r="P460" s="269"/>
      <c r="Q460" s="269"/>
      <c r="R460" s="269"/>
      <c r="S460" s="269"/>
      <c r="T460" s="269"/>
      <c r="U460" s="269"/>
      <c r="V460" s="269"/>
    </row>
    <row r="461" ht="15.75" customHeight="1">
      <c r="L461" s="57"/>
      <c r="M461" s="62"/>
      <c r="O461" s="269"/>
      <c r="P461" s="269"/>
      <c r="Q461" s="269"/>
      <c r="R461" s="269"/>
      <c r="S461" s="269"/>
      <c r="T461" s="269"/>
      <c r="U461" s="269"/>
      <c r="V461" s="269"/>
    </row>
    <row r="462" ht="15.75" customHeight="1">
      <c r="L462" s="57"/>
      <c r="M462" s="62"/>
      <c r="O462" s="269"/>
      <c r="P462" s="269"/>
      <c r="Q462" s="269"/>
      <c r="R462" s="269"/>
      <c r="S462" s="269"/>
      <c r="T462" s="269"/>
      <c r="U462" s="269"/>
      <c r="V462" s="269"/>
    </row>
    <row r="463" ht="15.75" customHeight="1">
      <c r="L463" s="57"/>
      <c r="M463" s="62"/>
      <c r="O463" s="269"/>
      <c r="P463" s="269"/>
      <c r="Q463" s="269"/>
      <c r="R463" s="269"/>
      <c r="S463" s="269"/>
      <c r="T463" s="269"/>
      <c r="U463" s="269"/>
      <c r="V463" s="269"/>
    </row>
    <row r="464" ht="15.75" customHeight="1">
      <c r="L464" s="57"/>
      <c r="M464" s="62"/>
      <c r="O464" s="269"/>
      <c r="P464" s="269"/>
      <c r="Q464" s="269"/>
      <c r="R464" s="269"/>
      <c r="S464" s="269"/>
      <c r="T464" s="269"/>
      <c r="U464" s="269"/>
      <c r="V464" s="269"/>
    </row>
    <row r="465" ht="15.75" customHeight="1">
      <c r="L465" s="57"/>
      <c r="M465" s="62"/>
      <c r="O465" s="269"/>
      <c r="P465" s="269"/>
      <c r="Q465" s="269"/>
      <c r="R465" s="269"/>
      <c r="S465" s="269"/>
      <c r="T465" s="269"/>
      <c r="U465" s="269"/>
      <c r="V465" s="269"/>
    </row>
    <row r="466" ht="15.75" customHeight="1">
      <c r="L466" s="57"/>
      <c r="M466" s="62"/>
      <c r="O466" s="269"/>
      <c r="P466" s="269"/>
      <c r="Q466" s="269"/>
      <c r="R466" s="269"/>
      <c r="S466" s="269"/>
      <c r="T466" s="269"/>
      <c r="U466" s="269"/>
      <c r="V466" s="269"/>
    </row>
    <row r="467" ht="15.75" customHeight="1">
      <c r="L467" s="57"/>
      <c r="M467" s="62"/>
      <c r="O467" s="269"/>
      <c r="P467" s="269"/>
      <c r="Q467" s="269"/>
      <c r="R467" s="269"/>
      <c r="S467" s="269"/>
      <c r="T467" s="269"/>
      <c r="U467" s="269"/>
      <c r="V467" s="269"/>
    </row>
    <row r="468" ht="15.75" customHeight="1">
      <c r="L468" s="57"/>
      <c r="M468" s="62"/>
      <c r="O468" s="269"/>
      <c r="P468" s="269"/>
      <c r="Q468" s="269"/>
      <c r="R468" s="269"/>
      <c r="S468" s="269"/>
      <c r="T468" s="269"/>
      <c r="U468" s="269"/>
      <c r="V468" s="269"/>
    </row>
    <row r="469" ht="15.75" customHeight="1">
      <c r="L469" s="57"/>
      <c r="M469" s="62"/>
      <c r="O469" s="269"/>
      <c r="P469" s="269"/>
      <c r="Q469" s="269"/>
      <c r="R469" s="269"/>
      <c r="S469" s="269"/>
      <c r="T469" s="269"/>
      <c r="U469" s="269"/>
      <c r="V469" s="269"/>
    </row>
    <row r="470" ht="15.75" customHeight="1">
      <c r="L470" s="57"/>
      <c r="M470" s="62"/>
      <c r="O470" s="269"/>
      <c r="P470" s="269"/>
      <c r="Q470" s="269"/>
      <c r="R470" s="269"/>
      <c r="S470" s="269"/>
      <c r="T470" s="269"/>
      <c r="U470" s="269"/>
      <c r="V470" s="269"/>
    </row>
    <row r="471" ht="15.75" customHeight="1">
      <c r="L471" s="57"/>
      <c r="M471" s="62"/>
      <c r="O471" s="269"/>
      <c r="P471" s="269"/>
      <c r="Q471" s="269"/>
      <c r="R471" s="269"/>
      <c r="S471" s="269"/>
      <c r="T471" s="269"/>
      <c r="U471" s="269"/>
      <c r="V471" s="269"/>
    </row>
    <row r="472" ht="15.75" customHeight="1">
      <c r="L472" s="57"/>
      <c r="M472" s="62"/>
      <c r="O472" s="269"/>
      <c r="P472" s="269"/>
      <c r="Q472" s="269"/>
      <c r="R472" s="269"/>
      <c r="S472" s="269"/>
      <c r="T472" s="269"/>
      <c r="U472" s="269"/>
      <c r="V472" s="269"/>
    </row>
    <row r="473" ht="15.75" customHeight="1">
      <c r="L473" s="57"/>
      <c r="M473" s="62"/>
      <c r="O473" s="269"/>
      <c r="P473" s="269"/>
      <c r="Q473" s="269"/>
      <c r="R473" s="269"/>
      <c r="S473" s="269"/>
      <c r="T473" s="269"/>
      <c r="U473" s="269"/>
      <c r="V473" s="269"/>
    </row>
    <row r="474" ht="15.75" customHeight="1">
      <c r="L474" s="57"/>
      <c r="M474" s="62"/>
      <c r="O474" s="269"/>
      <c r="P474" s="269"/>
      <c r="Q474" s="269"/>
      <c r="R474" s="269"/>
      <c r="S474" s="269"/>
      <c r="T474" s="269"/>
      <c r="U474" s="269"/>
      <c r="V474" s="269"/>
    </row>
    <row r="475" ht="15.75" customHeight="1">
      <c r="L475" s="57"/>
      <c r="M475" s="62"/>
      <c r="O475" s="269"/>
      <c r="P475" s="269"/>
      <c r="Q475" s="269"/>
      <c r="R475" s="269"/>
      <c r="S475" s="269"/>
      <c r="T475" s="269"/>
      <c r="U475" s="269"/>
      <c r="V475" s="269"/>
    </row>
    <row r="476" ht="15.75" customHeight="1">
      <c r="L476" s="57"/>
      <c r="M476" s="62"/>
      <c r="O476" s="269"/>
      <c r="P476" s="269"/>
      <c r="Q476" s="269"/>
      <c r="R476" s="269"/>
      <c r="S476" s="269"/>
      <c r="T476" s="269"/>
      <c r="U476" s="269"/>
      <c r="V476" s="269"/>
    </row>
    <row r="477" ht="15.75" customHeight="1">
      <c r="L477" s="57"/>
      <c r="M477" s="62"/>
      <c r="O477" s="269"/>
      <c r="P477" s="269"/>
      <c r="Q477" s="269"/>
      <c r="R477" s="269"/>
      <c r="S477" s="269"/>
      <c r="T477" s="269"/>
      <c r="U477" s="269"/>
      <c r="V477" s="269"/>
    </row>
    <row r="478" ht="15.75" customHeight="1">
      <c r="L478" s="57"/>
      <c r="M478" s="62"/>
      <c r="O478" s="269"/>
      <c r="P478" s="269"/>
      <c r="Q478" s="269"/>
      <c r="R478" s="269"/>
      <c r="S478" s="269"/>
      <c r="T478" s="269"/>
      <c r="U478" s="269"/>
      <c r="V478" s="269"/>
    </row>
    <row r="479" ht="15.75" customHeight="1">
      <c r="L479" s="57"/>
      <c r="M479" s="62"/>
      <c r="O479" s="269"/>
      <c r="P479" s="269"/>
      <c r="Q479" s="269"/>
      <c r="R479" s="269"/>
      <c r="S479" s="269"/>
      <c r="T479" s="269"/>
      <c r="U479" s="269"/>
      <c r="V479" s="269"/>
    </row>
    <row r="480" ht="15.75" customHeight="1">
      <c r="L480" s="57"/>
      <c r="M480" s="62"/>
      <c r="O480" s="269"/>
      <c r="P480" s="269"/>
      <c r="Q480" s="269"/>
      <c r="R480" s="269"/>
      <c r="S480" s="269"/>
      <c r="T480" s="269"/>
      <c r="U480" s="269"/>
      <c r="V480" s="269"/>
    </row>
    <row r="481" ht="15.75" customHeight="1">
      <c r="L481" s="57"/>
      <c r="M481" s="62"/>
      <c r="O481" s="269"/>
      <c r="P481" s="269"/>
      <c r="Q481" s="269"/>
      <c r="R481" s="269"/>
      <c r="S481" s="269"/>
      <c r="T481" s="269"/>
      <c r="U481" s="269"/>
      <c r="V481" s="269"/>
    </row>
    <row r="482" ht="15.75" customHeight="1">
      <c r="L482" s="57"/>
      <c r="M482" s="62"/>
      <c r="O482" s="269"/>
      <c r="P482" s="269"/>
      <c r="Q482" s="269"/>
      <c r="R482" s="269"/>
      <c r="S482" s="269"/>
      <c r="T482" s="269"/>
      <c r="U482" s="269"/>
      <c r="V482" s="269"/>
    </row>
    <row r="483" ht="15.75" customHeight="1">
      <c r="L483" s="57"/>
      <c r="M483" s="62"/>
      <c r="O483" s="269"/>
      <c r="P483" s="269"/>
      <c r="Q483" s="269"/>
      <c r="R483" s="269"/>
      <c r="S483" s="269"/>
      <c r="T483" s="269"/>
      <c r="U483" s="269"/>
      <c r="V483" s="269"/>
    </row>
    <row r="484" ht="15.75" customHeight="1">
      <c r="L484" s="57"/>
      <c r="M484" s="62"/>
      <c r="O484" s="269"/>
      <c r="P484" s="269"/>
      <c r="Q484" s="269"/>
      <c r="R484" s="269"/>
      <c r="S484" s="269"/>
      <c r="T484" s="269"/>
      <c r="U484" s="269"/>
      <c r="V484" s="269"/>
    </row>
    <row r="485" ht="15.75" customHeight="1">
      <c r="L485" s="57"/>
      <c r="M485" s="62"/>
      <c r="O485" s="269"/>
      <c r="P485" s="269"/>
      <c r="Q485" s="269"/>
      <c r="R485" s="269"/>
      <c r="S485" s="269"/>
      <c r="T485" s="269"/>
      <c r="U485" s="269"/>
      <c r="V485" s="269"/>
    </row>
    <row r="486" ht="15.75" customHeight="1">
      <c r="L486" s="57"/>
      <c r="M486" s="62"/>
      <c r="O486" s="269"/>
      <c r="P486" s="269"/>
      <c r="Q486" s="269"/>
      <c r="R486" s="269"/>
      <c r="S486" s="269"/>
      <c r="T486" s="269"/>
      <c r="U486" s="269"/>
      <c r="V486" s="269"/>
    </row>
    <row r="487" ht="15.75" customHeight="1">
      <c r="L487" s="57"/>
      <c r="M487" s="62"/>
      <c r="O487" s="269"/>
      <c r="P487" s="269"/>
      <c r="Q487" s="269"/>
      <c r="R487" s="269"/>
      <c r="S487" s="269"/>
      <c r="T487" s="269"/>
      <c r="U487" s="269"/>
      <c r="V487" s="269"/>
    </row>
    <row r="488" ht="15.75" customHeight="1">
      <c r="L488" s="57"/>
      <c r="M488" s="62"/>
      <c r="O488" s="269"/>
      <c r="P488" s="269"/>
      <c r="Q488" s="269"/>
      <c r="R488" s="269"/>
      <c r="S488" s="269"/>
      <c r="T488" s="269"/>
      <c r="U488" s="269"/>
      <c r="V488" s="269"/>
    </row>
    <row r="489" ht="15.75" customHeight="1">
      <c r="L489" s="57"/>
      <c r="M489" s="62"/>
      <c r="O489" s="269"/>
      <c r="P489" s="269"/>
      <c r="Q489" s="269"/>
      <c r="R489" s="269"/>
      <c r="S489" s="269"/>
      <c r="T489" s="269"/>
      <c r="U489" s="269"/>
      <c r="V489" s="269"/>
    </row>
    <row r="490" ht="15.75" customHeight="1">
      <c r="L490" s="57"/>
      <c r="M490" s="62"/>
      <c r="O490" s="269"/>
      <c r="P490" s="269"/>
      <c r="Q490" s="269"/>
      <c r="R490" s="269"/>
      <c r="S490" s="269"/>
      <c r="T490" s="269"/>
      <c r="U490" s="269"/>
      <c r="V490" s="269"/>
    </row>
    <row r="491" ht="15.75" customHeight="1">
      <c r="L491" s="57"/>
      <c r="M491" s="62"/>
      <c r="O491" s="269"/>
      <c r="P491" s="269"/>
      <c r="Q491" s="269"/>
      <c r="R491" s="269"/>
      <c r="S491" s="269"/>
      <c r="T491" s="269"/>
      <c r="U491" s="269"/>
      <c r="V491" s="269"/>
    </row>
    <row r="492" ht="15.75" customHeight="1">
      <c r="L492" s="57"/>
      <c r="M492" s="62"/>
      <c r="O492" s="269"/>
      <c r="P492" s="269"/>
      <c r="Q492" s="269"/>
      <c r="R492" s="269"/>
      <c r="S492" s="269"/>
      <c r="T492" s="269"/>
      <c r="U492" s="269"/>
      <c r="V492" s="269"/>
    </row>
    <row r="493" ht="15.75" customHeight="1">
      <c r="L493" s="57"/>
      <c r="M493" s="62"/>
      <c r="O493" s="269"/>
      <c r="P493" s="269"/>
      <c r="Q493" s="269"/>
      <c r="R493" s="269"/>
      <c r="S493" s="269"/>
      <c r="T493" s="269"/>
      <c r="U493" s="269"/>
      <c r="V493" s="269"/>
    </row>
    <row r="494" ht="15.75" customHeight="1">
      <c r="L494" s="57"/>
      <c r="M494" s="62"/>
      <c r="O494" s="269"/>
      <c r="P494" s="269"/>
      <c r="Q494" s="269"/>
      <c r="R494" s="269"/>
      <c r="S494" s="269"/>
      <c r="T494" s="269"/>
      <c r="U494" s="269"/>
      <c r="V494" s="269"/>
    </row>
    <row r="495" ht="15.75" customHeight="1">
      <c r="L495" s="57"/>
      <c r="M495" s="62"/>
      <c r="O495" s="269"/>
      <c r="P495" s="269"/>
      <c r="Q495" s="269"/>
      <c r="R495" s="269"/>
      <c r="S495" s="269"/>
      <c r="T495" s="269"/>
      <c r="U495" s="269"/>
      <c r="V495" s="269"/>
    </row>
    <row r="496" ht="15.75" customHeight="1">
      <c r="L496" s="57"/>
      <c r="M496" s="62"/>
      <c r="O496" s="269"/>
      <c r="P496" s="269"/>
      <c r="Q496" s="269"/>
      <c r="R496" s="269"/>
      <c r="S496" s="269"/>
      <c r="T496" s="269"/>
      <c r="U496" s="269"/>
      <c r="V496" s="269"/>
    </row>
    <row r="497" ht="15.75" customHeight="1">
      <c r="L497" s="57"/>
      <c r="M497" s="62"/>
      <c r="O497" s="269"/>
      <c r="P497" s="269"/>
      <c r="Q497" s="269"/>
      <c r="R497" s="269"/>
      <c r="S497" s="269"/>
      <c r="T497" s="269"/>
      <c r="U497" s="269"/>
      <c r="V497" s="269"/>
    </row>
    <row r="498" ht="15.75" customHeight="1">
      <c r="L498" s="57"/>
      <c r="M498" s="62"/>
      <c r="O498" s="269"/>
      <c r="P498" s="269"/>
      <c r="Q498" s="269"/>
      <c r="R498" s="269"/>
      <c r="S498" s="269"/>
      <c r="T498" s="269"/>
      <c r="U498" s="269"/>
      <c r="V498" s="269"/>
    </row>
    <row r="499" ht="15.75" customHeight="1">
      <c r="L499" s="57"/>
      <c r="M499" s="62"/>
      <c r="O499" s="269"/>
      <c r="P499" s="269"/>
      <c r="Q499" s="269"/>
      <c r="R499" s="269"/>
      <c r="S499" s="269"/>
      <c r="T499" s="269"/>
      <c r="U499" s="269"/>
      <c r="V499" s="269"/>
    </row>
    <row r="500" ht="15.75" customHeight="1">
      <c r="L500" s="57"/>
      <c r="M500" s="62"/>
      <c r="O500" s="269"/>
      <c r="P500" s="269"/>
      <c r="Q500" s="269"/>
      <c r="R500" s="269"/>
      <c r="S500" s="269"/>
      <c r="T500" s="269"/>
      <c r="U500" s="269"/>
      <c r="V500" s="269"/>
    </row>
    <row r="501" ht="15.75" customHeight="1">
      <c r="L501" s="57"/>
      <c r="M501" s="62"/>
      <c r="O501" s="269"/>
      <c r="P501" s="269"/>
      <c r="Q501" s="269"/>
      <c r="R501" s="269"/>
      <c r="S501" s="269"/>
      <c r="T501" s="269"/>
      <c r="U501" s="269"/>
      <c r="V501" s="269"/>
    </row>
    <row r="502" ht="15.75" customHeight="1">
      <c r="L502" s="57"/>
      <c r="M502" s="62"/>
      <c r="O502" s="269"/>
      <c r="P502" s="269"/>
      <c r="Q502" s="269"/>
      <c r="R502" s="269"/>
      <c r="S502" s="269"/>
      <c r="T502" s="269"/>
      <c r="U502" s="269"/>
      <c r="V502" s="269"/>
    </row>
    <row r="503" ht="15.75" customHeight="1">
      <c r="L503" s="57"/>
      <c r="M503" s="62"/>
      <c r="O503" s="269"/>
      <c r="P503" s="269"/>
      <c r="Q503" s="269"/>
      <c r="R503" s="269"/>
      <c r="S503" s="269"/>
      <c r="T503" s="269"/>
      <c r="U503" s="269"/>
      <c r="V503" s="269"/>
    </row>
    <row r="504" ht="15.75" customHeight="1">
      <c r="L504" s="57"/>
      <c r="M504" s="62"/>
      <c r="O504" s="269"/>
      <c r="P504" s="269"/>
      <c r="Q504" s="269"/>
      <c r="R504" s="269"/>
      <c r="S504" s="269"/>
      <c r="T504" s="269"/>
      <c r="U504" s="269"/>
      <c r="V504" s="269"/>
    </row>
    <row r="505" ht="15.75" customHeight="1">
      <c r="L505" s="57"/>
      <c r="M505" s="62"/>
      <c r="O505" s="269"/>
      <c r="P505" s="269"/>
      <c r="Q505" s="269"/>
      <c r="R505" s="269"/>
      <c r="S505" s="269"/>
      <c r="T505" s="269"/>
      <c r="U505" s="269"/>
      <c r="V505" s="269"/>
    </row>
    <row r="506" ht="15.75" customHeight="1">
      <c r="L506" s="57"/>
      <c r="M506" s="62"/>
      <c r="O506" s="269"/>
      <c r="P506" s="269"/>
      <c r="Q506" s="269"/>
      <c r="R506" s="269"/>
      <c r="S506" s="269"/>
      <c r="T506" s="269"/>
      <c r="U506" s="269"/>
      <c r="V506" s="269"/>
    </row>
    <row r="507" ht="15.75" customHeight="1">
      <c r="L507" s="57"/>
      <c r="M507" s="62"/>
      <c r="O507" s="269"/>
      <c r="P507" s="269"/>
      <c r="Q507" s="269"/>
      <c r="R507" s="269"/>
      <c r="S507" s="269"/>
      <c r="T507" s="269"/>
      <c r="U507" s="269"/>
      <c r="V507" s="269"/>
    </row>
    <row r="508" ht="15.75" customHeight="1">
      <c r="L508" s="57"/>
      <c r="M508" s="62"/>
      <c r="O508" s="269"/>
      <c r="P508" s="269"/>
      <c r="Q508" s="269"/>
      <c r="R508" s="269"/>
      <c r="S508" s="269"/>
      <c r="T508" s="269"/>
      <c r="U508" s="269"/>
      <c r="V508" s="269"/>
    </row>
    <row r="509" ht="15.75" customHeight="1">
      <c r="L509" s="57"/>
      <c r="M509" s="62"/>
      <c r="O509" s="269"/>
      <c r="P509" s="269"/>
      <c r="Q509" s="269"/>
      <c r="R509" s="269"/>
      <c r="S509" s="269"/>
      <c r="T509" s="269"/>
      <c r="U509" s="269"/>
      <c r="V509" s="269"/>
    </row>
    <row r="510" ht="15.75" customHeight="1">
      <c r="L510" s="57"/>
      <c r="M510" s="62"/>
      <c r="O510" s="269"/>
      <c r="P510" s="269"/>
      <c r="Q510" s="269"/>
      <c r="R510" s="269"/>
      <c r="S510" s="269"/>
      <c r="T510" s="269"/>
      <c r="U510" s="269"/>
      <c r="V510" s="269"/>
    </row>
    <row r="511" ht="15.75" customHeight="1">
      <c r="L511" s="57"/>
      <c r="M511" s="62"/>
      <c r="O511" s="269"/>
      <c r="P511" s="269"/>
      <c r="Q511" s="269"/>
      <c r="R511" s="269"/>
      <c r="S511" s="269"/>
      <c r="T511" s="269"/>
      <c r="U511" s="269"/>
      <c r="V511" s="269"/>
    </row>
    <row r="512" ht="15.75" customHeight="1">
      <c r="L512" s="57"/>
      <c r="M512" s="62"/>
      <c r="O512" s="269"/>
      <c r="P512" s="269"/>
      <c r="Q512" s="269"/>
      <c r="R512" s="269"/>
      <c r="S512" s="269"/>
      <c r="T512" s="269"/>
      <c r="U512" s="269"/>
      <c r="V512" s="269"/>
    </row>
    <row r="513" ht="15.75" customHeight="1">
      <c r="L513" s="57"/>
      <c r="M513" s="62"/>
      <c r="O513" s="269"/>
      <c r="P513" s="269"/>
      <c r="Q513" s="269"/>
      <c r="R513" s="269"/>
      <c r="S513" s="269"/>
      <c r="T513" s="269"/>
      <c r="U513" s="269"/>
      <c r="V513" s="269"/>
    </row>
    <row r="514" ht="15.75" customHeight="1">
      <c r="L514" s="57"/>
      <c r="M514" s="62"/>
      <c r="O514" s="269"/>
      <c r="P514" s="269"/>
      <c r="Q514" s="269"/>
      <c r="R514" s="269"/>
      <c r="S514" s="269"/>
      <c r="T514" s="269"/>
      <c r="U514" s="269"/>
      <c r="V514" s="269"/>
    </row>
    <row r="515" ht="15.75" customHeight="1">
      <c r="L515" s="57"/>
      <c r="M515" s="62"/>
      <c r="O515" s="269"/>
      <c r="P515" s="269"/>
      <c r="Q515" s="269"/>
      <c r="R515" s="269"/>
      <c r="S515" s="269"/>
      <c r="T515" s="269"/>
      <c r="U515" s="269"/>
      <c r="V515" s="269"/>
    </row>
    <row r="516" ht="15.75" customHeight="1">
      <c r="L516" s="57"/>
      <c r="M516" s="62"/>
      <c r="O516" s="269"/>
      <c r="P516" s="269"/>
      <c r="Q516" s="269"/>
      <c r="R516" s="269"/>
      <c r="S516" s="269"/>
      <c r="T516" s="269"/>
      <c r="U516" s="269"/>
      <c r="V516" s="269"/>
    </row>
    <row r="517" ht="15.75" customHeight="1">
      <c r="L517" s="57"/>
      <c r="M517" s="62"/>
      <c r="O517" s="269"/>
      <c r="P517" s="269"/>
      <c r="Q517" s="269"/>
      <c r="R517" s="269"/>
      <c r="S517" s="269"/>
      <c r="T517" s="269"/>
      <c r="U517" s="269"/>
      <c r="V517" s="269"/>
    </row>
    <row r="518" ht="15.75" customHeight="1">
      <c r="L518" s="57"/>
      <c r="M518" s="62"/>
      <c r="O518" s="269"/>
      <c r="P518" s="269"/>
      <c r="Q518" s="269"/>
      <c r="R518" s="269"/>
      <c r="S518" s="269"/>
      <c r="T518" s="269"/>
      <c r="U518" s="269"/>
      <c r="V518" s="269"/>
    </row>
    <row r="519" ht="15.75" customHeight="1">
      <c r="L519" s="57"/>
      <c r="M519" s="62"/>
      <c r="O519" s="269"/>
      <c r="P519" s="269"/>
      <c r="Q519" s="269"/>
      <c r="R519" s="269"/>
      <c r="S519" s="269"/>
      <c r="T519" s="269"/>
      <c r="U519" s="269"/>
      <c r="V519" s="269"/>
    </row>
    <row r="520" ht="15.75" customHeight="1">
      <c r="L520" s="57"/>
      <c r="M520" s="62"/>
      <c r="O520" s="269"/>
      <c r="P520" s="269"/>
      <c r="Q520" s="269"/>
      <c r="R520" s="269"/>
      <c r="S520" s="269"/>
      <c r="T520" s="269"/>
      <c r="U520" s="269"/>
      <c r="V520" s="269"/>
    </row>
    <row r="521" ht="15.75" customHeight="1">
      <c r="L521" s="57"/>
      <c r="M521" s="62"/>
      <c r="O521" s="269"/>
      <c r="P521" s="269"/>
      <c r="Q521" s="269"/>
      <c r="R521" s="269"/>
      <c r="S521" s="269"/>
      <c r="T521" s="269"/>
      <c r="U521" s="269"/>
      <c r="V521" s="269"/>
    </row>
    <row r="522" ht="15.75" customHeight="1">
      <c r="L522" s="57"/>
      <c r="M522" s="62"/>
      <c r="O522" s="269"/>
      <c r="P522" s="269"/>
      <c r="Q522" s="269"/>
      <c r="R522" s="269"/>
      <c r="S522" s="269"/>
      <c r="T522" s="269"/>
      <c r="U522" s="269"/>
      <c r="V522" s="269"/>
    </row>
    <row r="523" ht="15.75" customHeight="1">
      <c r="L523" s="57"/>
      <c r="M523" s="62"/>
      <c r="O523" s="269"/>
      <c r="P523" s="269"/>
      <c r="Q523" s="269"/>
      <c r="R523" s="269"/>
      <c r="S523" s="269"/>
      <c r="T523" s="269"/>
      <c r="U523" s="269"/>
      <c r="V523" s="269"/>
    </row>
    <row r="524" ht="15.75" customHeight="1">
      <c r="L524" s="57"/>
      <c r="M524" s="62"/>
      <c r="O524" s="269"/>
      <c r="P524" s="269"/>
      <c r="Q524" s="269"/>
      <c r="R524" s="269"/>
      <c r="S524" s="269"/>
      <c r="T524" s="269"/>
      <c r="U524" s="269"/>
      <c r="V524" s="269"/>
    </row>
    <row r="525" ht="15.75" customHeight="1">
      <c r="L525" s="57"/>
      <c r="M525" s="62"/>
      <c r="O525" s="269"/>
      <c r="P525" s="269"/>
      <c r="Q525" s="269"/>
      <c r="R525" s="269"/>
      <c r="S525" s="269"/>
      <c r="T525" s="269"/>
      <c r="U525" s="269"/>
      <c r="V525" s="269"/>
    </row>
    <row r="526" ht="15.75" customHeight="1">
      <c r="L526" s="57"/>
      <c r="M526" s="62"/>
      <c r="O526" s="269"/>
      <c r="P526" s="269"/>
      <c r="Q526" s="269"/>
      <c r="R526" s="269"/>
      <c r="S526" s="269"/>
      <c r="T526" s="269"/>
      <c r="U526" s="269"/>
      <c r="V526" s="269"/>
    </row>
    <row r="527" ht="15.75" customHeight="1">
      <c r="L527" s="57"/>
      <c r="M527" s="62"/>
      <c r="O527" s="269"/>
      <c r="P527" s="269"/>
      <c r="Q527" s="269"/>
      <c r="R527" s="269"/>
      <c r="S527" s="269"/>
      <c r="T527" s="269"/>
      <c r="U527" s="269"/>
      <c r="V527" s="269"/>
    </row>
    <row r="528" ht="15.75" customHeight="1">
      <c r="L528" s="57"/>
      <c r="M528" s="62"/>
      <c r="O528" s="269"/>
      <c r="P528" s="269"/>
      <c r="Q528" s="269"/>
      <c r="R528" s="269"/>
      <c r="S528" s="269"/>
      <c r="T528" s="269"/>
      <c r="U528" s="269"/>
      <c r="V528" s="269"/>
    </row>
    <row r="529" ht="15.75" customHeight="1">
      <c r="L529" s="57"/>
      <c r="M529" s="62"/>
      <c r="O529" s="269"/>
      <c r="P529" s="269"/>
      <c r="Q529" s="269"/>
      <c r="R529" s="269"/>
      <c r="S529" s="269"/>
      <c r="T529" s="269"/>
      <c r="U529" s="269"/>
      <c r="V529" s="269"/>
    </row>
    <row r="530" ht="15.75" customHeight="1">
      <c r="L530" s="57"/>
      <c r="M530" s="62"/>
      <c r="O530" s="269"/>
      <c r="P530" s="269"/>
      <c r="Q530" s="269"/>
      <c r="R530" s="269"/>
      <c r="S530" s="269"/>
      <c r="T530" s="269"/>
      <c r="U530" s="269"/>
      <c r="V530" s="269"/>
    </row>
    <row r="531" ht="15.75" customHeight="1">
      <c r="L531" s="57"/>
      <c r="M531" s="62"/>
      <c r="O531" s="269"/>
      <c r="P531" s="269"/>
      <c r="Q531" s="269"/>
      <c r="R531" s="269"/>
      <c r="S531" s="269"/>
      <c r="T531" s="269"/>
      <c r="U531" s="269"/>
      <c r="V531" s="269"/>
    </row>
    <row r="532" ht="15.75" customHeight="1">
      <c r="L532" s="57"/>
      <c r="M532" s="62"/>
      <c r="O532" s="269"/>
      <c r="P532" s="269"/>
      <c r="Q532" s="269"/>
      <c r="R532" s="269"/>
      <c r="S532" s="269"/>
      <c r="T532" s="269"/>
      <c r="U532" s="269"/>
      <c r="V532" s="269"/>
    </row>
    <row r="533" ht="15.75" customHeight="1">
      <c r="L533" s="57"/>
      <c r="M533" s="62"/>
      <c r="O533" s="269"/>
      <c r="P533" s="269"/>
      <c r="Q533" s="269"/>
      <c r="R533" s="269"/>
      <c r="S533" s="269"/>
      <c r="T533" s="269"/>
      <c r="U533" s="269"/>
      <c r="V533" s="269"/>
    </row>
    <row r="534" ht="15.75" customHeight="1">
      <c r="L534" s="57"/>
      <c r="M534" s="62"/>
      <c r="O534" s="269"/>
      <c r="P534" s="269"/>
      <c r="Q534" s="269"/>
      <c r="R534" s="269"/>
      <c r="S534" s="269"/>
      <c r="T534" s="269"/>
      <c r="U534" s="269"/>
      <c r="V534" s="269"/>
    </row>
    <row r="535" ht="15.75" customHeight="1">
      <c r="L535" s="57"/>
      <c r="M535" s="62"/>
      <c r="O535" s="269"/>
      <c r="P535" s="269"/>
      <c r="Q535" s="269"/>
      <c r="R535" s="269"/>
      <c r="S535" s="269"/>
      <c r="T535" s="269"/>
      <c r="U535" s="269"/>
      <c r="V535" s="269"/>
    </row>
    <row r="536" ht="15.75" customHeight="1">
      <c r="L536" s="57"/>
      <c r="M536" s="62"/>
      <c r="O536" s="269"/>
      <c r="P536" s="269"/>
      <c r="Q536" s="269"/>
      <c r="R536" s="269"/>
      <c r="S536" s="269"/>
      <c r="T536" s="269"/>
      <c r="U536" s="269"/>
      <c r="V536" s="269"/>
    </row>
    <row r="537" ht="15.75" customHeight="1">
      <c r="L537" s="57"/>
      <c r="M537" s="62"/>
      <c r="O537" s="269"/>
      <c r="P537" s="269"/>
      <c r="Q537" s="269"/>
      <c r="R537" s="269"/>
      <c r="S537" s="269"/>
      <c r="T537" s="269"/>
      <c r="U537" s="269"/>
      <c r="V537" s="269"/>
    </row>
    <row r="538" ht="15.75" customHeight="1">
      <c r="L538" s="57"/>
      <c r="M538" s="62"/>
      <c r="O538" s="269"/>
      <c r="P538" s="269"/>
      <c r="Q538" s="269"/>
      <c r="R538" s="269"/>
      <c r="S538" s="269"/>
      <c r="T538" s="269"/>
      <c r="U538" s="269"/>
      <c r="V538" s="269"/>
    </row>
    <row r="539" ht="15.75" customHeight="1">
      <c r="L539" s="57"/>
      <c r="M539" s="62"/>
      <c r="O539" s="269"/>
      <c r="P539" s="269"/>
      <c r="Q539" s="269"/>
      <c r="R539" s="269"/>
      <c r="S539" s="269"/>
      <c r="T539" s="269"/>
      <c r="U539" s="269"/>
      <c r="V539" s="269"/>
    </row>
    <row r="540" ht="15.75" customHeight="1">
      <c r="L540" s="57"/>
      <c r="M540" s="62"/>
      <c r="O540" s="269"/>
      <c r="P540" s="269"/>
      <c r="Q540" s="269"/>
      <c r="R540" s="269"/>
      <c r="S540" s="269"/>
      <c r="T540" s="269"/>
      <c r="U540" s="269"/>
      <c r="V540" s="269"/>
    </row>
    <row r="541" ht="15.75" customHeight="1">
      <c r="L541" s="57"/>
      <c r="M541" s="62"/>
      <c r="O541" s="269"/>
      <c r="P541" s="269"/>
      <c r="Q541" s="269"/>
      <c r="R541" s="269"/>
      <c r="S541" s="269"/>
      <c r="T541" s="269"/>
      <c r="U541" s="269"/>
      <c r="V541" s="269"/>
    </row>
    <row r="542" ht="15.75" customHeight="1">
      <c r="L542" s="57"/>
      <c r="M542" s="62"/>
      <c r="O542" s="269"/>
      <c r="P542" s="269"/>
      <c r="Q542" s="269"/>
      <c r="R542" s="269"/>
      <c r="S542" s="269"/>
      <c r="T542" s="269"/>
      <c r="U542" s="269"/>
      <c r="V542" s="269"/>
    </row>
    <row r="543" ht="15.75" customHeight="1">
      <c r="L543" s="57"/>
      <c r="M543" s="62"/>
      <c r="O543" s="269"/>
      <c r="P543" s="269"/>
      <c r="Q543" s="269"/>
      <c r="R543" s="269"/>
      <c r="S543" s="269"/>
      <c r="T543" s="269"/>
      <c r="U543" s="269"/>
      <c r="V543" s="269"/>
    </row>
    <row r="544" ht="15.75" customHeight="1">
      <c r="L544" s="57"/>
      <c r="M544" s="62"/>
      <c r="O544" s="269"/>
      <c r="P544" s="269"/>
      <c r="Q544" s="269"/>
      <c r="R544" s="269"/>
      <c r="S544" s="269"/>
      <c r="T544" s="269"/>
      <c r="U544" s="269"/>
      <c r="V544" s="269"/>
    </row>
    <row r="545" ht="15.75" customHeight="1">
      <c r="L545" s="57"/>
      <c r="M545" s="62"/>
      <c r="O545" s="269"/>
      <c r="P545" s="269"/>
      <c r="Q545" s="269"/>
      <c r="R545" s="269"/>
      <c r="S545" s="269"/>
      <c r="T545" s="269"/>
      <c r="U545" s="269"/>
      <c r="V545" s="269"/>
    </row>
    <row r="546" ht="15.75" customHeight="1">
      <c r="L546" s="57"/>
      <c r="M546" s="62"/>
      <c r="O546" s="269"/>
      <c r="P546" s="269"/>
      <c r="Q546" s="269"/>
      <c r="R546" s="269"/>
      <c r="S546" s="269"/>
      <c r="T546" s="269"/>
      <c r="U546" s="269"/>
      <c r="V546" s="269"/>
    </row>
    <row r="547" ht="15.75" customHeight="1">
      <c r="L547" s="57"/>
      <c r="M547" s="62"/>
      <c r="O547" s="269"/>
      <c r="P547" s="269"/>
      <c r="Q547" s="269"/>
      <c r="R547" s="269"/>
      <c r="S547" s="269"/>
      <c r="T547" s="269"/>
      <c r="U547" s="269"/>
      <c r="V547" s="269"/>
    </row>
    <row r="548" ht="15.75" customHeight="1">
      <c r="L548" s="57"/>
      <c r="M548" s="62"/>
      <c r="O548" s="269"/>
      <c r="P548" s="269"/>
      <c r="Q548" s="269"/>
      <c r="R548" s="269"/>
      <c r="S548" s="269"/>
      <c r="T548" s="269"/>
      <c r="U548" s="269"/>
      <c r="V548" s="269"/>
    </row>
    <row r="549" ht="15.75" customHeight="1">
      <c r="L549" s="57"/>
      <c r="M549" s="62"/>
      <c r="O549" s="269"/>
      <c r="P549" s="269"/>
      <c r="Q549" s="269"/>
      <c r="R549" s="269"/>
      <c r="S549" s="269"/>
      <c r="T549" s="269"/>
      <c r="U549" s="269"/>
      <c r="V549" s="269"/>
    </row>
    <row r="550" ht="15.75" customHeight="1">
      <c r="L550" s="57"/>
      <c r="M550" s="62"/>
      <c r="O550" s="269"/>
      <c r="P550" s="269"/>
      <c r="Q550" s="269"/>
      <c r="R550" s="269"/>
      <c r="S550" s="269"/>
      <c r="T550" s="269"/>
      <c r="U550" s="269"/>
      <c r="V550" s="269"/>
    </row>
    <row r="551" ht="15.75" customHeight="1">
      <c r="L551" s="57"/>
      <c r="M551" s="62"/>
      <c r="O551" s="269"/>
      <c r="P551" s="269"/>
      <c r="Q551" s="269"/>
      <c r="R551" s="269"/>
      <c r="S551" s="269"/>
      <c r="T551" s="269"/>
      <c r="U551" s="269"/>
      <c r="V551" s="269"/>
    </row>
    <row r="552" ht="15.75" customHeight="1">
      <c r="L552" s="57"/>
      <c r="M552" s="62"/>
      <c r="O552" s="269"/>
      <c r="P552" s="269"/>
      <c r="Q552" s="269"/>
      <c r="R552" s="269"/>
      <c r="S552" s="269"/>
      <c r="T552" s="269"/>
      <c r="U552" s="269"/>
      <c r="V552" s="269"/>
    </row>
    <row r="553" ht="15.75" customHeight="1">
      <c r="L553" s="57"/>
      <c r="M553" s="62"/>
      <c r="O553" s="269"/>
      <c r="P553" s="269"/>
      <c r="Q553" s="269"/>
      <c r="R553" s="269"/>
      <c r="S553" s="269"/>
      <c r="T553" s="269"/>
      <c r="U553" s="269"/>
      <c r="V553" s="269"/>
    </row>
    <row r="554" ht="15.75" customHeight="1">
      <c r="L554" s="57"/>
      <c r="M554" s="62"/>
      <c r="O554" s="269"/>
      <c r="P554" s="269"/>
      <c r="Q554" s="269"/>
      <c r="R554" s="269"/>
      <c r="S554" s="269"/>
      <c r="T554" s="269"/>
      <c r="U554" s="269"/>
      <c r="V554" s="269"/>
    </row>
    <row r="555" ht="15.75" customHeight="1">
      <c r="L555" s="57"/>
      <c r="M555" s="62"/>
      <c r="O555" s="269"/>
      <c r="P555" s="269"/>
      <c r="Q555" s="269"/>
      <c r="R555" s="269"/>
      <c r="S555" s="269"/>
      <c r="T555" s="269"/>
      <c r="U555" s="269"/>
      <c r="V555" s="269"/>
    </row>
    <row r="556" ht="15.75" customHeight="1">
      <c r="L556" s="57"/>
      <c r="M556" s="62"/>
      <c r="O556" s="269"/>
      <c r="P556" s="269"/>
      <c r="Q556" s="269"/>
      <c r="R556" s="269"/>
      <c r="S556" s="269"/>
      <c r="T556" s="269"/>
      <c r="U556" s="269"/>
      <c r="V556" s="269"/>
    </row>
    <row r="557" ht="15.75" customHeight="1">
      <c r="L557" s="57"/>
      <c r="M557" s="62"/>
      <c r="O557" s="269"/>
      <c r="P557" s="269"/>
      <c r="Q557" s="269"/>
      <c r="R557" s="269"/>
      <c r="S557" s="269"/>
      <c r="T557" s="269"/>
      <c r="U557" s="269"/>
      <c r="V557" s="269"/>
    </row>
    <row r="558" ht="15.75" customHeight="1">
      <c r="L558" s="57"/>
      <c r="M558" s="62"/>
      <c r="O558" s="269"/>
      <c r="P558" s="269"/>
      <c r="Q558" s="269"/>
      <c r="R558" s="269"/>
      <c r="S558" s="269"/>
      <c r="T558" s="269"/>
      <c r="U558" s="269"/>
      <c r="V558" s="269"/>
    </row>
    <row r="559" ht="15.75" customHeight="1">
      <c r="L559" s="57"/>
      <c r="M559" s="62"/>
      <c r="O559" s="269"/>
      <c r="P559" s="269"/>
      <c r="Q559" s="269"/>
      <c r="R559" s="269"/>
      <c r="S559" s="269"/>
      <c r="T559" s="269"/>
      <c r="U559" s="269"/>
      <c r="V559" s="269"/>
    </row>
    <row r="560" ht="15.75" customHeight="1">
      <c r="L560" s="57"/>
      <c r="M560" s="62"/>
      <c r="O560" s="269"/>
      <c r="P560" s="269"/>
      <c r="Q560" s="269"/>
      <c r="R560" s="269"/>
      <c r="S560" s="269"/>
      <c r="T560" s="269"/>
      <c r="U560" s="269"/>
      <c r="V560" s="269"/>
    </row>
    <row r="561" ht="15.75" customHeight="1">
      <c r="L561" s="57"/>
      <c r="M561" s="62"/>
      <c r="O561" s="269"/>
      <c r="P561" s="269"/>
      <c r="Q561" s="269"/>
      <c r="R561" s="269"/>
      <c r="S561" s="269"/>
      <c r="T561" s="269"/>
      <c r="U561" s="269"/>
      <c r="V561" s="269"/>
    </row>
    <row r="562" ht="15.75" customHeight="1">
      <c r="L562" s="57"/>
      <c r="M562" s="62"/>
      <c r="O562" s="269"/>
      <c r="P562" s="269"/>
      <c r="Q562" s="269"/>
      <c r="R562" s="269"/>
      <c r="S562" s="269"/>
      <c r="T562" s="269"/>
      <c r="U562" s="269"/>
      <c r="V562" s="269"/>
    </row>
    <row r="563" ht="15.75" customHeight="1">
      <c r="L563" s="57"/>
      <c r="M563" s="62"/>
      <c r="O563" s="269"/>
      <c r="P563" s="269"/>
      <c r="Q563" s="269"/>
      <c r="R563" s="269"/>
      <c r="S563" s="269"/>
      <c r="T563" s="269"/>
      <c r="U563" s="269"/>
      <c r="V563" s="269"/>
    </row>
    <row r="564" ht="15.75" customHeight="1">
      <c r="L564" s="57"/>
      <c r="M564" s="62"/>
      <c r="O564" s="269"/>
      <c r="P564" s="269"/>
      <c r="Q564" s="269"/>
      <c r="R564" s="269"/>
      <c r="S564" s="269"/>
      <c r="T564" s="269"/>
      <c r="U564" s="269"/>
      <c r="V564" s="269"/>
    </row>
    <row r="565" ht="15.75" customHeight="1">
      <c r="L565" s="57"/>
      <c r="M565" s="62"/>
      <c r="O565" s="269"/>
      <c r="P565" s="269"/>
      <c r="Q565" s="269"/>
      <c r="R565" s="269"/>
      <c r="S565" s="269"/>
      <c r="T565" s="269"/>
      <c r="U565" s="269"/>
      <c r="V565" s="269"/>
    </row>
    <row r="566" ht="15.75" customHeight="1">
      <c r="L566" s="57"/>
      <c r="M566" s="62"/>
      <c r="O566" s="269"/>
      <c r="P566" s="269"/>
      <c r="Q566" s="269"/>
      <c r="R566" s="269"/>
      <c r="S566" s="269"/>
      <c r="T566" s="269"/>
      <c r="U566" s="269"/>
      <c r="V566" s="269"/>
    </row>
    <row r="567" ht="15.75" customHeight="1">
      <c r="L567" s="57"/>
      <c r="M567" s="62"/>
      <c r="O567" s="269"/>
      <c r="P567" s="269"/>
      <c r="Q567" s="269"/>
      <c r="R567" s="269"/>
      <c r="S567" s="269"/>
      <c r="T567" s="269"/>
      <c r="U567" s="269"/>
      <c r="V567" s="269"/>
    </row>
    <row r="568" ht="15.75" customHeight="1">
      <c r="L568" s="57"/>
      <c r="M568" s="62"/>
      <c r="O568" s="269"/>
      <c r="P568" s="269"/>
      <c r="Q568" s="269"/>
      <c r="R568" s="269"/>
      <c r="S568" s="269"/>
      <c r="T568" s="269"/>
      <c r="U568" s="269"/>
      <c r="V568" s="269"/>
    </row>
    <row r="569" ht="15.75" customHeight="1">
      <c r="L569" s="57"/>
      <c r="M569" s="62"/>
      <c r="O569" s="269"/>
      <c r="P569" s="269"/>
      <c r="Q569" s="269"/>
      <c r="R569" s="269"/>
      <c r="S569" s="269"/>
      <c r="T569" s="269"/>
      <c r="U569" s="269"/>
      <c r="V569" s="269"/>
    </row>
    <row r="570" ht="15.75" customHeight="1">
      <c r="L570" s="57"/>
      <c r="M570" s="62"/>
      <c r="O570" s="269"/>
      <c r="P570" s="269"/>
      <c r="Q570" s="269"/>
      <c r="R570" s="269"/>
      <c r="S570" s="269"/>
      <c r="T570" s="269"/>
      <c r="U570" s="269"/>
      <c r="V570" s="269"/>
    </row>
    <row r="571" ht="15.75" customHeight="1">
      <c r="L571" s="57"/>
      <c r="M571" s="62"/>
      <c r="O571" s="269"/>
      <c r="P571" s="269"/>
      <c r="Q571" s="269"/>
      <c r="R571" s="269"/>
      <c r="S571" s="269"/>
      <c r="T571" s="269"/>
      <c r="U571" s="269"/>
      <c r="V571" s="269"/>
    </row>
    <row r="572" ht="15.75" customHeight="1">
      <c r="L572" s="57"/>
      <c r="M572" s="62"/>
      <c r="O572" s="269"/>
      <c r="P572" s="269"/>
      <c r="Q572" s="269"/>
      <c r="R572" s="269"/>
      <c r="S572" s="269"/>
      <c r="T572" s="269"/>
      <c r="U572" s="269"/>
      <c r="V572" s="269"/>
    </row>
    <row r="573" ht="15.75" customHeight="1">
      <c r="L573" s="57"/>
      <c r="M573" s="62"/>
      <c r="O573" s="269"/>
      <c r="P573" s="269"/>
      <c r="Q573" s="269"/>
      <c r="R573" s="269"/>
      <c r="S573" s="269"/>
      <c r="T573" s="269"/>
      <c r="U573" s="269"/>
      <c r="V573" s="269"/>
    </row>
    <row r="574" ht="15.75" customHeight="1">
      <c r="L574" s="57"/>
      <c r="M574" s="62"/>
      <c r="O574" s="269"/>
      <c r="P574" s="269"/>
      <c r="Q574" s="269"/>
      <c r="R574" s="269"/>
      <c r="S574" s="269"/>
      <c r="T574" s="269"/>
      <c r="U574" s="269"/>
      <c r="V574" s="269"/>
    </row>
    <row r="575" ht="15.75" customHeight="1">
      <c r="L575" s="57"/>
      <c r="M575" s="62"/>
      <c r="O575" s="269"/>
      <c r="P575" s="269"/>
      <c r="Q575" s="269"/>
      <c r="R575" s="269"/>
      <c r="S575" s="269"/>
      <c r="T575" s="269"/>
      <c r="U575" s="269"/>
      <c r="V575" s="269"/>
    </row>
    <row r="576" ht="15.75" customHeight="1">
      <c r="L576" s="57"/>
      <c r="M576" s="62"/>
      <c r="O576" s="269"/>
      <c r="P576" s="269"/>
      <c r="Q576" s="269"/>
      <c r="R576" s="269"/>
      <c r="S576" s="269"/>
      <c r="T576" s="269"/>
      <c r="U576" s="269"/>
      <c r="V576" s="269"/>
    </row>
    <row r="577" ht="15.75" customHeight="1">
      <c r="L577" s="57"/>
      <c r="M577" s="62"/>
      <c r="O577" s="269"/>
      <c r="P577" s="269"/>
      <c r="Q577" s="269"/>
      <c r="R577" s="269"/>
      <c r="S577" s="269"/>
      <c r="T577" s="269"/>
      <c r="U577" s="269"/>
      <c r="V577" s="269"/>
    </row>
    <row r="578" ht="15.75" customHeight="1">
      <c r="L578" s="57"/>
      <c r="M578" s="62"/>
      <c r="O578" s="269"/>
      <c r="P578" s="269"/>
      <c r="Q578" s="269"/>
      <c r="R578" s="269"/>
      <c r="S578" s="269"/>
      <c r="T578" s="269"/>
      <c r="U578" s="269"/>
      <c r="V578" s="269"/>
    </row>
    <row r="579" ht="15.75" customHeight="1">
      <c r="L579" s="57"/>
      <c r="M579" s="62"/>
      <c r="O579" s="269"/>
      <c r="P579" s="269"/>
      <c r="Q579" s="269"/>
      <c r="R579" s="269"/>
      <c r="S579" s="269"/>
      <c r="T579" s="269"/>
      <c r="U579" s="269"/>
      <c r="V579" s="269"/>
    </row>
    <row r="580" ht="15.75" customHeight="1">
      <c r="L580" s="57"/>
      <c r="M580" s="62"/>
      <c r="O580" s="269"/>
      <c r="P580" s="269"/>
      <c r="Q580" s="269"/>
      <c r="R580" s="269"/>
      <c r="S580" s="269"/>
      <c r="T580" s="269"/>
      <c r="U580" s="269"/>
      <c r="V580" s="269"/>
    </row>
    <row r="581" ht="15.75" customHeight="1">
      <c r="L581" s="57"/>
      <c r="M581" s="62"/>
      <c r="O581" s="269"/>
      <c r="P581" s="269"/>
      <c r="Q581" s="269"/>
      <c r="R581" s="269"/>
      <c r="S581" s="269"/>
      <c r="T581" s="269"/>
      <c r="U581" s="269"/>
      <c r="V581" s="269"/>
    </row>
    <row r="582" ht="15.75" customHeight="1">
      <c r="L582" s="57"/>
      <c r="M582" s="62"/>
      <c r="O582" s="269"/>
      <c r="P582" s="269"/>
      <c r="Q582" s="269"/>
      <c r="R582" s="269"/>
      <c r="S582" s="269"/>
      <c r="T582" s="269"/>
      <c r="U582" s="269"/>
      <c r="V582" s="269"/>
    </row>
    <row r="583" ht="15.75" customHeight="1">
      <c r="L583" s="57"/>
      <c r="M583" s="62"/>
      <c r="O583" s="269"/>
      <c r="P583" s="269"/>
      <c r="Q583" s="269"/>
      <c r="R583" s="269"/>
      <c r="S583" s="269"/>
      <c r="T583" s="269"/>
      <c r="U583" s="269"/>
      <c r="V583" s="269"/>
    </row>
    <row r="584" ht="15.75" customHeight="1">
      <c r="L584" s="57"/>
      <c r="M584" s="62"/>
      <c r="O584" s="269"/>
      <c r="P584" s="269"/>
      <c r="Q584" s="269"/>
      <c r="R584" s="269"/>
      <c r="S584" s="269"/>
      <c r="T584" s="269"/>
      <c r="U584" s="269"/>
      <c r="V584" s="269"/>
    </row>
    <row r="585" ht="15.75" customHeight="1">
      <c r="L585" s="57"/>
      <c r="M585" s="62"/>
      <c r="O585" s="269"/>
      <c r="P585" s="269"/>
      <c r="Q585" s="269"/>
      <c r="R585" s="269"/>
      <c r="S585" s="269"/>
      <c r="T585" s="269"/>
      <c r="U585" s="269"/>
      <c r="V585" s="269"/>
    </row>
    <row r="586" ht="15.75" customHeight="1">
      <c r="L586" s="57"/>
      <c r="M586" s="62"/>
      <c r="O586" s="269"/>
      <c r="P586" s="269"/>
      <c r="Q586" s="269"/>
      <c r="R586" s="269"/>
      <c r="S586" s="269"/>
      <c r="T586" s="269"/>
      <c r="U586" s="269"/>
      <c r="V586" s="269"/>
    </row>
    <row r="587" ht="15.75" customHeight="1">
      <c r="L587" s="57"/>
      <c r="M587" s="62"/>
      <c r="O587" s="269"/>
      <c r="P587" s="269"/>
      <c r="Q587" s="269"/>
      <c r="R587" s="269"/>
      <c r="S587" s="269"/>
      <c r="T587" s="269"/>
      <c r="U587" s="269"/>
      <c r="V587" s="269"/>
    </row>
    <row r="588" ht="15.75" customHeight="1">
      <c r="L588" s="57"/>
      <c r="M588" s="62"/>
      <c r="O588" s="269"/>
      <c r="P588" s="269"/>
      <c r="Q588" s="269"/>
      <c r="R588" s="269"/>
      <c r="S588" s="269"/>
      <c r="T588" s="269"/>
      <c r="U588" s="269"/>
      <c r="V588" s="269"/>
    </row>
    <row r="589" ht="15.75" customHeight="1">
      <c r="L589" s="57"/>
      <c r="M589" s="62"/>
      <c r="O589" s="269"/>
      <c r="P589" s="269"/>
      <c r="Q589" s="269"/>
      <c r="R589" s="269"/>
      <c r="S589" s="269"/>
      <c r="T589" s="269"/>
      <c r="U589" s="269"/>
      <c r="V589" s="269"/>
    </row>
    <row r="590" ht="15.75" customHeight="1">
      <c r="L590" s="57"/>
      <c r="M590" s="62"/>
      <c r="O590" s="269"/>
      <c r="P590" s="269"/>
      <c r="Q590" s="269"/>
      <c r="R590" s="269"/>
      <c r="S590" s="269"/>
      <c r="T590" s="269"/>
      <c r="U590" s="269"/>
      <c r="V590" s="269"/>
    </row>
    <row r="591" ht="15.75" customHeight="1">
      <c r="L591" s="57"/>
      <c r="M591" s="62"/>
      <c r="O591" s="269"/>
      <c r="P591" s="269"/>
      <c r="Q591" s="269"/>
      <c r="R591" s="269"/>
      <c r="S591" s="269"/>
      <c r="T591" s="269"/>
      <c r="U591" s="269"/>
      <c r="V591" s="269"/>
    </row>
    <row r="592" ht="15.75" customHeight="1">
      <c r="L592" s="57"/>
      <c r="M592" s="62"/>
      <c r="O592" s="269"/>
      <c r="P592" s="269"/>
      <c r="Q592" s="269"/>
      <c r="R592" s="269"/>
      <c r="S592" s="269"/>
      <c r="T592" s="269"/>
      <c r="U592" s="269"/>
      <c r="V592" s="269"/>
    </row>
    <row r="593" ht="15.75" customHeight="1">
      <c r="L593" s="57"/>
      <c r="M593" s="62"/>
      <c r="O593" s="269"/>
      <c r="P593" s="269"/>
      <c r="Q593" s="269"/>
      <c r="R593" s="269"/>
      <c r="S593" s="269"/>
      <c r="T593" s="269"/>
      <c r="U593" s="269"/>
      <c r="V593" s="269"/>
    </row>
    <row r="594" ht="15.75" customHeight="1">
      <c r="L594" s="57"/>
      <c r="M594" s="62"/>
      <c r="O594" s="269"/>
      <c r="P594" s="269"/>
      <c r="Q594" s="269"/>
      <c r="R594" s="269"/>
      <c r="S594" s="269"/>
      <c r="T594" s="269"/>
      <c r="U594" s="269"/>
      <c r="V594" s="269"/>
    </row>
    <row r="595" ht="15.75" customHeight="1">
      <c r="L595" s="57"/>
      <c r="M595" s="62"/>
      <c r="O595" s="269"/>
      <c r="P595" s="269"/>
      <c r="Q595" s="269"/>
      <c r="R595" s="269"/>
      <c r="S595" s="269"/>
      <c r="T595" s="269"/>
      <c r="U595" s="269"/>
      <c r="V595" s="269"/>
    </row>
    <row r="596" ht="15.75" customHeight="1">
      <c r="L596" s="57"/>
      <c r="M596" s="62"/>
      <c r="O596" s="269"/>
      <c r="P596" s="269"/>
      <c r="Q596" s="269"/>
      <c r="R596" s="269"/>
      <c r="S596" s="269"/>
      <c r="T596" s="269"/>
      <c r="U596" s="269"/>
      <c r="V596" s="269"/>
    </row>
    <row r="597" ht="15.75" customHeight="1">
      <c r="L597" s="57"/>
      <c r="M597" s="62"/>
      <c r="O597" s="269"/>
      <c r="P597" s="269"/>
      <c r="Q597" s="269"/>
      <c r="R597" s="269"/>
      <c r="S597" s="269"/>
      <c r="T597" s="269"/>
      <c r="U597" s="269"/>
      <c r="V597" s="269"/>
    </row>
    <row r="598" ht="15.75" customHeight="1">
      <c r="L598" s="57"/>
      <c r="M598" s="62"/>
      <c r="O598" s="269"/>
      <c r="P598" s="269"/>
      <c r="Q598" s="269"/>
      <c r="R598" s="269"/>
      <c r="S598" s="269"/>
      <c r="T598" s="269"/>
      <c r="U598" s="269"/>
      <c r="V598" s="269"/>
    </row>
    <row r="599" ht="15.75" customHeight="1">
      <c r="L599" s="57"/>
      <c r="M599" s="62"/>
      <c r="O599" s="269"/>
      <c r="P599" s="269"/>
      <c r="Q599" s="269"/>
      <c r="R599" s="269"/>
      <c r="S599" s="269"/>
      <c r="T599" s="269"/>
      <c r="U599" s="269"/>
      <c r="V599" s="269"/>
    </row>
    <row r="600" ht="15.75" customHeight="1">
      <c r="L600" s="57"/>
      <c r="M600" s="62"/>
      <c r="O600" s="269"/>
      <c r="P600" s="269"/>
      <c r="Q600" s="269"/>
      <c r="R600" s="269"/>
      <c r="S600" s="269"/>
      <c r="T600" s="269"/>
      <c r="U600" s="269"/>
      <c r="V600" s="269"/>
    </row>
    <row r="601" ht="15.75" customHeight="1">
      <c r="L601" s="57"/>
      <c r="M601" s="62"/>
      <c r="O601" s="269"/>
      <c r="P601" s="269"/>
      <c r="Q601" s="269"/>
      <c r="R601" s="269"/>
      <c r="S601" s="269"/>
      <c r="T601" s="269"/>
      <c r="U601" s="269"/>
      <c r="V601" s="269"/>
    </row>
    <row r="602" ht="15.75" customHeight="1">
      <c r="L602" s="57"/>
      <c r="M602" s="62"/>
      <c r="O602" s="269"/>
      <c r="P602" s="269"/>
      <c r="Q602" s="269"/>
      <c r="R602" s="269"/>
      <c r="S602" s="269"/>
      <c r="T602" s="269"/>
      <c r="U602" s="269"/>
      <c r="V602" s="269"/>
    </row>
    <row r="603" ht="15.75" customHeight="1">
      <c r="L603" s="57"/>
      <c r="M603" s="62"/>
      <c r="O603" s="269"/>
      <c r="P603" s="269"/>
      <c r="Q603" s="269"/>
      <c r="R603" s="269"/>
      <c r="S603" s="269"/>
      <c r="T603" s="269"/>
      <c r="U603" s="269"/>
      <c r="V603" s="269"/>
    </row>
    <row r="604" ht="15.75" customHeight="1">
      <c r="L604" s="57"/>
      <c r="M604" s="62"/>
      <c r="O604" s="269"/>
      <c r="P604" s="269"/>
      <c r="Q604" s="269"/>
      <c r="R604" s="269"/>
      <c r="S604" s="269"/>
      <c r="T604" s="269"/>
      <c r="U604" s="269"/>
      <c r="V604" s="269"/>
    </row>
    <row r="605" ht="15.75" customHeight="1">
      <c r="L605" s="57"/>
      <c r="M605" s="62"/>
      <c r="O605" s="269"/>
      <c r="P605" s="269"/>
      <c r="Q605" s="269"/>
      <c r="R605" s="269"/>
      <c r="S605" s="269"/>
      <c r="T605" s="269"/>
      <c r="U605" s="269"/>
      <c r="V605" s="269"/>
    </row>
    <row r="606" ht="15.75" customHeight="1">
      <c r="L606" s="57"/>
      <c r="M606" s="62"/>
      <c r="O606" s="269"/>
      <c r="P606" s="269"/>
      <c r="Q606" s="269"/>
      <c r="R606" s="269"/>
      <c r="S606" s="269"/>
      <c r="T606" s="269"/>
      <c r="U606" s="269"/>
      <c r="V606" s="269"/>
    </row>
    <row r="607" ht="15.75" customHeight="1">
      <c r="L607" s="57"/>
      <c r="M607" s="62"/>
      <c r="O607" s="269"/>
      <c r="P607" s="269"/>
      <c r="Q607" s="269"/>
      <c r="R607" s="269"/>
      <c r="S607" s="269"/>
      <c r="T607" s="269"/>
      <c r="U607" s="269"/>
      <c r="V607" s="269"/>
    </row>
    <row r="608" ht="15.75" customHeight="1">
      <c r="L608" s="57"/>
      <c r="M608" s="62"/>
      <c r="O608" s="269"/>
      <c r="P608" s="269"/>
      <c r="Q608" s="269"/>
      <c r="R608" s="269"/>
      <c r="S608" s="269"/>
      <c r="T608" s="269"/>
      <c r="U608" s="269"/>
      <c r="V608" s="269"/>
    </row>
    <row r="609" ht="15.75" customHeight="1">
      <c r="L609" s="57"/>
      <c r="M609" s="62"/>
      <c r="O609" s="269"/>
      <c r="P609" s="269"/>
      <c r="Q609" s="269"/>
      <c r="R609" s="269"/>
      <c r="S609" s="269"/>
      <c r="T609" s="269"/>
      <c r="U609" s="269"/>
      <c r="V609" s="269"/>
    </row>
    <row r="610" ht="15.75" customHeight="1">
      <c r="L610" s="57"/>
      <c r="M610" s="62"/>
      <c r="O610" s="269"/>
      <c r="P610" s="269"/>
      <c r="Q610" s="269"/>
      <c r="R610" s="269"/>
      <c r="S610" s="269"/>
      <c r="T610" s="269"/>
      <c r="U610" s="269"/>
      <c r="V610" s="269"/>
    </row>
    <row r="611" ht="15.75" customHeight="1">
      <c r="L611" s="57"/>
      <c r="M611" s="62"/>
      <c r="O611" s="269"/>
      <c r="P611" s="269"/>
      <c r="Q611" s="269"/>
      <c r="R611" s="269"/>
      <c r="S611" s="269"/>
      <c r="T611" s="269"/>
      <c r="U611" s="269"/>
      <c r="V611" s="269"/>
    </row>
    <row r="612" ht="15.75" customHeight="1">
      <c r="L612" s="57"/>
      <c r="M612" s="62"/>
      <c r="O612" s="269"/>
      <c r="P612" s="269"/>
      <c r="Q612" s="269"/>
      <c r="R612" s="269"/>
      <c r="S612" s="269"/>
      <c r="T612" s="269"/>
      <c r="U612" s="269"/>
      <c r="V612" s="269"/>
    </row>
    <row r="613" ht="15.75" customHeight="1">
      <c r="L613" s="57"/>
      <c r="M613" s="62"/>
      <c r="O613" s="269"/>
      <c r="P613" s="269"/>
      <c r="Q613" s="269"/>
      <c r="R613" s="269"/>
      <c r="S613" s="269"/>
      <c r="T613" s="269"/>
      <c r="U613" s="269"/>
      <c r="V613" s="269"/>
    </row>
    <row r="614" ht="15.75" customHeight="1">
      <c r="L614" s="57"/>
      <c r="M614" s="62"/>
      <c r="O614" s="269"/>
      <c r="P614" s="269"/>
      <c r="Q614" s="269"/>
      <c r="R614" s="269"/>
      <c r="S614" s="269"/>
      <c r="T614" s="269"/>
      <c r="U614" s="269"/>
      <c r="V614" s="269"/>
    </row>
    <row r="615" ht="15.75" customHeight="1">
      <c r="L615" s="57"/>
      <c r="M615" s="62"/>
      <c r="O615" s="269"/>
      <c r="P615" s="269"/>
      <c r="Q615" s="269"/>
      <c r="R615" s="269"/>
      <c r="S615" s="269"/>
      <c r="T615" s="269"/>
      <c r="U615" s="269"/>
      <c r="V615" s="269"/>
    </row>
    <row r="616" ht="15.75" customHeight="1">
      <c r="L616" s="57"/>
      <c r="M616" s="62"/>
      <c r="O616" s="269"/>
      <c r="P616" s="269"/>
      <c r="Q616" s="269"/>
      <c r="R616" s="269"/>
      <c r="S616" s="269"/>
      <c r="T616" s="269"/>
      <c r="U616" s="269"/>
      <c r="V616" s="269"/>
    </row>
    <row r="617" ht="15.75" customHeight="1">
      <c r="L617" s="57"/>
      <c r="M617" s="62"/>
      <c r="O617" s="269"/>
      <c r="P617" s="269"/>
      <c r="Q617" s="269"/>
      <c r="R617" s="269"/>
      <c r="S617" s="269"/>
      <c r="T617" s="269"/>
      <c r="U617" s="269"/>
      <c r="V617" s="269"/>
    </row>
    <row r="618" ht="15.75" customHeight="1">
      <c r="L618" s="57"/>
      <c r="M618" s="62"/>
      <c r="O618" s="269"/>
      <c r="P618" s="269"/>
      <c r="Q618" s="269"/>
      <c r="R618" s="269"/>
      <c r="S618" s="269"/>
      <c r="T618" s="269"/>
      <c r="U618" s="269"/>
      <c r="V618" s="269"/>
    </row>
    <row r="619" ht="15.75" customHeight="1">
      <c r="L619" s="57"/>
      <c r="M619" s="62"/>
      <c r="O619" s="269"/>
      <c r="P619" s="269"/>
      <c r="Q619" s="269"/>
      <c r="R619" s="269"/>
      <c r="S619" s="269"/>
      <c r="T619" s="269"/>
      <c r="U619" s="269"/>
      <c r="V619" s="269"/>
    </row>
    <row r="620" ht="15.75" customHeight="1">
      <c r="L620" s="57"/>
      <c r="M620" s="62"/>
      <c r="O620" s="269"/>
      <c r="P620" s="269"/>
      <c r="Q620" s="269"/>
      <c r="R620" s="269"/>
      <c r="S620" s="269"/>
      <c r="T620" s="269"/>
      <c r="U620" s="269"/>
      <c r="V620" s="269"/>
    </row>
    <row r="621" ht="15.75" customHeight="1">
      <c r="L621" s="57"/>
      <c r="M621" s="62"/>
      <c r="O621" s="269"/>
      <c r="P621" s="269"/>
      <c r="Q621" s="269"/>
      <c r="R621" s="269"/>
      <c r="S621" s="269"/>
      <c r="T621" s="269"/>
      <c r="U621" s="269"/>
      <c r="V621" s="269"/>
    </row>
    <row r="622" ht="15.75" customHeight="1">
      <c r="L622" s="57"/>
      <c r="M622" s="62"/>
      <c r="O622" s="269"/>
      <c r="P622" s="269"/>
      <c r="Q622" s="269"/>
      <c r="R622" s="269"/>
      <c r="S622" s="269"/>
      <c r="T622" s="269"/>
      <c r="U622" s="269"/>
      <c r="V622" s="269"/>
    </row>
    <row r="623" ht="15.75" customHeight="1">
      <c r="L623" s="57"/>
      <c r="M623" s="62"/>
      <c r="O623" s="269"/>
      <c r="P623" s="269"/>
      <c r="Q623" s="269"/>
      <c r="R623" s="269"/>
      <c r="S623" s="269"/>
      <c r="T623" s="269"/>
      <c r="U623" s="269"/>
      <c r="V623" s="269"/>
    </row>
    <row r="624" ht="15.75" customHeight="1">
      <c r="L624" s="57"/>
      <c r="M624" s="62"/>
      <c r="O624" s="269"/>
      <c r="P624" s="269"/>
      <c r="Q624" s="269"/>
      <c r="R624" s="269"/>
      <c r="S624" s="269"/>
      <c r="T624" s="269"/>
      <c r="U624" s="269"/>
      <c r="V624" s="269"/>
    </row>
    <row r="625" ht="15.75" customHeight="1">
      <c r="L625" s="57"/>
      <c r="M625" s="62"/>
      <c r="O625" s="269"/>
      <c r="P625" s="269"/>
      <c r="Q625" s="269"/>
      <c r="R625" s="269"/>
      <c r="S625" s="269"/>
      <c r="T625" s="269"/>
      <c r="U625" s="269"/>
      <c r="V625" s="269"/>
    </row>
    <row r="626" ht="15.75" customHeight="1">
      <c r="L626" s="57"/>
      <c r="M626" s="62"/>
      <c r="O626" s="269"/>
      <c r="P626" s="269"/>
      <c r="Q626" s="269"/>
      <c r="R626" s="269"/>
      <c r="S626" s="269"/>
      <c r="T626" s="269"/>
      <c r="U626" s="269"/>
      <c r="V626" s="269"/>
    </row>
    <row r="627" ht="15.75" customHeight="1">
      <c r="L627" s="57"/>
      <c r="M627" s="62"/>
      <c r="O627" s="269"/>
      <c r="P627" s="269"/>
      <c r="Q627" s="269"/>
      <c r="R627" s="269"/>
      <c r="S627" s="269"/>
      <c r="T627" s="269"/>
      <c r="U627" s="269"/>
      <c r="V627" s="269"/>
    </row>
    <row r="628" ht="15.75" customHeight="1">
      <c r="L628" s="57"/>
      <c r="M628" s="62"/>
      <c r="O628" s="269"/>
      <c r="P628" s="269"/>
      <c r="Q628" s="269"/>
      <c r="R628" s="269"/>
      <c r="S628" s="269"/>
      <c r="T628" s="269"/>
      <c r="U628" s="269"/>
      <c r="V628" s="269"/>
    </row>
    <row r="629" ht="15.75" customHeight="1">
      <c r="L629" s="57"/>
      <c r="M629" s="62"/>
      <c r="O629" s="269"/>
      <c r="P629" s="269"/>
      <c r="Q629" s="269"/>
      <c r="R629" s="269"/>
      <c r="S629" s="269"/>
      <c r="T629" s="269"/>
      <c r="U629" s="269"/>
      <c r="V629" s="269"/>
    </row>
    <row r="630" ht="15.75" customHeight="1">
      <c r="L630" s="57"/>
      <c r="M630" s="62"/>
      <c r="O630" s="269"/>
      <c r="P630" s="269"/>
      <c r="Q630" s="269"/>
      <c r="R630" s="269"/>
      <c r="S630" s="269"/>
      <c r="T630" s="269"/>
      <c r="U630" s="269"/>
      <c r="V630" s="269"/>
    </row>
    <row r="631" ht="15.75" customHeight="1">
      <c r="L631" s="57"/>
      <c r="M631" s="62"/>
      <c r="O631" s="269"/>
      <c r="P631" s="269"/>
      <c r="Q631" s="269"/>
      <c r="R631" s="269"/>
      <c r="S631" s="269"/>
      <c r="T631" s="269"/>
      <c r="U631" s="269"/>
      <c r="V631" s="269"/>
    </row>
    <row r="632" ht="15.75" customHeight="1">
      <c r="L632" s="57"/>
      <c r="M632" s="62"/>
      <c r="O632" s="269"/>
      <c r="P632" s="269"/>
      <c r="Q632" s="269"/>
      <c r="R632" s="269"/>
      <c r="S632" s="269"/>
      <c r="T632" s="269"/>
      <c r="U632" s="269"/>
      <c r="V632" s="269"/>
    </row>
    <row r="633" ht="15.75" customHeight="1">
      <c r="L633" s="57"/>
      <c r="M633" s="62"/>
      <c r="O633" s="269"/>
      <c r="P633" s="269"/>
      <c r="Q633" s="269"/>
      <c r="R633" s="269"/>
      <c r="S633" s="269"/>
      <c r="T633" s="269"/>
      <c r="U633" s="269"/>
      <c r="V633" s="269"/>
    </row>
    <row r="634" ht="15.75" customHeight="1">
      <c r="L634" s="57"/>
      <c r="M634" s="62"/>
      <c r="O634" s="269"/>
      <c r="P634" s="269"/>
      <c r="Q634" s="269"/>
      <c r="R634" s="269"/>
      <c r="S634" s="269"/>
      <c r="T634" s="269"/>
      <c r="U634" s="269"/>
      <c r="V634" s="269"/>
    </row>
    <row r="635" ht="15.75" customHeight="1">
      <c r="L635" s="57"/>
      <c r="M635" s="62"/>
      <c r="O635" s="269"/>
      <c r="P635" s="269"/>
      <c r="Q635" s="269"/>
      <c r="R635" s="269"/>
      <c r="S635" s="269"/>
      <c r="T635" s="269"/>
      <c r="U635" s="269"/>
      <c r="V635" s="269"/>
    </row>
    <row r="636" ht="15.75" customHeight="1">
      <c r="L636" s="57"/>
      <c r="M636" s="62"/>
      <c r="O636" s="269"/>
      <c r="P636" s="269"/>
      <c r="Q636" s="269"/>
      <c r="R636" s="269"/>
      <c r="S636" s="269"/>
      <c r="T636" s="269"/>
      <c r="U636" s="269"/>
      <c r="V636" s="269"/>
    </row>
    <row r="637" ht="15.75" customHeight="1">
      <c r="L637" s="57"/>
      <c r="M637" s="62"/>
      <c r="O637" s="269"/>
      <c r="P637" s="269"/>
      <c r="Q637" s="269"/>
      <c r="R637" s="269"/>
      <c r="S637" s="269"/>
      <c r="T637" s="269"/>
      <c r="U637" s="269"/>
      <c r="V637" s="269"/>
    </row>
    <row r="638" ht="15.75" customHeight="1">
      <c r="L638" s="57"/>
      <c r="M638" s="62"/>
      <c r="O638" s="269"/>
      <c r="P638" s="269"/>
      <c r="Q638" s="269"/>
      <c r="R638" s="269"/>
      <c r="S638" s="269"/>
      <c r="T638" s="269"/>
      <c r="U638" s="269"/>
      <c r="V638" s="269"/>
    </row>
    <row r="639" ht="15.75" customHeight="1">
      <c r="L639" s="57"/>
      <c r="M639" s="62"/>
      <c r="O639" s="269"/>
      <c r="P639" s="269"/>
      <c r="Q639" s="269"/>
      <c r="R639" s="269"/>
      <c r="S639" s="269"/>
      <c r="T639" s="269"/>
      <c r="U639" s="269"/>
      <c r="V639" s="269"/>
    </row>
    <row r="640" ht="15.75" customHeight="1">
      <c r="L640" s="57"/>
      <c r="M640" s="62"/>
      <c r="O640" s="269"/>
      <c r="P640" s="269"/>
      <c r="Q640" s="269"/>
      <c r="R640" s="269"/>
      <c r="S640" s="269"/>
      <c r="T640" s="269"/>
      <c r="U640" s="269"/>
      <c r="V640" s="269"/>
    </row>
    <row r="641" ht="15.75" customHeight="1">
      <c r="L641" s="57"/>
      <c r="M641" s="62"/>
      <c r="O641" s="269"/>
      <c r="P641" s="269"/>
      <c r="Q641" s="269"/>
      <c r="R641" s="269"/>
      <c r="S641" s="269"/>
      <c r="T641" s="269"/>
      <c r="U641" s="269"/>
      <c r="V641" s="269"/>
    </row>
    <row r="642" ht="15.75" customHeight="1">
      <c r="L642" s="57"/>
      <c r="M642" s="62"/>
      <c r="O642" s="269"/>
      <c r="P642" s="269"/>
      <c r="Q642" s="269"/>
      <c r="R642" s="269"/>
      <c r="S642" s="269"/>
      <c r="T642" s="269"/>
      <c r="U642" s="269"/>
      <c r="V642" s="269"/>
    </row>
    <row r="643" ht="15.75" customHeight="1">
      <c r="L643" s="57"/>
      <c r="M643" s="62"/>
      <c r="O643" s="269"/>
      <c r="P643" s="269"/>
      <c r="Q643" s="269"/>
      <c r="R643" s="269"/>
      <c r="S643" s="269"/>
      <c r="T643" s="269"/>
      <c r="U643" s="269"/>
      <c r="V643" s="269"/>
    </row>
    <row r="644" ht="15.75" customHeight="1">
      <c r="L644" s="57"/>
      <c r="M644" s="62"/>
      <c r="O644" s="269"/>
      <c r="P644" s="269"/>
      <c r="Q644" s="269"/>
      <c r="R644" s="269"/>
      <c r="S644" s="269"/>
      <c r="T644" s="269"/>
      <c r="U644" s="269"/>
      <c r="V644" s="269"/>
    </row>
    <row r="645" ht="15.75" customHeight="1">
      <c r="L645" s="57"/>
      <c r="M645" s="62"/>
      <c r="O645" s="269"/>
      <c r="P645" s="269"/>
      <c r="Q645" s="269"/>
      <c r="R645" s="269"/>
      <c r="S645" s="269"/>
      <c r="T645" s="269"/>
      <c r="U645" s="269"/>
      <c r="V645" s="269"/>
    </row>
    <row r="646" ht="15.75" customHeight="1">
      <c r="L646" s="57"/>
      <c r="M646" s="62"/>
      <c r="O646" s="269"/>
      <c r="P646" s="269"/>
      <c r="Q646" s="269"/>
      <c r="R646" s="269"/>
      <c r="S646" s="269"/>
      <c r="T646" s="269"/>
      <c r="U646" s="269"/>
      <c r="V646" s="269"/>
    </row>
    <row r="647" ht="15.75" customHeight="1">
      <c r="L647" s="57"/>
      <c r="M647" s="62"/>
      <c r="O647" s="269"/>
      <c r="P647" s="269"/>
      <c r="Q647" s="269"/>
      <c r="R647" s="269"/>
      <c r="S647" s="269"/>
      <c r="T647" s="269"/>
      <c r="U647" s="269"/>
      <c r="V647" s="269"/>
    </row>
    <row r="648" ht="15.75" customHeight="1">
      <c r="L648" s="57"/>
      <c r="M648" s="62"/>
      <c r="O648" s="269"/>
      <c r="P648" s="269"/>
      <c r="Q648" s="269"/>
      <c r="R648" s="269"/>
      <c r="S648" s="269"/>
      <c r="T648" s="269"/>
      <c r="U648" s="269"/>
      <c r="V648" s="269"/>
    </row>
    <row r="649" ht="15.75" customHeight="1">
      <c r="L649" s="57"/>
      <c r="M649" s="62"/>
      <c r="O649" s="269"/>
      <c r="P649" s="269"/>
      <c r="Q649" s="269"/>
      <c r="R649" s="269"/>
      <c r="S649" s="269"/>
      <c r="T649" s="269"/>
      <c r="U649" s="269"/>
      <c r="V649" s="269"/>
    </row>
    <row r="650" ht="15.75" customHeight="1">
      <c r="L650" s="57"/>
      <c r="M650" s="62"/>
      <c r="O650" s="269"/>
      <c r="P650" s="269"/>
      <c r="Q650" s="269"/>
      <c r="R650" s="269"/>
      <c r="S650" s="269"/>
      <c r="T650" s="269"/>
      <c r="U650" s="269"/>
      <c r="V650" s="269"/>
    </row>
    <row r="651" ht="15.75" customHeight="1">
      <c r="L651" s="57"/>
      <c r="M651" s="62"/>
      <c r="O651" s="269"/>
      <c r="P651" s="269"/>
      <c r="Q651" s="269"/>
      <c r="R651" s="269"/>
      <c r="S651" s="269"/>
      <c r="T651" s="269"/>
      <c r="U651" s="269"/>
      <c r="V651" s="269"/>
    </row>
    <row r="652" ht="15.75" customHeight="1">
      <c r="L652" s="57"/>
      <c r="M652" s="62"/>
      <c r="O652" s="269"/>
      <c r="P652" s="269"/>
      <c r="Q652" s="269"/>
      <c r="R652" s="269"/>
      <c r="S652" s="269"/>
      <c r="T652" s="269"/>
      <c r="U652" s="269"/>
      <c r="V652" s="269"/>
    </row>
    <row r="653" ht="15.75" customHeight="1">
      <c r="L653" s="57"/>
      <c r="M653" s="62"/>
      <c r="O653" s="269"/>
      <c r="P653" s="269"/>
      <c r="Q653" s="269"/>
      <c r="R653" s="269"/>
      <c r="S653" s="269"/>
      <c r="T653" s="269"/>
      <c r="U653" s="269"/>
      <c r="V653" s="269"/>
    </row>
    <row r="654" ht="15.75" customHeight="1">
      <c r="L654" s="57"/>
      <c r="M654" s="62"/>
      <c r="O654" s="269"/>
      <c r="P654" s="269"/>
      <c r="Q654" s="269"/>
      <c r="R654" s="269"/>
      <c r="S654" s="269"/>
      <c r="T654" s="269"/>
      <c r="U654" s="269"/>
      <c r="V654" s="269"/>
    </row>
    <row r="655" ht="15.75" customHeight="1">
      <c r="L655" s="57"/>
      <c r="M655" s="62"/>
      <c r="O655" s="269"/>
      <c r="P655" s="269"/>
      <c r="Q655" s="269"/>
      <c r="R655" s="269"/>
      <c r="S655" s="269"/>
      <c r="T655" s="269"/>
      <c r="U655" s="269"/>
      <c r="V655" s="269"/>
    </row>
    <row r="656" ht="15.75" customHeight="1">
      <c r="L656" s="57"/>
      <c r="M656" s="62"/>
      <c r="O656" s="269"/>
      <c r="P656" s="269"/>
      <c r="Q656" s="269"/>
      <c r="R656" s="269"/>
      <c r="S656" s="269"/>
      <c r="T656" s="269"/>
      <c r="U656" s="269"/>
      <c r="V656" s="269"/>
    </row>
    <row r="657" ht="15.75" customHeight="1">
      <c r="L657" s="57"/>
      <c r="M657" s="62"/>
      <c r="O657" s="269"/>
      <c r="P657" s="269"/>
      <c r="Q657" s="269"/>
      <c r="R657" s="269"/>
      <c r="S657" s="269"/>
      <c r="T657" s="269"/>
      <c r="U657" s="269"/>
      <c r="V657" s="269"/>
    </row>
    <row r="658" ht="15.75" customHeight="1">
      <c r="L658" s="57"/>
      <c r="M658" s="62"/>
      <c r="O658" s="269"/>
      <c r="P658" s="269"/>
      <c r="Q658" s="269"/>
      <c r="R658" s="269"/>
      <c r="S658" s="269"/>
      <c r="T658" s="269"/>
      <c r="U658" s="269"/>
      <c r="V658" s="269"/>
    </row>
    <row r="659" ht="15.75" customHeight="1">
      <c r="L659" s="57"/>
      <c r="M659" s="62"/>
      <c r="O659" s="269"/>
      <c r="P659" s="269"/>
      <c r="Q659" s="269"/>
      <c r="R659" s="269"/>
      <c r="S659" s="269"/>
      <c r="T659" s="269"/>
      <c r="U659" s="269"/>
      <c r="V659" s="269"/>
    </row>
    <row r="660" ht="15.75" customHeight="1">
      <c r="L660" s="57"/>
      <c r="M660" s="62"/>
      <c r="O660" s="269"/>
      <c r="P660" s="269"/>
      <c r="Q660" s="269"/>
      <c r="R660" s="269"/>
      <c r="S660" s="269"/>
      <c r="T660" s="269"/>
      <c r="U660" s="269"/>
      <c r="V660" s="269"/>
    </row>
    <row r="661" ht="15.75" customHeight="1">
      <c r="L661" s="57"/>
      <c r="M661" s="62"/>
      <c r="O661" s="269"/>
      <c r="P661" s="269"/>
      <c r="Q661" s="269"/>
      <c r="R661" s="269"/>
      <c r="S661" s="269"/>
      <c r="T661" s="269"/>
      <c r="U661" s="269"/>
      <c r="V661" s="269"/>
    </row>
    <row r="662" ht="15.75" customHeight="1">
      <c r="L662" s="57"/>
      <c r="M662" s="62"/>
      <c r="O662" s="269"/>
      <c r="P662" s="269"/>
      <c r="Q662" s="269"/>
      <c r="R662" s="269"/>
      <c r="S662" s="269"/>
      <c r="T662" s="269"/>
      <c r="U662" s="269"/>
      <c r="V662" s="269"/>
    </row>
    <row r="663" ht="15.75" customHeight="1">
      <c r="L663" s="57"/>
      <c r="M663" s="62"/>
      <c r="O663" s="269"/>
      <c r="P663" s="269"/>
      <c r="Q663" s="269"/>
      <c r="R663" s="269"/>
      <c r="S663" s="269"/>
      <c r="T663" s="269"/>
      <c r="U663" s="269"/>
      <c r="V663" s="269"/>
    </row>
    <row r="664" ht="15.75" customHeight="1">
      <c r="L664" s="57"/>
      <c r="M664" s="62"/>
      <c r="O664" s="269"/>
      <c r="P664" s="269"/>
      <c r="Q664" s="269"/>
      <c r="R664" s="269"/>
      <c r="S664" s="269"/>
      <c r="T664" s="269"/>
      <c r="U664" s="269"/>
      <c r="V664" s="269"/>
    </row>
    <row r="665" ht="15.75" customHeight="1">
      <c r="L665" s="57"/>
      <c r="M665" s="62"/>
      <c r="O665" s="269"/>
      <c r="P665" s="269"/>
      <c r="Q665" s="269"/>
      <c r="R665" s="269"/>
      <c r="S665" s="269"/>
      <c r="T665" s="269"/>
      <c r="U665" s="269"/>
      <c r="V665" s="269"/>
    </row>
    <row r="666" ht="15.75" customHeight="1">
      <c r="L666" s="57"/>
      <c r="M666" s="62"/>
      <c r="O666" s="269"/>
      <c r="P666" s="269"/>
      <c r="Q666" s="269"/>
      <c r="R666" s="269"/>
      <c r="S666" s="269"/>
      <c r="T666" s="269"/>
      <c r="U666" s="269"/>
      <c r="V666" s="269"/>
    </row>
    <row r="667" ht="15.75" customHeight="1">
      <c r="L667" s="57"/>
      <c r="M667" s="62"/>
      <c r="O667" s="269"/>
      <c r="P667" s="269"/>
      <c r="Q667" s="269"/>
      <c r="R667" s="269"/>
      <c r="S667" s="269"/>
      <c r="T667" s="269"/>
      <c r="U667" s="269"/>
      <c r="V667" s="269"/>
    </row>
    <row r="668" ht="15.75" customHeight="1">
      <c r="L668" s="57"/>
      <c r="M668" s="62"/>
      <c r="O668" s="269"/>
      <c r="P668" s="269"/>
      <c r="Q668" s="269"/>
      <c r="R668" s="269"/>
      <c r="S668" s="269"/>
      <c r="T668" s="269"/>
      <c r="U668" s="269"/>
      <c r="V668" s="269"/>
    </row>
    <row r="669" ht="15.75" customHeight="1">
      <c r="L669" s="57"/>
      <c r="M669" s="62"/>
      <c r="O669" s="269"/>
      <c r="P669" s="269"/>
      <c r="Q669" s="269"/>
      <c r="R669" s="269"/>
      <c r="S669" s="269"/>
      <c r="T669" s="269"/>
      <c r="U669" s="269"/>
      <c r="V669" s="269"/>
    </row>
    <row r="670" ht="15.75" customHeight="1">
      <c r="L670" s="57"/>
      <c r="M670" s="62"/>
      <c r="O670" s="269"/>
      <c r="P670" s="269"/>
      <c r="Q670" s="269"/>
      <c r="R670" s="269"/>
      <c r="S670" s="269"/>
      <c r="T670" s="269"/>
      <c r="U670" s="269"/>
      <c r="V670" s="269"/>
    </row>
    <row r="671" ht="15.75" customHeight="1">
      <c r="L671" s="57"/>
      <c r="M671" s="62"/>
      <c r="O671" s="269"/>
      <c r="P671" s="269"/>
      <c r="Q671" s="269"/>
      <c r="R671" s="269"/>
      <c r="S671" s="269"/>
      <c r="T671" s="269"/>
      <c r="U671" s="269"/>
      <c r="V671" s="269"/>
    </row>
    <row r="672" ht="15.75" customHeight="1">
      <c r="L672" s="57"/>
      <c r="M672" s="62"/>
      <c r="O672" s="269"/>
      <c r="P672" s="269"/>
      <c r="Q672" s="269"/>
      <c r="R672" s="269"/>
      <c r="S672" s="269"/>
      <c r="T672" s="269"/>
      <c r="U672" s="269"/>
      <c r="V672" s="269"/>
    </row>
    <row r="673" ht="15.75" customHeight="1">
      <c r="L673" s="57"/>
      <c r="M673" s="62"/>
      <c r="O673" s="269"/>
      <c r="P673" s="269"/>
      <c r="Q673" s="269"/>
      <c r="R673" s="269"/>
      <c r="S673" s="269"/>
      <c r="T673" s="269"/>
      <c r="U673" s="269"/>
      <c r="V673" s="269"/>
    </row>
    <row r="674" ht="15.75" customHeight="1">
      <c r="L674" s="57"/>
      <c r="M674" s="62"/>
      <c r="O674" s="269"/>
      <c r="P674" s="269"/>
      <c r="Q674" s="269"/>
      <c r="R674" s="269"/>
      <c r="S674" s="269"/>
      <c r="T674" s="269"/>
      <c r="U674" s="269"/>
      <c r="V674" s="269"/>
    </row>
    <row r="675" ht="15.75" customHeight="1">
      <c r="L675" s="57"/>
      <c r="M675" s="62"/>
      <c r="O675" s="269"/>
      <c r="P675" s="269"/>
      <c r="Q675" s="269"/>
      <c r="R675" s="269"/>
      <c r="S675" s="269"/>
      <c r="T675" s="269"/>
      <c r="U675" s="269"/>
      <c r="V675" s="269"/>
    </row>
    <row r="676" ht="15.75" customHeight="1">
      <c r="L676" s="57"/>
      <c r="M676" s="62"/>
      <c r="O676" s="269"/>
      <c r="P676" s="269"/>
      <c r="Q676" s="269"/>
      <c r="R676" s="269"/>
      <c r="S676" s="269"/>
      <c r="T676" s="269"/>
      <c r="U676" s="269"/>
      <c r="V676" s="269"/>
    </row>
    <row r="677" ht="15.75" customHeight="1">
      <c r="L677" s="57"/>
      <c r="M677" s="62"/>
      <c r="O677" s="269"/>
      <c r="P677" s="269"/>
      <c r="Q677" s="269"/>
      <c r="R677" s="269"/>
      <c r="S677" s="269"/>
      <c r="T677" s="269"/>
      <c r="U677" s="269"/>
      <c r="V677" s="269"/>
    </row>
    <row r="678" ht="15.75" customHeight="1">
      <c r="L678" s="57"/>
      <c r="M678" s="62"/>
      <c r="O678" s="269"/>
      <c r="P678" s="269"/>
      <c r="Q678" s="269"/>
      <c r="R678" s="269"/>
      <c r="S678" s="269"/>
      <c r="T678" s="269"/>
      <c r="U678" s="269"/>
      <c r="V678" s="269"/>
    </row>
    <row r="679" ht="15.75" customHeight="1">
      <c r="L679" s="57"/>
      <c r="M679" s="62"/>
      <c r="O679" s="269"/>
      <c r="P679" s="269"/>
      <c r="Q679" s="269"/>
      <c r="R679" s="269"/>
      <c r="S679" s="269"/>
      <c r="T679" s="269"/>
      <c r="U679" s="269"/>
      <c r="V679" s="269"/>
    </row>
    <row r="680" ht="15.75" customHeight="1">
      <c r="L680" s="57"/>
      <c r="M680" s="62"/>
      <c r="O680" s="269"/>
      <c r="P680" s="269"/>
      <c r="Q680" s="269"/>
      <c r="R680" s="269"/>
      <c r="S680" s="269"/>
      <c r="T680" s="269"/>
      <c r="U680" s="269"/>
      <c r="V680" s="269"/>
    </row>
    <row r="681" ht="15.75" customHeight="1">
      <c r="L681" s="57"/>
      <c r="M681" s="62"/>
      <c r="O681" s="269"/>
      <c r="P681" s="269"/>
      <c r="Q681" s="269"/>
      <c r="R681" s="269"/>
      <c r="S681" s="269"/>
      <c r="T681" s="269"/>
      <c r="U681" s="269"/>
      <c r="V681" s="269"/>
    </row>
    <row r="682" ht="15.75" customHeight="1">
      <c r="L682" s="57"/>
      <c r="M682" s="62"/>
      <c r="O682" s="269"/>
      <c r="P682" s="269"/>
      <c r="Q682" s="269"/>
      <c r="R682" s="269"/>
      <c r="S682" s="269"/>
      <c r="T682" s="269"/>
      <c r="U682" s="269"/>
      <c r="V682" s="269"/>
    </row>
    <row r="683" ht="15.75" customHeight="1">
      <c r="L683" s="57"/>
      <c r="M683" s="62"/>
      <c r="O683" s="269"/>
      <c r="P683" s="269"/>
      <c r="Q683" s="269"/>
      <c r="R683" s="269"/>
      <c r="S683" s="269"/>
      <c r="T683" s="269"/>
      <c r="U683" s="269"/>
      <c r="V683" s="269"/>
    </row>
    <row r="684" ht="15.75" customHeight="1">
      <c r="L684" s="57"/>
      <c r="M684" s="62"/>
      <c r="O684" s="269"/>
      <c r="P684" s="269"/>
      <c r="Q684" s="269"/>
      <c r="R684" s="269"/>
      <c r="S684" s="269"/>
      <c r="T684" s="269"/>
      <c r="U684" s="269"/>
      <c r="V684" s="269"/>
    </row>
    <row r="685" ht="15.75" customHeight="1">
      <c r="L685" s="57"/>
      <c r="M685" s="62"/>
      <c r="O685" s="269"/>
      <c r="P685" s="269"/>
      <c r="Q685" s="269"/>
      <c r="R685" s="269"/>
      <c r="S685" s="269"/>
      <c r="T685" s="269"/>
      <c r="U685" s="269"/>
      <c r="V685" s="269"/>
    </row>
    <row r="686" ht="15.75" customHeight="1">
      <c r="L686" s="57"/>
      <c r="M686" s="62"/>
      <c r="O686" s="269"/>
      <c r="P686" s="269"/>
      <c r="Q686" s="269"/>
      <c r="R686" s="269"/>
      <c r="S686" s="269"/>
      <c r="T686" s="269"/>
      <c r="U686" s="269"/>
      <c r="V686" s="269"/>
    </row>
    <row r="687" ht="15.75" customHeight="1">
      <c r="L687" s="57"/>
      <c r="M687" s="62"/>
      <c r="O687" s="269"/>
      <c r="P687" s="269"/>
      <c r="Q687" s="269"/>
      <c r="R687" s="269"/>
      <c r="S687" s="269"/>
      <c r="T687" s="269"/>
      <c r="U687" s="269"/>
      <c r="V687" s="269"/>
    </row>
    <row r="688" ht="15.75" customHeight="1">
      <c r="L688" s="57"/>
      <c r="M688" s="62"/>
      <c r="O688" s="269"/>
      <c r="P688" s="269"/>
      <c r="Q688" s="269"/>
      <c r="R688" s="269"/>
      <c r="S688" s="269"/>
      <c r="T688" s="269"/>
      <c r="U688" s="269"/>
      <c r="V688" s="269"/>
    </row>
    <row r="689" ht="15.75" customHeight="1">
      <c r="L689" s="57"/>
      <c r="M689" s="62"/>
      <c r="O689" s="269"/>
      <c r="P689" s="269"/>
      <c r="Q689" s="269"/>
      <c r="R689" s="269"/>
      <c r="S689" s="269"/>
      <c r="T689" s="269"/>
      <c r="U689" s="269"/>
      <c r="V689" s="269"/>
    </row>
    <row r="690" ht="15.75" customHeight="1">
      <c r="L690" s="57"/>
      <c r="M690" s="62"/>
      <c r="O690" s="269"/>
      <c r="P690" s="269"/>
      <c r="Q690" s="269"/>
      <c r="R690" s="269"/>
      <c r="S690" s="269"/>
      <c r="T690" s="269"/>
      <c r="U690" s="269"/>
      <c r="V690" s="269"/>
    </row>
    <row r="691" ht="15.75" customHeight="1">
      <c r="L691" s="57"/>
      <c r="M691" s="62"/>
      <c r="O691" s="269"/>
      <c r="P691" s="269"/>
      <c r="Q691" s="269"/>
      <c r="R691" s="269"/>
      <c r="S691" s="269"/>
      <c r="T691" s="269"/>
      <c r="U691" s="269"/>
      <c r="V691" s="269"/>
    </row>
    <row r="692" ht="15.75" customHeight="1">
      <c r="L692" s="57"/>
      <c r="M692" s="62"/>
      <c r="O692" s="269"/>
      <c r="P692" s="269"/>
      <c r="Q692" s="269"/>
      <c r="R692" s="269"/>
      <c r="S692" s="269"/>
      <c r="T692" s="269"/>
      <c r="U692" s="269"/>
      <c r="V692" s="269"/>
    </row>
    <row r="693" ht="15.75" customHeight="1">
      <c r="L693" s="57"/>
      <c r="M693" s="62"/>
      <c r="O693" s="269"/>
      <c r="P693" s="269"/>
      <c r="Q693" s="269"/>
      <c r="R693" s="269"/>
      <c r="S693" s="269"/>
      <c r="T693" s="269"/>
      <c r="U693" s="269"/>
      <c r="V693" s="269"/>
    </row>
    <row r="694" ht="15.75" customHeight="1">
      <c r="L694" s="57"/>
      <c r="M694" s="62"/>
      <c r="O694" s="269"/>
      <c r="P694" s="269"/>
      <c r="Q694" s="269"/>
      <c r="R694" s="269"/>
      <c r="S694" s="269"/>
      <c r="T694" s="269"/>
      <c r="U694" s="269"/>
      <c r="V694" s="269"/>
    </row>
    <row r="695" ht="15.75" customHeight="1">
      <c r="L695" s="57"/>
      <c r="M695" s="62"/>
      <c r="O695" s="269"/>
      <c r="P695" s="269"/>
      <c r="Q695" s="269"/>
      <c r="R695" s="269"/>
      <c r="S695" s="269"/>
      <c r="T695" s="269"/>
      <c r="U695" s="269"/>
      <c r="V695" s="269"/>
    </row>
    <row r="696" ht="15.75" customHeight="1">
      <c r="L696" s="57"/>
      <c r="M696" s="62"/>
      <c r="O696" s="269"/>
      <c r="P696" s="269"/>
      <c r="Q696" s="269"/>
      <c r="R696" s="269"/>
      <c r="S696" s="269"/>
      <c r="T696" s="269"/>
      <c r="U696" s="269"/>
      <c r="V696" s="269"/>
    </row>
    <row r="697" ht="15.75" customHeight="1">
      <c r="L697" s="57"/>
      <c r="M697" s="62"/>
      <c r="O697" s="269"/>
      <c r="P697" s="269"/>
      <c r="Q697" s="269"/>
      <c r="R697" s="269"/>
      <c r="S697" s="269"/>
      <c r="T697" s="269"/>
      <c r="U697" s="269"/>
      <c r="V697" s="269"/>
    </row>
    <row r="698" ht="15.75" customHeight="1">
      <c r="L698" s="57"/>
      <c r="M698" s="62"/>
      <c r="O698" s="269"/>
      <c r="P698" s="269"/>
      <c r="Q698" s="269"/>
      <c r="R698" s="269"/>
      <c r="S698" s="269"/>
      <c r="T698" s="269"/>
      <c r="U698" s="269"/>
      <c r="V698" s="269"/>
    </row>
    <row r="699" ht="15.75" customHeight="1">
      <c r="L699" s="57"/>
      <c r="M699" s="62"/>
      <c r="O699" s="269"/>
      <c r="P699" s="269"/>
      <c r="Q699" s="269"/>
      <c r="R699" s="269"/>
      <c r="S699" s="269"/>
      <c r="T699" s="269"/>
      <c r="U699" s="269"/>
      <c r="V699" s="269"/>
    </row>
    <row r="700" ht="15.75" customHeight="1">
      <c r="L700" s="57"/>
      <c r="M700" s="62"/>
      <c r="O700" s="269"/>
      <c r="P700" s="269"/>
      <c r="Q700" s="269"/>
      <c r="R700" s="269"/>
      <c r="S700" s="269"/>
      <c r="T700" s="269"/>
      <c r="U700" s="269"/>
      <c r="V700" s="269"/>
    </row>
    <row r="701" ht="15.75" customHeight="1">
      <c r="L701" s="57"/>
      <c r="M701" s="62"/>
      <c r="O701" s="269"/>
      <c r="P701" s="269"/>
      <c r="Q701" s="269"/>
      <c r="R701" s="269"/>
      <c r="S701" s="269"/>
      <c r="T701" s="269"/>
      <c r="U701" s="269"/>
      <c r="V701" s="269"/>
    </row>
    <row r="702" ht="15.75" customHeight="1">
      <c r="L702" s="57"/>
      <c r="M702" s="62"/>
      <c r="O702" s="269"/>
      <c r="P702" s="269"/>
      <c r="Q702" s="269"/>
      <c r="R702" s="269"/>
      <c r="S702" s="269"/>
      <c r="T702" s="269"/>
      <c r="U702" s="269"/>
      <c r="V702" s="269"/>
    </row>
    <row r="703" ht="15.75" customHeight="1">
      <c r="L703" s="57"/>
      <c r="M703" s="62"/>
      <c r="O703" s="269"/>
      <c r="P703" s="269"/>
      <c r="Q703" s="269"/>
      <c r="R703" s="269"/>
      <c r="S703" s="269"/>
      <c r="T703" s="269"/>
      <c r="U703" s="269"/>
      <c r="V703" s="269"/>
    </row>
    <row r="704" ht="15.75" customHeight="1">
      <c r="L704" s="57"/>
      <c r="M704" s="62"/>
      <c r="O704" s="269"/>
      <c r="P704" s="269"/>
      <c r="Q704" s="269"/>
      <c r="R704" s="269"/>
      <c r="S704" s="269"/>
      <c r="T704" s="269"/>
      <c r="U704" s="269"/>
      <c r="V704" s="269"/>
    </row>
    <row r="705" ht="15.75" customHeight="1">
      <c r="L705" s="57"/>
      <c r="M705" s="62"/>
      <c r="O705" s="269"/>
      <c r="P705" s="269"/>
      <c r="Q705" s="269"/>
      <c r="R705" s="269"/>
      <c r="S705" s="269"/>
      <c r="T705" s="269"/>
      <c r="U705" s="269"/>
      <c r="V705" s="269"/>
    </row>
    <row r="706" ht="15.75" customHeight="1">
      <c r="L706" s="57"/>
      <c r="M706" s="62"/>
      <c r="O706" s="269"/>
      <c r="P706" s="269"/>
      <c r="Q706" s="269"/>
      <c r="R706" s="269"/>
      <c r="S706" s="269"/>
      <c r="T706" s="269"/>
      <c r="U706" s="269"/>
      <c r="V706" s="269"/>
    </row>
    <row r="707" ht="15.75" customHeight="1">
      <c r="L707" s="57"/>
      <c r="M707" s="62"/>
      <c r="O707" s="269"/>
      <c r="P707" s="269"/>
      <c r="Q707" s="269"/>
      <c r="R707" s="269"/>
      <c r="S707" s="269"/>
      <c r="T707" s="269"/>
      <c r="U707" s="269"/>
      <c r="V707" s="269"/>
    </row>
    <row r="708" ht="15.75" customHeight="1">
      <c r="L708" s="57"/>
      <c r="M708" s="62"/>
      <c r="O708" s="269"/>
      <c r="P708" s="269"/>
      <c r="Q708" s="269"/>
      <c r="R708" s="269"/>
      <c r="S708" s="269"/>
      <c r="T708" s="269"/>
      <c r="U708" s="269"/>
      <c r="V708" s="269"/>
    </row>
    <row r="709" ht="15.75" customHeight="1">
      <c r="L709" s="57"/>
      <c r="M709" s="62"/>
      <c r="O709" s="269"/>
      <c r="P709" s="269"/>
      <c r="Q709" s="269"/>
      <c r="R709" s="269"/>
      <c r="S709" s="269"/>
      <c r="T709" s="269"/>
      <c r="U709" s="269"/>
      <c r="V709" s="269"/>
    </row>
    <row r="710" ht="15.75" customHeight="1">
      <c r="L710" s="57"/>
      <c r="M710" s="62"/>
      <c r="O710" s="269"/>
      <c r="P710" s="269"/>
      <c r="Q710" s="269"/>
      <c r="R710" s="269"/>
      <c r="S710" s="269"/>
      <c r="T710" s="269"/>
      <c r="U710" s="269"/>
      <c r="V710" s="269"/>
    </row>
    <row r="711" ht="15.75" customHeight="1">
      <c r="L711" s="57"/>
      <c r="M711" s="62"/>
      <c r="O711" s="269"/>
      <c r="P711" s="269"/>
      <c r="Q711" s="269"/>
      <c r="R711" s="269"/>
      <c r="S711" s="269"/>
      <c r="T711" s="269"/>
      <c r="U711" s="269"/>
      <c r="V711" s="269"/>
    </row>
    <row r="712" ht="15.75" customHeight="1">
      <c r="L712" s="57"/>
      <c r="M712" s="62"/>
      <c r="O712" s="269"/>
      <c r="P712" s="269"/>
      <c r="Q712" s="269"/>
      <c r="R712" s="269"/>
      <c r="S712" s="269"/>
      <c r="T712" s="269"/>
      <c r="U712" s="269"/>
      <c r="V712" s="269"/>
    </row>
    <row r="713" ht="15.75" customHeight="1">
      <c r="L713" s="57"/>
      <c r="M713" s="62"/>
      <c r="O713" s="269"/>
      <c r="P713" s="269"/>
      <c r="Q713" s="269"/>
      <c r="R713" s="269"/>
      <c r="S713" s="269"/>
      <c r="T713" s="269"/>
      <c r="U713" s="269"/>
      <c r="V713" s="269"/>
    </row>
    <row r="714" ht="15.75" customHeight="1">
      <c r="L714" s="57"/>
      <c r="M714" s="62"/>
      <c r="O714" s="269"/>
      <c r="P714" s="269"/>
      <c r="Q714" s="269"/>
      <c r="R714" s="269"/>
      <c r="S714" s="269"/>
      <c r="T714" s="269"/>
      <c r="U714" s="269"/>
      <c r="V714" s="269"/>
    </row>
    <row r="715" ht="15.75" customHeight="1">
      <c r="L715" s="57"/>
      <c r="M715" s="62"/>
      <c r="O715" s="269"/>
      <c r="P715" s="269"/>
      <c r="Q715" s="269"/>
      <c r="R715" s="269"/>
      <c r="S715" s="269"/>
      <c r="T715" s="269"/>
      <c r="U715" s="269"/>
      <c r="V715" s="269"/>
    </row>
    <row r="716" ht="15.75" customHeight="1">
      <c r="L716" s="57"/>
      <c r="M716" s="62"/>
      <c r="O716" s="269"/>
      <c r="P716" s="269"/>
      <c r="Q716" s="269"/>
      <c r="R716" s="269"/>
      <c r="S716" s="269"/>
      <c r="T716" s="269"/>
      <c r="U716" s="269"/>
      <c r="V716" s="269"/>
    </row>
    <row r="717" ht="15.75" customHeight="1">
      <c r="L717" s="57"/>
      <c r="M717" s="62"/>
      <c r="O717" s="269"/>
      <c r="P717" s="269"/>
      <c r="Q717" s="269"/>
      <c r="R717" s="269"/>
      <c r="S717" s="269"/>
      <c r="T717" s="269"/>
      <c r="U717" s="269"/>
      <c r="V717" s="269"/>
    </row>
    <row r="718" ht="15.75" customHeight="1">
      <c r="L718" s="57"/>
      <c r="M718" s="62"/>
      <c r="O718" s="269"/>
      <c r="P718" s="269"/>
      <c r="Q718" s="269"/>
      <c r="R718" s="269"/>
      <c r="S718" s="269"/>
      <c r="T718" s="269"/>
      <c r="U718" s="269"/>
      <c r="V718" s="269"/>
    </row>
    <row r="719" ht="15.75" customHeight="1">
      <c r="L719" s="57"/>
      <c r="M719" s="62"/>
      <c r="O719" s="269"/>
      <c r="P719" s="269"/>
      <c r="Q719" s="269"/>
      <c r="R719" s="269"/>
      <c r="S719" s="269"/>
      <c r="T719" s="269"/>
      <c r="U719" s="269"/>
      <c r="V719" s="269"/>
    </row>
    <row r="720" ht="15.75" customHeight="1">
      <c r="L720" s="57"/>
      <c r="M720" s="62"/>
      <c r="O720" s="269"/>
      <c r="P720" s="269"/>
      <c r="Q720" s="269"/>
      <c r="R720" s="269"/>
      <c r="S720" s="269"/>
      <c r="T720" s="269"/>
      <c r="U720" s="269"/>
      <c r="V720" s="269"/>
    </row>
    <row r="721" ht="15.75" customHeight="1">
      <c r="L721" s="57"/>
      <c r="M721" s="62"/>
      <c r="O721" s="269"/>
      <c r="P721" s="269"/>
      <c r="Q721" s="269"/>
      <c r="R721" s="269"/>
      <c r="S721" s="269"/>
      <c r="T721" s="269"/>
      <c r="U721" s="269"/>
      <c r="V721" s="269"/>
    </row>
    <row r="722" ht="15.75" customHeight="1">
      <c r="L722" s="57"/>
      <c r="M722" s="62"/>
      <c r="O722" s="269"/>
      <c r="P722" s="269"/>
      <c r="Q722" s="269"/>
      <c r="R722" s="269"/>
      <c r="S722" s="269"/>
      <c r="T722" s="269"/>
      <c r="U722" s="269"/>
      <c r="V722" s="269"/>
    </row>
    <row r="723" ht="15.75" customHeight="1">
      <c r="L723" s="57"/>
      <c r="M723" s="62"/>
      <c r="O723" s="269"/>
      <c r="P723" s="269"/>
      <c r="Q723" s="269"/>
      <c r="R723" s="269"/>
      <c r="S723" s="269"/>
      <c r="T723" s="269"/>
      <c r="U723" s="269"/>
      <c r="V723" s="269"/>
    </row>
    <row r="724" ht="15.75" customHeight="1">
      <c r="L724" s="57"/>
      <c r="M724" s="62"/>
      <c r="O724" s="269"/>
      <c r="P724" s="269"/>
      <c r="Q724" s="269"/>
      <c r="R724" s="269"/>
      <c r="S724" s="269"/>
      <c r="T724" s="269"/>
      <c r="U724" s="269"/>
      <c r="V724" s="269"/>
    </row>
    <row r="725" ht="15.75" customHeight="1">
      <c r="L725" s="57"/>
      <c r="M725" s="62"/>
      <c r="O725" s="269"/>
      <c r="P725" s="269"/>
      <c r="Q725" s="269"/>
      <c r="R725" s="269"/>
      <c r="S725" s="269"/>
      <c r="T725" s="269"/>
      <c r="U725" s="269"/>
      <c r="V725" s="269"/>
    </row>
    <row r="726" ht="15.75" customHeight="1">
      <c r="L726" s="57"/>
      <c r="M726" s="62"/>
      <c r="O726" s="269"/>
      <c r="P726" s="269"/>
      <c r="Q726" s="269"/>
      <c r="R726" s="269"/>
      <c r="S726" s="269"/>
      <c r="T726" s="269"/>
      <c r="U726" s="269"/>
      <c r="V726" s="269"/>
    </row>
    <row r="727" ht="15.75" customHeight="1">
      <c r="L727" s="57"/>
      <c r="M727" s="62"/>
      <c r="O727" s="269"/>
      <c r="P727" s="269"/>
      <c r="Q727" s="269"/>
      <c r="R727" s="269"/>
      <c r="S727" s="269"/>
      <c r="T727" s="269"/>
      <c r="U727" s="269"/>
      <c r="V727" s="269"/>
    </row>
    <row r="728" ht="15.75" customHeight="1">
      <c r="L728" s="57"/>
      <c r="M728" s="62"/>
      <c r="O728" s="269"/>
      <c r="P728" s="269"/>
      <c r="Q728" s="269"/>
      <c r="R728" s="269"/>
      <c r="S728" s="269"/>
      <c r="T728" s="269"/>
      <c r="U728" s="269"/>
      <c r="V728" s="269"/>
    </row>
    <row r="729" ht="15.75" customHeight="1">
      <c r="L729" s="57"/>
      <c r="M729" s="62"/>
      <c r="O729" s="269"/>
      <c r="P729" s="269"/>
      <c r="Q729" s="269"/>
      <c r="R729" s="269"/>
      <c r="S729" s="269"/>
      <c r="T729" s="269"/>
      <c r="U729" s="269"/>
      <c r="V729" s="269"/>
    </row>
    <row r="730" ht="15.75" customHeight="1">
      <c r="L730" s="57"/>
      <c r="M730" s="62"/>
      <c r="O730" s="269"/>
      <c r="P730" s="269"/>
      <c r="Q730" s="269"/>
      <c r="R730" s="269"/>
      <c r="S730" s="269"/>
      <c r="T730" s="269"/>
      <c r="U730" s="269"/>
      <c r="V730" s="269"/>
    </row>
    <row r="731" ht="15.75" customHeight="1">
      <c r="L731" s="57"/>
      <c r="M731" s="62"/>
      <c r="O731" s="269"/>
      <c r="P731" s="269"/>
      <c r="Q731" s="269"/>
      <c r="R731" s="269"/>
      <c r="S731" s="269"/>
      <c r="T731" s="269"/>
      <c r="U731" s="269"/>
      <c r="V731" s="269"/>
    </row>
    <row r="732" ht="15.75" customHeight="1">
      <c r="L732" s="57"/>
      <c r="M732" s="62"/>
      <c r="O732" s="269"/>
      <c r="P732" s="269"/>
      <c r="Q732" s="269"/>
      <c r="R732" s="269"/>
      <c r="S732" s="269"/>
      <c r="T732" s="269"/>
      <c r="U732" s="269"/>
      <c r="V732" s="269"/>
    </row>
    <row r="733" ht="15.75" customHeight="1">
      <c r="L733" s="57"/>
      <c r="M733" s="62"/>
      <c r="O733" s="269"/>
      <c r="P733" s="269"/>
      <c r="Q733" s="269"/>
      <c r="R733" s="269"/>
      <c r="S733" s="269"/>
      <c r="T733" s="269"/>
      <c r="U733" s="269"/>
      <c r="V733" s="269"/>
    </row>
    <row r="734" ht="15.75" customHeight="1">
      <c r="L734" s="57"/>
      <c r="M734" s="62"/>
      <c r="O734" s="269"/>
      <c r="P734" s="269"/>
      <c r="Q734" s="269"/>
      <c r="R734" s="269"/>
      <c r="S734" s="269"/>
      <c r="T734" s="269"/>
      <c r="U734" s="269"/>
      <c r="V734" s="269"/>
    </row>
    <row r="735" ht="15.75" customHeight="1">
      <c r="L735" s="57"/>
      <c r="M735" s="62"/>
      <c r="O735" s="269"/>
      <c r="P735" s="269"/>
      <c r="Q735" s="269"/>
      <c r="R735" s="269"/>
      <c r="S735" s="269"/>
      <c r="T735" s="269"/>
      <c r="U735" s="269"/>
      <c r="V735" s="269"/>
    </row>
    <row r="736" ht="15.75" customHeight="1">
      <c r="L736" s="57"/>
      <c r="M736" s="62"/>
      <c r="O736" s="269"/>
      <c r="P736" s="269"/>
      <c r="Q736" s="269"/>
      <c r="R736" s="269"/>
      <c r="S736" s="269"/>
      <c r="T736" s="269"/>
      <c r="U736" s="269"/>
      <c r="V736" s="269"/>
    </row>
    <row r="737" ht="15.75" customHeight="1">
      <c r="L737" s="57"/>
      <c r="M737" s="62"/>
      <c r="O737" s="269"/>
      <c r="P737" s="269"/>
      <c r="Q737" s="269"/>
      <c r="R737" s="269"/>
      <c r="S737" s="269"/>
      <c r="T737" s="269"/>
      <c r="U737" s="269"/>
      <c r="V737" s="269"/>
    </row>
    <row r="738" ht="15.75" customHeight="1">
      <c r="L738" s="57"/>
      <c r="M738" s="62"/>
      <c r="O738" s="269"/>
      <c r="P738" s="269"/>
      <c r="Q738" s="269"/>
      <c r="R738" s="269"/>
      <c r="S738" s="269"/>
      <c r="T738" s="269"/>
      <c r="U738" s="269"/>
      <c r="V738" s="269"/>
    </row>
    <row r="739" ht="15.75" customHeight="1">
      <c r="L739" s="57"/>
      <c r="M739" s="62"/>
      <c r="O739" s="269"/>
      <c r="P739" s="269"/>
      <c r="Q739" s="269"/>
      <c r="R739" s="269"/>
      <c r="S739" s="269"/>
      <c r="T739" s="269"/>
      <c r="U739" s="269"/>
      <c r="V739" s="269"/>
    </row>
    <row r="740" ht="15.75" customHeight="1">
      <c r="L740" s="57"/>
      <c r="M740" s="62"/>
      <c r="O740" s="269"/>
      <c r="P740" s="269"/>
      <c r="Q740" s="269"/>
      <c r="R740" s="269"/>
      <c r="S740" s="269"/>
      <c r="T740" s="269"/>
      <c r="U740" s="269"/>
      <c r="V740" s="269"/>
    </row>
    <row r="741" ht="15.75" customHeight="1">
      <c r="L741" s="57"/>
      <c r="M741" s="62"/>
      <c r="O741" s="269"/>
      <c r="P741" s="269"/>
      <c r="Q741" s="269"/>
      <c r="R741" s="269"/>
      <c r="S741" s="269"/>
      <c r="T741" s="269"/>
      <c r="U741" s="269"/>
      <c r="V741" s="269"/>
    </row>
    <row r="742" ht="15.75" customHeight="1">
      <c r="L742" s="57"/>
      <c r="M742" s="62"/>
      <c r="O742" s="269"/>
      <c r="P742" s="269"/>
      <c r="Q742" s="269"/>
      <c r="R742" s="269"/>
      <c r="S742" s="269"/>
      <c r="T742" s="269"/>
      <c r="U742" s="269"/>
      <c r="V742" s="269"/>
    </row>
    <row r="743" ht="15.75" customHeight="1">
      <c r="L743" s="57"/>
      <c r="M743" s="62"/>
      <c r="O743" s="269"/>
      <c r="P743" s="269"/>
      <c r="Q743" s="269"/>
      <c r="R743" s="269"/>
      <c r="S743" s="269"/>
      <c r="T743" s="269"/>
      <c r="U743" s="269"/>
      <c r="V743" s="269"/>
    </row>
    <row r="744" ht="15.75" customHeight="1">
      <c r="L744" s="57"/>
      <c r="M744" s="62"/>
      <c r="O744" s="269"/>
      <c r="P744" s="269"/>
      <c r="Q744" s="269"/>
      <c r="R744" s="269"/>
      <c r="S744" s="269"/>
      <c r="T744" s="269"/>
      <c r="U744" s="269"/>
      <c r="V744" s="269"/>
    </row>
    <row r="745" ht="15.75" customHeight="1">
      <c r="L745" s="57"/>
      <c r="M745" s="62"/>
      <c r="O745" s="269"/>
      <c r="P745" s="269"/>
      <c r="Q745" s="269"/>
      <c r="R745" s="269"/>
      <c r="S745" s="269"/>
      <c r="T745" s="269"/>
      <c r="U745" s="269"/>
      <c r="V745" s="269"/>
    </row>
    <row r="746" ht="15.75" customHeight="1">
      <c r="L746" s="57"/>
      <c r="M746" s="62"/>
      <c r="O746" s="269"/>
      <c r="P746" s="269"/>
      <c r="Q746" s="269"/>
      <c r="R746" s="269"/>
      <c r="S746" s="269"/>
      <c r="T746" s="269"/>
      <c r="U746" s="269"/>
      <c r="V746" s="269"/>
    </row>
    <row r="747" ht="15.75" customHeight="1">
      <c r="L747" s="57"/>
      <c r="M747" s="62"/>
      <c r="O747" s="269"/>
      <c r="P747" s="269"/>
      <c r="Q747" s="269"/>
      <c r="R747" s="269"/>
      <c r="S747" s="269"/>
      <c r="T747" s="269"/>
      <c r="U747" s="269"/>
      <c r="V747" s="269"/>
    </row>
    <row r="748" ht="15.75" customHeight="1">
      <c r="L748" s="57"/>
      <c r="M748" s="62"/>
      <c r="O748" s="269"/>
      <c r="P748" s="269"/>
      <c r="Q748" s="269"/>
      <c r="R748" s="269"/>
      <c r="S748" s="269"/>
      <c r="T748" s="269"/>
      <c r="U748" s="269"/>
      <c r="V748" s="269"/>
    </row>
    <row r="749" ht="15.75" customHeight="1">
      <c r="L749" s="57"/>
      <c r="M749" s="62"/>
      <c r="O749" s="269"/>
      <c r="P749" s="269"/>
      <c r="Q749" s="269"/>
      <c r="R749" s="269"/>
      <c r="S749" s="269"/>
      <c r="T749" s="269"/>
      <c r="U749" s="269"/>
      <c r="V749" s="269"/>
    </row>
    <row r="750" ht="15.75" customHeight="1">
      <c r="L750" s="57"/>
      <c r="M750" s="62"/>
      <c r="O750" s="269"/>
      <c r="P750" s="269"/>
      <c r="Q750" s="269"/>
      <c r="R750" s="269"/>
      <c r="S750" s="269"/>
      <c r="T750" s="269"/>
      <c r="U750" s="269"/>
      <c r="V750" s="269"/>
    </row>
    <row r="751" ht="15.75" customHeight="1">
      <c r="L751" s="57"/>
      <c r="M751" s="62"/>
      <c r="O751" s="269"/>
      <c r="P751" s="269"/>
      <c r="Q751" s="269"/>
      <c r="R751" s="269"/>
      <c r="S751" s="269"/>
      <c r="T751" s="269"/>
      <c r="U751" s="269"/>
      <c r="V751" s="269"/>
    </row>
    <row r="752" ht="15.75" customHeight="1">
      <c r="L752" s="57"/>
      <c r="M752" s="62"/>
      <c r="O752" s="269"/>
      <c r="P752" s="269"/>
      <c r="Q752" s="269"/>
      <c r="R752" s="269"/>
      <c r="S752" s="269"/>
      <c r="T752" s="269"/>
      <c r="U752" s="269"/>
      <c r="V752" s="269"/>
    </row>
    <row r="753" ht="15.75" customHeight="1">
      <c r="L753" s="57"/>
      <c r="M753" s="62"/>
      <c r="O753" s="269"/>
      <c r="P753" s="269"/>
      <c r="Q753" s="269"/>
      <c r="R753" s="269"/>
      <c r="S753" s="269"/>
      <c r="T753" s="269"/>
      <c r="U753" s="269"/>
      <c r="V753" s="269"/>
    </row>
    <row r="754" ht="15.75" customHeight="1">
      <c r="L754" s="57"/>
      <c r="M754" s="62"/>
      <c r="O754" s="269"/>
      <c r="P754" s="269"/>
      <c r="Q754" s="269"/>
      <c r="R754" s="269"/>
      <c r="S754" s="269"/>
      <c r="T754" s="269"/>
      <c r="U754" s="269"/>
      <c r="V754" s="269"/>
    </row>
    <row r="755" ht="15.75" customHeight="1">
      <c r="L755" s="57"/>
      <c r="M755" s="62"/>
      <c r="O755" s="269"/>
      <c r="P755" s="269"/>
      <c r="Q755" s="269"/>
      <c r="R755" s="269"/>
      <c r="S755" s="269"/>
      <c r="T755" s="269"/>
      <c r="U755" s="269"/>
      <c r="V755" s="269"/>
    </row>
    <row r="756" ht="15.75" customHeight="1">
      <c r="L756" s="57"/>
      <c r="M756" s="62"/>
      <c r="O756" s="269"/>
      <c r="P756" s="269"/>
      <c r="Q756" s="269"/>
      <c r="R756" s="269"/>
      <c r="S756" s="269"/>
      <c r="T756" s="269"/>
      <c r="U756" s="269"/>
      <c r="V756" s="269"/>
    </row>
    <row r="757" ht="15.75" customHeight="1">
      <c r="L757" s="57"/>
      <c r="M757" s="62"/>
      <c r="O757" s="269"/>
      <c r="P757" s="269"/>
      <c r="Q757" s="269"/>
      <c r="R757" s="269"/>
      <c r="S757" s="269"/>
      <c r="T757" s="269"/>
      <c r="U757" s="269"/>
      <c r="V757" s="269"/>
    </row>
    <row r="758" ht="15.75" customHeight="1">
      <c r="L758" s="57"/>
      <c r="M758" s="62"/>
      <c r="O758" s="269"/>
      <c r="P758" s="269"/>
      <c r="Q758" s="269"/>
      <c r="R758" s="269"/>
      <c r="S758" s="269"/>
      <c r="T758" s="269"/>
      <c r="U758" s="269"/>
      <c r="V758" s="269"/>
    </row>
    <row r="759" ht="15.75" customHeight="1">
      <c r="L759" s="57"/>
      <c r="M759" s="62"/>
      <c r="O759" s="269"/>
      <c r="P759" s="269"/>
      <c r="Q759" s="269"/>
      <c r="R759" s="269"/>
      <c r="S759" s="269"/>
      <c r="T759" s="269"/>
      <c r="U759" s="269"/>
      <c r="V759" s="269"/>
    </row>
    <row r="760" ht="15.75" customHeight="1">
      <c r="L760" s="57"/>
      <c r="M760" s="62"/>
      <c r="O760" s="269"/>
      <c r="P760" s="269"/>
      <c r="Q760" s="269"/>
      <c r="R760" s="269"/>
      <c r="S760" s="269"/>
      <c r="T760" s="269"/>
      <c r="U760" s="269"/>
      <c r="V760" s="269"/>
    </row>
    <row r="761" ht="15.75" customHeight="1">
      <c r="L761" s="57"/>
      <c r="M761" s="62"/>
      <c r="O761" s="269"/>
      <c r="P761" s="269"/>
      <c r="Q761" s="269"/>
      <c r="R761" s="269"/>
      <c r="S761" s="269"/>
      <c r="T761" s="269"/>
      <c r="U761" s="269"/>
      <c r="V761" s="269"/>
    </row>
    <row r="762" ht="15.75" customHeight="1">
      <c r="L762" s="57"/>
      <c r="M762" s="62"/>
      <c r="O762" s="269"/>
      <c r="P762" s="269"/>
      <c r="Q762" s="269"/>
      <c r="R762" s="269"/>
      <c r="S762" s="269"/>
      <c r="T762" s="269"/>
      <c r="U762" s="269"/>
      <c r="V762" s="269"/>
    </row>
    <row r="763" ht="15.75" customHeight="1">
      <c r="L763" s="57"/>
      <c r="M763" s="62"/>
      <c r="O763" s="269"/>
      <c r="P763" s="269"/>
      <c r="Q763" s="269"/>
      <c r="R763" s="269"/>
      <c r="S763" s="269"/>
      <c r="T763" s="269"/>
      <c r="U763" s="269"/>
      <c r="V763" s="269"/>
    </row>
    <row r="764" ht="15.75" customHeight="1">
      <c r="L764" s="57"/>
      <c r="M764" s="62"/>
      <c r="O764" s="269"/>
      <c r="P764" s="269"/>
      <c r="Q764" s="269"/>
      <c r="R764" s="269"/>
      <c r="S764" s="269"/>
      <c r="T764" s="269"/>
      <c r="U764" s="269"/>
      <c r="V764" s="269"/>
    </row>
    <row r="765" ht="15.75" customHeight="1">
      <c r="L765" s="57"/>
      <c r="M765" s="62"/>
      <c r="O765" s="269"/>
      <c r="P765" s="269"/>
      <c r="Q765" s="269"/>
      <c r="R765" s="269"/>
      <c r="S765" s="269"/>
      <c r="T765" s="269"/>
      <c r="U765" s="269"/>
      <c r="V765" s="269"/>
    </row>
    <row r="766" ht="15.75" customHeight="1">
      <c r="L766" s="57"/>
      <c r="M766" s="62"/>
      <c r="O766" s="269"/>
      <c r="P766" s="269"/>
      <c r="Q766" s="269"/>
      <c r="R766" s="269"/>
      <c r="S766" s="269"/>
      <c r="T766" s="269"/>
      <c r="U766" s="269"/>
      <c r="V766" s="269"/>
    </row>
    <row r="767" ht="15.75" customHeight="1">
      <c r="L767" s="57"/>
      <c r="M767" s="62"/>
      <c r="O767" s="269"/>
      <c r="P767" s="269"/>
      <c r="Q767" s="269"/>
      <c r="R767" s="269"/>
      <c r="S767" s="269"/>
      <c r="T767" s="269"/>
      <c r="U767" s="269"/>
      <c r="V767" s="269"/>
    </row>
    <row r="768" ht="15.75" customHeight="1">
      <c r="L768" s="57"/>
      <c r="M768" s="62"/>
      <c r="O768" s="269"/>
      <c r="P768" s="269"/>
      <c r="Q768" s="269"/>
      <c r="R768" s="269"/>
      <c r="S768" s="269"/>
      <c r="T768" s="269"/>
      <c r="U768" s="269"/>
      <c r="V768" s="269"/>
    </row>
    <row r="769" ht="15.75" customHeight="1">
      <c r="L769" s="57"/>
      <c r="M769" s="62"/>
      <c r="O769" s="269"/>
      <c r="P769" s="269"/>
      <c r="Q769" s="269"/>
      <c r="R769" s="269"/>
      <c r="S769" s="269"/>
      <c r="T769" s="269"/>
      <c r="U769" s="269"/>
      <c r="V769" s="269"/>
    </row>
    <row r="770" ht="15.75" customHeight="1">
      <c r="L770" s="57"/>
      <c r="M770" s="62"/>
      <c r="O770" s="269"/>
      <c r="P770" s="269"/>
      <c r="Q770" s="269"/>
      <c r="R770" s="269"/>
      <c r="S770" s="269"/>
      <c r="T770" s="269"/>
      <c r="U770" s="269"/>
      <c r="V770" s="269"/>
    </row>
    <row r="771" ht="15.75" customHeight="1">
      <c r="L771" s="57"/>
      <c r="M771" s="62"/>
      <c r="O771" s="269"/>
      <c r="P771" s="269"/>
      <c r="Q771" s="269"/>
      <c r="R771" s="269"/>
      <c r="S771" s="269"/>
      <c r="T771" s="269"/>
      <c r="U771" s="269"/>
      <c r="V771" s="269"/>
    </row>
    <row r="772" ht="15.75" customHeight="1">
      <c r="L772" s="57"/>
      <c r="M772" s="62"/>
      <c r="O772" s="269"/>
      <c r="P772" s="269"/>
      <c r="Q772" s="269"/>
      <c r="R772" s="269"/>
      <c r="S772" s="269"/>
      <c r="T772" s="269"/>
      <c r="U772" s="269"/>
      <c r="V772" s="269"/>
    </row>
    <row r="773" ht="15.75" customHeight="1">
      <c r="L773" s="57"/>
      <c r="M773" s="62"/>
      <c r="O773" s="269"/>
      <c r="P773" s="269"/>
      <c r="Q773" s="269"/>
      <c r="R773" s="269"/>
      <c r="S773" s="269"/>
      <c r="T773" s="269"/>
      <c r="U773" s="269"/>
      <c r="V773" s="269"/>
    </row>
    <row r="774" ht="15.75" customHeight="1">
      <c r="L774" s="57"/>
      <c r="M774" s="62"/>
      <c r="O774" s="269"/>
      <c r="P774" s="269"/>
      <c r="Q774" s="269"/>
      <c r="R774" s="269"/>
      <c r="S774" s="269"/>
      <c r="T774" s="269"/>
      <c r="U774" s="269"/>
      <c r="V774" s="269"/>
    </row>
    <row r="775" ht="15.75" customHeight="1">
      <c r="L775" s="57"/>
      <c r="M775" s="62"/>
      <c r="O775" s="269"/>
      <c r="P775" s="269"/>
      <c r="Q775" s="269"/>
      <c r="R775" s="269"/>
      <c r="S775" s="269"/>
      <c r="T775" s="269"/>
      <c r="U775" s="269"/>
      <c r="V775" s="269"/>
    </row>
    <row r="776" ht="15.75" customHeight="1">
      <c r="L776" s="57"/>
      <c r="M776" s="62"/>
      <c r="O776" s="269"/>
      <c r="P776" s="269"/>
      <c r="Q776" s="269"/>
      <c r="R776" s="269"/>
      <c r="S776" s="269"/>
      <c r="T776" s="269"/>
      <c r="U776" s="269"/>
      <c r="V776" s="269"/>
    </row>
    <row r="777" ht="15.75" customHeight="1">
      <c r="L777" s="57"/>
      <c r="M777" s="62"/>
      <c r="O777" s="269"/>
      <c r="P777" s="269"/>
      <c r="Q777" s="269"/>
      <c r="R777" s="269"/>
      <c r="S777" s="269"/>
      <c r="T777" s="269"/>
      <c r="U777" s="269"/>
      <c r="V777" s="269"/>
    </row>
    <row r="778" ht="15.75" customHeight="1">
      <c r="L778" s="57"/>
      <c r="M778" s="62"/>
      <c r="O778" s="269"/>
      <c r="P778" s="269"/>
      <c r="Q778" s="269"/>
      <c r="R778" s="269"/>
      <c r="S778" s="269"/>
      <c r="T778" s="269"/>
      <c r="U778" s="269"/>
      <c r="V778" s="269"/>
    </row>
    <row r="779" ht="15.75" customHeight="1">
      <c r="L779" s="57"/>
      <c r="M779" s="62"/>
      <c r="O779" s="269"/>
      <c r="P779" s="269"/>
      <c r="Q779" s="269"/>
      <c r="R779" s="269"/>
      <c r="S779" s="269"/>
      <c r="T779" s="269"/>
      <c r="U779" s="269"/>
      <c r="V779" s="269"/>
    </row>
    <row r="780" ht="15.75" customHeight="1">
      <c r="L780" s="57"/>
      <c r="M780" s="62"/>
      <c r="O780" s="269"/>
      <c r="P780" s="269"/>
      <c r="Q780" s="269"/>
      <c r="R780" s="269"/>
      <c r="S780" s="269"/>
      <c r="T780" s="269"/>
      <c r="U780" s="269"/>
      <c r="V780" s="269"/>
    </row>
    <row r="781" ht="15.75" customHeight="1">
      <c r="L781" s="57"/>
      <c r="M781" s="62"/>
      <c r="O781" s="269"/>
      <c r="P781" s="269"/>
      <c r="Q781" s="269"/>
      <c r="R781" s="269"/>
      <c r="S781" s="269"/>
      <c r="T781" s="269"/>
      <c r="U781" s="269"/>
      <c r="V781" s="269"/>
    </row>
    <row r="782" ht="15.75" customHeight="1">
      <c r="L782" s="57"/>
      <c r="M782" s="62"/>
      <c r="O782" s="269"/>
      <c r="P782" s="269"/>
      <c r="Q782" s="269"/>
      <c r="R782" s="269"/>
      <c r="S782" s="269"/>
      <c r="T782" s="269"/>
      <c r="U782" s="269"/>
      <c r="V782" s="269"/>
    </row>
    <row r="783" ht="15.75" customHeight="1">
      <c r="L783" s="57"/>
      <c r="M783" s="62"/>
      <c r="O783" s="269"/>
      <c r="P783" s="269"/>
      <c r="Q783" s="269"/>
      <c r="R783" s="269"/>
      <c r="S783" s="269"/>
      <c r="T783" s="269"/>
      <c r="U783" s="269"/>
      <c r="V783" s="269"/>
    </row>
    <row r="784" ht="15.75" customHeight="1">
      <c r="L784" s="57"/>
      <c r="M784" s="62"/>
      <c r="O784" s="269"/>
      <c r="P784" s="269"/>
      <c r="Q784" s="269"/>
      <c r="R784" s="269"/>
      <c r="S784" s="269"/>
      <c r="T784" s="269"/>
      <c r="U784" s="269"/>
      <c r="V784" s="269"/>
    </row>
    <row r="785" ht="15.75" customHeight="1">
      <c r="L785" s="57"/>
      <c r="M785" s="62"/>
      <c r="O785" s="269"/>
      <c r="P785" s="269"/>
      <c r="Q785" s="269"/>
      <c r="R785" s="269"/>
      <c r="S785" s="269"/>
      <c r="T785" s="269"/>
      <c r="U785" s="269"/>
      <c r="V785" s="269"/>
    </row>
    <row r="786" ht="15.75" customHeight="1">
      <c r="L786" s="57"/>
      <c r="M786" s="62"/>
      <c r="O786" s="269"/>
      <c r="P786" s="269"/>
      <c r="Q786" s="269"/>
      <c r="R786" s="269"/>
      <c r="S786" s="269"/>
      <c r="T786" s="269"/>
      <c r="U786" s="269"/>
      <c r="V786" s="269"/>
    </row>
    <row r="787" ht="15.75" customHeight="1">
      <c r="L787" s="57"/>
      <c r="M787" s="62"/>
      <c r="O787" s="269"/>
      <c r="P787" s="269"/>
      <c r="Q787" s="269"/>
      <c r="R787" s="269"/>
      <c r="S787" s="269"/>
      <c r="T787" s="269"/>
      <c r="U787" s="269"/>
      <c r="V787" s="269"/>
    </row>
    <row r="788" ht="15.75" customHeight="1">
      <c r="L788" s="57"/>
      <c r="M788" s="62"/>
      <c r="O788" s="269"/>
      <c r="P788" s="269"/>
      <c r="Q788" s="269"/>
      <c r="R788" s="269"/>
      <c r="S788" s="269"/>
      <c r="T788" s="269"/>
      <c r="U788" s="269"/>
      <c r="V788" s="269"/>
    </row>
    <row r="789" ht="15.75" customHeight="1">
      <c r="L789" s="57"/>
      <c r="M789" s="62"/>
      <c r="O789" s="269"/>
      <c r="P789" s="269"/>
      <c r="Q789" s="269"/>
      <c r="R789" s="269"/>
      <c r="S789" s="269"/>
      <c r="T789" s="269"/>
      <c r="U789" s="269"/>
      <c r="V789" s="269"/>
    </row>
    <row r="790" ht="15.75" customHeight="1">
      <c r="L790" s="57"/>
      <c r="M790" s="62"/>
      <c r="O790" s="269"/>
      <c r="P790" s="269"/>
      <c r="Q790" s="269"/>
      <c r="R790" s="269"/>
      <c r="S790" s="269"/>
      <c r="T790" s="269"/>
      <c r="U790" s="269"/>
      <c r="V790" s="269"/>
    </row>
    <row r="791" ht="15.75" customHeight="1">
      <c r="L791" s="57"/>
      <c r="M791" s="62"/>
      <c r="O791" s="269"/>
      <c r="P791" s="269"/>
      <c r="Q791" s="269"/>
      <c r="R791" s="269"/>
      <c r="S791" s="269"/>
      <c r="T791" s="269"/>
      <c r="U791" s="269"/>
      <c r="V791" s="269"/>
    </row>
    <row r="792" ht="15.75" customHeight="1">
      <c r="L792" s="57"/>
      <c r="M792" s="62"/>
      <c r="O792" s="269"/>
      <c r="P792" s="269"/>
      <c r="Q792" s="269"/>
      <c r="R792" s="269"/>
      <c r="S792" s="269"/>
      <c r="T792" s="269"/>
      <c r="U792" s="269"/>
      <c r="V792" s="269"/>
    </row>
    <row r="793" ht="15.75" customHeight="1">
      <c r="L793" s="57"/>
      <c r="M793" s="62"/>
      <c r="O793" s="269"/>
      <c r="P793" s="269"/>
      <c r="Q793" s="269"/>
      <c r="R793" s="269"/>
      <c r="S793" s="269"/>
      <c r="T793" s="269"/>
      <c r="U793" s="269"/>
      <c r="V793" s="269"/>
    </row>
    <row r="794" ht="15.75" customHeight="1">
      <c r="L794" s="57"/>
      <c r="M794" s="62"/>
      <c r="O794" s="269"/>
      <c r="P794" s="269"/>
      <c r="Q794" s="269"/>
      <c r="R794" s="269"/>
      <c r="S794" s="269"/>
      <c r="T794" s="269"/>
      <c r="U794" s="269"/>
      <c r="V794" s="269"/>
    </row>
    <row r="795" ht="15.75" customHeight="1">
      <c r="L795" s="57"/>
      <c r="M795" s="62"/>
      <c r="O795" s="269"/>
      <c r="P795" s="269"/>
      <c r="Q795" s="269"/>
      <c r="R795" s="269"/>
      <c r="S795" s="269"/>
      <c r="T795" s="269"/>
      <c r="U795" s="269"/>
      <c r="V795" s="269"/>
    </row>
    <row r="796" ht="15.75" customHeight="1">
      <c r="L796" s="57"/>
      <c r="M796" s="62"/>
      <c r="O796" s="269"/>
      <c r="P796" s="269"/>
      <c r="Q796" s="269"/>
      <c r="R796" s="269"/>
      <c r="S796" s="269"/>
      <c r="T796" s="269"/>
      <c r="U796" s="269"/>
      <c r="V796" s="269"/>
    </row>
    <row r="797" ht="15.75" customHeight="1">
      <c r="L797" s="57"/>
      <c r="M797" s="62"/>
      <c r="O797" s="269"/>
      <c r="P797" s="269"/>
      <c r="Q797" s="269"/>
      <c r="R797" s="269"/>
      <c r="S797" s="269"/>
      <c r="T797" s="269"/>
      <c r="U797" s="269"/>
      <c r="V797" s="269"/>
    </row>
    <row r="798" ht="15.75" customHeight="1">
      <c r="L798" s="57"/>
      <c r="M798" s="62"/>
      <c r="O798" s="269"/>
      <c r="P798" s="269"/>
      <c r="Q798" s="269"/>
      <c r="R798" s="269"/>
      <c r="S798" s="269"/>
      <c r="T798" s="269"/>
      <c r="U798" s="269"/>
      <c r="V798" s="269"/>
    </row>
    <row r="799" ht="15.75" customHeight="1">
      <c r="L799" s="57"/>
      <c r="M799" s="62"/>
      <c r="O799" s="269"/>
      <c r="P799" s="269"/>
      <c r="Q799" s="269"/>
      <c r="R799" s="269"/>
      <c r="S799" s="269"/>
      <c r="T799" s="269"/>
      <c r="U799" s="269"/>
      <c r="V799" s="269"/>
    </row>
    <row r="800" ht="15.75" customHeight="1">
      <c r="L800" s="57"/>
      <c r="M800" s="62"/>
      <c r="O800" s="269"/>
      <c r="P800" s="269"/>
      <c r="Q800" s="269"/>
      <c r="R800" s="269"/>
      <c r="S800" s="269"/>
      <c r="T800" s="269"/>
      <c r="U800" s="269"/>
      <c r="V800" s="269"/>
    </row>
    <row r="801" ht="15.75" customHeight="1">
      <c r="L801" s="57"/>
      <c r="M801" s="62"/>
      <c r="O801" s="269"/>
      <c r="P801" s="269"/>
      <c r="Q801" s="269"/>
      <c r="R801" s="269"/>
      <c r="S801" s="269"/>
      <c r="T801" s="269"/>
      <c r="U801" s="269"/>
      <c r="V801" s="269"/>
    </row>
    <row r="802" ht="15.75" customHeight="1">
      <c r="L802" s="57"/>
      <c r="M802" s="62"/>
      <c r="O802" s="269"/>
      <c r="P802" s="269"/>
      <c r="Q802" s="269"/>
      <c r="R802" s="269"/>
      <c r="S802" s="269"/>
      <c r="T802" s="269"/>
      <c r="U802" s="269"/>
      <c r="V802" s="269"/>
    </row>
    <row r="803" ht="15.75" customHeight="1">
      <c r="L803" s="57"/>
      <c r="M803" s="62"/>
      <c r="O803" s="269"/>
      <c r="P803" s="269"/>
      <c r="Q803" s="269"/>
      <c r="R803" s="269"/>
      <c r="S803" s="269"/>
      <c r="T803" s="269"/>
      <c r="U803" s="269"/>
      <c r="V803" s="269"/>
    </row>
    <row r="804" ht="15.75" customHeight="1">
      <c r="L804" s="57"/>
      <c r="M804" s="62"/>
      <c r="O804" s="269"/>
      <c r="P804" s="269"/>
      <c r="Q804" s="269"/>
      <c r="R804" s="269"/>
      <c r="S804" s="269"/>
      <c r="T804" s="269"/>
      <c r="U804" s="269"/>
      <c r="V804" s="269"/>
    </row>
    <row r="805" ht="15.75" customHeight="1">
      <c r="L805" s="57"/>
      <c r="M805" s="62"/>
      <c r="O805" s="269"/>
      <c r="P805" s="269"/>
      <c r="Q805" s="269"/>
      <c r="R805" s="269"/>
      <c r="S805" s="269"/>
      <c r="T805" s="269"/>
      <c r="U805" s="269"/>
      <c r="V805" s="269"/>
    </row>
    <row r="806" ht="15.75" customHeight="1">
      <c r="L806" s="57"/>
      <c r="M806" s="62"/>
      <c r="O806" s="269"/>
      <c r="P806" s="269"/>
      <c r="Q806" s="269"/>
      <c r="R806" s="269"/>
      <c r="S806" s="269"/>
      <c r="T806" s="269"/>
      <c r="U806" s="269"/>
      <c r="V806" s="269"/>
    </row>
    <row r="807" ht="15.75" customHeight="1">
      <c r="L807" s="57"/>
      <c r="M807" s="62"/>
      <c r="O807" s="269"/>
      <c r="P807" s="269"/>
      <c r="Q807" s="269"/>
      <c r="R807" s="269"/>
      <c r="S807" s="269"/>
      <c r="T807" s="269"/>
      <c r="U807" s="269"/>
      <c r="V807" s="269"/>
    </row>
    <row r="808" ht="15.75" customHeight="1">
      <c r="L808" s="57"/>
      <c r="M808" s="62"/>
      <c r="O808" s="269"/>
      <c r="P808" s="269"/>
      <c r="Q808" s="269"/>
      <c r="R808" s="269"/>
      <c r="S808" s="269"/>
      <c r="T808" s="269"/>
      <c r="U808" s="269"/>
      <c r="V808" s="269"/>
    </row>
    <row r="809" ht="15.75" customHeight="1">
      <c r="L809" s="57"/>
      <c r="M809" s="62"/>
      <c r="O809" s="269"/>
      <c r="P809" s="269"/>
      <c r="Q809" s="269"/>
      <c r="R809" s="269"/>
      <c r="S809" s="269"/>
      <c r="T809" s="269"/>
      <c r="U809" s="269"/>
      <c r="V809" s="269"/>
    </row>
    <row r="810" ht="15.75" customHeight="1">
      <c r="L810" s="57"/>
      <c r="M810" s="62"/>
      <c r="O810" s="269"/>
      <c r="P810" s="269"/>
      <c r="Q810" s="269"/>
      <c r="R810" s="269"/>
      <c r="S810" s="269"/>
      <c r="T810" s="269"/>
      <c r="U810" s="269"/>
      <c r="V810" s="269"/>
    </row>
    <row r="811" ht="15.75" customHeight="1">
      <c r="L811" s="57"/>
      <c r="M811" s="62"/>
      <c r="O811" s="269"/>
      <c r="P811" s="269"/>
      <c r="Q811" s="269"/>
      <c r="R811" s="269"/>
      <c r="S811" s="269"/>
      <c r="T811" s="269"/>
      <c r="U811" s="269"/>
      <c r="V811" s="269"/>
    </row>
    <row r="812" ht="15.75" customHeight="1">
      <c r="L812" s="57"/>
      <c r="M812" s="62"/>
      <c r="O812" s="269"/>
      <c r="P812" s="269"/>
      <c r="Q812" s="269"/>
      <c r="R812" s="269"/>
      <c r="S812" s="269"/>
      <c r="T812" s="269"/>
      <c r="U812" s="269"/>
      <c r="V812" s="269"/>
    </row>
    <row r="813" ht="15.75" customHeight="1">
      <c r="L813" s="57"/>
      <c r="M813" s="62"/>
      <c r="O813" s="269"/>
      <c r="P813" s="269"/>
      <c r="Q813" s="269"/>
      <c r="R813" s="269"/>
      <c r="S813" s="269"/>
      <c r="T813" s="269"/>
      <c r="U813" s="269"/>
      <c r="V813" s="269"/>
    </row>
    <row r="814" ht="15.75" customHeight="1">
      <c r="L814" s="57"/>
      <c r="M814" s="62"/>
      <c r="O814" s="269"/>
      <c r="P814" s="269"/>
      <c r="Q814" s="269"/>
      <c r="R814" s="269"/>
      <c r="S814" s="269"/>
      <c r="T814" s="269"/>
      <c r="U814" s="269"/>
      <c r="V814" s="269"/>
    </row>
    <row r="815" ht="15.75" customHeight="1">
      <c r="L815" s="57"/>
      <c r="M815" s="62"/>
      <c r="O815" s="269"/>
      <c r="P815" s="269"/>
      <c r="Q815" s="269"/>
      <c r="R815" s="269"/>
      <c r="S815" s="269"/>
      <c r="T815" s="269"/>
      <c r="U815" s="269"/>
      <c r="V815" s="269"/>
    </row>
    <row r="816" ht="15.75" customHeight="1">
      <c r="L816" s="57"/>
      <c r="M816" s="62"/>
      <c r="O816" s="269"/>
      <c r="P816" s="269"/>
      <c r="Q816" s="269"/>
      <c r="R816" s="269"/>
      <c r="S816" s="269"/>
      <c r="T816" s="269"/>
      <c r="U816" s="269"/>
      <c r="V816" s="269"/>
    </row>
    <row r="817" ht="15.75" customHeight="1">
      <c r="L817" s="57"/>
      <c r="M817" s="62"/>
      <c r="O817" s="269"/>
      <c r="P817" s="269"/>
      <c r="Q817" s="269"/>
      <c r="R817" s="269"/>
      <c r="S817" s="269"/>
      <c r="T817" s="269"/>
      <c r="U817" s="269"/>
      <c r="V817" s="269"/>
    </row>
    <row r="818" ht="15.75" customHeight="1">
      <c r="L818" s="57"/>
      <c r="M818" s="62"/>
      <c r="O818" s="269"/>
      <c r="P818" s="269"/>
      <c r="Q818" s="269"/>
      <c r="R818" s="269"/>
      <c r="S818" s="269"/>
      <c r="T818" s="269"/>
      <c r="U818" s="269"/>
      <c r="V818" s="269"/>
    </row>
    <row r="819" ht="15.75" customHeight="1">
      <c r="L819" s="57"/>
      <c r="M819" s="62"/>
      <c r="O819" s="269"/>
      <c r="P819" s="269"/>
      <c r="Q819" s="269"/>
      <c r="R819" s="269"/>
      <c r="S819" s="269"/>
      <c r="T819" s="269"/>
      <c r="U819" s="269"/>
      <c r="V819" s="269"/>
    </row>
    <row r="820" ht="15.75" customHeight="1">
      <c r="L820" s="57"/>
      <c r="M820" s="62"/>
      <c r="O820" s="269"/>
      <c r="P820" s="269"/>
      <c r="Q820" s="269"/>
      <c r="R820" s="269"/>
      <c r="S820" s="269"/>
      <c r="T820" s="269"/>
      <c r="U820" s="269"/>
      <c r="V820" s="269"/>
    </row>
    <row r="821" ht="15.75" customHeight="1">
      <c r="L821" s="57"/>
      <c r="M821" s="62"/>
      <c r="O821" s="269"/>
      <c r="P821" s="269"/>
      <c r="Q821" s="269"/>
      <c r="R821" s="269"/>
      <c r="S821" s="269"/>
      <c r="T821" s="269"/>
      <c r="U821" s="269"/>
      <c r="V821" s="269"/>
    </row>
    <row r="822" ht="15.75" customHeight="1">
      <c r="L822" s="57"/>
      <c r="M822" s="62"/>
      <c r="O822" s="269"/>
      <c r="P822" s="269"/>
      <c r="Q822" s="269"/>
      <c r="R822" s="269"/>
      <c r="S822" s="269"/>
      <c r="T822" s="269"/>
      <c r="U822" s="269"/>
      <c r="V822" s="269"/>
    </row>
    <row r="823" ht="15.75" customHeight="1">
      <c r="L823" s="57"/>
      <c r="M823" s="62"/>
      <c r="O823" s="269"/>
      <c r="P823" s="269"/>
      <c r="Q823" s="269"/>
      <c r="R823" s="269"/>
      <c r="S823" s="269"/>
      <c r="T823" s="269"/>
      <c r="U823" s="269"/>
      <c r="V823" s="269"/>
    </row>
    <row r="824" ht="15.75" customHeight="1">
      <c r="L824" s="57"/>
      <c r="M824" s="62"/>
      <c r="O824" s="269"/>
      <c r="P824" s="269"/>
      <c r="Q824" s="269"/>
      <c r="R824" s="269"/>
      <c r="S824" s="269"/>
      <c r="T824" s="269"/>
      <c r="U824" s="269"/>
      <c r="V824" s="269"/>
    </row>
    <row r="825" ht="15.75" customHeight="1">
      <c r="L825" s="57"/>
      <c r="M825" s="62"/>
      <c r="O825" s="269"/>
      <c r="P825" s="269"/>
      <c r="Q825" s="269"/>
      <c r="R825" s="269"/>
      <c r="S825" s="269"/>
      <c r="T825" s="269"/>
      <c r="U825" s="269"/>
      <c r="V825" s="269"/>
    </row>
    <row r="826" ht="15.75" customHeight="1">
      <c r="L826" s="57"/>
      <c r="M826" s="62"/>
      <c r="O826" s="269"/>
      <c r="P826" s="269"/>
      <c r="Q826" s="269"/>
      <c r="R826" s="269"/>
      <c r="S826" s="269"/>
      <c r="T826" s="269"/>
      <c r="U826" s="269"/>
      <c r="V826" s="269"/>
    </row>
    <row r="827" ht="15.75" customHeight="1">
      <c r="L827" s="57"/>
      <c r="M827" s="62"/>
      <c r="O827" s="269"/>
      <c r="P827" s="269"/>
      <c r="Q827" s="269"/>
      <c r="R827" s="269"/>
      <c r="S827" s="269"/>
      <c r="T827" s="269"/>
      <c r="U827" s="269"/>
      <c r="V827" s="269"/>
    </row>
    <row r="828" ht="15.75" customHeight="1">
      <c r="L828" s="57"/>
      <c r="M828" s="62"/>
      <c r="O828" s="269"/>
      <c r="P828" s="269"/>
      <c r="Q828" s="269"/>
      <c r="R828" s="269"/>
      <c r="S828" s="269"/>
      <c r="T828" s="269"/>
      <c r="U828" s="269"/>
      <c r="V828" s="269"/>
    </row>
    <row r="829" ht="15.75" customHeight="1">
      <c r="L829" s="57"/>
      <c r="M829" s="62"/>
      <c r="O829" s="269"/>
      <c r="P829" s="269"/>
      <c r="Q829" s="269"/>
      <c r="R829" s="269"/>
      <c r="S829" s="269"/>
      <c r="T829" s="269"/>
      <c r="U829" s="269"/>
      <c r="V829" s="269"/>
    </row>
    <row r="830" ht="15.75" customHeight="1">
      <c r="L830" s="57"/>
      <c r="M830" s="62"/>
      <c r="O830" s="269"/>
      <c r="P830" s="269"/>
      <c r="Q830" s="269"/>
      <c r="R830" s="269"/>
      <c r="S830" s="269"/>
      <c r="T830" s="269"/>
      <c r="U830" s="269"/>
      <c r="V830" s="269"/>
    </row>
    <row r="831" ht="15.75" customHeight="1">
      <c r="L831" s="57"/>
      <c r="M831" s="62"/>
      <c r="O831" s="269"/>
      <c r="P831" s="269"/>
      <c r="Q831" s="269"/>
      <c r="R831" s="269"/>
      <c r="S831" s="269"/>
      <c r="T831" s="269"/>
      <c r="U831" s="269"/>
      <c r="V831" s="269"/>
    </row>
    <row r="832" ht="15.75" customHeight="1">
      <c r="L832" s="57"/>
      <c r="M832" s="62"/>
      <c r="O832" s="269"/>
      <c r="P832" s="269"/>
      <c r="Q832" s="269"/>
      <c r="R832" s="269"/>
      <c r="S832" s="269"/>
      <c r="T832" s="269"/>
      <c r="U832" s="269"/>
      <c r="V832" s="269"/>
    </row>
    <row r="833" ht="15.75" customHeight="1">
      <c r="L833" s="57"/>
      <c r="M833" s="62"/>
      <c r="O833" s="269"/>
      <c r="P833" s="269"/>
      <c r="Q833" s="269"/>
      <c r="R833" s="269"/>
      <c r="S833" s="269"/>
      <c r="T833" s="269"/>
      <c r="U833" s="269"/>
      <c r="V833" s="269"/>
    </row>
    <row r="834" ht="15.75" customHeight="1">
      <c r="L834" s="57"/>
      <c r="M834" s="62"/>
      <c r="O834" s="269"/>
      <c r="P834" s="269"/>
      <c r="Q834" s="269"/>
      <c r="R834" s="269"/>
      <c r="S834" s="269"/>
      <c r="T834" s="269"/>
      <c r="U834" s="269"/>
      <c r="V834" s="269"/>
    </row>
    <row r="835" ht="15.75" customHeight="1">
      <c r="L835" s="57"/>
      <c r="M835" s="62"/>
      <c r="O835" s="269"/>
      <c r="P835" s="269"/>
      <c r="Q835" s="269"/>
      <c r="R835" s="269"/>
      <c r="S835" s="269"/>
      <c r="T835" s="269"/>
      <c r="U835" s="269"/>
      <c r="V835" s="269"/>
    </row>
    <row r="836" ht="15.75" customHeight="1">
      <c r="L836" s="57"/>
      <c r="M836" s="62"/>
      <c r="O836" s="269"/>
      <c r="P836" s="269"/>
      <c r="Q836" s="269"/>
      <c r="R836" s="269"/>
      <c r="S836" s="269"/>
      <c r="T836" s="269"/>
      <c r="U836" s="269"/>
      <c r="V836" s="269"/>
    </row>
    <row r="837" ht="15.75" customHeight="1">
      <c r="L837" s="57"/>
      <c r="M837" s="62"/>
      <c r="O837" s="269"/>
      <c r="P837" s="269"/>
      <c r="Q837" s="269"/>
      <c r="R837" s="269"/>
      <c r="S837" s="269"/>
      <c r="T837" s="269"/>
      <c r="U837" s="269"/>
      <c r="V837" s="269"/>
    </row>
    <row r="838" ht="15.75" customHeight="1">
      <c r="L838" s="57"/>
      <c r="M838" s="62"/>
      <c r="O838" s="269"/>
      <c r="P838" s="269"/>
      <c r="Q838" s="269"/>
      <c r="R838" s="269"/>
      <c r="S838" s="269"/>
      <c r="T838" s="269"/>
      <c r="U838" s="269"/>
      <c r="V838" s="269"/>
    </row>
    <row r="839" ht="15.75" customHeight="1">
      <c r="L839" s="57"/>
      <c r="M839" s="62"/>
      <c r="O839" s="269"/>
      <c r="P839" s="269"/>
      <c r="Q839" s="269"/>
      <c r="R839" s="269"/>
      <c r="S839" s="269"/>
      <c r="T839" s="269"/>
      <c r="U839" s="269"/>
      <c r="V839" s="269"/>
    </row>
    <row r="840" ht="15.75" customHeight="1">
      <c r="L840" s="57"/>
      <c r="M840" s="62"/>
      <c r="O840" s="269"/>
      <c r="P840" s="269"/>
      <c r="Q840" s="269"/>
      <c r="R840" s="269"/>
      <c r="S840" s="269"/>
      <c r="T840" s="269"/>
      <c r="U840" s="269"/>
      <c r="V840" s="269"/>
    </row>
    <row r="841" ht="15.75" customHeight="1">
      <c r="L841" s="57"/>
      <c r="M841" s="62"/>
      <c r="O841" s="269"/>
      <c r="P841" s="269"/>
      <c r="Q841" s="269"/>
      <c r="R841" s="269"/>
      <c r="S841" s="269"/>
      <c r="T841" s="269"/>
      <c r="U841" s="269"/>
      <c r="V841" s="269"/>
    </row>
    <row r="842" ht="15.75" customHeight="1">
      <c r="L842" s="57"/>
      <c r="M842" s="62"/>
      <c r="O842" s="269"/>
      <c r="P842" s="269"/>
      <c r="Q842" s="269"/>
      <c r="R842" s="269"/>
      <c r="S842" s="269"/>
      <c r="T842" s="269"/>
      <c r="U842" s="269"/>
      <c r="V842" s="269"/>
    </row>
    <row r="843" ht="15.75" customHeight="1">
      <c r="L843" s="57"/>
      <c r="M843" s="62"/>
      <c r="O843" s="269"/>
      <c r="P843" s="269"/>
      <c r="Q843" s="269"/>
      <c r="R843" s="269"/>
      <c r="S843" s="269"/>
      <c r="T843" s="269"/>
      <c r="U843" s="269"/>
      <c r="V843" s="269"/>
    </row>
    <row r="844" ht="15.75" customHeight="1">
      <c r="L844" s="57"/>
      <c r="M844" s="62"/>
      <c r="O844" s="269"/>
      <c r="P844" s="269"/>
      <c r="Q844" s="269"/>
      <c r="R844" s="269"/>
      <c r="S844" s="269"/>
      <c r="T844" s="269"/>
      <c r="U844" s="269"/>
      <c r="V844" s="269"/>
    </row>
    <row r="845" ht="15.75" customHeight="1">
      <c r="L845" s="57"/>
      <c r="M845" s="62"/>
      <c r="O845" s="269"/>
      <c r="P845" s="269"/>
      <c r="Q845" s="269"/>
      <c r="R845" s="269"/>
      <c r="S845" s="269"/>
      <c r="T845" s="269"/>
      <c r="U845" s="269"/>
      <c r="V845" s="269"/>
    </row>
    <row r="846" ht="15.75" customHeight="1">
      <c r="L846" s="57"/>
      <c r="M846" s="62"/>
      <c r="O846" s="269"/>
      <c r="P846" s="269"/>
      <c r="Q846" s="269"/>
      <c r="R846" s="269"/>
      <c r="S846" s="269"/>
      <c r="T846" s="269"/>
      <c r="U846" s="269"/>
      <c r="V846" s="269"/>
    </row>
    <row r="847" ht="15.75" customHeight="1">
      <c r="L847" s="57"/>
      <c r="M847" s="62"/>
      <c r="O847" s="269"/>
      <c r="P847" s="269"/>
      <c r="Q847" s="269"/>
      <c r="R847" s="269"/>
      <c r="S847" s="269"/>
      <c r="T847" s="269"/>
      <c r="U847" s="269"/>
      <c r="V847" s="269"/>
    </row>
    <row r="848" ht="15.75" customHeight="1">
      <c r="L848" s="57"/>
      <c r="M848" s="62"/>
      <c r="O848" s="269"/>
      <c r="P848" s="269"/>
      <c r="Q848" s="269"/>
      <c r="R848" s="269"/>
      <c r="S848" s="269"/>
      <c r="T848" s="269"/>
      <c r="U848" s="269"/>
      <c r="V848" s="269"/>
    </row>
    <row r="849" ht="15.75" customHeight="1">
      <c r="L849" s="57"/>
      <c r="M849" s="62"/>
      <c r="O849" s="269"/>
      <c r="P849" s="269"/>
      <c r="Q849" s="269"/>
      <c r="R849" s="269"/>
      <c r="S849" s="269"/>
      <c r="T849" s="269"/>
      <c r="U849" s="269"/>
      <c r="V849" s="269"/>
    </row>
    <row r="850" ht="15.75" customHeight="1">
      <c r="L850" s="57"/>
      <c r="M850" s="62"/>
      <c r="O850" s="269"/>
      <c r="P850" s="269"/>
      <c r="Q850" s="269"/>
      <c r="R850" s="269"/>
      <c r="S850" s="269"/>
      <c r="T850" s="269"/>
      <c r="U850" s="269"/>
      <c r="V850" s="269"/>
    </row>
    <row r="851" ht="15.75" customHeight="1">
      <c r="L851" s="57"/>
      <c r="M851" s="62"/>
      <c r="O851" s="269"/>
      <c r="P851" s="269"/>
      <c r="Q851" s="269"/>
      <c r="R851" s="269"/>
      <c r="S851" s="269"/>
      <c r="T851" s="269"/>
      <c r="U851" s="269"/>
      <c r="V851" s="269"/>
    </row>
    <row r="852" ht="15.75" customHeight="1">
      <c r="L852" s="57"/>
      <c r="M852" s="62"/>
      <c r="O852" s="269"/>
      <c r="P852" s="269"/>
      <c r="Q852" s="269"/>
      <c r="R852" s="269"/>
      <c r="S852" s="269"/>
      <c r="T852" s="269"/>
      <c r="U852" s="269"/>
      <c r="V852" s="269"/>
    </row>
    <row r="853" ht="15.75" customHeight="1">
      <c r="L853" s="57"/>
      <c r="M853" s="62"/>
      <c r="O853" s="269"/>
      <c r="P853" s="269"/>
      <c r="Q853" s="269"/>
      <c r="R853" s="269"/>
      <c r="S853" s="269"/>
      <c r="T853" s="269"/>
      <c r="U853" s="269"/>
      <c r="V853" s="269"/>
    </row>
    <row r="854" ht="15.75" customHeight="1">
      <c r="L854" s="57"/>
      <c r="M854" s="62"/>
      <c r="O854" s="269"/>
      <c r="P854" s="269"/>
      <c r="Q854" s="269"/>
      <c r="R854" s="269"/>
      <c r="S854" s="269"/>
      <c r="T854" s="269"/>
      <c r="U854" s="269"/>
      <c r="V854" s="269"/>
    </row>
    <row r="855" ht="15.75" customHeight="1">
      <c r="L855" s="57"/>
      <c r="M855" s="62"/>
      <c r="O855" s="269"/>
      <c r="P855" s="269"/>
      <c r="Q855" s="269"/>
      <c r="R855" s="269"/>
      <c r="S855" s="269"/>
      <c r="T855" s="269"/>
      <c r="U855" s="269"/>
      <c r="V855" s="269"/>
    </row>
    <row r="856" ht="15.75" customHeight="1">
      <c r="L856" s="57"/>
      <c r="M856" s="62"/>
      <c r="O856" s="269"/>
      <c r="P856" s="269"/>
      <c r="Q856" s="269"/>
      <c r="R856" s="269"/>
      <c r="S856" s="269"/>
      <c r="T856" s="269"/>
      <c r="U856" s="269"/>
      <c r="V856" s="269"/>
    </row>
    <row r="857" ht="15.75" customHeight="1">
      <c r="L857" s="57"/>
      <c r="M857" s="62"/>
      <c r="O857" s="269"/>
      <c r="P857" s="269"/>
      <c r="Q857" s="269"/>
      <c r="R857" s="269"/>
      <c r="S857" s="269"/>
      <c r="T857" s="269"/>
      <c r="U857" s="269"/>
      <c r="V857" s="269"/>
    </row>
    <row r="858" ht="15.75" customHeight="1">
      <c r="L858" s="57"/>
      <c r="M858" s="62"/>
      <c r="O858" s="269"/>
      <c r="P858" s="269"/>
      <c r="Q858" s="269"/>
      <c r="R858" s="269"/>
      <c r="S858" s="269"/>
      <c r="T858" s="269"/>
      <c r="U858" s="269"/>
      <c r="V858" s="269"/>
    </row>
    <row r="859" ht="15.75" customHeight="1">
      <c r="L859" s="57"/>
      <c r="M859" s="62"/>
      <c r="O859" s="269"/>
      <c r="P859" s="269"/>
      <c r="Q859" s="269"/>
      <c r="R859" s="269"/>
      <c r="S859" s="269"/>
      <c r="T859" s="269"/>
      <c r="U859" s="269"/>
      <c r="V859" s="269"/>
    </row>
    <row r="860" ht="15.75" customHeight="1">
      <c r="L860" s="57"/>
      <c r="M860" s="62"/>
      <c r="O860" s="269"/>
      <c r="P860" s="269"/>
      <c r="Q860" s="269"/>
      <c r="R860" s="269"/>
      <c r="S860" s="269"/>
      <c r="T860" s="269"/>
      <c r="U860" s="269"/>
      <c r="V860" s="269"/>
    </row>
    <row r="861" ht="15.75" customHeight="1">
      <c r="L861" s="57"/>
      <c r="M861" s="62"/>
      <c r="O861" s="269"/>
      <c r="P861" s="269"/>
      <c r="Q861" s="269"/>
      <c r="R861" s="269"/>
      <c r="S861" s="269"/>
      <c r="T861" s="269"/>
      <c r="U861" s="269"/>
      <c r="V861" s="269"/>
    </row>
    <row r="862" ht="15.75" customHeight="1">
      <c r="L862" s="57"/>
      <c r="M862" s="62"/>
      <c r="O862" s="269"/>
      <c r="P862" s="269"/>
      <c r="Q862" s="269"/>
      <c r="R862" s="269"/>
      <c r="S862" s="269"/>
      <c r="T862" s="269"/>
      <c r="U862" s="269"/>
      <c r="V862" s="269"/>
    </row>
    <row r="863" ht="15.75" customHeight="1">
      <c r="L863" s="57"/>
      <c r="M863" s="62"/>
      <c r="O863" s="269"/>
      <c r="P863" s="269"/>
      <c r="Q863" s="269"/>
      <c r="R863" s="269"/>
      <c r="S863" s="269"/>
      <c r="T863" s="269"/>
      <c r="U863" s="269"/>
      <c r="V863" s="269"/>
    </row>
    <row r="864" ht="15.75" customHeight="1">
      <c r="L864" s="57"/>
      <c r="M864" s="62"/>
      <c r="O864" s="269"/>
      <c r="P864" s="269"/>
      <c r="Q864" s="269"/>
      <c r="R864" s="269"/>
      <c r="S864" s="269"/>
      <c r="T864" s="269"/>
      <c r="U864" s="269"/>
      <c r="V864" s="269"/>
    </row>
    <row r="865" ht="15.75" customHeight="1">
      <c r="L865" s="57"/>
      <c r="M865" s="62"/>
      <c r="O865" s="269"/>
      <c r="P865" s="269"/>
      <c r="Q865" s="269"/>
      <c r="R865" s="269"/>
      <c r="S865" s="269"/>
      <c r="T865" s="269"/>
      <c r="U865" s="269"/>
      <c r="V865" s="269"/>
    </row>
    <row r="866" ht="15.75" customHeight="1">
      <c r="L866" s="57"/>
      <c r="M866" s="62"/>
      <c r="O866" s="269"/>
      <c r="P866" s="269"/>
      <c r="Q866" s="269"/>
      <c r="R866" s="269"/>
      <c r="S866" s="269"/>
      <c r="T866" s="269"/>
      <c r="U866" s="269"/>
      <c r="V866" s="269"/>
    </row>
    <row r="867" ht="15.75" customHeight="1">
      <c r="L867" s="57"/>
      <c r="M867" s="62"/>
      <c r="O867" s="269"/>
      <c r="P867" s="269"/>
      <c r="Q867" s="269"/>
      <c r="R867" s="269"/>
      <c r="S867" s="269"/>
      <c r="T867" s="269"/>
      <c r="U867" s="269"/>
      <c r="V867" s="269"/>
    </row>
    <row r="868" ht="15.75" customHeight="1">
      <c r="L868" s="57"/>
      <c r="M868" s="62"/>
      <c r="O868" s="269"/>
      <c r="P868" s="269"/>
      <c r="Q868" s="269"/>
      <c r="R868" s="269"/>
      <c r="S868" s="269"/>
      <c r="T868" s="269"/>
      <c r="U868" s="269"/>
      <c r="V868" s="269"/>
    </row>
    <row r="869" ht="15.75" customHeight="1">
      <c r="L869" s="57"/>
      <c r="M869" s="62"/>
      <c r="O869" s="269"/>
      <c r="P869" s="269"/>
      <c r="Q869" s="269"/>
      <c r="R869" s="269"/>
      <c r="S869" s="269"/>
      <c r="T869" s="269"/>
      <c r="U869" s="269"/>
      <c r="V869" s="269"/>
    </row>
    <row r="870" ht="15.75" customHeight="1">
      <c r="L870" s="57"/>
      <c r="M870" s="62"/>
      <c r="O870" s="269"/>
      <c r="P870" s="269"/>
      <c r="Q870" s="269"/>
      <c r="R870" s="269"/>
      <c r="S870" s="269"/>
      <c r="T870" s="269"/>
      <c r="U870" s="269"/>
      <c r="V870" s="269"/>
    </row>
    <row r="871" ht="15.75" customHeight="1">
      <c r="L871" s="57"/>
      <c r="M871" s="62"/>
      <c r="O871" s="269"/>
      <c r="P871" s="269"/>
      <c r="Q871" s="269"/>
      <c r="R871" s="269"/>
      <c r="S871" s="269"/>
      <c r="T871" s="269"/>
      <c r="U871" s="269"/>
      <c r="V871" s="269"/>
    </row>
    <row r="872" ht="15.75" customHeight="1">
      <c r="L872" s="57"/>
      <c r="M872" s="62"/>
      <c r="O872" s="269"/>
      <c r="P872" s="269"/>
      <c r="Q872" s="269"/>
      <c r="R872" s="269"/>
      <c r="S872" s="269"/>
      <c r="T872" s="269"/>
      <c r="U872" s="269"/>
      <c r="V872" s="269"/>
    </row>
    <row r="873" ht="15.75" customHeight="1">
      <c r="L873" s="57"/>
      <c r="M873" s="62"/>
      <c r="O873" s="269"/>
      <c r="P873" s="269"/>
      <c r="Q873" s="269"/>
      <c r="R873" s="269"/>
      <c r="S873" s="269"/>
      <c r="T873" s="269"/>
      <c r="U873" s="269"/>
      <c r="V873" s="269"/>
    </row>
    <row r="874" ht="15.75" customHeight="1">
      <c r="L874" s="57"/>
      <c r="M874" s="62"/>
      <c r="O874" s="269"/>
      <c r="P874" s="269"/>
      <c r="Q874" s="269"/>
      <c r="R874" s="269"/>
      <c r="S874" s="269"/>
      <c r="T874" s="269"/>
      <c r="U874" s="269"/>
      <c r="V874" s="269"/>
    </row>
    <row r="875" ht="15.75" customHeight="1">
      <c r="L875" s="57"/>
      <c r="M875" s="62"/>
      <c r="O875" s="269"/>
      <c r="P875" s="269"/>
      <c r="Q875" s="269"/>
      <c r="R875" s="269"/>
      <c r="S875" s="269"/>
      <c r="T875" s="269"/>
      <c r="U875" s="269"/>
      <c r="V875" s="269"/>
    </row>
    <row r="876" ht="15.75" customHeight="1">
      <c r="L876" s="57"/>
      <c r="M876" s="62"/>
      <c r="O876" s="269"/>
      <c r="P876" s="269"/>
      <c r="Q876" s="269"/>
      <c r="R876" s="269"/>
      <c r="S876" s="269"/>
      <c r="T876" s="269"/>
      <c r="U876" s="269"/>
      <c r="V876" s="269"/>
    </row>
    <row r="877" ht="15.75" customHeight="1">
      <c r="L877" s="57"/>
      <c r="M877" s="62"/>
      <c r="O877" s="269"/>
      <c r="P877" s="269"/>
      <c r="Q877" s="269"/>
      <c r="R877" s="269"/>
      <c r="S877" s="269"/>
      <c r="T877" s="269"/>
      <c r="U877" s="269"/>
      <c r="V877" s="269"/>
    </row>
    <row r="878" ht="15.75" customHeight="1">
      <c r="L878" s="57"/>
      <c r="M878" s="62"/>
      <c r="O878" s="269"/>
      <c r="P878" s="269"/>
      <c r="Q878" s="269"/>
      <c r="R878" s="269"/>
      <c r="S878" s="269"/>
      <c r="T878" s="269"/>
      <c r="U878" s="269"/>
      <c r="V878" s="269"/>
    </row>
    <row r="879" ht="15.75" customHeight="1">
      <c r="L879" s="57"/>
      <c r="M879" s="62"/>
      <c r="O879" s="269"/>
      <c r="P879" s="269"/>
      <c r="Q879" s="269"/>
      <c r="R879" s="269"/>
      <c r="S879" s="269"/>
      <c r="T879" s="269"/>
      <c r="U879" s="269"/>
      <c r="V879" s="269"/>
    </row>
    <row r="880" ht="15.75" customHeight="1">
      <c r="L880" s="57"/>
      <c r="M880" s="62"/>
      <c r="O880" s="269"/>
      <c r="P880" s="269"/>
      <c r="Q880" s="269"/>
      <c r="R880" s="269"/>
      <c r="S880" s="269"/>
      <c r="T880" s="269"/>
      <c r="U880" s="269"/>
      <c r="V880" s="269"/>
    </row>
    <row r="881" ht="15.75" customHeight="1">
      <c r="L881" s="57"/>
      <c r="M881" s="62"/>
      <c r="O881" s="269"/>
      <c r="P881" s="269"/>
      <c r="Q881" s="269"/>
      <c r="R881" s="269"/>
      <c r="S881" s="269"/>
      <c r="T881" s="269"/>
      <c r="U881" s="269"/>
      <c r="V881" s="269"/>
    </row>
    <row r="882" ht="15.75" customHeight="1">
      <c r="L882" s="57"/>
      <c r="M882" s="62"/>
      <c r="O882" s="269"/>
      <c r="P882" s="269"/>
      <c r="Q882" s="269"/>
      <c r="R882" s="269"/>
      <c r="S882" s="269"/>
      <c r="T882" s="269"/>
      <c r="U882" s="269"/>
      <c r="V882" s="269"/>
    </row>
    <row r="883" ht="15.75" customHeight="1">
      <c r="L883" s="57"/>
      <c r="M883" s="62"/>
      <c r="O883" s="269"/>
      <c r="P883" s="269"/>
      <c r="Q883" s="269"/>
      <c r="R883" s="269"/>
      <c r="S883" s="269"/>
      <c r="T883" s="269"/>
      <c r="U883" s="269"/>
      <c r="V883" s="269"/>
    </row>
    <row r="884" ht="15.75" customHeight="1">
      <c r="L884" s="57"/>
      <c r="M884" s="62"/>
      <c r="O884" s="269"/>
      <c r="P884" s="269"/>
      <c r="Q884" s="269"/>
      <c r="R884" s="269"/>
      <c r="S884" s="269"/>
      <c r="T884" s="269"/>
      <c r="U884" s="269"/>
      <c r="V884" s="269"/>
    </row>
    <row r="885" ht="15.75" customHeight="1">
      <c r="L885" s="57"/>
      <c r="M885" s="62"/>
      <c r="O885" s="269"/>
      <c r="P885" s="269"/>
      <c r="Q885" s="269"/>
      <c r="R885" s="269"/>
      <c r="S885" s="269"/>
      <c r="T885" s="269"/>
      <c r="U885" s="269"/>
      <c r="V885" s="269"/>
    </row>
    <row r="886" ht="15.75" customHeight="1">
      <c r="L886" s="57"/>
      <c r="M886" s="62"/>
      <c r="O886" s="269"/>
      <c r="P886" s="269"/>
      <c r="Q886" s="269"/>
      <c r="R886" s="269"/>
      <c r="S886" s="269"/>
      <c r="T886" s="269"/>
      <c r="U886" s="269"/>
      <c r="V886" s="269"/>
    </row>
    <row r="887" ht="15.75" customHeight="1">
      <c r="L887" s="57"/>
      <c r="M887" s="62"/>
      <c r="O887" s="269"/>
      <c r="P887" s="269"/>
      <c r="Q887" s="269"/>
      <c r="R887" s="269"/>
      <c r="S887" s="269"/>
      <c r="T887" s="269"/>
      <c r="U887" s="269"/>
      <c r="V887" s="269"/>
    </row>
    <row r="888" ht="15.75" customHeight="1">
      <c r="L888" s="57"/>
      <c r="M888" s="62"/>
      <c r="O888" s="269"/>
      <c r="P888" s="269"/>
      <c r="Q888" s="269"/>
      <c r="R888" s="269"/>
      <c r="S888" s="269"/>
      <c r="T888" s="269"/>
      <c r="U888" s="269"/>
      <c r="V888" s="269"/>
    </row>
    <row r="889" ht="15.75" customHeight="1">
      <c r="L889" s="57"/>
      <c r="M889" s="62"/>
      <c r="O889" s="269"/>
      <c r="P889" s="269"/>
      <c r="Q889" s="269"/>
      <c r="R889" s="269"/>
      <c r="S889" s="269"/>
      <c r="T889" s="269"/>
      <c r="U889" s="269"/>
      <c r="V889" s="269"/>
    </row>
    <row r="890" ht="15.75" customHeight="1">
      <c r="L890" s="57"/>
      <c r="M890" s="62"/>
      <c r="O890" s="269"/>
      <c r="P890" s="269"/>
      <c r="Q890" s="269"/>
      <c r="R890" s="269"/>
      <c r="S890" s="269"/>
      <c r="T890" s="269"/>
      <c r="U890" s="269"/>
      <c r="V890" s="269"/>
    </row>
    <row r="891" ht="15.75" customHeight="1">
      <c r="L891" s="57"/>
      <c r="M891" s="62"/>
      <c r="O891" s="269"/>
      <c r="P891" s="269"/>
      <c r="Q891" s="269"/>
      <c r="R891" s="269"/>
      <c r="S891" s="269"/>
      <c r="T891" s="269"/>
      <c r="U891" s="269"/>
      <c r="V891" s="269"/>
    </row>
    <row r="892" ht="15.75" customHeight="1">
      <c r="L892" s="57"/>
      <c r="M892" s="62"/>
      <c r="O892" s="269"/>
      <c r="P892" s="269"/>
      <c r="Q892" s="269"/>
      <c r="R892" s="269"/>
      <c r="S892" s="269"/>
      <c r="T892" s="269"/>
      <c r="U892" s="269"/>
      <c r="V892" s="269"/>
    </row>
    <row r="893" ht="15.75" customHeight="1">
      <c r="L893" s="57"/>
      <c r="M893" s="62"/>
      <c r="O893" s="269"/>
      <c r="P893" s="269"/>
      <c r="Q893" s="269"/>
      <c r="R893" s="269"/>
      <c r="S893" s="269"/>
      <c r="T893" s="269"/>
      <c r="U893" s="269"/>
      <c r="V893" s="269"/>
    </row>
    <row r="894" ht="15.75" customHeight="1">
      <c r="L894" s="57"/>
      <c r="M894" s="62"/>
      <c r="O894" s="269"/>
      <c r="P894" s="269"/>
      <c r="Q894" s="269"/>
      <c r="R894" s="269"/>
      <c r="S894" s="269"/>
      <c r="T894" s="269"/>
      <c r="U894" s="269"/>
      <c r="V894" s="269"/>
    </row>
    <row r="895" ht="15.75" customHeight="1">
      <c r="L895" s="57"/>
      <c r="M895" s="62"/>
      <c r="O895" s="269"/>
      <c r="P895" s="269"/>
      <c r="Q895" s="269"/>
      <c r="R895" s="269"/>
      <c r="S895" s="269"/>
      <c r="T895" s="269"/>
      <c r="U895" s="269"/>
      <c r="V895" s="269"/>
    </row>
    <row r="896" ht="15.75" customHeight="1">
      <c r="L896" s="57"/>
      <c r="M896" s="62"/>
      <c r="O896" s="269"/>
      <c r="P896" s="269"/>
      <c r="Q896" s="269"/>
      <c r="R896" s="269"/>
      <c r="S896" s="269"/>
      <c r="T896" s="269"/>
      <c r="U896" s="269"/>
      <c r="V896" s="269"/>
    </row>
    <row r="897" ht="15.75" customHeight="1">
      <c r="L897" s="57"/>
      <c r="M897" s="62"/>
      <c r="O897" s="269"/>
      <c r="P897" s="269"/>
      <c r="Q897" s="269"/>
      <c r="R897" s="269"/>
      <c r="S897" s="269"/>
      <c r="T897" s="269"/>
      <c r="U897" s="269"/>
      <c r="V897" s="269"/>
    </row>
    <row r="898" ht="15.75" customHeight="1">
      <c r="L898" s="57"/>
      <c r="M898" s="62"/>
      <c r="O898" s="269"/>
      <c r="P898" s="269"/>
      <c r="Q898" s="269"/>
      <c r="R898" s="269"/>
      <c r="S898" s="269"/>
      <c r="T898" s="269"/>
      <c r="U898" s="269"/>
      <c r="V898" s="269"/>
    </row>
    <row r="899" ht="15.75" customHeight="1">
      <c r="L899" s="57"/>
      <c r="M899" s="62"/>
      <c r="O899" s="269"/>
      <c r="P899" s="269"/>
      <c r="Q899" s="269"/>
      <c r="R899" s="269"/>
      <c r="S899" s="269"/>
      <c r="T899" s="269"/>
      <c r="U899" s="269"/>
      <c r="V899" s="269"/>
    </row>
    <row r="900" ht="15.75" customHeight="1">
      <c r="L900" s="57"/>
      <c r="M900" s="62"/>
      <c r="O900" s="269"/>
      <c r="P900" s="269"/>
      <c r="Q900" s="269"/>
      <c r="R900" s="269"/>
      <c r="S900" s="269"/>
      <c r="T900" s="269"/>
      <c r="U900" s="269"/>
      <c r="V900" s="269"/>
    </row>
    <row r="901" ht="15.75" customHeight="1">
      <c r="L901" s="57"/>
      <c r="M901" s="62"/>
      <c r="O901" s="269"/>
      <c r="P901" s="269"/>
      <c r="Q901" s="269"/>
      <c r="R901" s="269"/>
      <c r="S901" s="269"/>
      <c r="T901" s="269"/>
      <c r="U901" s="269"/>
      <c r="V901" s="269"/>
    </row>
    <row r="902" ht="15.75" customHeight="1">
      <c r="L902" s="57"/>
      <c r="M902" s="62"/>
      <c r="O902" s="269"/>
      <c r="P902" s="269"/>
      <c r="Q902" s="269"/>
      <c r="R902" s="269"/>
      <c r="S902" s="269"/>
      <c r="T902" s="269"/>
      <c r="U902" s="269"/>
      <c r="V902" s="269"/>
    </row>
    <row r="903" ht="15.75" customHeight="1">
      <c r="L903" s="57"/>
      <c r="M903" s="62"/>
      <c r="O903" s="269"/>
      <c r="P903" s="269"/>
      <c r="Q903" s="269"/>
      <c r="R903" s="269"/>
      <c r="S903" s="269"/>
      <c r="T903" s="269"/>
      <c r="U903" s="269"/>
      <c r="V903" s="269"/>
    </row>
    <row r="904" ht="15.75" customHeight="1">
      <c r="L904" s="57"/>
      <c r="M904" s="62"/>
      <c r="O904" s="269"/>
      <c r="P904" s="269"/>
      <c r="Q904" s="269"/>
      <c r="R904" s="269"/>
      <c r="S904" s="269"/>
      <c r="T904" s="269"/>
      <c r="U904" s="269"/>
      <c r="V904" s="269"/>
    </row>
    <row r="905" ht="15.75" customHeight="1">
      <c r="L905" s="57"/>
      <c r="M905" s="62"/>
      <c r="O905" s="269"/>
      <c r="P905" s="269"/>
      <c r="Q905" s="269"/>
      <c r="R905" s="269"/>
      <c r="S905" s="269"/>
      <c r="T905" s="269"/>
      <c r="U905" s="269"/>
      <c r="V905" s="269"/>
    </row>
    <row r="906" ht="15.75" customHeight="1">
      <c r="L906" s="57"/>
      <c r="M906" s="62"/>
      <c r="O906" s="269"/>
      <c r="P906" s="269"/>
      <c r="Q906" s="269"/>
      <c r="R906" s="269"/>
      <c r="S906" s="269"/>
      <c r="T906" s="269"/>
      <c r="U906" s="269"/>
      <c r="V906" s="269"/>
    </row>
    <row r="907" ht="15.75" customHeight="1">
      <c r="L907" s="57"/>
      <c r="M907" s="62"/>
      <c r="O907" s="269"/>
      <c r="P907" s="269"/>
      <c r="Q907" s="269"/>
      <c r="R907" s="269"/>
      <c r="S907" s="269"/>
      <c r="T907" s="269"/>
      <c r="U907" s="269"/>
      <c r="V907" s="269"/>
    </row>
    <row r="908" ht="15.75" customHeight="1">
      <c r="L908" s="57"/>
      <c r="M908" s="62"/>
      <c r="O908" s="269"/>
      <c r="P908" s="269"/>
      <c r="Q908" s="269"/>
      <c r="R908" s="269"/>
      <c r="S908" s="269"/>
      <c r="T908" s="269"/>
      <c r="U908" s="269"/>
      <c r="V908" s="269"/>
    </row>
    <row r="909" ht="15.75" customHeight="1">
      <c r="L909" s="57"/>
      <c r="M909" s="62"/>
      <c r="O909" s="269"/>
      <c r="P909" s="269"/>
      <c r="Q909" s="269"/>
      <c r="R909" s="269"/>
      <c r="S909" s="269"/>
      <c r="T909" s="269"/>
      <c r="U909" s="269"/>
      <c r="V909" s="269"/>
    </row>
    <row r="910" ht="15.75" customHeight="1">
      <c r="L910" s="57"/>
      <c r="M910" s="62"/>
      <c r="O910" s="269"/>
      <c r="P910" s="269"/>
      <c r="Q910" s="269"/>
      <c r="R910" s="269"/>
      <c r="S910" s="269"/>
      <c r="T910" s="269"/>
      <c r="U910" s="269"/>
      <c r="V910" s="269"/>
    </row>
    <row r="911" ht="15.75" customHeight="1">
      <c r="L911" s="57"/>
      <c r="M911" s="62"/>
      <c r="O911" s="269"/>
      <c r="P911" s="269"/>
      <c r="Q911" s="269"/>
      <c r="R911" s="269"/>
      <c r="S911" s="269"/>
      <c r="T911" s="269"/>
      <c r="U911" s="269"/>
      <c r="V911" s="269"/>
    </row>
    <row r="912" ht="15.75" customHeight="1">
      <c r="L912" s="57"/>
      <c r="M912" s="62"/>
      <c r="O912" s="269"/>
      <c r="P912" s="269"/>
      <c r="Q912" s="269"/>
      <c r="R912" s="269"/>
      <c r="S912" s="269"/>
      <c r="T912" s="269"/>
      <c r="U912" s="269"/>
      <c r="V912" s="269"/>
    </row>
    <row r="913" ht="15.75" customHeight="1">
      <c r="L913" s="57"/>
      <c r="M913" s="62"/>
      <c r="O913" s="269"/>
      <c r="P913" s="269"/>
      <c r="Q913" s="269"/>
      <c r="R913" s="269"/>
      <c r="S913" s="269"/>
      <c r="T913" s="269"/>
      <c r="U913" s="269"/>
      <c r="V913" s="269"/>
    </row>
    <row r="914" ht="15.75" customHeight="1">
      <c r="L914" s="57"/>
      <c r="M914" s="62"/>
      <c r="O914" s="269"/>
      <c r="P914" s="269"/>
      <c r="Q914" s="269"/>
      <c r="R914" s="269"/>
      <c r="S914" s="269"/>
      <c r="T914" s="269"/>
      <c r="U914" s="269"/>
      <c r="V914" s="269"/>
    </row>
    <row r="915" ht="15.75" customHeight="1">
      <c r="L915" s="57"/>
      <c r="M915" s="62"/>
      <c r="O915" s="269"/>
      <c r="P915" s="269"/>
      <c r="Q915" s="269"/>
      <c r="R915" s="269"/>
      <c r="S915" s="269"/>
      <c r="T915" s="269"/>
      <c r="U915" s="269"/>
      <c r="V915" s="269"/>
    </row>
    <row r="916" ht="15.75" customHeight="1">
      <c r="L916" s="57"/>
      <c r="M916" s="62"/>
      <c r="O916" s="269"/>
      <c r="P916" s="269"/>
      <c r="Q916" s="269"/>
      <c r="R916" s="269"/>
      <c r="S916" s="269"/>
      <c r="T916" s="269"/>
      <c r="U916" s="269"/>
      <c r="V916" s="269"/>
    </row>
    <row r="917" ht="15.75" customHeight="1">
      <c r="L917" s="57"/>
      <c r="M917" s="62"/>
      <c r="O917" s="269"/>
      <c r="P917" s="269"/>
      <c r="Q917" s="269"/>
      <c r="R917" s="269"/>
      <c r="S917" s="269"/>
      <c r="T917" s="269"/>
      <c r="U917" s="269"/>
      <c r="V917" s="269"/>
    </row>
    <row r="918" ht="15.75" customHeight="1">
      <c r="L918" s="57"/>
      <c r="M918" s="62"/>
      <c r="O918" s="269"/>
      <c r="P918" s="269"/>
      <c r="Q918" s="269"/>
      <c r="R918" s="269"/>
      <c r="S918" s="269"/>
      <c r="T918" s="269"/>
      <c r="U918" s="269"/>
      <c r="V918" s="269"/>
    </row>
    <row r="919" ht="15.75" customHeight="1">
      <c r="L919" s="57"/>
      <c r="M919" s="62"/>
      <c r="O919" s="269"/>
      <c r="P919" s="269"/>
      <c r="Q919" s="269"/>
      <c r="R919" s="269"/>
      <c r="S919" s="269"/>
      <c r="T919" s="269"/>
      <c r="U919" s="269"/>
      <c r="V919" s="269"/>
    </row>
    <row r="920" ht="15.75" customHeight="1">
      <c r="L920" s="57"/>
      <c r="M920" s="62"/>
      <c r="O920" s="269"/>
      <c r="P920" s="269"/>
      <c r="Q920" s="269"/>
      <c r="R920" s="269"/>
      <c r="S920" s="269"/>
      <c r="T920" s="269"/>
      <c r="U920" s="269"/>
      <c r="V920" s="269"/>
    </row>
    <row r="921" ht="15.75" customHeight="1">
      <c r="L921" s="57"/>
      <c r="M921" s="62"/>
      <c r="O921" s="269"/>
      <c r="P921" s="269"/>
      <c r="Q921" s="269"/>
      <c r="R921" s="269"/>
      <c r="S921" s="269"/>
      <c r="T921" s="269"/>
      <c r="U921" s="269"/>
      <c r="V921" s="269"/>
    </row>
    <row r="922" ht="15.75" customHeight="1">
      <c r="L922" s="57"/>
      <c r="M922" s="62"/>
      <c r="O922" s="269"/>
      <c r="P922" s="269"/>
      <c r="Q922" s="269"/>
      <c r="R922" s="269"/>
      <c r="S922" s="269"/>
      <c r="T922" s="269"/>
      <c r="U922" s="269"/>
      <c r="V922" s="269"/>
    </row>
    <row r="923" ht="15.75" customHeight="1">
      <c r="L923" s="57"/>
      <c r="M923" s="62"/>
      <c r="O923" s="269"/>
      <c r="P923" s="269"/>
      <c r="Q923" s="269"/>
      <c r="R923" s="269"/>
      <c r="S923" s="269"/>
      <c r="T923" s="269"/>
      <c r="U923" s="269"/>
      <c r="V923" s="269"/>
    </row>
    <row r="924" ht="15.75" customHeight="1">
      <c r="L924" s="57"/>
      <c r="M924" s="62"/>
      <c r="O924" s="269"/>
      <c r="P924" s="269"/>
      <c r="Q924" s="269"/>
      <c r="R924" s="269"/>
      <c r="S924" s="269"/>
      <c r="T924" s="269"/>
      <c r="U924" s="269"/>
      <c r="V924" s="269"/>
    </row>
    <row r="925" ht="15.75" customHeight="1">
      <c r="L925" s="57"/>
      <c r="M925" s="62"/>
      <c r="O925" s="269"/>
      <c r="P925" s="269"/>
      <c r="Q925" s="269"/>
      <c r="R925" s="269"/>
      <c r="S925" s="269"/>
      <c r="T925" s="269"/>
      <c r="U925" s="269"/>
      <c r="V925" s="269"/>
    </row>
    <row r="926" ht="15.75" customHeight="1">
      <c r="L926" s="57"/>
      <c r="M926" s="62"/>
      <c r="O926" s="269"/>
      <c r="P926" s="269"/>
      <c r="Q926" s="269"/>
      <c r="R926" s="269"/>
      <c r="S926" s="269"/>
      <c r="T926" s="269"/>
      <c r="U926" s="269"/>
      <c r="V926" s="269"/>
    </row>
    <row r="927" ht="15.75" customHeight="1">
      <c r="L927" s="57"/>
      <c r="M927" s="62"/>
      <c r="O927" s="269"/>
      <c r="P927" s="269"/>
      <c r="Q927" s="269"/>
      <c r="R927" s="269"/>
      <c r="S927" s="269"/>
      <c r="T927" s="269"/>
      <c r="U927" s="269"/>
      <c r="V927" s="269"/>
    </row>
    <row r="928" ht="15.75" customHeight="1">
      <c r="L928" s="57"/>
      <c r="M928" s="62"/>
      <c r="O928" s="269"/>
      <c r="P928" s="269"/>
      <c r="Q928" s="269"/>
      <c r="R928" s="269"/>
      <c r="S928" s="269"/>
      <c r="T928" s="269"/>
      <c r="U928" s="269"/>
      <c r="V928" s="269"/>
    </row>
    <row r="929" ht="15.75" customHeight="1">
      <c r="L929" s="57"/>
      <c r="M929" s="62"/>
      <c r="O929" s="269"/>
      <c r="P929" s="269"/>
      <c r="Q929" s="269"/>
      <c r="R929" s="269"/>
      <c r="S929" s="269"/>
      <c r="T929" s="269"/>
      <c r="U929" s="269"/>
      <c r="V929" s="269"/>
    </row>
    <row r="930" ht="15.75" customHeight="1">
      <c r="L930" s="57"/>
      <c r="M930" s="62"/>
      <c r="O930" s="269"/>
      <c r="P930" s="269"/>
      <c r="Q930" s="269"/>
      <c r="R930" s="269"/>
      <c r="S930" s="269"/>
      <c r="T930" s="269"/>
      <c r="U930" s="269"/>
      <c r="V930" s="269"/>
    </row>
    <row r="931" ht="15.75" customHeight="1">
      <c r="L931" s="57"/>
      <c r="M931" s="62"/>
      <c r="O931" s="269"/>
      <c r="P931" s="269"/>
      <c r="Q931" s="269"/>
      <c r="R931" s="269"/>
      <c r="S931" s="269"/>
      <c r="T931" s="269"/>
      <c r="U931" s="269"/>
      <c r="V931" s="269"/>
    </row>
    <row r="932" ht="15.75" customHeight="1">
      <c r="L932" s="57"/>
      <c r="M932" s="62"/>
      <c r="O932" s="269"/>
      <c r="P932" s="269"/>
      <c r="Q932" s="269"/>
      <c r="R932" s="269"/>
      <c r="S932" s="269"/>
      <c r="T932" s="269"/>
      <c r="U932" s="269"/>
      <c r="V932" s="269"/>
    </row>
    <row r="933" ht="15.75" customHeight="1">
      <c r="L933" s="57"/>
      <c r="M933" s="62"/>
      <c r="O933" s="269"/>
      <c r="P933" s="269"/>
      <c r="Q933" s="269"/>
      <c r="R933" s="269"/>
      <c r="S933" s="269"/>
      <c r="T933" s="269"/>
      <c r="U933" s="269"/>
      <c r="V933" s="269"/>
    </row>
    <row r="934" ht="15.75" customHeight="1">
      <c r="L934" s="57"/>
      <c r="M934" s="62"/>
      <c r="O934" s="269"/>
      <c r="P934" s="269"/>
      <c r="Q934" s="269"/>
      <c r="R934" s="269"/>
      <c r="S934" s="269"/>
      <c r="T934" s="269"/>
      <c r="U934" s="269"/>
      <c r="V934" s="269"/>
    </row>
    <row r="935" ht="15.75" customHeight="1">
      <c r="L935" s="57"/>
      <c r="M935" s="62"/>
      <c r="O935" s="269"/>
      <c r="P935" s="269"/>
      <c r="Q935" s="269"/>
      <c r="R935" s="269"/>
      <c r="S935" s="269"/>
      <c r="T935" s="269"/>
      <c r="U935" s="269"/>
      <c r="V935" s="269"/>
    </row>
    <row r="936" ht="15.75" customHeight="1">
      <c r="L936" s="57"/>
      <c r="M936" s="62"/>
      <c r="O936" s="269"/>
      <c r="P936" s="269"/>
      <c r="Q936" s="269"/>
      <c r="R936" s="269"/>
      <c r="S936" s="269"/>
      <c r="T936" s="269"/>
      <c r="U936" s="269"/>
      <c r="V936" s="269"/>
    </row>
    <row r="937" ht="15.75" customHeight="1">
      <c r="L937" s="57"/>
      <c r="M937" s="62"/>
      <c r="O937" s="269"/>
      <c r="P937" s="269"/>
      <c r="Q937" s="269"/>
      <c r="R937" s="269"/>
      <c r="S937" s="269"/>
      <c r="T937" s="269"/>
      <c r="U937" s="269"/>
      <c r="V937" s="269"/>
    </row>
    <row r="938" ht="15.75" customHeight="1">
      <c r="L938" s="57"/>
      <c r="M938" s="62"/>
      <c r="O938" s="269"/>
      <c r="P938" s="269"/>
      <c r="Q938" s="269"/>
      <c r="R938" s="269"/>
      <c r="S938" s="269"/>
      <c r="T938" s="269"/>
      <c r="U938" s="269"/>
      <c r="V938" s="269"/>
    </row>
    <row r="939" ht="15.75" customHeight="1">
      <c r="L939" s="57"/>
      <c r="M939" s="62"/>
      <c r="O939" s="269"/>
      <c r="P939" s="269"/>
      <c r="Q939" s="269"/>
      <c r="R939" s="269"/>
      <c r="S939" s="269"/>
      <c r="T939" s="269"/>
      <c r="U939" s="269"/>
      <c r="V939" s="269"/>
    </row>
    <row r="940" ht="15.75" customHeight="1">
      <c r="L940" s="57"/>
      <c r="M940" s="62"/>
      <c r="O940" s="269"/>
      <c r="P940" s="269"/>
      <c r="Q940" s="269"/>
      <c r="R940" s="269"/>
      <c r="S940" s="269"/>
      <c r="T940" s="269"/>
      <c r="U940" s="269"/>
      <c r="V940" s="269"/>
    </row>
    <row r="941" ht="15.75" customHeight="1">
      <c r="L941" s="57"/>
      <c r="M941" s="62"/>
      <c r="O941" s="269"/>
      <c r="P941" s="269"/>
      <c r="Q941" s="269"/>
      <c r="R941" s="269"/>
      <c r="S941" s="269"/>
      <c r="T941" s="269"/>
      <c r="U941" s="269"/>
      <c r="V941" s="269"/>
    </row>
    <row r="942" ht="15.75" customHeight="1">
      <c r="L942" s="57"/>
      <c r="M942" s="62"/>
      <c r="O942" s="269"/>
      <c r="P942" s="269"/>
      <c r="Q942" s="269"/>
      <c r="R942" s="269"/>
      <c r="S942" s="269"/>
      <c r="T942" s="269"/>
      <c r="U942" s="269"/>
      <c r="V942" s="269"/>
    </row>
    <row r="943" ht="15.75" customHeight="1">
      <c r="L943" s="57"/>
      <c r="M943" s="62"/>
      <c r="O943" s="269"/>
      <c r="P943" s="269"/>
      <c r="Q943" s="269"/>
      <c r="R943" s="269"/>
      <c r="S943" s="269"/>
      <c r="T943" s="269"/>
      <c r="U943" s="269"/>
      <c r="V943" s="269"/>
    </row>
    <row r="944" ht="15.75" customHeight="1">
      <c r="L944" s="57"/>
      <c r="M944" s="62"/>
      <c r="O944" s="269"/>
      <c r="P944" s="269"/>
      <c r="Q944" s="269"/>
      <c r="R944" s="269"/>
      <c r="S944" s="269"/>
      <c r="T944" s="269"/>
      <c r="U944" s="269"/>
      <c r="V944" s="269"/>
    </row>
    <row r="945" ht="15.75" customHeight="1">
      <c r="L945" s="57"/>
      <c r="M945" s="62"/>
      <c r="O945" s="269"/>
      <c r="P945" s="269"/>
      <c r="Q945" s="269"/>
      <c r="R945" s="269"/>
      <c r="S945" s="269"/>
      <c r="T945" s="269"/>
      <c r="U945" s="269"/>
      <c r="V945" s="269"/>
    </row>
    <row r="946" ht="15.75" customHeight="1">
      <c r="L946" s="57"/>
      <c r="M946" s="62"/>
      <c r="O946" s="269"/>
      <c r="P946" s="269"/>
      <c r="Q946" s="269"/>
      <c r="R946" s="269"/>
      <c r="S946" s="269"/>
      <c r="T946" s="269"/>
      <c r="U946" s="269"/>
      <c r="V946" s="269"/>
    </row>
    <row r="947" ht="15.75" customHeight="1">
      <c r="L947" s="57"/>
      <c r="M947" s="62"/>
      <c r="O947" s="269"/>
      <c r="P947" s="269"/>
      <c r="Q947" s="269"/>
      <c r="R947" s="269"/>
      <c r="S947" s="269"/>
      <c r="T947" s="269"/>
      <c r="U947" s="269"/>
      <c r="V947" s="269"/>
    </row>
    <row r="948" ht="15.75" customHeight="1">
      <c r="L948" s="57"/>
      <c r="M948" s="62"/>
      <c r="O948" s="269"/>
      <c r="P948" s="269"/>
      <c r="Q948" s="269"/>
      <c r="R948" s="269"/>
      <c r="S948" s="269"/>
      <c r="T948" s="269"/>
      <c r="U948" s="269"/>
      <c r="V948" s="269"/>
    </row>
    <row r="949" ht="15.75" customHeight="1">
      <c r="L949" s="57"/>
      <c r="M949" s="62"/>
      <c r="O949" s="269"/>
      <c r="P949" s="269"/>
      <c r="Q949" s="269"/>
      <c r="R949" s="269"/>
      <c r="S949" s="269"/>
      <c r="T949" s="269"/>
      <c r="U949" s="269"/>
      <c r="V949" s="269"/>
    </row>
    <row r="950" ht="15.75" customHeight="1">
      <c r="L950" s="57"/>
      <c r="M950" s="62"/>
      <c r="O950" s="269"/>
      <c r="P950" s="269"/>
      <c r="Q950" s="269"/>
      <c r="R950" s="269"/>
      <c r="S950" s="269"/>
      <c r="T950" s="269"/>
      <c r="U950" s="269"/>
      <c r="V950" s="269"/>
    </row>
    <row r="951" ht="15.75" customHeight="1">
      <c r="L951" s="57"/>
      <c r="M951" s="62"/>
      <c r="O951" s="269"/>
      <c r="P951" s="269"/>
      <c r="Q951" s="269"/>
      <c r="R951" s="269"/>
      <c r="S951" s="269"/>
      <c r="T951" s="269"/>
      <c r="U951" s="269"/>
      <c r="V951" s="269"/>
    </row>
    <row r="952" ht="15.75" customHeight="1">
      <c r="L952" s="57"/>
      <c r="M952" s="62"/>
      <c r="O952" s="269"/>
      <c r="P952" s="269"/>
      <c r="Q952" s="269"/>
      <c r="R952" s="269"/>
      <c r="S952" s="269"/>
      <c r="T952" s="269"/>
      <c r="U952" s="269"/>
      <c r="V952" s="269"/>
    </row>
    <row r="953" ht="15.75" customHeight="1">
      <c r="L953" s="57"/>
      <c r="M953" s="62"/>
      <c r="O953" s="269"/>
      <c r="P953" s="269"/>
      <c r="Q953" s="269"/>
      <c r="R953" s="269"/>
      <c r="S953" s="269"/>
      <c r="T953" s="269"/>
      <c r="U953" s="269"/>
      <c r="V953" s="269"/>
    </row>
    <row r="954" ht="15.75" customHeight="1">
      <c r="L954" s="57"/>
      <c r="M954" s="62"/>
      <c r="O954" s="269"/>
      <c r="P954" s="269"/>
      <c r="Q954" s="269"/>
      <c r="R954" s="269"/>
      <c r="S954" s="269"/>
      <c r="T954" s="269"/>
      <c r="U954" s="269"/>
      <c r="V954" s="269"/>
    </row>
    <row r="955" ht="15.75" customHeight="1">
      <c r="L955" s="57"/>
      <c r="M955" s="62"/>
      <c r="O955" s="269"/>
      <c r="P955" s="269"/>
      <c r="Q955" s="269"/>
      <c r="R955" s="269"/>
      <c r="S955" s="269"/>
      <c r="T955" s="269"/>
      <c r="U955" s="269"/>
      <c r="V955" s="269"/>
    </row>
    <row r="956" ht="15.75" customHeight="1">
      <c r="L956" s="57"/>
      <c r="M956" s="62"/>
      <c r="O956" s="269"/>
      <c r="P956" s="269"/>
      <c r="Q956" s="269"/>
      <c r="R956" s="269"/>
      <c r="S956" s="269"/>
      <c r="T956" s="269"/>
      <c r="U956" s="269"/>
      <c r="V956" s="269"/>
    </row>
    <row r="957" ht="15.75" customHeight="1">
      <c r="L957" s="57"/>
      <c r="M957" s="62"/>
      <c r="O957" s="269"/>
      <c r="P957" s="269"/>
      <c r="Q957" s="269"/>
      <c r="R957" s="269"/>
      <c r="S957" s="269"/>
      <c r="T957" s="269"/>
      <c r="U957" s="269"/>
      <c r="V957" s="269"/>
    </row>
    <row r="958" ht="15.75" customHeight="1">
      <c r="L958" s="57"/>
      <c r="M958" s="62"/>
      <c r="O958" s="269"/>
      <c r="P958" s="269"/>
      <c r="Q958" s="269"/>
      <c r="R958" s="269"/>
      <c r="S958" s="269"/>
      <c r="T958" s="269"/>
      <c r="U958" s="269"/>
      <c r="V958" s="269"/>
    </row>
    <row r="959" ht="15.75" customHeight="1">
      <c r="L959" s="57"/>
      <c r="M959" s="62"/>
      <c r="O959" s="269"/>
      <c r="P959" s="269"/>
      <c r="Q959" s="269"/>
      <c r="R959" s="269"/>
      <c r="S959" s="269"/>
      <c r="T959" s="269"/>
      <c r="U959" s="269"/>
      <c r="V959" s="269"/>
    </row>
    <row r="960" ht="15.75" customHeight="1">
      <c r="L960" s="57"/>
      <c r="M960" s="62"/>
      <c r="O960" s="269"/>
      <c r="P960" s="269"/>
      <c r="Q960" s="269"/>
      <c r="R960" s="269"/>
      <c r="S960" s="269"/>
      <c r="T960" s="269"/>
      <c r="U960" s="269"/>
      <c r="V960" s="269"/>
    </row>
    <row r="961" ht="15.75" customHeight="1">
      <c r="L961" s="57"/>
      <c r="M961" s="62"/>
      <c r="O961" s="269"/>
      <c r="P961" s="269"/>
      <c r="Q961" s="269"/>
      <c r="R961" s="269"/>
      <c r="S961" s="269"/>
      <c r="T961" s="269"/>
      <c r="U961" s="269"/>
      <c r="V961" s="269"/>
    </row>
    <row r="962" ht="15.75" customHeight="1">
      <c r="L962" s="57"/>
      <c r="M962" s="62"/>
      <c r="O962" s="269"/>
      <c r="P962" s="269"/>
      <c r="Q962" s="269"/>
      <c r="R962" s="269"/>
      <c r="S962" s="269"/>
      <c r="T962" s="269"/>
      <c r="U962" s="269"/>
      <c r="V962" s="269"/>
    </row>
    <row r="963" ht="15.75" customHeight="1">
      <c r="L963" s="57"/>
      <c r="M963" s="62"/>
      <c r="O963" s="269"/>
      <c r="P963" s="269"/>
      <c r="Q963" s="269"/>
      <c r="R963" s="269"/>
      <c r="S963" s="269"/>
      <c r="T963" s="269"/>
      <c r="U963" s="269"/>
      <c r="V963" s="269"/>
    </row>
    <row r="964" ht="15.75" customHeight="1">
      <c r="L964" s="57"/>
      <c r="M964" s="62"/>
      <c r="O964" s="269"/>
      <c r="P964" s="269"/>
      <c r="Q964" s="269"/>
      <c r="R964" s="269"/>
      <c r="S964" s="269"/>
      <c r="T964" s="269"/>
      <c r="U964" s="269"/>
      <c r="V964" s="269"/>
    </row>
    <row r="965" ht="15.75" customHeight="1">
      <c r="L965" s="57"/>
      <c r="M965" s="62"/>
      <c r="O965" s="269"/>
      <c r="P965" s="269"/>
      <c r="Q965" s="269"/>
      <c r="R965" s="269"/>
      <c r="S965" s="269"/>
      <c r="T965" s="269"/>
      <c r="U965" s="269"/>
      <c r="V965" s="269"/>
    </row>
    <row r="966" ht="15.75" customHeight="1">
      <c r="L966" s="57"/>
      <c r="M966" s="62"/>
      <c r="O966" s="269"/>
      <c r="P966" s="269"/>
      <c r="Q966" s="269"/>
      <c r="R966" s="269"/>
      <c r="S966" s="269"/>
      <c r="T966" s="269"/>
      <c r="U966" s="269"/>
      <c r="V966" s="269"/>
    </row>
    <row r="967" ht="15.75" customHeight="1">
      <c r="L967" s="57"/>
      <c r="M967" s="62"/>
      <c r="O967" s="269"/>
      <c r="P967" s="269"/>
      <c r="Q967" s="269"/>
      <c r="R967" s="269"/>
      <c r="S967" s="269"/>
      <c r="T967" s="269"/>
      <c r="U967" s="269"/>
      <c r="V967" s="269"/>
    </row>
    <row r="968" ht="15.75" customHeight="1">
      <c r="L968" s="57"/>
      <c r="M968" s="62"/>
      <c r="O968" s="269"/>
      <c r="P968" s="269"/>
      <c r="Q968" s="269"/>
      <c r="R968" s="269"/>
      <c r="S968" s="269"/>
      <c r="T968" s="269"/>
      <c r="U968" s="269"/>
      <c r="V968" s="269"/>
    </row>
    <row r="969" ht="15.75" customHeight="1">
      <c r="L969" s="57"/>
      <c r="M969" s="62"/>
      <c r="O969" s="269"/>
      <c r="P969" s="269"/>
      <c r="Q969" s="269"/>
      <c r="R969" s="269"/>
      <c r="S969" s="269"/>
      <c r="T969" s="269"/>
      <c r="U969" s="269"/>
      <c r="V969" s="269"/>
    </row>
    <row r="970" ht="15.75" customHeight="1">
      <c r="L970" s="57"/>
      <c r="M970" s="62"/>
      <c r="O970" s="269"/>
      <c r="P970" s="269"/>
      <c r="Q970" s="269"/>
      <c r="R970" s="269"/>
      <c r="S970" s="269"/>
      <c r="T970" s="269"/>
      <c r="U970" s="269"/>
      <c r="V970" s="269"/>
    </row>
    <row r="971" ht="15.75" customHeight="1">
      <c r="L971" s="57"/>
      <c r="M971" s="62"/>
      <c r="O971" s="269"/>
      <c r="P971" s="269"/>
      <c r="Q971" s="269"/>
      <c r="R971" s="269"/>
      <c r="S971" s="269"/>
      <c r="T971" s="269"/>
      <c r="U971" s="269"/>
      <c r="V971" s="269"/>
    </row>
    <row r="972" ht="15.75" customHeight="1">
      <c r="L972" s="57"/>
      <c r="M972" s="62"/>
      <c r="O972" s="269"/>
      <c r="P972" s="269"/>
      <c r="Q972" s="269"/>
      <c r="R972" s="269"/>
      <c r="S972" s="269"/>
      <c r="T972" s="269"/>
      <c r="U972" s="269"/>
      <c r="V972" s="269"/>
    </row>
    <row r="973" ht="15.75" customHeight="1">
      <c r="L973" s="57"/>
      <c r="M973" s="62"/>
      <c r="O973" s="269"/>
      <c r="P973" s="269"/>
      <c r="Q973" s="269"/>
      <c r="R973" s="269"/>
      <c r="S973" s="269"/>
      <c r="T973" s="269"/>
      <c r="U973" s="269"/>
      <c r="V973" s="269"/>
    </row>
    <row r="974" ht="15.75" customHeight="1">
      <c r="L974" s="57"/>
      <c r="M974" s="62"/>
      <c r="O974" s="269"/>
      <c r="P974" s="269"/>
      <c r="Q974" s="269"/>
      <c r="R974" s="269"/>
      <c r="S974" s="269"/>
      <c r="T974" s="269"/>
      <c r="U974" s="269"/>
      <c r="V974" s="269"/>
    </row>
    <row r="975" ht="15.75" customHeight="1">
      <c r="L975" s="57"/>
      <c r="M975" s="62"/>
      <c r="O975" s="269"/>
      <c r="P975" s="269"/>
      <c r="Q975" s="269"/>
      <c r="R975" s="269"/>
      <c r="S975" s="269"/>
      <c r="T975" s="269"/>
      <c r="U975" s="269"/>
      <c r="V975" s="269"/>
    </row>
    <row r="976" ht="15.75" customHeight="1">
      <c r="L976" s="57"/>
      <c r="M976" s="62"/>
      <c r="O976" s="269"/>
      <c r="P976" s="269"/>
      <c r="Q976" s="269"/>
      <c r="R976" s="269"/>
      <c r="S976" s="269"/>
      <c r="T976" s="269"/>
      <c r="U976" s="269"/>
      <c r="V976" s="269"/>
    </row>
    <row r="977" ht="15.75" customHeight="1">
      <c r="L977" s="57"/>
      <c r="M977" s="62"/>
      <c r="O977" s="269"/>
      <c r="P977" s="269"/>
      <c r="Q977" s="269"/>
      <c r="R977" s="269"/>
      <c r="S977" s="269"/>
      <c r="T977" s="269"/>
      <c r="U977" s="269"/>
      <c r="V977" s="269"/>
    </row>
    <row r="978" ht="15.75" customHeight="1">
      <c r="L978" s="57"/>
      <c r="M978" s="62"/>
      <c r="O978" s="269"/>
      <c r="P978" s="269"/>
      <c r="Q978" s="269"/>
      <c r="R978" s="269"/>
      <c r="S978" s="269"/>
      <c r="T978" s="269"/>
      <c r="U978" s="269"/>
      <c r="V978" s="269"/>
    </row>
    <row r="979" ht="15.75" customHeight="1">
      <c r="L979" s="57"/>
      <c r="M979" s="62"/>
      <c r="O979" s="269"/>
      <c r="P979" s="269"/>
      <c r="Q979" s="269"/>
      <c r="R979" s="269"/>
      <c r="S979" s="269"/>
      <c r="T979" s="269"/>
      <c r="U979" s="269"/>
      <c r="V979" s="269"/>
    </row>
    <row r="980" ht="15.75" customHeight="1">
      <c r="L980" s="57"/>
      <c r="M980" s="62"/>
      <c r="O980" s="269"/>
      <c r="P980" s="269"/>
      <c r="Q980" s="269"/>
      <c r="R980" s="269"/>
      <c r="S980" s="269"/>
      <c r="T980" s="269"/>
      <c r="U980" s="269"/>
      <c r="V980" s="269"/>
    </row>
    <row r="981" ht="15.75" customHeight="1">
      <c r="L981" s="57"/>
      <c r="M981" s="62"/>
      <c r="O981" s="269"/>
      <c r="P981" s="269"/>
      <c r="Q981" s="269"/>
      <c r="R981" s="269"/>
      <c r="S981" s="269"/>
      <c r="T981" s="269"/>
      <c r="U981" s="269"/>
      <c r="V981" s="269"/>
    </row>
    <row r="982" ht="15.75" customHeight="1">
      <c r="L982" s="57"/>
      <c r="M982" s="62"/>
      <c r="O982" s="269"/>
      <c r="P982" s="269"/>
      <c r="Q982" s="269"/>
      <c r="R982" s="269"/>
      <c r="S982" s="269"/>
      <c r="T982" s="269"/>
      <c r="U982" s="269"/>
      <c r="V982" s="269"/>
    </row>
    <row r="983" ht="15.75" customHeight="1">
      <c r="L983" s="57"/>
      <c r="M983" s="62"/>
      <c r="O983" s="269"/>
      <c r="P983" s="269"/>
      <c r="Q983" s="269"/>
      <c r="R983" s="269"/>
      <c r="S983" s="269"/>
      <c r="T983" s="269"/>
      <c r="U983" s="269"/>
      <c r="V983" s="269"/>
    </row>
    <row r="984" ht="15.75" customHeight="1">
      <c r="L984" s="57"/>
      <c r="M984" s="62"/>
      <c r="O984" s="269"/>
      <c r="P984" s="269"/>
      <c r="Q984" s="269"/>
      <c r="R984" s="269"/>
      <c r="S984" s="269"/>
      <c r="T984" s="269"/>
      <c r="U984" s="269"/>
      <c r="V984" s="269"/>
    </row>
    <row r="985" ht="15.75" customHeight="1">
      <c r="L985" s="57"/>
      <c r="M985" s="62"/>
      <c r="O985" s="269"/>
      <c r="P985" s="269"/>
      <c r="Q985" s="269"/>
      <c r="R985" s="269"/>
      <c r="S985" s="269"/>
      <c r="T985" s="269"/>
      <c r="U985" s="269"/>
      <c r="V985" s="269"/>
    </row>
    <row r="986" ht="15.75" customHeight="1">
      <c r="L986" s="57"/>
      <c r="M986" s="62"/>
      <c r="O986" s="269"/>
      <c r="P986" s="269"/>
      <c r="Q986" s="269"/>
      <c r="R986" s="269"/>
      <c r="S986" s="269"/>
      <c r="T986" s="269"/>
      <c r="U986" s="269"/>
      <c r="V986" s="269"/>
    </row>
    <row r="987" ht="15.75" customHeight="1">
      <c r="L987" s="57"/>
      <c r="M987" s="62"/>
      <c r="O987" s="269"/>
      <c r="P987" s="269"/>
      <c r="Q987" s="269"/>
      <c r="R987" s="269"/>
      <c r="S987" s="269"/>
      <c r="T987" s="269"/>
      <c r="U987" s="269"/>
      <c r="V987" s="269"/>
    </row>
    <row r="988" ht="15.75" customHeight="1">
      <c r="L988" s="57"/>
      <c r="M988" s="62"/>
      <c r="O988" s="269"/>
      <c r="P988" s="269"/>
      <c r="Q988" s="269"/>
      <c r="R988" s="269"/>
      <c r="S988" s="269"/>
      <c r="T988" s="269"/>
      <c r="U988" s="269"/>
      <c r="V988" s="269"/>
    </row>
    <row r="989" ht="15.75" customHeight="1">
      <c r="L989" s="57"/>
      <c r="M989" s="62"/>
      <c r="O989" s="269"/>
      <c r="P989" s="269"/>
      <c r="Q989" s="269"/>
      <c r="R989" s="269"/>
      <c r="S989" s="269"/>
      <c r="T989" s="269"/>
      <c r="U989" s="269"/>
      <c r="V989" s="269"/>
    </row>
    <row r="990" ht="15.75" customHeight="1">
      <c r="L990" s="57"/>
      <c r="M990" s="62"/>
      <c r="O990" s="269"/>
      <c r="P990" s="269"/>
      <c r="Q990" s="269"/>
      <c r="R990" s="269"/>
      <c r="S990" s="269"/>
      <c r="T990" s="269"/>
      <c r="U990" s="269"/>
      <c r="V990" s="269"/>
    </row>
    <row r="991" ht="15.75" customHeight="1">
      <c r="L991" s="57"/>
      <c r="M991" s="62"/>
      <c r="O991" s="269"/>
      <c r="P991" s="269"/>
      <c r="Q991" s="269"/>
      <c r="R991" s="269"/>
      <c r="S991" s="269"/>
      <c r="T991" s="269"/>
      <c r="U991" s="269"/>
      <c r="V991" s="269"/>
    </row>
    <row r="992" ht="15.75" customHeight="1">
      <c r="L992" s="57"/>
      <c r="M992" s="62"/>
      <c r="O992" s="269"/>
      <c r="P992" s="269"/>
      <c r="Q992" s="269"/>
      <c r="R992" s="269"/>
      <c r="S992" s="269"/>
      <c r="T992" s="269"/>
      <c r="U992" s="269"/>
      <c r="V992" s="269"/>
    </row>
    <row r="993" ht="15.75" customHeight="1">
      <c r="L993" s="57"/>
      <c r="M993" s="62"/>
      <c r="O993" s="269"/>
      <c r="P993" s="269"/>
      <c r="Q993" s="269"/>
      <c r="R993" s="269"/>
      <c r="S993" s="269"/>
      <c r="T993" s="269"/>
      <c r="U993" s="269"/>
      <c r="V993" s="269"/>
    </row>
    <row r="994" ht="15.75" customHeight="1">
      <c r="L994" s="57"/>
      <c r="M994" s="62"/>
      <c r="O994" s="269"/>
      <c r="P994" s="269"/>
      <c r="Q994" s="269"/>
      <c r="R994" s="269"/>
      <c r="S994" s="269"/>
      <c r="T994" s="269"/>
      <c r="U994" s="269"/>
      <c r="V994" s="269"/>
    </row>
    <row r="995" ht="15.75" customHeight="1">
      <c r="L995" s="57"/>
      <c r="M995" s="62"/>
      <c r="O995" s="269"/>
      <c r="P995" s="269"/>
      <c r="Q995" s="269"/>
      <c r="R995" s="269"/>
      <c r="S995" s="269"/>
      <c r="T995" s="269"/>
      <c r="U995" s="269"/>
      <c r="V995" s="269"/>
    </row>
    <row r="996" ht="15.75" customHeight="1">
      <c r="L996" s="57"/>
      <c r="M996" s="62"/>
      <c r="O996" s="269"/>
      <c r="P996" s="269"/>
      <c r="Q996" s="269"/>
      <c r="R996" s="269"/>
      <c r="S996" s="269"/>
      <c r="T996" s="269"/>
      <c r="U996" s="269"/>
      <c r="V996" s="269"/>
    </row>
    <row r="997" ht="15.75" customHeight="1">
      <c r="L997" s="57"/>
      <c r="M997" s="62"/>
      <c r="O997" s="269"/>
      <c r="P997" s="269"/>
      <c r="Q997" s="269"/>
      <c r="R997" s="269"/>
      <c r="S997" s="269"/>
      <c r="T997" s="269"/>
      <c r="U997" s="269"/>
      <c r="V997" s="269"/>
    </row>
    <row r="998" ht="15.75" customHeight="1">
      <c r="L998" s="57"/>
      <c r="M998" s="62"/>
      <c r="O998" s="269"/>
      <c r="P998" s="269"/>
      <c r="Q998" s="269"/>
      <c r="R998" s="269"/>
      <c r="S998" s="269"/>
      <c r="T998" s="269"/>
      <c r="U998" s="269"/>
      <c r="V998" s="269"/>
    </row>
    <row r="999" ht="15.75" customHeight="1">
      <c r="L999" s="57"/>
      <c r="M999" s="62"/>
      <c r="O999" s="269"/>
      <c r="P999" s="269"/>
      <c r="Q999" s="269"/>
      <c r="R999" s="269"/>
      <c r="S999" s="269"/>
      <c r="T999" s="269"/>
      <c r="U999" s="269"/>
      <c r="V999" s="269"/>
    </row>
    <row r="1000" ht="15.75" customHeight="1">
      <c r="L1000" s="57"/>
      <c r="M1000" s="62"/>
      <c r="O1000" s="269"/>
      <c r="P1000" s="269"/>
      <c r="Q1000" s="269"/>
      <c r="R1000" s="269"/>
      <c r="S1000" s="269"/>
      <c r="T1000" s="269"/>
      <c r="U1000" s="269"/>
      <c r="V1000" s="269"/>
    </row>
  </sheetData>
  <mergeCells count="28">
    <mergeCell ref="N18:AB18"/>
    <mergeCell ref="N19:N20"/>
    <mergeCell ref="O19:T19"/>
    <mergeCell ref="V19:AA19"/>
    <mergeCell ref="B20:L20"/>
    <mergeCell ref="B21:G21"/>
    <mergeCell ref="H21:K21"/>
    <mergeCell ref="I3:I14"/>
    <mergeCell ref="N3:P3"/>
    <mergeCell ref="Q3:S3"/>
    <mergeCell ref="T3:V3"/>
    <mergeCell ref="W3:Y3"/>
    <mergeCell ref="Z3:AB3"/>
    <mergeCell ref="AC3:AE3"/>
    <mergeCell ref="B53:G53"/>
    <mergeCell ref="B69:G69"/>
    <mergeCell ref="H69:K69"/>
    <mergeCell ref="B85:G85"/>
    <mergeCell ref="H85:K85"/>
    <mergeCell ref="B101:G101"/>
    <mergeCell ref="H101:K101"/>
    <mergeCell ref="C3:D3"/>
    <mergeCell ref="C9:D9"/>
    <mergeCell ref="C10:C15"/>
    <mergeCell ref="B37:G37"/>
    <mergeCell ref="H37:K37"/>
    <mergeCell ref="A40:A48"/>
    <mergeCell ref="H53:K53"/>
  </mergeCells>
  <printOptions/>
  <pageMargins bottom="0.75" footer="0.0" header="0.0" left="0.7" right="0.7" top="0.75"/>
  <pageSetup paperSize="9" orientation="portrait"/>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2020-02-20T14:47:46Z</dcterms:created>
  <dc:creator>MARTAL Thomas</dc:creator>
</cp:coreProperties>
</file>