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Saint-Léonard-de-Noblat\Projet Saint-Aubin-le-Monial_032021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6" l="1"/>
  <c r="H35" i="6"/>
  <c r="G35" i="6"/>
  <c r="G36" i="6" s="1"/>
  <c r="F35" i="6"/>
  <c r="F36" i="6" s="1"/>
  <c r="E35" i="6"/>
  <c r="E36" i="6" s="1"/>
  <c r="D35" i="6"/>
  <c r="D36" i="6" s="1"/>
  <c r="C36" i="6"/>
  <c r="C35" i="6"/>
  <c r="B22" i="6"/>
  <c r="B42" i="6" l="1"/>
  <c r="B43" i="6" s="1"/>
  <c r="L36" i="6"/>
  <c r="L35" i="6"/>
  <c r="K35" i="6"/>
  <c r="K36" i="6" s="1"/>
  <c r="I35" i="6"/>
  <c r="I36" i="6" s="1"/>
  <c r="J36" i="6"/>
  <c r="J35" i="6"/>
  <c r="H36" i="6"/>
  <c r="B35" i="6"/>
  <c r="B36" i="6" s="1"/>
  <c r="B32" i="6"/>
  <c r="B45" i="6" l="1"/>
  <c r="B47" i="6" s="1"/>
</calcChain>
</file>

<file path=xl/sharedStrings.xml><?xml version="1.0" encoding="utf-8"?>
<sst xmlns="http://schemas.openxmlformats.org/spreadsheetml/2006/main" count="41" uniqueCount="38">
  <si>
    <t>Scénario de référence</t>
  </si>
  <si>
    <t>DeltaVAN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</si>
  <si>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</si>
  <si>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</si>
  <si>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</si>
  <si>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</si>
  <si>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</si>
  <si>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</si>
  <si>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</si>
  <si>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</si>
  <si>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</si>
  <si>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Dépenses Totales (€/ha)</t>
  </si>
  <si>
    <t>4ème éclaircie</t>
  </si>
  <si>
    <t>VAN référence (€)</t>
  </si>
  <si>
    <t>Scénario Boisement</t>
  </si>
  <si>
    <t>1er entretien</t>
  </si>
  <si>
    <t>Revenu €/année</t>
  </si>
  <si>
    <t>Revenu actualisé €/année</t>
  </si>
  <si>
    <t>VAN Boisement (€)</t>
  </si>
  <si>
    <t>Recette Totale (€)</t>
  </si>
  <si>
    <t>Coûts HT (€)</t>
  </si>
  <si>
    <t>Recettes nettes estimées (€/ha)</t>
  </si>
  <si>
    <t>Itinéraire</t>
  </si>
  <si>
    <t>Coupe</t>
  </si>
  <si>
    <t>Volume commercialisable à l'âge de la coupe des accrus * prix moyen du m3 de bois</t>
  </si>
  <si>
    <t>ESTIMATION</t>
  </si>
  <si>
    <t>Alliance Forêts Bois/GCF n° 17 - Saint-Aubin-le-Monial (03)</t>
  </si>
  <si>
    <t>Chênes --&gt; 11.88 ha</t>
  </si>
  <si>
    <t>Aides publiques</t>
  </si>
  <si>
    <t>Type</t>
  </si>
  <si>
    <t>Subvention Région</t>
  </si>
  <si>
    <t>Montant (€)</t>
  </si>
  <si>
    <t>Boisement</t>
  </si>
  <si>
    <t>2e entretien</t>
  </si>
  <si>
    <t>3e entretien</t>
  </si>
  <si>
    <t>4e entretien</t>
  </si>
  <si>
    <t>5e entretien</t>
  </si>
  <si>
    <t>Les parcelles correspondent à des prairies, donc on pourrait imaginer que des accrus vont coloniser les parcelles : 50 m3/ha en 40 ans à 4 €/m3 pour les accrus qui vont pousser sans intervention.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</si>
</sst>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0" xfId="0" applyNumberForma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1" fontId="6" fillId="2" borderId="1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0" fillId="0" borderId="24" xfId="0" applyFill="1" applyBorder="1"/>
    <xf numFmtId="0" fontId="2" fillId="7" borderId="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5" borderId="19" xfId="0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4" fontId="0" fillId="8" borderId="17" xfId="0" applyNumberFormat="1" applyFill="1" applyBorder="1" applyAlignment="1">
      <alignment horizontal="center" vertical="center"/>
    </xf>
    <xf numFmtId="164" fontId="0" fillId="8" borderId="18" xfId="0" applyNumberFormat="1" applyFill="1" applyBorder="1" applyAlignment="1">
      <alignment horizontal="center" vertical="center"/>
    </xf>
  </cellXfs>
  <cellStyles count="1">
    <cellStyle name="Normal" xfId="0" builtinId="0"/>
  </cellStyles>
  <dxfs count="3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zoomScale="108" workbookViewId="0">
      <selection activeCell="B38" sqref="B38"/>
    </sheetView>
  </sheetViews>
  <sheetFormatPr baseColWidth="10" defaultRowHeight="14.5" x14ac:dyDescent="0.35"/>
  <cols>
    <col min="1" max="1" width="28.26953125" customWidth="1"/>
    <col min="2" max="2" width="20.08984375" customWidth="1"/>
    <col min="3" max="3" width="21" customWidth="1"/>
    <col min="4" max="4" width="12.6328125" customWidth="1"/>
    <col min="5" max="5" width="8.7265625" customWidth="1"/>
    <col min="6" max="6" width="6.81640625" customWidth="1"/>
    <col min="7" max="7" width="7.7265625" customWidth="1"/>
    <col min="8" max="8" width="7.6328125" customWidth="1"/>
    <col min="9" max="9" width="7" customWidth="1"/>
    <col min="10" max="10" width="7.36328125" customWidth="1"/>
    <col min="11" max="11" width="7" customWidth="1"/>
    <col min="12" max="12" width="6.81640625" customWidth="1"/>
    <col min="13" max="13" width="7.453125" customWidth="1"/>
    <col min="14" max="14" width="8.26953125" customWidth="1"/>
    <col min="15" max="15" width="8.81640625" customWidth="1"/>
    <col min="16" max="16" width="9.1796875" customWidth="1"/>
    <col min="17" max="17" width="8.6328125" customWidth="1"/>
    <col min="18" max="18" width="7.08984375" customWidth="1"/>
    <col min="19" max="19" width="10.36328125" customWidth="1"/>
    <col min="20" max="20" width="9.1796875" customWidth="1"/>
    <col min="21" max="21" width="6.36328125" customWidth="1"/>
    <col min="22" max="22" width="6.26953125" customWidth="1"/>
    <col min="23" max="23" width="6.453125" bestFit="1" customWidth="1"/>
    <col min="24" max="24" width="5.90625" customWidth="1"/>
    <col min="25" max="25" width="3.81640625" bestFit="1" customWidth="1"/>
    <col min="26" max="26" width="4.81640625" bestFit="1" customWidth="1"/>
    <col min="27" max="27" width="5.81640625" bestFit="1" customWidth="1"/>
    <col min="28" max="28" width="5.81640625" customWidth="1"/>
    <col min="29" max="29" width="5.453125" bestFit="1" customWidth="1"/>
    <col min="30" max="30" width="6" customWidth="1"/>
    <col min="31" max="31" width="5.81640625" customWidth="1"/>
    <col min="32" max="32" width="6.36328125" bestFit="1" customWidth="1"/>
    <col min="33" max="33" width="5.26953125" customWidth="1"/>
    <col min="34" max="34" width="5.54296875" customWidth="1"/>
    <col min="35" max="35" width="6" customWidth="1"/>
    <col min="36" max="36" width="5.6328125" customWidth="1"/>
    <col min="37" max="39" width="3.36328125" bestFit="1" customWidth="1"/>
    <col min="40" max="40" width="7.36328125" bestFit="1" customWidth="1"/>
  </cols>
  <sheetData>
    <row r="1" spans="1:62" ht="43.5" x14ac:dyDescent="0.35">
      <c r="A1" s="11" t="s">
        <v>3</v>
      </c>
      <c r="B1" s="37" t="s">
        <v>26</v>
      </c>
      <c r="C1" s="21" t="s">
        <v>25</v>
      </c>
      <c r="D1" s="21"/>
      <c r="E1" s="21"/>
      <c r="F1" s="21"/>
      <c r="G1" s="22"/>
    </row>
    <row r="2" spans="1:62" x14ac:dyDescent="0.35">
      <c r="A2" s="1" t="s">
        <v>4</v>
      </c>
      <c r="B2" s="6">
        <v>4.4999999999999998E-2</v>
      </c>
    </row>
    <row r="3" spans="1:62" x14ac:dyDescent="0.35">
      <c r="A3" s="1" t="s">
        <v>5</v>
      </c>
      <c r="B3" s="10">
        <v>13.2</v>
      </c>
      <c r="C3" s="3"/>
      <c r="D3" s="3"/>
      <c r="E3" s="2"/>
    </row>
    <row r="4" spans="1:62" x14ac:dyDescent="0.35">
      <c r="A4" s="4"/>
      <c r="B4" s="12"/>
      <c r="C4" s="3"/>
      <c r="D4" s="3"/>
      <c r="E4" s="2"/>
    </row>
    <row r="5" spans="1:62" x14ac:dyDescent="0.35">
      <c r="A5" s="4"/>
      <c r="B5" s="12"/>
      <c r="C5" s="3"/>
      <c r="D5" s="3"/>
      <c r="E5" s="2"/>
    </row>
    <row r="6" spans="1:62" x14ac:dyDescent="0.35">
      <c r="A6" s="24"/>
      <c r="B6" s="18"/>
      <c r="C6" s="2"/>
    </row>
    <row r="7" spans="1:62" ht="15" thickBot="1" x14ac:dyDescent="0.4">
      <c r="A7" s="24"/>
      <c r="B7" s="18"/>
      <c r="C7" s="2"/>
    </row>
    <row r="8" spans="1:62" ht="19" thickBot="1" x14ac:dyDescent="0.4">
      <c r="A8" s="31" t="s">
        <v>14</v>
      </c>
    </row>
    <row r="9" spans="1:62" ht="19" thickBot="1" x14ac:dyDescent="0.4">
      <c r="A9" s="45" t="s">
        <v>27</v>
      </c>
      <c r="C9">
        <v>11.88</v>
      </c>
    </row>
    <row r="10" spans="1:62" ht="31" x14ac:dyDescent="0.35">
      <c r="A10" s="34" t="s">
        <v>22</v>
      </c>
      <c r="B10" s="46" t="s">
        <v>7</v>
      </c>
      <c r="C10" s="53" t="s">
        <v>21</v>
      </c>
      <c r="D10" s="57"/>
      <c r="E10" s="5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</row>
    <row r="11" spans="1:62" x14ac:dyDescent="0.35">
      <c r="A11" s="17" t="s">
        <v>8</v>
      </c>
      <c r="B11" s="5">
        <v>30</v>
      </c>
      <c r="C11" s="54">
        <v>75</v>
      </c>
      <c r="D11" s="5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</row>
    <row r="12" spans="1:62" ht="15.5" x14ac:dyDescent="0.35">
      <c r="A12" s="17" t="s">
        <v>9</v>
      </c>
      <c r="B12" s="5">
        <v>40</v>
      </c>
      <c r="C12" s="54">
        <v>150</v>
      </c>
      <c r="D12" s="5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32"/>
      <c r="R12" s="32"/>
      <c r="S12" s="32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</row>
    <row r="13" spans="1:62" x14ac:dyDescent="0.35">
      <c r="A13" s="17" t="s">
        <v>10</v>
      </c>
      <c r="B13" s="5">
        <v>55</v>
      </c>
      <c r="C13" s="54">
        <v>400</v>
      </c>
      <c r="D13" s="59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</row>
    <row r="14" spans="1:62" x14ac:dyDescent="0.35">
      <c r="A14" s="17" t="s">
        <v>12</v>
      </c>
      <c r="B14" s="23">
        <v>75</v>
      </c>
      <c r="C14" s="55">
        <v>800</v>
      </c>
      <c r="D14" s="59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</row>
    <row r="15" spans="1:62" ht="15" thickBot="1" x14ac:dyDescent="0.4">
      <c r="A15" s="25" t="s">
        <v>23</v>
      </c>
      <c r="B15" s="26">
        <v>100</v>
      </c>
      <c r="C15" s="56">
        <v>28000</v>
      </c>
      <c r="D15" s="5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</row>
    <row r="16" spans="1:62" x14ac:dyDescent="0.35">
      <c r="A16" s="61"/>
      <c r="B16" s="44"/>
      <c r="C16" s="44"/>
      <c r="D16" s="44"/>
      <c r="E16" s="44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</row>
    <row r="17" spans="1:64" ht="19" thickBot="1" x14ac:dyDescent="0.4">
      <c r="A17" s="60" t="s">
        <v>28</v>
      </c>
      <c r="D17" s="44"/>
      <c r="E17" s="44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</row>
    <row r="18" spans="1:64" ht="15.5" x14ac:dyDescent="0.35">
      <c r="A18" s="34" t="s">
        <v>29</v>
      </c>
      <c r="B18" s="46" t="s">
        <v>7</v>
      </c>
      <c r="C18" s="62" t="s">
        <v>31</v>
      </c>
      <c r="D18" s="44"/>
      <c r="E18" s="44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</row>
    <row r="19" spans="1:64" ht="15.5" x14ac:dyDescent="0.35">
      <c r="A19" s="17" t="s">
        <v>30</v>
      </c>
      <c r="B19" s="70">
        <v>1</v>
      </c>
      <c r="C19" s="15">
        <v>8000</v>
      </c>
      <c r="D19" s="44"/>
      <c r="E19" s="44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</row>
    <row r="20" spans="1:64" x14ac:dyDescent="0.35">
      <c r="A20" s="2"/>
      <c r="B20" s="44"/>
      <c r="C20" s="44"/>
      <c r="D20" s="20"/>
      <c r="E20" s="44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</row>
    <row r="21" spans="1:64" ht="15" thickBot="1" x14ac:dyDescent="0.4">
      <c r="A21" s="2"/>
      <c r="B21" s="44"/>
      <c r="C21" s="44"/>
      <c r="D21" s="44"/>
      <c r="E21" s="44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</row>
    <row r="22" spans="1:64" ht="16" thickBot="1" x14ac:dyDescent="0.4">
      <c r="A22" s="63" t="s">
        <v>19</v>
      </c>
      <c r="B22" s="74">
        <f>(SUM(C11:C15)*C9)+C19</f>
        <v>357569</v>
      </c>
      <c r="C22" s="75"/>
      <c r="D22" s="32"/>
      <c r="E22" s="32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</row>
    <row r="23" spans="1:64" x14ac:dyDescent="0.35">
      <c r="A23" s="2"/>
      <c r="B23" s="44"/>
      <c r="C23" s="44"/>
      <c r="D23" s="18"/>
      <c r="E23" s="18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</row>
    <row r="24" spans="1:64" ht="16" thickBot="1" x14ac:dyDescent="0.4">
      <c r="A24" s="27"/>
      <c r="B24" s="20"/>
      <c r="C24" s="20"/>
      <c r="D24" s="18"/>
      <c r="E24" s="18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</row>
    <row r="25" spans="1:64" ht="15.5" x14ac:dyDescent="0.35">
      <c r="A25" s="28" t="s">
        <v>6</v>
      </c>
      <c r="B25" s="29" t="s">
        <v>7</v>
      </c>
      <c r="C25" s="30" t="s">
        <v>20</v>
      </c>
      <c r="D25" s="18"/>
      <c r="E25" s="18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</row>
    <row r="26" spans="1:64" x14ac:dyDescent="0.35">
      <c r="A26" s="49" t="s">
        <v>32</v>
      </c>
      <c r="B26" s="5">
        <v>0</v>
      </c>
      <c r="C26" s="71">
        <v>50171.75</v>
      </c>
      <c r="D26" s="18"/>
      <c r="E26" s="18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</row>
    <row r="27" spans="1:64" x14ac:dyDescent="0.35">
      <c r="A27" s="49" t="s">
        <v>15</v>
      </c>
      <c r="B27" s="5">
        <v>1</v>
      </c>
      <c r="C27" s="15">
        <v>8118</v>
      </c>
      <c r="D27" s="18"/>
      <c r="E27" s="73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</row>
    <row r="28" spans="1:64" x14ac:dyDescent="0.35">
      <c r="A28" s="49" t="s">
        <v>33</v>
      </c>
      <c r="B28" s="5">
        <v>2</v>
      </c>
      <c r="C28" s="15">
        <v>8778</v>
      </c>
      <c r="D28" s="18"/>
      <c r="E28" s="18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</row>
    <row r="29" spans="1:64" x14ac:dyDescent="0.35">
      <c r="A29" s="49" t="s">
        <v>34</v>
      </c>
      <c r="B29" s="5">
        <v>3</v>
      </c>
      <c r="C29" s="15">
        <v>9438</v>
      </c>
      <c r="D29" s="18"/>
      <c r="E29" s="18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</row>
    <row r="30" spans="1:64" x14ac:dyDescent="0.35">
      <c r="A30" s="49" t="s">
        <v>35</v>
      </c>
      <c r="B30" s="5">
        <v>4</v>
      </c>
      <c r="C30" s="15">
        <v>9438</v>
      </c>
      <c r="D30" s="18"/>
      <c r="E30" s="18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</row>
    <row r="31" spans="1:64" ht="15" thickBot="1" x14ac:dyDescent="0.4">
      <c r="A31" s="49" t="s">
        <v>36</v>
      </c>
      <c r="B31" s="5">
        <v>5</v>
      </c>
      <c r="C31" s="33">
        <v>9438</v>
      </c>
      <c r="D31" s="18"/>
      <c r="E31" s="18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</row>
    <row r="32" spans="1:64" ht="16" thickBot="1" x14ac:dyDescent="0.4">
      <c r="A32" s="47" t="s">
        <v>11</v>
      </c>
      <c r="B32" s="48">
        <f>SUM(C26:C31)</f>
        <v>95381.75</v>
      </c>
      <c r="C32" s="72"/>
      <c r="K32" s="50"/>
      <c r="L32" s="50"/>
      <c r="M32" s="50"/>
      <c r="N32" s="50"/>
      <c r="O32" s="50"/>
      <c r="P32" s="5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"/>
      <c r="BL32" s="2"/>
    </row>
    <row r="33" spans="1:64" ht="16" thickBot="1" x14ac:dyDescent="0.4">
      <c r="A33" s="27"/>
      <c r="B33" s="20"/>
      <c r="C33" s="20"/>
      <c r="K33" s="50"/>
      <c r="L33" s="50"/>
      <c r="M33" s="50"/>
      <c r="N33" s="50"/>
      <c r="O33" s="50"/>
      <c r="P33" s="5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"/>
      <c r="BL33" s="2"/>
    </row>
    <row r="34" spans="1:64" ht="15.5" x14ac:dyDescent="0.35">
      <c r="A34" s="34" t="s">
        <v>7</v>
      </c>
      <c r="B34" s="35">
        <v>0</v>
      </c>
      <c r="C34" s="35">
        <v>1</v>
      </c>
      <c r="D34" s="35">
        <v>2</v>
      </c>
      <c r="E34" s="35">
        <v>3</v>
      </c>
      <c r="F34" s="35">
        <v>4</v>
      </c>
      <c r="G34" s="35">
        <v>5</v>
      </c>
      <c r="H34" s="35">
        <v>30</v>
      </c>
      <c r="I34" s="35">
        <v>40</v>
      </c>
      <c r="J34" s="35">
        <v>55</v>
      </c>
      <c r="K34" s="35">
        <v>75</v>
      </c>
      <c r="L34" s="64">
        <v>100</v>
      </c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x14ac:dyDescent="0.35">
      <c r="A35" s="40" t="s">
        <v>16</v>
      </c>
      <c r="B35" s="38">
        <f>-C26</f>
        <v>-50171.75</v>
      </c>
      <c r="C35" s="38">
        <f>C19-C27</f>
        <v>-118</v>
      </c>
      <c r="D35" s="38">
        <f>-C28</f>
        <v>-8778</v>
      </c>
      <c r="E35" s="38">
        <f>-C29</f>
        <v>-9438</v>
      </c>
      <c r="F35" s="38">
        <f>-C30</f>
        <v>-9438</v>
      </c>
      <c r="G35" s="38">
        <f>-C31</f>
        <v>-9438</v>
      </c>
      <c r="H35" s="38">
        <f>C11*C9</f>
        <v>891.00000000000011</v>
      </c>
      <c r="I35" s="38">
        <f>C12*C9</f>
        <v>1782.0000000000002</v>
      </c>
      <c r="J35" s="38">
        <f>C13*C9</f>
        <v>4752</v>
      </c>
      <c r="K35" s="38">
        <f>C14*C9</f>
        <v>9504</v>
      </c>
      <c r="L35" s="65">
        <f>C15*C9</f>
        <v>332640</v>
      </c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</row>
    <row r="36" spans="1:64" ht="15" thickBot="1" x14ac:dyDescent="0.4">
      <c r="A36" s="41" t="s">
        <v>17</v>
      </c>
      <c r="B36" s="39">
        <f t="shared" ref="B36:L36" si="0">B35/((1+$B$2)^B34)</f>
        <v>-50171.75</v>
      </c>
      <c r="C36" s="39">
        <f>C35/((1+$B$2)^C34)</f>
        <v>-112.91866028708135</v>
      </c>
      <c r="D36" s="39">
        <f>D35/((1+$B$2)^D34)</f>
        <v>-8038.2775119617236</v>
      </c>
      <c r="E36" s="39">
        <f>E35/((1+$B$2)^E34)</f>
        <v>-8270.4873490702339</v>
      </c>
      <c r="F36" s="39">
        <f>F35/((1+$B$2)^F34)</f>
        <v>-7914.3419608327622</v>
      </c>
      <c r="G36" s="39">
        <f>G35/((1+$B$2)^G34)</f>
        <v>-7573.5329768734564</v>
      </c>
      <c r="H36" s="39">
        <f t="shared" si="0"/>
        <v>237.8970138167397</v>
      </c>
      <c r="I36" s="39">
        <f t="shared" si="0"/>
        <v>306.37694533776477</v>
      </c>
      <c r="J36" s="39">
        <f t="shared" si="0"/>
        <v>422.16328189408978</v>
      </c>
      <c r="K36" s="39">
        <f t="shared" si="0"/>
        <v>350.09398091678963</v>
      </c>
      <c r="L36" s="66">
        <f t="shared" si="0"/>
        <v>4077.0442707328502</v>
      </c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</row>
    <row r="37" spans="1:64" ht="15" thickBot="1" x14ac:dyDescent="0.4">
      <c r="A37" s="68" t="s">
        <v>18</v>
      </c>
      <c r="B37" s="69">
        <f>SUM(B36:L36)</f>
        <v>-76687.732966327036</v>
      </c>
    </row>
    <row r="38" spans="1:64" x14ac:dyDescent="0.35">
      <c r="A38" s="51"/>
    </row>
    <row r="40" spans="1:64" ht="15" thickBot="1" x14ac:dyDescent="0.4"/>
    <row r="41" spans="1:64" ht="145.5" thickBot="1" x14ac:dyDescent="0.4">
      <c r="A41" s="13" t="s">
        <v>0</v>
      </c>
      <c r="B41" s="67" t="s">
        <v>37</v>
      </c>
    </row>
    <row r="42" spans="1:64" ht="39.5" x14ac:dyDescent="0.35">
      <c r="A42" s="42" t="s">
        <v>24</v>
      </c>
      <c r="B42" s="14">
        <f>(50*B3)*4</f>
        <v>2640</v>
      </c>
    </row>
    <row r="43" spans="1:64" ht="16" thickBot="1" x14ac:dyDescent="0.4">
      <c r="A43" s="16" t="s">
        <v>13</v>
      </c>
      <c r="B43" s="36">
        <f>(B42/(((1+B2)^((50*B3)/1))))*1.3</f>
        <v>8.2946026112898715E-10</v>
      </c>
    </row>
    <row r="45" spans="1:64" ht="21" x14ac:dyDescent="0.35">
      <c r="A45" s="7" t="s">
        <v>1</v>
      </c>
      <c r="B45" s="52">
        <f>B37-B43</f>
        <v>-76687.732966327865</v>
      </c>
    </row>
    <row r="46" spans="1:64" x14ac:dyDescent="0.35">
      <c r="A46" s="8"/>
    </row>
    <row r="47" spans="1:64" ht="15.5" x14ac:dyDescent="0.35">
      <c r="A47" s="43" t="s">
        <v>2</v>
      </c>
      <c r="B47" s="9" t="str">
        <f>IF(B45&lt;0,"OUI","NON")</f>
        <v>OUI</v>
      </c>
    </row>
  </sheetData>
  <sheetProtection algorithmName="SHA-512" hashValue="xP4xp/CiBPj1kwV0FlzRl/yeOAv/AfpsKoLkJbPs+74TKTeOlAU3dblCoDePNNKWqpqxMwTliKscFv310SGx0Q==" saltValue="wZ0FX2HgVJXk0IJQjEojwQ==" spinCount="100000" sheet="1" objects="1" scenarios="1"/>
  <mergeCells count="1">
    <mergeCell ref="B22:C22"/>
  </mergeCells>
  <conditionalFormatting sqref="B45">
    <cfRule type="cellIs" dxfId="30" priority="41" operator="equal">
      <formula>0</formula>
    </cfRule>
    <cfRule type="cellIs" dxfId="29" priority="42" operator="greaterThan">
      <formula>0</formula>
    </cfRule>
    <cfRule type="cellIs" dxfId="28" priority="43" operator="lessThan">
      <formula>0</formula>
    </cfRule>
  </conditionalFormatting>
  <conditionalFormatting sqref="B47">
    <cfRule type="containsText" dxfId="27" priority="40" operator="containsText" text="NON">
      <formula>NOT(ISERROR(SEARCH("NON",B47)))</formula>
    </cfRule>
  </conditionalFormatting>
  <conditionalFormatting sqref="B32:C33 B24:C24 Q32:AN33 F22:AN31">
    <cfRule type="cellIs" dxfId="26" priority="39" operator="greaterThan">
      <formula>0</formula>
    </cfRule>
  </conditionalFormatting>
  <conditionalFormatting sqref="B32:C33 Q32:AN33">
    <cfRule type="cellIs" dxfId="25" priority="36" operator="lessThan">
      <formula>0</formula>
    </cfRule>
  </conditionalFormatting>
  <conditionalFormatting sqref="B43 K32:P33 B35:J36">
    <cfRule type="cellIs" dxfId="24" priority="34" operator="lessThan">
      <formula>0</formula>
    </cfRule>
    <cfRule type="cellIs" dxfId="23" priority="35" operator="greaterThan">
      <formula>0</formula>
    </cfRule>
  </conditionalFormatting>
  <conditionalFormatting sqref="B37"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B22">
    <cfRule type="cellIs" dxfId="20" priority="29" operator="greaterThan">
      <formula>0</formula>
    </cfRule>
  </conditionalFormatting>
  <conditionalFormatting sqref="K35:M36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N35:P36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Q35:S36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T35:T36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U35:W36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X35:X36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Y35:AB36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AI35:AK36">
    <cfRule type="cellIs" dxfId="5" priority="1" operator="lessThan">
      <formula>0</formula>
    </cfRule>
    <cfRule type="cellIs" dxfId="4" priority="2" operator="greaterThan">
      <formula>0</formula>
    </cfRule>
  </conditionalFormatting>
  <conditionalFormatting sqref="AC35:AE36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AF35:AH36"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2021-07-12T15:03:00Z</dcterms:modified>
</cp:coreProperties>
</file>