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2.Neuflize OBC ABN AMRO\72 - Mezeray - M. Champion\Dossier LBC\"/>
    </mc:Choice>
  </mc:AlternateContent>
  <bookViews>
    <workbookView xWindow="0" yWindow="0" windowWidth="20496" windowHeight="7740" tabRatio="86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37" i="1"/>
  <c r="B117" i="1" l="1"/>
  <c r="B133" i="1" l="1"/>
  <c r="B132" i="1" l="1"/>
  <c r="B116" i="1"/>
  <c r="D133" i="1" l="1"/>
  <c r="B115" i="1"/>
  <c r="B107" i="1" l="1"/>
  <c r="B106" i="1"/>
  <c r="B91" i="1"/>
  <c r="B88" i="1"/>
  <c r="GQ4" i="2" l="1"/>
  <c r="GQ5" i="2"/>
  <c r="GQ6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Q202" i="2"/>
  <c r="GQ203" i="2"/>
  <c r="GP4" i="2"/>
  <c r="GP5" i="2"/>
  <c r="GP6" i="2"/>
  <c r="GP7" i="2"/>
  <c r="GP8" i="2"/>
  <c r="GP9" i="2"/>
  <c r="GP10" i="2"/>
  <c r="GP11" i="2"/>
  <c r="GP12" i="2"/>
  <c r="GP13" i="2"/>
  <c r="GP14" i="2"/>
  <c r="GP15" i="2"/>
  <c r="GP16" i="2"/>
  <c r="GP17" i="2"/>
  <c r="GP18" i="2"/>
  <c r="GP19" i="2"/>
  <c r="GP20" i="2"/>
  <c r="GP21" i="2"/>
  <c r="GP22" i="2"/>
  <c r="GP23" i="2"/>
  <c r="GP24" i="2"/>
  <c r="GP25" i="2"/>
  <c r="GP26" i="2"/>
  <c r="GP27" i="2"/>
  <c r="GP28" i="2"/>
  <c r="GP29" i="2"/>
  <c r="GP30" i="2"/>
  <c r="GP31" i="2"/>
  <c r="GP32" i="2"/>
  <c r="GP33" i="2"/>
  <c r="GP34" i="2"/>
  <c r="GP35" i="2"/>
  <c r="GP36" i="2"/>
  <c r="GP37" i="2"/>
  <c r="GP38" i="2"/>
  <c r="GP39" i="2"/>
  <c r="GP40" i="2"/>
  <c r="GP41" i="2"/>
  <c r="GP42" i="2"/>
  <c r="GP43" i="2"/>
  <c r="GP44" i="2"/>
  <c r="GP45" i="2"/>
  <c r="GP46" i="2"/>
  <c r="GP47" i="2"/>
  <c r="GP48" i="2"/>
  <c r="GP49" i="2"/>
  <c r="GP50" i="2"/>
  <c r="GP51" i="2"/>
  <c r="GP52" i="2"/>
  <c r="GP53" i="2"/>
  <c r="GP54" i="2"/>
  <c r="GP55" i="2"/>
  <c r="GP56" i="2"/>
  <c r="GP57" i="2"/>
  <c r="GP58" i="2"/>
  <c r="GP59" i="2"/>
  <c r="GP60" i="2"/>
  <c r="GP61" i="2"/>
  <c r="GP62" i="2"/>
  <c r="GP63" i="2"/>
  <c r="GP64" i="2"/>
  <c r="GP65" i="2"/>
  <c r="GP66" i="2"/>
  <c r="GP67" i="2"/>
  <c r="GP68" i="2"/>
  <c r="GP69" i="2"/>
  <c r="GP70" i="2"/>
  <c r="GP71" i="2"/>
  <c r="GP72" i="2"/>
  <c r="GP73" i="2"/>
  <c r="GP74" i="2"/>
  <c r="GP75" i="2"/>
  <c r="GP76" i="2"/>
  <c r="GP77" i="2"/>
  <c r="GP78" i="2"/>
  <c r="GP79" i="2"/>
  <c r="GP80" i="2"/>
  <c r="GP81" i="2"/>
  <c r="GP82" i="2"/>
  <c r="GP83" i="2"/>
  <c r="GP84" i="2"/>
  <c r="GP85" i="2"/>
  <c r="GP86" i="2"/>
  <c r="GP87" i="2"/>
  <c r="GP88" i="2"/>
  <c r="GP89" i="2"/>
  <c r="GP90" i="2"/>
  <c r="GP91" i="2"/>
  <c r="GP92" i="2"/>
  <c r="GP93" i="2"/>
  <c r="GP94" i="2"/>
  <c r="GP95" i="2"/>
  <c r="GP96" i="2"/>
  <c r="GP97" i="2"/>
  <c r="GP98" i="2"/>
  <c r="GP99" i="2"/>
  <c r="GP100" i="2"/>
  <c r="GP101" i="2"/>
  <c r="GP102" i="2"/>
  <c r="GP103" i="2"/>
  <c r="GP104" i="2"/>
  <c r="GP105" i="2"/>
  <c r="GP106" i="2"/>
  <c r="GP107" i="2"/>
  <c r="GP108" i="2"/>
  <c r="GP109" i="2"/>
  <c r="GP110" i="2"/>
  <c r="GP111" i="2"/>
  <c r="GP112" i="2"/>
  <c r="GP113" i="2"/>
  <c r="GP114" i="2"/>
  <c r="GP115" i="2"/>
  <c r="GP116" i="2"/>
  <c r="GP117" i="2"/>
  <c r="GP118" i="2"/>
  <c r="GP119" i="2"/>
  <c r="GP120" i="2"/>
  <c r="GP121" i="2"/>
  <c r="GP122" i="2"/>
  <c r="GP123" i="2"/>
  <c r="GP124" i="2"/>
  <c r="GP125" i="2"/>
  <c r="GP126" i="2"/>
  <c r="GP127" i="2"/>
  <c r="GP128" i="2"/>
  <c r="GP129" i="2"/>
  <c r="GP130" i="2"/>
  <c r="GP131" i="2"/>
  <c r="GP132" i="2"/>
  <c r="GP133" i="2"/>
  <c r="GP134" i="2"/>
  <c r="GP135" i="2"/>
  <c r="GP136" i="2"/>
  <c r="GP137" i="2"/>
  <c r="GP138" i="2"/>
  <c r="GP139" i="2"/>
  <c r="GP140" i="2"/>
  <c r="GP141" i="2"/>
  <c r="GP142" i="2"/>
  <c r="GP143" i="2"/>
  <c r="GP144" i="2"/>
  <c r="GP145" i="2"/>
  <c r="GP146" i="2"/>
  <c r="GP147" i="2"/>
  <c r="GP148" i="2"/>
  <c r="GP149" i="2"/>
  <c r="GP150" i="2"/>
  <c r="GP151" i="2"/>
  <c r="GP152" i="2"/>
  <c r="GP153" i="2"/>
  <c r="GP154" i="2"/>
  <c r="GP155" i="2"/>
  <c r="GP156" i="2"/>
  <c r="GP157" i="2"/>
  <c r="GP158" i="2"/>
  <c r="GP159" i="2"/>
  <c r="GP160" i="2"/>
  <c r="GP161" i="2"/>
  <c r="GP162" i="2"/>
  <c r="GP163" i="2"/>
  <c r="GP164" i="2"/>
  <c r="GP165" i="2"/>
  <c r="GP166" i="2"/>
  <c r="GP167" i="2"/>
  <c r="GP168" i="2"/>
  <c r="GP169" i="2"/>
  <c r="GP170" i="2"/>
  <c r="GP171" i="2"/>
  <c r="GP172" i="2"/>
  <c r="GP173" i="2"/>
  <c r="GP174" i="2"/>
  <c r="GP175" i="2"/>
  <c r="GP176" i="2"/>
  <c r="GP177" i="2"/>
  <c r="GP178" i="2"/>
  <c r="GP179" i="2"/>
  <c r="GP180" i="2"/>
  <c r="GP181" i="2"/>
  <c r="GP182" i="2"/>
  <c r="GP183" i="2"/>
  <c r="GP184" i="2"/>
  <c r="GP185" i="2"/>
  <c r="GP186" i="2"/>
  <c r="GP187" i="2"/>
  <c r="GP188" i="2"/>
  <c r="GP189" i="2"/>
  <c r="GP190" i="2"/>
  <c r="GP191" i="2"/>
  <c r="GP192" i="2"/>
  <c r="GP193" i="2"/>
  <c r="GP194" i="2"/>
  <c r="GP195" i="2"/>
  <c r="GP196" i="2"/>
  <c r="GP197" i="2"/>
  <c r="GP198" i="2"/>
  <c r="GP199" i="2"/>
  <c r="GP200" i="2"/>
  <c r="GP201" i="2"/>
  <c r="GP202" i="2"/>
  <c r="GP203" i="2"/>
  <c r="FU4" i="2"/>
  <c r="FU5" i="2"/>
  <c r="FU6" i="2"/>
  <c r="FU7" i="2"/>
  <c r="FU8" i="2"/>
  <c r="FU9" i="2"/>
  <c r="FU10" i="2"/>
  <c r="FU11" i="2"/>
  <c r="FU12" i="2"/>
  <c r="FU13" i="2"/>
  <c r="FU14" i="2"/>
  <c r="FU15" i="2"/>
  <c r="FU16" i="2"/>
  <c r="FU17" i="2"/>
  <c r="FU18" i="2"/>
  <c r="FU19" i="2"/>
  <c r="FU20" i="2"/>
  <c r="FU21" i="2"/>
  <c r="FU22" i="2"/>
  <c r="FU23" i="2"/>
  <c r="FU24" i="2"/>
  <c r="FU25" i="2"/>
  <c r="FU26" i="2"/>
  <c r="FU27" i="2"/>
  <c r="FU28" i="2"/>
  <c r="FU29" i="2"/>
  <c r="FU30" i="2"/>
  <c r="FU31" i="2"/>
  <c r="FU32" i="2"/>
  <c r="FU33" i="2"/>
  <c r="FU34" i="2"/>
  <c r="FU35" i="2"/>
  <c r="FU36" i="2"/>
  <c r="FU37" i="2"/>
  <c r="FU38" i="2"/>
  <c r="FU39" i="2"/>
  <c r="FU40" i="2"/>
  <c r="FU41" i="2"/>
  <c r="FU42" i="2"/>
  <c r="FU43" i="2"/>
  <c r="FU44" i="2"/>
  <c r="FU45" i="2"/>
  <c r="FU46" i="2"/>
  <c r="FU47" i="2"/>
  <c r="FU48" i="2"/>
  <c r="FU49" i="2"/>
  <c r="FU50" i="2"/>
  <c r="FU51" i="2"/>
  <c r="FU52" i="2"/>
  <c r="FU53" i="2"/>
  <c r="FU54" i="2"/>
  <c r="FU55" i="2"/>
  <c r="FU56" i="2"/>
  <c r="FU57" i="2"/>
  <c r="FU58" i="2"/>
  <c r="FU59" i="2"/>
  <c r="FU60" i="2"/>
  <c r="FU61" i="2"/>
  <c r="FU62" i="2"/>
  <c r="FU63" i="2"/>
  <c r="FU64" i="2"/>
  <c r="FU65" i="2"/>
  <c r="FU66" i="2"/>
  <c r="FU67" i="2"/>
  <c r="FU68" i="2"/>
  <c r="FU69" i="2"/>
  <c r="FU70" i="2"/>
  <c r="FU71" i="2"/>
  <c r="FU72" i="2"/>
  <c r="FU73" i="2"/>
  <c r="FU74" i="2"/>
  <c r="FU75" i="2"/>
  <c r="FU76" i="2"/>
  <c r="FU77" i="2"/>
  <c r="FU78" i="2"/>
  <c r="FU79" i="2"/>
  <c r="FU80" i="2"/>
  <c r="FU81" i="2"/>
  <c r="FU82" i="2"/>
  <c r="FU83" i="2"/>
  <c r="FU84" i="2"/>
  <c r="FU85" i="2"/>
  <c r="FU86" i="2"/>
  <c r="FU87" i="2"/>
  <c r="FU88" i="2"/>
  <c r="FU89" i="2"/>
  <c r="FU90" i="2"/>
  <c r="FU91" i="2"/>
  <c r="FU92" i="2"/>
  <c r="FU93" i="2"/>
  <c r="FU94" i="2"/>
  <c r="FU95" i="2"/>
  <c r="FU96" i="2"/>
  <c r="FU97" i="2"/>
  <c r="FU98" i="2"/>
  <c r="FU99" i="2"/>
  <c r="FU100" i="2"/>
  <c r="FU101" i="2"/>
  <c r="FU102" i="2"/>
  <c r="FU103" i="2"/>
  <c r="FU104" i="2"/>
  <c r="FU105" i="2"/>
  <c r="FU106" i="2"/>
  <c r="FU107" i="2"/>
  <c r="FU108" i="2"/>
  <c r="FU109" i="2"/>
  <c r="FU110" i="2"/>
  <c r="FU111" i="2"/>
  <c r="FU112" i="2"/>
  <c r="FU113" i="2"/>
  <c r="FU114" i="2"/>
  <c r="FU115" i="2"/>
  <c r="FU116" i="2"/>
  <c r="FU117" i="2"/>
  <c r="FU118" i="2"/>
  <c r="FU119" i="2"/>
  <c r="FU120" i="2"/>
  <c r="FU121" i="2"/>
  <c r="FU122" i="2"/>
  <c r="FU123" i="2"/>
  <c r="FU124" i="2"/>
  <c r="FU125" i="2"/>
  <c r="FU126" i="2"/>
  <c r="FU127" i="2"/>
  <c r="FU128" i="2"/>
  <c r="FU129" i="2"/>
  <c r="FU130" i="2"/>
  <c r="FU131" i="2"/>
  <c r="FU132" i="2"/>
  <c r="FU133" i="2"/>
  <c r="FU134" i="2"/>
  <c r="FU135" i="2"/>
  <c r="FU136" i="2"/>
  <c r="FU137" i="2"/>
  <c r="FU138" i="2"/>
  <c r="FU139" i="2"/>
  <c r="FU140" i="2"/>
  <c r="FU141" i="2"/>
  <c r="FU142" i="2"/>
  <c r="FU143" i="2"/>
  <c r="FU144" i="2"/>
  <c r="FU145" i="2"/>
  <c r="FU146" i="2"/>
  <c r="FU147" i="2"/>
  <c r="FU148" i="2"/>
  <c r="FU149" i="2"/>
  <c r="FU150" i="2"/>
  <c r="FU151" i="2"/>
  <c r="FU152" i="2"/>
  <c r="FU153" i="2"/>
  <c r="FU154" i="2"/>
  <c r="FU155" i="2"/>
  <c r="FU156" i="2"/>
  <c r="FU157" i="2"/>
  <c r="FU158" i="2"/>
  <c r="FU159" i="2"/>
  <c r="FU160" i="2"/>
  <c r="FU161" i="2"/>
  <c r="FU162" i="2"/>
  <c r="FU163" i="2"/>
  <c r="FU164" i="2"/>
  <c r="FU165" i="2"/>
  <c r="FU166" i="2"/>
  <c r="FU167" i="2"/>
  <c r="FU168" i="2"/>
  <c r="FU169" i="2"/>
  <c r="FU170" i="2"/>
  <c r="FU171" i="2"/>
  <c r="FU172" i="2"/>
  <c r="FU173" i="2"/>
  <c r="FU174" i="2"/>
  <c r="FU175" i="2"/>
  <c r="FU176" i="2"/>
  <c r="FU177" i="2"/>
  <c r="FU178" i="2"/>
  <c r="FU179" i="2"/>
  <c r="FU180" i="2"/>
  <c r="FU181" i="2"/>
  <c r="FU182" i="2"/>
  <c r="FU183" i="2"/>
  <c r="FU184" i="2"/>
  <c r="FU185" i="2"/>
  <c r="FU186" i="2"/>
  <c r="FU187" i="2"/>
  <c r="FU188" i="2"/>
  <c r="FU189" i="2"/>
  <c r="FU190" i="2"/>
  <c r="FU191" i="2"/>
  <c r="FU192" i="2"/>
  <c r="FU193" i="2"/>
  <c r="FU194" i="2"/>
  <c r="FU195" i="2"/>
  <c r="FU196" i="2"/>
  <c r="FU197" i="2"/>
  <c r="FU198" i="2"/>
  <c r="FU199" i="2"/>
  <c r="FU200" i="2"/>
  <c r="FU201" i="2"/>
  <c r="FU202" i="2"/>
  <c r="FU203" i="2"/>
  <c r="FV4" i="2"/>
  <c r="FV5" i="2"/>
  <c r="FV6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FV202" i="2"/>
  <c r="FV203" i="2"/>
  <c r="FA4" i="2"/>
  <c r="FA5" i="2"/>
  <c r="FA6" i="2"/>
  <c r="FA7" i="2"/>
  <c r="FA8" i="2"/>
  <c r="FA9" i="2"/>
  <c r="FA10" i="2"/>
  <c r="FA11" i="2"/>
  <c r="FA12" i="2"/>
  <c r="FA13" i="2"/>
  <c r="FA14" i="2"/>
  <c r="FA15" i="2"/>
  <c r="FA16" i="2"/>
  <c r="FA17" i="2"/>
  <c r="FA18" i="2"/>
  <c r="FA19" i="2"/>
  <c r="FA20" i="2"/>
  <c r="FA21" i="2"/>
  <c r="FA22" i="2"/>
  <c r="FA23" i="2"/>
  <c r="FA24" i="2"/>
  <c r="FA25" i="2"/>
  <c r="FA26" i="2"/>
  <c r="FA27" i="2"/>
  <c r="FA28" i="2"/>
  <c r="FA29" i="2"/>
  <c r="FA30" i="2"/>
  <c r="FA31" i="2"/>
  <c r="FA32" i="2"/>
  <c r="FA33" i="2"/>
  <c r="FA34" i="2"/>
  <c r="FA35" i="2"/>
  <c r="FA36" i="2"/>
  <c r="FA37" i="2"/>
  <c r="FA38" i="2"/>
  <c r="FA39" i="2"/>
  <c r="FA40" i="2"/>
  <c r="FA41" i="2"/>
  <c r="FA42" i="2"/>
  <c r="FA43" i="2"/>
  <c r="FA44" i="2"/>
  <c r="FA45" i="2"/>
  <c r="FA46" i="2"/>
  <c r="FA47" i="2"/>
  <c r="FA48" i="2"/>
  <c r="FA49" i="2"/>
  <c r="FA50" i="2"/>
  <c r="FA51" i="2"/>
  <c r="FA52" i="2"/>
  <c r="FA53" i="2"/>
  <c r="FA54" i="2"/>
  <c r="FA55" i="2"/>
  <c r="FA56" i="2"/>
  <c r="FA57" i="2"/>
  <c r="FA58" i="2"/>
  <c r="FA59" i="2"/>
  <c r="FA60" i="2"/>
  <c r="FA61" i="2"/>
  <c r="FA62" i="2"/>
  <c r="FA63" i="2"/>
  <c r="FA64" i="2"/>
  <c r="FA65" i="2"/>
  <c r="FA66" i="2"/>
  <c r="FA67" i="2"/>
  <c r="FA68" i="2"/>
  <c r="FA69" i="2"/>
  <c r="FA70" i="2"/>
  <c r="FA71" i="2"/>
  <c r="FA72" i="2"/>
  <c r="FA73" i="2"/>
  <c r="FA74" i="2"/>
  <c r="FA75" i="2"/>
  <c r="FA76" i="2"/>
  <c r="FA77" i="2"/>
  <c r="FA78" i="2"/>
  <c r="FA79" i="2"/>
  <c r="FA80" i="2"/>
  <c r="FA81" i="2"/>
  <c r="FA82" i="2"/>
  <c r="FA83" i="2"/>
  <c r="FA84" i="2"/>
  <c r="FA85" i="2"/>
  <c r="FA86" i="2"/>
  <c r="FA87" i="2"/>
  <c r="FA88" i="2"/>
  <c r="FA89" i="2"/>
  <c r="FA90" i="2"/>
  <c r="FA91" i="2"/>
  <c r="FA92" i="2"/>
  <c r="FA93" i="2"/>
  <c r="FA94" i="2"/>
  <c r="FA95" i="2"/>
  <c r="FA96" i="2"/>
  <c r="FA97" i="2"/>
  <c r="FA98" i="2"/>
  <c r="FA99" i="2"/>
  <c r="FA100" i="2"/>
  <c r="FA101" i="2"/>
  <c r="FA102" i="2"/>
  <c r="FA103" i="2"/>
  <c r="FA104" i="2"/>
  <c r="FA105" i="2"/>
  <c r="FA106" i="2"/>
  <c r="FA107" i="2"/>
  <c r="FA108" i="2"/>
  <c r="FA109" i="2"/>
  <c r="FA110" i="2"/>
  <c r="FA111" i="2"/>
  <c r="FA112" i="2"/>
  <c r="FA113" i="2"/>
  <c r="FA114" i="2"/>
  <c r="FA115" i="2"/>
  <c r="FA116" i="2"/>
  <c r="FA117" i="2"/>
  <c r="FA118" i="2"/>
  <c r="FA119" i="2"/>
  <c r="FA120" i="2"/>
  <c r="FA121" i="2"/>
  <c r="FA122" i="2"/>
  <c r="FA123" i="2"/>
  <c r="FA124" i="2"/>
  <c r="FA125" i="2"/>
  <c r="FA126" i="2"/>
  <c r="FA127" i="2"/>
  <c r="FA128" i="2"/>
  <c r="FA129" i="2"/>
  <c r="FA130" i="2"/>
  <c r="FA131" i="2"/>
  <c r="FA132" i="2"/>
  <c r="FA133" i="2"/>
  <c r="FA134" i="2"/>
  <c r="FA135" i="2"/>
  <c r="FA136" i="2"/>
  <c r="FA137" i="2"/>
  <c r="FA138" i="2"/>
  <c r="FA139" i="2"/>
  <c r="FA140" i="2"/>
  <c r="FA141" i="2"/>
  <c r="FA142" i="2"/>
  <c r="FA143" i="2"/>
  <c r="FA144" i="2"/>
  <c r="FA145" i="2"/>
  <c r="FA146" i="2"/>
  <c r="FA147" i="2"/>
  <c r="FA148" i="2"/>
  <c r="FA149" i="2"/>
  <c r="FA150" i="2"/>
  <c r="FA151" i="2"/>
  <c r="FA152" i="2"/>
  <c r="FA153" i="2"/>
  <c r="FA154" i="2"/>
  <c r="FA155" i="2"/>
  <c r="FA156" i="2"/>
  <c r="FA157" i="2"/>
  <c r="FA158" i="2"/>
  <c r="FA159" i="2"/>
  <c r="FA160" i="2"/>
  <c r="FA161" i="2"/>
  <c r="FA162" i="2"/>
  <c r="FA163" i="2"/>
  <c r="FA164" i="2"/>
  <c r="FA165" i="2"/>
  <c r="FA166" i="2"/>
  <c r="FA167" i="2"/>
  <c r="FA168" i="2"/>
  <c r="FA169" i="2"/>
  <c r="FA170" i="2"/>
  <c r="FA171" i="2"/>
  <c r="FA172" i="2"/>
  <c r="FA173" i="2"/>
  <c r="FA174" i="2"/>
  <c r="FA175" i="2"/>
  <c r="FA176" i="2"/>
  <c r="FA177" i="2"/>
  <c r="FA178" i="2"/>
  <c r="FA179" i="2"/>
  <c r="FA180" i="2"/>
  <c r="FA181" i="2"/>
  <c r="FA182" i="2"/>
  <c r="FA183" i="2"/>
  <c r="FA184" i="2"/>
  <c r="FA185" i="2"/>
  <c r="FA186" i="2"/>
  <c r="FA187" i="2"/>
  <c r="FA188" i="2"/>
  <c r="FA189" i="2"/>
  <c r="FA190" i="2"/>
  <c r="FA191" i="2"/>
  <c r="FA192" i="2"/>
  <c r="FA193" i="2"/>
  <c r="FA194" i="2"/>
  <c r="FA195" i="2"/>
  <c r="FA196" i="2"/>
  <c r="FA197" i="2"/>
  <c r="FA198" i="2"/>
  <c r="FA199" i="2"/>
  <c r="FA200" i="2"/>
  <c r="FA201" i="2"/>
  <c r="FA202" i="2"/>
  <c r="FA203" i="2"/>
  <c r="EZ4" i="2"/>
  <c r="EZ5" i="2"/>
  <c r="EZ6" i="2"/>
  <c r="EZ7" i="2"/>
  <c r="EZ8" i="2"/>
  <c r="EZ9" i="2"/>
  <c r="EZ10" i="2"/>
  <c r="EZ11" i="2"/>
  <c r="EZ12" i="2"/>
  <c r="EZ13" i="2"/>
  <c r="EZ14" i="2"/>
  <c r="EZ15" i="2"/>
  <c r="EZ16" i="2"/>
  <c r="EZ17" i="2"/>
  <c r="EZ18" i="2"/>
  <c r="EZ19" i="2"/>
  <c r="EZ20" i="2"/>
  <c r="EZ21" i="2"/>
  <c r="EZ22" i="2"/>
  <c r="EZ23" i="2"/>
  <c r="EZ24" i="2"/>
  <c r="EZ25" i="2"/>
  <c r="EZ26" i="2"/>
  <c r="EZ27" i="2"/>
  <c r="EZ28" i="2"/>
  <c r="EZ29" i="2"/>
  <c r="EZ30" i="2"/>
  <c r="EZ31" i="2"/>
  <c r="EZ32" i="2"/>
  <c r="EZ33" i="2"/>
  <c r="EZ34" i="2"/>
  <c r="EZ35" i="2"/>
  <c r="EZ36" i="2"/>
  <c r="EZ37" i="2"/>
  <c r="EZ38" i="2"/>
  <c r="EZ39" i="2"/>
  <c r="EZ40" i="2"/>
  <c r="EZ41" i="2"/>
  <c r="EZ42" i="2"/>
  <c r="EZ43" i="2"/>
  <c r="EZ44" i="2"/>
  <c r="EZ45" i="2"/>
  <c r="EZ46" i="2"/>
  <c r="EZ47" i="2"/>
  <c r="EZ48" i="2"/>
  <c r="EZ49" i="2"/>
  <c r="EZ50" i="2"/>
  <c r="EZ51" i="2"/>
  <c r="EZ52" i="2"/>
  <c r="EZ53" i="2"/>
  <c r="EZ54" i="2"/>
  <c r="EZ55" i="2"/>
  <c r="EZ56" i="2"/>
  <c r="EZ57" i="2"/>
  <c r="EZ58" i="2"/>
  <c r="EZ59" i="2"/>
  <c r="EZ60" i="2"/>
  <c r="EZ61" i="2"/>
  <c r="EZ62" i="2"/>
  <c r="EZ63" i="2"/>
  <c r="EZ64" i="2"/>
  <c r="EZ65" i="2"/>
  <c r="EZ66" i="2"/>
  <c r="EZ67" i="2"/>
  <c r="EZ68" i="2"/>
  <c r="EZ69" i="2"/>
  <c r="EZ70" i="2"/>
  <c r="EZ71" i="2"/>
  <c r="EZ72" i="2"/>
  <c r="EZ73" i="2"/>
  <c r="EZ74" i="2"/>
  <c r="EZ75" i="2"/>
  <c r="EZ76" i="2"/>
  <c r="EZ77" i="2"/>
  <c r="EZ78" i="2"/>
  <c r="EZ79" i="2"/>
  <c r="EZ80" i="2"/>
  <c r="EZ81" i="2"/>
  <c r="EZ82" i="2"/>
  <c r="EZ83" i="2"/>
  <c r="EZ84" i="2"/>
  <c r="EZ85" i="2"/>
  <c r="EZ86" i="2"/>
  <c r="EZ87" i="2"/>
  <c r="EZ88" i="2"/>
  <c r="EZ89" i="2"/>
  <c r="EZ90" i="2"/>
  <c r="EZ91" i="2"/>
  <c r="EZ92" i="2"/>
  <c r="EZ93" i="2"/>
  <c r="EZ94" i="2"/>
  <c r="EZ95" i="2"/>
  <c r="EZ96" i="2"/>
  <c r="EZ97" i="2"/>
  <c r="EZ98" i="2"/>
  <c r="EZ99" i="2"/>
  <c r="EZ100" i="2"/>
  <c r="EZ101" i="2"/>
  <c r="EZ102" i="2"/>
  <c r="EZ103" i="2"/>
  <c r="EZ104" i="2"/>
  <c r="EZ105" i="2"/>
  <c r="EZ106" i="2"/>
  <c r="EZ107" i="2"/>
  <c r="EZ108" i="2"/>
  <c r="EZ109" i="2"/>
  <c r="EZ110" i="2"/>
  <c r="EZ111" i="2"/>
  <c r="EZ112" i="2"/>
  <c r="EZ113" i="2"/>
  <c r="EZ114" i="2"/>
  <c r="EZ115" i="2"/>
  <c r="EZ116" i="2"/>
  <c r="EZ117" i="2"/>
  <c r="EZ118" i="2"/>
  <c r="EZ119" i="2"/>
  <c r="EZ120" i="2"/>
  <c r="EZ121" i="2"/>
  <c r="EZ122" i="2"/>
  <c r="EZ123" i="2"/>
  <c r="EZ124" i="2"/>
  <c r="EZ125" i="2"/>
  <c r="EZ126" i="2"/>
  <c r="EZ127" i="2"/>
  <c r="EZ128" i="2"/>
  <c r="EZ129" i="2"/>
  <c r="EZ130" i="2"/>
  <c r="EZ131" i="2"/>
  <c r="EZ132" i="2"/>
  <c r="EZ133" i="2"/>
  <c r="EZ134" i="2"/>
  <c r="EZ135" i="2"/>
  <c r="EZ136" i="2"/>
  <c r="EZ137" i="2"/>
  <c r="EZ138" i="2"/>
  <c r="EZ139" i="2"/>
  <c r="EZ140" i="2"/>
  <c r="EZ141" i="2"/>
  <c r="EZ142" i="2"/>
  <c r="EZ143" i="2"/>
  <c r="EZ144" i="2"/>
  <c r="EZ145" i="2"/>
  <c r="EZ146" i="2"/>
  <c r="EZ147" i="2"/>
  <c r="EZ148" i="2"/>
  <c r="EZ149" i="2"/>
  <c r="EZ150" i="2"/>
  <c r="EZ151" i="2"/>
  <c r="EZ152" i="2"/>
  <c r="EZ153" i="2"/>
  <c r="EZ154" i="2"/>
  <c r="EZ155" i="2"/>
  <c r="EZ156" i="2"/>
  <c r="EZ157" i="2"/>
  <c r="EZ158" i="2"/>
  <c r="EZ159" i="2"/>
  <c r="EZ160" i="2"/>
  <c r="EZ161" i="2"/>
  <c r="EZ162" i="2"/>
  <c r="EZ163" i="2"/>
  <c r="EZ164" i="2"/>
  <c r="EZ165" i="2"/>
  <c r="EZ166" i="2"/>
  <c r="EZ167" i="2"/>
  <c r="EZ168" i="2"/>
  <c r="EZ169" i="2"/>
  <c r="EZ170" i="2"/>
  <c r="EZ171" i="2"/>
  <c r="EZ172" i="2"/>
  <c r="EZ173" i="2"/>
  <c r="EZ174" i="2"/>
  <c r="EZ175" i="2"/>
  <c r="EZ176" i="2"/>
  <c r="EZ177" i="2"/>
  <c r="EZ178" i="2"/>
  <c r="EZ179" i="2"/>
  <c r="EZ180" i="2"/>
  <c r="EZ181" i="2"/>
  <c r="EZ182" i="2"/>
  <c r="EZ183" i="2"/>
  <c r="EZ184" i="2"/>
  <c r="EZ185" i="2"/>
  <c r="EZ186" i="2"/>
  <c r="EZ187" i="2"/>
  <c r="EZ188" i="2"/>
  <c r="EZ189" i="2"/>
  <c r="EZ190" i="2"/>
  <c r="EZ191" i="2"/>
  <c r="EZ192" i="2"/>
  <c r="EZ193" i="2"/>
  <c r="EZ194" i="2"/>
  <c r="EZ195" i="2"/>
  <c r="EZ196" i="2"/>
  <c r="EZ197" i="2"/>
  <c r="EZ198" i="2"/>
  <c r="EZ199" i="2"/>
  <c r="EZ200" i="2"/>
  <c r="EZ201" i="2"/>
  <c r="EZ202" i="2"/>
  <c r="EZ203" i="2"/>
  <c r="EF4" i="2"/>
  <c r="EF5" i="2"/>
  <c r="EF6" i="2"/>
  <c r="EF7" i="2"/>
  <c r="EF8" i="2"/>
  <c r="EF9" i="2"/>
  <c r="EF10" i="2"/>
  <c r="EF11" i="2"/>
  <c r="EF12" i="2"/>
  <c r="EF13" i="2"/>
  <c r="EF14" i="2"/>
  <c r="EF15" i="2"/>
  <c r="EF16" i="2"/>
  <c r="EF17" i="2"/>
  <c r="EF18" i="2"/>
  <c r="EF19" i="2"/>
  <c r="EF20" i="2"/>
  <c r="EF21" i="2"/>
  <c r="EF22" i="2"/>
  <c r="EF23" i="2"/>
  <c r="EF24" i="2"/>
  <c r="EF25" i="2"/>
  <c r="EF26" i="2"/>
  <c r="EF27" i="2"/>
  <c r="EF28" i="2"/>
  <c r="EF29" i="2"/>
  <c r="EF30" i="2"/>
  <c r="EF31" i="2"/>
  <c r="EF32" i="2"/>
  <c r="EF33" i="2"/>
  <c r="EF34" i="2"/>
  <c r="EF35" i="2"/>
  <c r="EF36" i="2"/>
  <c r="EF37" i="2"/>
  <c r="EF38" i="2"/>
  <c r="EF39" i="2"/>
  <c r="EF40" i="2"/>
  <c r="EF41" i="2"/>
  <c r="EF42" i="2"/>
  <c r="EF43" i="2"/>
  <c r="EF44" i="2"/>
  <c r="EF45" i="2"/>
  <c r="EF46" i="2"/>
  <c r="EF47" i="2"/>
  <c r="EF48" i="2"/>
  <c r="EF49" i="2"/>
  <c r="EF50" i="2"/>
  <c r="EF51" i="2"/>
  <c r="EF52" i="2"/>
  <c r="EF53" i="2"/>
  <c r="EF54" i="2"/>
  <c r="EF55" i="2"/>
  <c r="EF56" i="2"/>
  <c r="EF57" i="2"/>
  <c r="EF58" i="2"/>
  <c r="EF59" i="2"/>
  <c r="EF60" i="2"/>
  <c r="EF61" i="2"/>
  <c r="EF62" i="2"/>
  <c r="EF63" i="2"/>
  <c r="EF64" i="2"/>
  <c r="EF65" i="2"/>
  <c r="EF66" i="2"/>
  <c r="EF67" i="2"/>
  <c r="EF68" i="2"/>
  <c r="EF69" i="2"/>
  <c r="EF70" i="2"/>
  <c r="EF71" i="2"/>
  <c r="EF72" i="2"/>
  <c r="EF73" i="2"/>
  <c r="EF74" i="2"/>
  <c r="EF75" i="2"/>
  <c r="EF76" i="2"/>
  <c r="EF77" i="2"/>
  <c r="EF78" i="2"/>
  <c r="EF79" i="2"/>
  <c r="EF80" i="2"/>
  <c r="EF81" i="2"/>
  <c r="EF82" i="2"/>
  <c r="EF83" i="2"/>
  <c r="EF84" i="2"/>
  <c r="EF85" i="2"/>
  <c r="EF86" i="2"/>
  <c r="EF87" i="2"/>
  <c r="EF88" i="2"/>
  <c r="EF89" i="2"/>
  <c r="EF90" i="2"/>
  <c r="EF91" i="2"/>
  <c r="EF92" i="2"/>
  <c r="EF93" i="2"/>
  <c r="EF94" i="2"/>
  <c r="EF95" i="2"/>
  <c r="EF96" i="2"/>
  <c r="EF97" i="2"/>
  <c r="EF98" i="2"/>
  <c r="EF99" i="2"/>
  <c r="EF100" i="2"/>
  <c r="EF101" i="2"/>
  <c r="EF102" i="2"/>
  <c r="EF103" i="2"/>
  <c r="EF104" i="2"/>
  <c r="EF105" i="2"/>
  <c r="EF106" i="2"/>
  <c r="EF107" i="2"/>
  <c r="EF108" i="2"/>
  <c r="EF109" i="2"/>
  <c r="EF110" i="2"/>
  <c r="EF111" i="2"/>
  <c r="EF112" i="2"/>
  <c r="EF113" i="2"/>
  <c r="EF114" i="2"/>
  <c r="EF115" i="2"/>
  <c r="EF116" i="2"/>
  <c r="EF117" i="2"/>
  <c r="EF118" i="2"/>
  <c r="EF119" i="2"/>
  <c r="EF120" i="2"/>
  <c r="EF121" i="2"/>
  <c r="EF122" i="2"/>
  <c r="EF123" i="2"/>
  <c r="EF124" i="2"/>
  <c r="EF125" i="2"/>
  <c r="EF126" i="2"/>
  <c r="EF127" i="2"/>
  <c r="EF128" i="2"/>
  <c r="EF129" i="2"/>
  <c r="EF130" i="2"/>
  <c r="EF131" i="2"/>
  <c r="EF132" i="2"/>
  <c r="EF133" i="2"/>
  <c r="EF134" i="2"/>
  <c r="EF135" i="2"/>
  <c r="EF136" i="2"/>
  <c r="EF137" i="2"/>
  <c r="EF138" i="2"/>
  <c r="EF139" i="2"/>
  <c r="EF140" i="2"/>
  <c r="EF141" i="2"/>
  <c r="EF142" i="2"/>
  <c r="EF143" i="2"/>
  <c r="EF144" i="2"/>
  <c r="EF145" i="2"/>
  <c r="EF146" i="2"/>
  <c r="EF147" i="2"/>
  <c r="EF148" i="2"/>
  <c r="EF149" i="2"/>
  <c r="EF150" i="2"/>
  <c r="EF151" i="2"/>
  <c r="EF152" i="2"/>
  <c r="EF153" i="2"/>
  <c r="EF154" i="2"/>
  <c r="EF155" i="2"/>
  <c r="EF156" i="2"/>
  <c r="EF157" i="2"/>
  <c r="EF158" i="2"/>
  <c r="EF159" i="2"/>
  <c r="EF160" i="2"/>
  <c r="EF161" i="2"/>
  <c r="EF162" i="2"/>
  <c r="EF163" i="2"/>
  <c r="EF164" i="2"/>
  <c r="EF165" i="2"/>
  <c r="EF166" i="2"/>
  <c r="EF167" i="2"/>
  <c r="EF168" i="2"/>
  <c r="EF169" i="2"/>
  <c r="EF170" i="2"/>
  <c r="EF171" i="2"/>
  <c r="EF172" i="2"/>
  <c r="EF173" i="2"/>
  <c r="EF174" i="2"/>
  <c r="EF175" i="2"/>
  <c r="EF176" i="2"/>
  <c r="EF177" i="2"/>
  <c r="EF178" i="2"/>
  <c r="EF179" i="2"/>
  <c r="EF180" i="2"/>
  <c r="EF181" i="2"/>
  <c r="EF182" i="2"/>
  <c r="EF183" i="2"/>
  <c r="EF184" i="2"/>
  <c r="EF185" i="2"/>
  <c r="EF186" i="2"/>
  <c r="EF187" i="2"/>
  <c r="EF188" i="2"/>
  <c r="EF189" i="2"/>
  <c r="EF190" i="2"/>
  <c r="EF191" i="2"/>
  <c r="EF192" i="2"/>
  <c r="EF193" i="2"/>
  <c r="EF194" i="2"/>
  <c r="EF195" i="2"/>
  <c r="EF196" i="2"/>
  <c r="EF197" i="2"/>
  <c r="EF198" i="2"/>
  <c r="EF199" i="2"/>
  <c r="EF200" i="2"/>
  <c r="EF201" i="2"/>
  <c r="EF202" i="2"/>
  <c r="EF203" i="2"/>
  <c r="EE4" i="2"/>
  <c r="EE5" i="2"/>
  <c r="EE6" i="2"/>
  <c r="EE7" i="2"/>
  <c r="EE8" i="2"/>
  <c r="EE9" i="2"/>
  <c r="EE10" i="2"/>
  <c r="EE11" i="2"/>
  <c r="EE12" i="2"/>
  <c r="EE13" i="2"/>
  <c r="EE14" i="2"/>
  <c r="EE15" i="2"/>
  <c r="EE16" i="2"/>
  <c r="EE17" i="2"/>
  <c r="EE18" i="2"/>
  <c r="EE19" i="2"/>
  <c r="EE20" i="2"/>
  <c r="EE21" i="2"/>
  <c r="EE22" i="2"/>
  <c r="EE23" i="2"/>
  <c r="EE24" i="2"/>
  <c r="EE25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4" i="2"/>
  <c r="EE55" i="2"/>
  <c r="EE56" i="2"/>
  <c r="EE57" i="2"/>
  <c r="EE58" i="2"/>
  <c r="EE59" i="2"/>
  <c r="EE60" i="2"/>
  <c r="EE61" i="2"/>
  <c r="EE62" i="2"/>
  <c r="EE63" i="2"/>
  <c r="EE64" i="2"/>
  <c r="EE65" i="2"/>
  <c r="EE66" i="2"/>
  <c r="EE67" i="2"/>
  <c r="EE68" i="2"/>
  <c r="EE69" i="2"/>
  <c r="EE70" i="2"/>
  <c r="EE71" i="2"/>
  <c r="EE72" i="2"/>
  <c r="EE73" i="2"/>
  <c r="EE74" i="2"/>
  <c r="EE75" i="2"/>
  <c r="EE76" i="2"/>
  <c r="EE77" i="2"/>
  <c r="EE78" i="2"/>
  <c r="EE79" i="2"/>
  <c r="EE80" i="2"/>
  <c r="EE81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99" i="2"/>
  <c r="EE100" i="2"/>
  <c r="EE101" i="2"/>
  <c r="EE102" i="2"/>
  <c r="EE103" i="2"/>
  <c r="EE104" i="2"/>
  <c r="EE105" i="2"/>
  <c r="EE106" i="2"/>
  <c r="EE107" i="2"/>
  <c r="EE108" i="2"/>
  <c r="EE109" i="2"/>
  <c r="EE110" i="2"/>
  <c r="EE111" i="2"/>
  <c r="EE112" i="2"/>
  <c r="EE113" i="2"/>
  <c r="EE114" i="2"/>
  <c r="EE115" i="2"/>
  <c r="EE116" i="2"/>
  <c r="EE117" i="2"/>
  <c r="EE118" i="2"/>
  <c r="EE119" i="2"/>
  <c r="EE120" i="2"/>
  <c r="EE121" i="2"/>
  <c r="EE122" i="2"/>
  <c r="EE123" i="2"/>
  <c r="EE124" i="2"/>
  <c r="EE125" i="2"/>
  <c r="EE126" i="2"/>
  <c r="EE127" i="2"/>
  <c r="EE128" i="2"/>
  <c r="EE129" i="2"/>
  <c r="EE130" i="2"/>
  <c r="EE131" i="2"/>
  <c r="EE132" i="2"/>
  <c r="EE133" i="2"/>
  <c r="EE134" i="2"/>
  <c r="EE135" i="2"/>
  <c r="EE136" i="2"/>
  <c r="EE137" i="2"/>
  <c r="EE138" i="2"/>
  <c r="EE139" i="2"/>
  <c r="EE140" i="2"/>
  <c r="EE141" i="2"/>
  <c r="EE142" i="2"/>
  <c r="EE143" i="2"/>
  <c r="EE144" i="2"/>
  <c r="EE145" i="2"/>
  <c r="EE146" i="2"/>
  <c r="EE147" i="2"/>
  <c r="EE148" i="2"/>
  <c r="EE149" i="2"/>
  <c r="EE150" i="2"/>
  <c r="EE151" i="2"/>
  <c r="EE152" i="2"/>
  <c r="EE153" i="2"/>
  <c r="EE154" i="2"/>
  <c r="EE155" i="2"/>
  <c r="EE156" i="2"/>
  <c r="EE157" i="2"/>
  <c r="EE158" i="2"/>
  <c r="EE159" i="2"/>
  <c r="EE160" i="2"/>
  <c r="EE161" i="2"/>
  <c r="EE162" i="2"/>
  <c r="EE163" i="2"/>
  <c r="EE164" i="2"/>
  <c r="EE165" i="2"/>
  <c r="EE166" i="2"/>
  <c r="EE167" i="2"/>
  <c r="EE168" i="2"/>
  <c r="EE169" i="2"/>
  <c r="EE170" i="2"/>
  <c r="EE171" i="2"/>
  <c r="EE172" i="2"/>
  <c r="EE173" i="2"/>
  <c r="EE174" i="2"/>
  <c r="EE175" i="2"/>
  <c r="EE176" i="2"/>
  <c r="EE177" i="2"/>
  <c r="EE178" i="2"/>
  <c r="EE179" i="2"/>
  <c r="EE180" i="2"/>
  <c r="EE181" i="2"/>
  <c r="EE182" i="2"/>
  <c r="EE183" i="2"/>
  <c r="EE184" i="2"/>
  <c r="EE185" i="2"/>
  <c r="EE186" i="2"/>
  <c r="EE187" i="2"/>
  <c r="EE188" i="2"/>
  <c r="EE189" i="2"/>
  <c r="EE190" i="2"/>
  <c r="EE191" i="2"/>
  <c r="EE192" i="2"/>
  <c r="EE193" i="2"/>
  <c r="EE194" i="2"/>
  <c r="EE195" i="2"/>
  <c r="EE196" i="2"/>
  <c r="EE197" i="2"/>
  <c r="EE198" i="2"/>
  <c r="EE199" i="2"/>
  <c r="EE200" i="2"/>
  <c r="EE201" i="2"/>
  <c r="EE202" i="2"/>
  <c r="EE203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DK107" i="2"/>
  <c r="DK108" i="2"/>
  <c r="DK109" i="2"/>
  <c r="DK110" i="2"/>
  <c r="DK111" i="2"/>
  <c r="DK112" i="2"/>
  <c r="DK113" i="2"/>
  <c r="DK114" i="2"/>
  <c r="DK115" i="2"/>
  <c r="DK116" i="2"/>
  <c r="DK117" i="2"/>
  <c r="DK118" i="2"/>
  <c r="DK119" i="2"/>
  <c r="DK120" i="2"/>
  <c r="DK121" i="2"/>
  <c r="DK122" i="2"/>
  <c r="DK123" i="2"/>
  <c r="DK124" i="2"/>
  <c r="DK125" i="2"/>
  <c r="DK126" i="2"/>
  <c r="DK127" i="2"/>
  <c r="DK128" i="2"/>
  <c r="DK129" i="2"/>
  <c r="DK130" i="2"/>
  <c r="DK131" i="2"/>
  <c r="DK132" i="2"/>
  <c r="DK133" i="2"/>
  <c r="DK134" i="2"/>
  <c r="DK135" i="2"/>
  <c r="DK136" i="2"/>
  <c r="DK137" i="2"/>
  <c r="DK138" i="2"/>
  <c r="DK139" i="2"/>
  <c r="DK140" i="2"/>
  <c r="DK141" i="2"/>
  <c r="DK142" i="2"/>
  <c r="DK143" i="2"/>
  <c r="DK144" i="2"/>
  <c r="DK145" i="2"/>
  <c r="DK146" i="2"/>
  <c r="DK147" i="2"/>
  <c r="DK148" i="2"/>
  <c r="DK149" i="2"/>
  <c r="DK150" i="2"/>
  <c r="DK151" i="2"/>
  <c r="DK152" i="2"/>
  <c r="DK153" i="2"/>
  <c r="DK154" i="2"/>
  <c r="DK155" i="2"/>
  <c r="DK156" i="2"/>
  <c r="DK157" i="2"/>
  <c r="DK158" i="2"/>
  <c r="DK159" i="2"/>
  <c r="DK160" i="2"/>
  <c r="DK161" i="2"/>
  <c r="DK162" i="2"/>
  <c r="DK163" i="2"/>
  <c r="DK164" i="2"/>
  <c r="DK165" i="2"/>
  <c r="DK166" i="2"/>
  <c r="DK167" i="2"/>
  <c r="DK168" i="2"/>
  <c r="DK169" i="2"/>
  <c r="DK170" i="2"/>
  <c r="DK171" i="2"/>
  <c r="DK172" i="2"/>
  <c r="DK173" i="2"/>
  <c r="DK174" i="2"/>
  <c r="DK175" i="2"/>
  <c r="DK176" i="2"/>
  <c r="DK177" i="2"/>
  <c r="DK178" i="2"/>
  <c r="DK179" i="2"/>
  <c r="DK180" i="2"/>
  <c r="DK181" i="2"/>
  <c r="DK182" i="2"/>
  <c r="DK183" i="2"/>
  <c r="DK184" i="2"/>
  <c r="DK185" i="2"/>
  <c r="DK186" i="2"/>
  <c r="DK187" i="2"/>
  <c r="DK188" i="2"/>
  <c r="DK189" i="2"/>
  <c r="DK190" i="2"/>
  <c r="DK191" i="2"/>
  <c r="DK192" i="2"/>
  <c r="DK193" i="2"/>
  <c r="DK194" i="2"/>
  <c r="DK195" i="2"/>
  <c r="DK196" i="2"/>
  <c r="DK197" i="2"/>
  <c r="DK198" i="2"/>
  <c r="DK199" i="2"/>
  <c r="DK200" i="2"/>
  <c r="DK201" i="2"/>
  <c r="DK202" i="2"/>
  <c r="DK203" i="2"/>
  <c r="DJ4" i="2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J202" i="2"/>
  <c r="DJ20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BU4" i="2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BU106" i="2"/>
  <c r="BU107" i="2"/>
  <c r="BU108" i="2"/>
  <c r="BU109" i="2"/>
  <c r="BU110" i="2"/>
  <c r="BU111" i="2"/>
  <c r="BU112" i="2"/>
  <c r="BU113" i="2"/>
  <c r="BU114" i="2"/>
  <c r="BU115" i="2"/>
  <c r="BU116" i="2"/>
  <c r="BU117" i="2"/>
  <c r="BU118" i="2"/>
  <c r="BU119" i="2"/>
  <c r="BU120" i="2"/>
  <c r="BU121" i="2"/>
  <c r="BU122" i="2"/>
  <c r="BU123" i="2"/>
  <c r="BU124" i="2"/>
  <c r="BU125" i="2"/>
  <c r="BU126" i="2"/>
  <c r="BU127" i="2"/>
  <c r="BU128" i="2"/>
  <c r="BU129" i="2"/>
  <c r="BU130" i="2"/>
  <c r="BU131" i="2"/>
  <c r="BU132" i="2"/>
  <c r="BU133" i="2"/>
  <c r="BU134" i="2"/>
  <c r="BU135" i="2"/>
  <c r="BU136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U159" i="2"/>
  <c r="BU160" i="2"/>
  <c r="BU161" i="2"/>
  <c r="BU162" i="2"/>
  <c r="BU163" i="2"/>
  <c r="BU164" i="2"/>
  <c r="BU165" i="2"/>
  <c r="BU166" i="2"/>
  <c r="BU167" i="2"/>
  <c r="BU168" i="2"/>
  <c r="BU169" i="2"/>
  <c r="BU170" i="2"/>
  <c r="BU171" i="2"/>
  <c r="BU172" i="2"/>
  <c r="BU173" i="2"/>
  <c r="BU174" i="2"/>
  <c r="BU175" i="2"/>
  <c r="BU176" i="2"/>
  <c r="BU177" i="2"/>
  <c r="BU178" i="2"/>
  <c r="BU179" i="2"/>
  <c r="BU180" i="2"/>
  <c r="BU181" i="2"/>
  <c r="BU182" i="2"/>
  <c r="BU183" i="2"/>
  <c r="BU184" i="2"/>
  <c r="BU185" i="2"/>
  <c r="BU186" i="2"/>
  <c r="BU187" i="2"/>
  <c r="BU188" i="2"/>
  <c r="BU189" i="2"/>
  <c r="BU190" i="2"/>
  <c r="BU191" i="2"/>
  <c r="BU192" i="2"/>
  <c r="BU193" i="2"/>
  <c r="BU194" i="2"/>
  <c r="BU195" i="2"/>
  <c r="BU196" i="2"/>
  <c r="BU197" i="2"/>
  <c r="BU198" i="2"/>
  <c r="BU199" i="2"/>
  <c r="BU200" i="2"/>
  <c r="BU201" i="2"/>
  <c r="BU202" i="2"/>
  <c r="BU203" i="2"/>
  <c r="BT4" i="2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47" i="2"/>
  <c r="BT48" i="2"/>
  <c r="BT49" i="2"/>
  <c r="BT50" i="2"/>
  <c r="BT51" i="2"/>
  <c r="BT52" i="2"/>
  <c r="BT53" i="2"/>
  <c r="BT54" i="2"/>
  <c r="BT55" i="2"/>
  <c r="BT56" i="2"/>
  <c r="BT57" i="2"/>
  <c r="BT58" i="2"/>
  <c r="BT59" i="2"/>
  <c r="BT60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84" i="2"/>
  <c r="BT85" i="2"/>
  <c r="BT86" i="2"/>
  <c r="BT87" i="2"/>
  <c r="BT88" i="2"/>
  <c r="BT89" i="2"/>
  <c r="BT90" i="2"/>
  <c r="BT91" i="2"/>
  <c r="BT92" i="2"/>
  <c r="BT93" i="2"/>
  <c r="BT94" i="2"/>
  <c r="BT95" i="2"/>
  <c r="BT96" i="2"/>
  <c r="BT97" i="2"/>
  <c r="BT98" i="2"/>
  <c r="BT99" i="2"/>
  <c r="BT100" i="2"/>
  <c r="BT101" i="2"/>
  <c r="BT102" i="2"/>
  <c r="BT103" i="2"/>
  <c r="BT104" i="2"/>
  <c r="BT105" i="2"/>
  <c r="BT106" i="2"/>
  <c r="BT107" i="2"/>
  <c r="BT108" i="2"/>
  <c r="BT109" i="2"/>
  <c r="BT110" i="2"/>
  <c r="BT111" i="2"/>
  <c r="BT112" i="2"/>
  <c r="BT113" i="2"/>
  <c r="BT114" i="2"/>
  <c r="BT115" i="2"/>
  <c r="BT116" i="2"/>
  <c r="BT117" i="2"/>
  <c r="BT118" i="2"/>
  <c r="BT119" i="2"/>
  <c r="BT120" i="2"/>
  <c r="BT121" i="2"/>
  <c r="BT122" i="2"/>
  <c r="BT123" i="2"/>
  <c r="BT124" i="2"/>
  <c r="BT125" i="2"/>
  <c r="BT126" i="2"/>
  <c r="BT127" i="2"/>
  <c r="BT128" i="2"/>
  <c r="BT129" i="2"/>
  <c r="BT130" i="2"/>
  <c r="BT131" i="2"/>
  <c r="BT132" i="2"/>
  <c r="BT133" i="2"/>
  <c r="BT134" i="2"/>
  <c r="BT135" i="2"/>
  <c r="BT136" i="2"/>
  <c r="BT137" i="2"/>
  <c r="BT138" i="2"/>
  <c r="BT139" i="2"/>
  <c r="BT140" i="2"/>
  <c r="BT141" i="2"/>
  <c r="BT142" i="2"/>
  <c r="BT143" i="2"/>
  <c r="BT144" i="2"/>
  <c r="BT145" i="2"/>
  <c r="BT146" i="2"/>
  <c r="BT147" i="2"/>
  <c r="BT148" i="2"/>
  <c r="BT149" i="2"/>
  <c r="BT150" i="2"/>
  <c r="BT151" i="2"/>
  <c r="BT152" i="2"/>
  <c r="BT153" i="2"/>
  <c r="BT154" i="2"/>
  <c r="BT155" i="2"/>
  <c r="BT156" i="2"/>
  <c r="BT157" i="2"/>
  <c r="BT158" i="2"/>
  <c r="BT159" i="2"/>
  <c r="BT160" i="2"/>
  <c r="BT161" i="2"/>
  <c r="BT162" i="2"/>
  <c r="BT163" i="2"/>
  <c r="BT164" i="2"/>
  <c r="BT165" i="2"/>
  <c r="BT166" i="2"/>
  <c r="BT167" i="2"/>
  <c r="BT168" i="2"/>
  <c r="BT169" i="2"/>
  <c r="BT170" i="2"/>
  <c r="BT171" i="2"/>
  <c r="BT172" i="2"/>
  <c r="BT173" i="2"/>
  <c r="BT174" i="2"/>
  <c r="BT175" i="2"/>
  <c r="BT176" i="2"/>
  <c r="BT177" i="2"/>
  <c r="BT178" i="2"/>
  <c r="BT179" i="2"/>
  <c r="BT180" i="2"/>
  <c r="BT181" i="2"/>
  <c r="BT182" i="2"/>
  <c r="BT183" i="2"/>
  <c r="BT184" i="2"/>
  <c r="BT185" i="2"/>
  <c r="BT186" i="2"/>
  <c r="BT187" i="2"/>
  <c r="BT188" i="2"/>
  <c r="BT189" i="2"/>
  <c r="BT190" i="2"/>
  <c r="BT191" i="2"/>
  <c r="BT192" i="2"/>
  <c r="BT193" i="2"/>
  <c r="BT194" i="2"/>
  <c r="BT195" i="2"/>
  <c r="BT196" i="2"/>
  <c r="BT197" i="2"/>
  <c r="BT198" i="2"/>
  <c r="BT199" i="2"/>
  <c r="BT200" i="2"/>
  <c r="BT201" i="2"/>
  <c r="BT202" i="2"/>
  <c r="BT203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Y4" i="2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5" i="2"/>
  <c r="N5" i="2" s="1"/>
  <c r="O5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P5" i="2" l="1"/>
  <c r="Q5" i="2" s="1"/>
  <c r="R5" i="2" s="1"/>
  <c r="N12" i="2"/>
  <c r="O12" i="2" s="1"/>
  <c r="P12" i="2" s="1"/>
  <c r="Q12" i="2" s="1"/>
  <c r="R12" i="2" s="1"/>
  <c r="N19" i="2"/>
  <c r="O19" i="2" s="1"/>
  <c r="P19" i="2" s="1"/>
  <c r="Q19" i="2" s="1"/>
  <c r="R19" i="2" s="1"/>
  <c r="N11" i="2"/>
  <c r="O11" i="2" s="1"/>
  <c r="P11" i="2" s="1"/>
  <c r="Q11" i="2" s="1"/>
  <c r="R11" i="2" s="1"/>
  <c r="N18" i="2"/>
  <c r="O18" i="2" s="1"/>
  <c r="P18" i="2" s="1"/>
  <c r="N10" i="2"/>
  <c r="O10" i="2" s="1"/>
  <c r="P10" i="2" s="1"/>
  <c r="Q10" i="2" s="1"/>
  <c r="R10" i="2" s="1"/>
  <c r="N20" i="2"/>
  <c r="N9" i="2"/>
  <c r="O9" i="2" s="1"/>
  <c r="P9" i="2" s="1"/>
  <c r="Q9" i="2" s="1"/>
  <c r="R9" i="2" s="1"/>
  <c r="N16" i="2"/>
  <c r="O16" i="2" s="1"/>
  <c r="P16" i="2" s="1"/>
  <c r="Q16" i="2" s="1"/>
  <c r="R16" i="2" s="1"/>
  <c r="N8" i="2"/>
  <c r="O8" i="2" s="1"/>
  <c r="P8" i="2" s="1"/>
  <c r="Q8" i="2" s="1"/>
  <c r="R8" i="2" s="1"/>
  <c r="N17" i="2"/>
  <c r="O17" i="2" s="1"/>
  <c r="P17" i="2" s="1"/>
  <c r="N15" i="2"/>
  <c r="O15" i="2" s="1"/>
  <c r="P15" i="2" s="1"/>
  <c r="Q15" i="2" s="1"/>
  <c r="R15" i="2" s="1"/>
  <c r="N7" i="2"/>
  <c r="O7" i="2" s="1"/>
  <c r="P7" i="2" s="1"/>
  <c r="Q7" i="2" s="1"/>
  <c r="R7" i="2" s="1"/>
  <c r="N14" i="2"/>
  <c r="O14" i="2" s="1"/>
  <c r="P14" i="2" s="1"/>
  <c r="Q14" i="2" s="1"/>
  <c r="R14" i="2" s="1"/>
  <c r="N6" i="2"/>
  <c r="O6" i="2" s="1"/>
  <c r="P6" i="2" s="1"/>
  <c r="Q6" i="2" s="1"/>
  <c r="R6" i="2" s="1"/>
  <c r="N13" i="2"/>
  <c r="O13" i="2" s="1"/>
  <c r="P13" i="2" s="1"/>
  <c r="Q13" i="2" s="1"/>
  <c r="R13" i="2" s="1"/>
  <c r="N4" i="2"/>
  <c r="O4" i="2" s="1"/>
  <c r="F18" i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Q18" i="2" l="1"/>
  <c r="R18" i="2" s="1"/>
  <c r="Q17" i="2"/>
  <c r="R17" i="2" s="1"/>
  <c r="O20" i="2"/>
  <c r="P20" i="2" s="1"/>
  <c r="Q20" i="2" s="1"/>
  <c r="R20" i="2" s="1"/>
  <c r="GR154" i="2"/>
  <c r="GS154" i="2"/>
  <c r="HB154" i="2"/>
  <c r="HC154" i="2"/>
  <c r="HD154" i="2"/>
  <c r="HE154" i="2"/>
  <c r="HF154" i="2"/>
  <c r="GR155" i="2"/>
  <c r="GS155" i="2"/>
  <c r="HB155" i="2"/>
  <c r="HC155" i="2"/>
  <c r="HD155" i="2"/>
  <c r="HE155" i="2"/>
  <c r="HF155" i="2"/>
  <c r="GR156" i="2"/>
  <c r="GS156" i="2"/>
  <c r="HB156" i="2"/>
  <c r="HC156" i="2"/>
  <c r="HD156" i="2"/>
  <c r="HE156" i="2"/>
  <c r="HF156" i="2"/>
  <c r="GR157" i="2"/>
  <c r="GS157" i="2"/>
  <c r="HB157" i="2"/>
  <c r="HC157" i="2"/>
  <c r="HD157" i="2"/>
  <c r="HE157" i="2"/>
  <c r="HF157" i="2"/>
  <c r="GR158" i="2"/>
  <c r="GS158" i="2"/>
  <c r="HB158" i="2"/>
  <c r="HC158" i="2"/>
  <c r="HD158" i="2"/>
  <c r="HE158" i="2"/>
  <c r="HF158" i="2"/>
  <c r="GR159" i="2"/>
  <c r="GS159" i="2"/>
  <c r="HB159" i="2"/>
  <c r="HC159" i="2"/>
  <c r="HD159" i="2"/>
  <c r="HE159" i="2"/>
  <c r="HF159" i="2"/>
  <c r="GR160" i="2"/>
  <c r="GS160" i="2"/>
  <c r="HB160" i="2"/>
  <c r="HC160" i="2"/>
  <c r="HD160" i="2"/>
  <c r="HE160" i="2"/>
  <c r="HF160" i="2"/>
  <c r="GR161" i="2"/>
  <c r="GS161" i="2"/>
  <c r="HB161" i="2"/>
  <c r="HC161" i="2"/>
  <c r="HD161" i="2"/>
  <c r="HE161" i="2"/>
  <c r="HF161" i="2"/>
  <c r="GR162" i="2"/>
  <c r="GS162" i="2"/>
  <c r="HB162" i="2"/>
  <c r="HC162" i="2"/>
  <c r="HD162" i="2"/>
  <c r="HE162" i="2"/>
  <c r="HF162" i="2"/>
  <c r="GR163" i="2"/>
  <c r="GS163" i="2"/>
  <c r="HB163" i="2"/>
  <c r="HC163" i="2"/>
  <c r="HD163" i="2"/>
  <c r="HE163" i="2"/>
  <c r="HF163" i="2"/>
  <c r="GR164" i="2"/>
  <c r="GS164" i="2"/>
  <c r="HB164" i="2"/>
  <c r="HC164" i="2"/>
  <c r="HD164" i="2"/>
  <c r="HE164" i="2"/>
  <c r="HF164" i="2"/>
  <c r="GR165" i="2"/>
  <c r="GS165" i="2"/>
  <c r="HB165" i="2"/>
  <c r="HC165" i="2"/>
  <c r="HD165" i="2"/>
  <c r="HE165" i="2"/>
  <c r="HF165" i="2"/>
  <c r="GR166" i="2"/>
  <c r="GS166" i="2"/>
  <c r="HB166" i="2"/>
  <c r="HC166" i="2"/>
  <c r="HD166" i="2"/>
  <c r="HE166" i="2"/>
  <c r="HF166" i="2"/>
  <c r="GR167" i="2"/>
  <c r="GS167" i="2"/>
  <c r="HB167" i="2"/>
  <c r="HC167" i="2"/>
  <c r="HD167" i="2"/>
  <c r="HE167" i="2"/>
  <c r="HF167" i="2"/>
  <c r="GR168" i="2"/>
  <c r="GS168" i="2"/>
  <c r="HB168" i="2"/>
  <c r="HC168" i="2"/>
  <c r="HD168" i="2"/>
  <c r="HE168" i="2"/>
  <c r="HF168" i="2"/>
  <c r="GR169" i="2"/>
  <c r="GS169" i="2"/>
  <c r="HB169" i="2"/>
  <c r="HC169" i="2"/>
  <c r="HD169" i="2"/>
  <c r="HE169" i="2"/>
  <c r="HF169" i="2"/>
  <c r="GR170" i="2"/>
  <c r="GS170" i="2"/>
  <c r="HB170" i="2"/>
  <c r="HC170" i="2"/>
  <c r="HD170" i="2"/>
  <c r="HE170" i="2"/>
  <c r="HF170" i="2"/>
  <c r="GR171" i="2"/>
  <c r="GS171" i="2"/>
  <c r="HB171" i="2"/>
  <c r="HC171" i="2"/>
  <c r="HD171" i="2"/>
  <c r="HE171" i="2"/>
  <c r="HF171" i="2"/>
  <c r="GR172" i="2"/>
  <c r="GS172" i="2"/>
  <c r="HB172" i="2"/>
  <c r="HC172" i="2"/>
  <c r="HD172" i="2"/>
  <c r="HE172" i="2"/>
  <c r="HF172" i="2"/>
  <c r="GR173" i="2"/>
  <c r="GS173" i="2"/>
  <c r="HB173" i="2"/>
  <c r="HC173" i="2"/>
  <c r="HD173" i="2"/>
  <c r="HE173" i="2"/>
  <c r="HF173" i="2"/>
  <c r="GR174" i="2"/>
  <c r="GS174" i="2"/>
  <c r="HB174" i="2"/>
  <c r="HC174" i="2"/>
  <c r="HD174" i="2"/>
  <c r="HE174" i="2"/>
  <c r="HF174" i="2"/>
  <c r="GR175" i="2"/>
  <c r="GS175" i="2"/>
  <c r="HB175" i="2"/>
  <c r="HC175" i="2"/>
  <c r="HD175" i="2"/>
  <c r="HE175" i="2"/>
  <c r="HF175" i="2"/>
  <c r="GR176" i="2"/>
  <c r="GS176" i="2"/>
  <c r="HB176" i="2"/>
  <c r="HC176" i="2"/>
  <c r="HD176" i="2"/>
  <c r="HE176" i="2"/>
  <c r="HF176" i="2"/>
  <c r="GR177" i="2"/>
  <c r="GS177" i="2"/>
  <c r="HB177" i="2"/>
  <c r="HC177" i="2"/>
  <c r="HD177" i="2"/>
  <c r="HE177" i="2"/>
  <c r="HF177" i="2"/>
  <c r="GR178" i="2"/>
  <c r="GS178" i="2"/>
  <c r="HB178" i="2"/>
  <c r="HC178" i="2"/>
  <c r="HD178" i="2"/>
  <c r="HE178" i="2"/>
  <c r="HF178" i="2"/>
  <c r="GR179" i="2"/>
  <c r="GS179" i="2"/>
  <c r="HB179" i="2"/>
  <c r="HC179" i="2"/>
  <c r="HD179" i="2"/>
  <c r="HE179" i="2"/>
  <c r="HF179" i="2"/>
  <c r="GR180" i="2"/>
  <c r="GS180" i="2"/>
  <c r="HB180" i="2"/>
  <c r="HC180" i="2"/>
  <c r="HD180" i="2"/>
  <c r="HE180" i="2"/>
  <c r="HF180" i="2"/>
  <c r="GR181" i="2"/>
  <c r="GS181" i="2"/>
  <c r="HB181" i="2"/>
  <c r="HC181" i="2"/>
  <c r="HD181" i="2"/>
  <c r="HE181" i="2"/>
  <c r="HF181" i="2"/>
  <c r="GR182" i="2"/>
  <c r="GS182" i="2"/>
  <c r="HB182" i="2"/>
  <c r="HC182" i="2"/>
  <c r="HD182" i="2"/>
  <c r="HE182" i="2"/>
  <c r="HF182" i="2"/>
  <c r="GR183" i="2"/>
  <c r="GS183" i="2"/>
  <c r="HB183" i="2"/>
  <c r="HC183" i="2"/>
  <c r="HD183" i="2"/>
  <c r="HE183" i="2"/>
  <c r="HF183" i="2"/>
  <c r="GR184" i="2"/>
  <c r="GS184" i="2"/>
  <c r="HB184" i="2"/>
  <c r="HC184" i="2"/>
  <c r="HD184" i="2"/>
  <c r="HE184" i="2"/>
  <c r="HF184" i="2"/>
  <c r="GR185" i="2"/>
  <c r="GS185" i="2"/>
  <c r="HB185" i="2"/>
  <c r="HC185" i="2"/>
  <c r="HD185" i="2"/>
  <c r="HE185" i="2"/>
  <c r="HF185" i="2"/>
  <c r="GR186" i="2"/>
  <c r="GS186" i="2"/>
  <c r="HB186" i="2"/>
  <c r="HC186" i="2"/>
  <c r="HD186" i="2"/>
  <c r="HE186" i="2"/>
  <c r="HF186" i="2"/>
  <c r="GR187" i="2"/>
  <c r="GS187" i="2"/>
  <c r="HB187" i="2"/>
  <c r="HC187" i="2"/>
  <c r="HD187" i="2"/>
  <c r="HE187" i="2"/>
  <c r="HF187" i="2"/>
  <c r="GR188" i="2"/>
  <c r="GS188" i="2"/>
  <c r="HB188" i="2"/>
  <c r="HC188" i="2"/>
  <c r="HD188" i="2"/>
  <c r="HE188" i="2"/>
  <c r="HF188" i="2"/>
  <c r="GR189" i="2"/>
  <c r="GS189" i="2"/>
  <c r="HB189" i="2"/>
  <c r="HC189" i="2"/>
  <c r="HD189" i="2"/>
  <c r="HE189" i="2"/>
  <c r="HF189" i="2"/>
  <c r="GR190" i="2"/>
  <c r="GS190" i="2"/>
  <c r="HB190" i="2"/>
  <c r="HC190" i="2"/>
  <c r="HD190" i="2"/>
  <c r="HE190" i="2"/>
  <c r="HF190" i="2"/>
  <c r="GR191" i="2"/>
  <c r="GS191" i="2"/>
  <c r="HB191" i="2"/>
  <c r="HC191" i="2"/>
  <c r="HD191" i="2"/>
  <c r="HE191" i="2"/>
  <c r="HF191" i="2"/>
  <c r="GR192" i="2"/>
  <c r="GS192" i="2"/>
  <c r="HB192" i="2"/>
  <c r="HC192" i="2"/>
  <c r="HD192" i="2"/>
  <c r="HE192" i="2"/>
  <c r="HF192" i="2"/>
  <c r="GR193" i="2"/>
  <c r="GS193" i="2"/>
  <c r="HB193" i="2"/>
  <c r="HC193" i="2"/>
  <c r="HD193" i="2"/>
  <c r="HE193" i="2"/>
  <c r="HF193" i="2"/>
  <c r="GR194" i="2"/>
  <c r="GS194" i="2"/>
  <c r="HB194" i="2"/>
  <c r="HC194" i="2"/>
  <c r="HD194" i="2"/>
  <c r="HE194" i="2"/>
  <c r="HF194" i="2"/>
  <c r="GR195" i="2"/>
  <c r="GS195" i="2"/>
  <c r="HB195" i="2"/>
  <c r="HC195" i="2"/>
  <c r="HD195" i="2"/>
  <c r="HE195" i="2"/>
  <c r="HF195" i="2"/>
  <c r="GR196" i="2"/>
  <c r="GS196" i="2"/>
  <c r="HB196" i="2"/>
  <c r="HC196" i="2"/>
  <c r="HD196" i="2"/>
  <c r="HE196" i="2"/>
  <c r="HF196" i="2"/>
  <c r="GR197" i="2"/>
  <c r="GS197" i="2"/>
  <c r="HB197" i="2"/>
  <c r="HC197" i="2"/>
  <c r="HD197" i="2"/>
  <c r="HE197" i="2"/>
  <c r="HF197" i="2"/>
  <c r="GR198" i="2"/>
  <c r="GS198" i="2"/>
  <c r="HB198" i="2"/>
  <c r="HC198" i="2"/>
  <c r="HD198" i="2"/>
  <c r="HE198" i="2"/>
  <c r="HF198" i="2"/>
  <c r="GR199" i="2"/>
  <c r="GS199" i="2"/>
  <c r="HB199" i="2"/>
  <c r="HC199" i="2"/>
  <c r="HD199" i="2"/>
  <c r="HE199" i="2"/>
  <c r="HF199" i="2"/>
  <c r="GR200" i="2"/>
  <c r="GS200" i="2"/>
  <c r="HB200" i="2"/>
  <c r="HC200" i="2"/>
  <c r="HD200" i="2"/>
  <c r="HE200" i="2"/>
  <c r="HF200" i="2"/>
  <c r="GR201" i="2"/>
  <c r="GS201" i="2"/>
  <c r="HB201" i="2"/>
  <c r="HC201" i="2"/>
  <c r="HD201" i="2"/>
  <c r="HE201" i="2"/>
  <c r="HF201" i="2"/>
  <c r="GR202" i="2"/>
  <c r="GS202" i="2"/>
  <c r="GT202" i="2" s="1" a="1"/>
  <c r="GT202" i="2" s="1"/>
  <c r="HB202" i="2"/>
  <c r="HC202" i="2"/>
  <c r="HD202" i="2"/>
  <c r="HE202" i="2"/>
  <c r="HF202" i="2"/>
  <c r="GR203" i="2"/>
  <c r="GS203" i="2"/>
  <c r="GT203" i="2" s="1" a="1"/>
  <c r="GT203" i="2" s="1"/>
  <c r="HB203" i="2"/>
  <c r="HC203" i="2"/>
  <c r="HD203" i="2"/>
  <c r="HE203" i="2"/>
  <c r="HF203" i="2"/>
  <c r="FW154" i="2"/>
  <c r="FX154" i="2"/>
  <c r="GG154" i="2"/>
  <c r="GH154" i="2"/>
  <c r="GI154" i="2"/>
  <c r="GJ154" i="2"/>
  <c r="GK154" i="2"/>
  <c r="FW155" i="2"/>
  <c r="FX155" i="2"/>
  <c r="GG155" i="2"/>
  <c r="GH155" i="2"/>
  <c r="GI155" i="2"/>
  <c r="GJ155" i="2"/>
  <c r="GK155" i="2"/>
  <c r="FW156" i="2"/>
  <c r="FX156" i="2"/>
  <c r="GG156" i="2"/>
  <c r="GH156" i="2"/>
  <c r="GI156" i="2"/>
  <c r="GJ156" i="2"/>
  <c r="GK156" i="2"/>
  <c r="FW157" i="2"/>
  <c r="FX157" i="2"/>
  <c r="GG157" i="2"/>
  <c r="GH157" i="2"/>
  <c r="GI157" i="2"/>
  <c r="GJ157" i="2"/>
  <c r="GK157" i="2"/>
  <c r="FW158" i="2"/>
  <c r="FX158" i="2"/>
  <c r="GG158" i="2"/>
  <c r="GH158" i="2"/>
  <c r="GI158" i="2"/>
  <c r="GJ158" i="2"/>
  <c r="GK158" i="2"/>
  <c r="FW159" i="2"/>
  <c r="FX159" i="2"/>
  <c r="GG159" i="2"/>
  <c r="GH159" i="2"/>
  <c r="GI159" i="2"/>
  <c r="GJ159" i="2"/>
  <c r="GK159" i="2"/>
  <c r="FW160" i="2"/>
  <c r="FX160" i="2"/>
  <c r="GG160" i="2"/>
  <c r="GH160" i="2"/>
  <c r="GI160" i="2"/>
  <c r="GJ160" i="2"/>
  <c r="GK160" i="2"/>
  <c r="FW161" i="2"/>
  <c r="FX161" i="2"/>
  <c r="GG161" i="2"/>
  <c r="GH161" i="2"/>
  <c r="GI161" i="2"/>
  <c r="GJ161" i="2"/>
  <c r="GK161" i="2"/>
  <c r="FW162" i="2"/>
  <c r="FX162" i="2"/>
  <c r="GG162" i="2"/>
  <c r="GH162" i="2"/>
  <c r="GI162" i="2"/>
  <c r="GJ162" i="2"/>
  <c r="GK162" i="2"/>
  <c r="FW163" i="2"/>
  <c r="FX163" i="2"/>
  <c r="GG163" i="2"/>
  <c r="GH163" i="2"/>
  <c r="GI163" i="2"/>
  <c r="GJ163" i="2"/>
  <c r="GK163" i="2"/>
  <c r="FW164" i="2"/>
  <c r="FX164" i="2"/>
  <c r="GG164" i="2"/>
  <c r="GH164" i="2"/>
  <c r="GI164" i="2"/>
  <c r="GJ164" i="2"/>
  <c r="GK164" i="2"/>
  <c r="FW165" i="2"/>
  <c r="FX165" i="2"/>
  <c r="GG165" i="2"/>
  <c r="GH165" i="2"/>
  <c r="GI165" i="2"/>
  <c r="GJ165" i="2"/>
  <c r="GK165" i="2"/>
  <c r="FW166" i="2"/>
  <c r="FX166" i="2"/>
  <c r="GG166" i="2"/>
  <c r="GH166" i="2"/>
  <c r="GI166" i="2"/>
  <c r="GJ166" i="2"/>
  <c r="GK166" i="2"/>
  <c r="FW167" i="2"/>
  <c r="FX167" i="2"/>
  <c r="GG167" i="2"/>
  <c r="GH167" i="2"/>
  <c r="GI167" i="2"/>
  <c r="GJ167" i="2"/>
  <c r="GK167" i="2"/>
  <c r="FW168" i="2"/>
  <c r="FX168" i="2"/>
  <c r="GG168" i="2"/>
  <c r="GH168" i="2"/>
  <c r="GI168" i="2"/>
  <c r="GJ168" i="2"/>
  <c r="GK168" i="2"/>
  <c r="FW169" i="2"/>
  <c r="FX169" i="2"/>
  <c r="GG169" i="2"/>
  <c r="GH169" i="2"/>
  <c r="GI169" i="2"/>
  <c r="GJ169" i="2"/>
  <c r="GK169" i="2"/>
  <c r="FW170" i="2"/>
  <c r="FX170" i="2"/>
  <c r="GG170" i="2"/>
  <c r="GH170" i="2"/>
  <c r="GI170" i="2"/>
  <c r="GJ170" i="2"/>
  <c r="GK170" i="2"/>
  <c r="FW171" i="2"/>
  <c r="FX171" i="2"/>
  <c r="GG171" i="2"/>
  <c r="GH171" i="2"/>
  <c r="GI171" i="2"/>
  <c r="GJ171" i="2"/>
  <c r="GK171" i="2"/>
  <c r="FW172" i="2"/>
  <c r="FX172" i="2"/>
  <c r="GG172" i="2"/>
  <c r="GH172" i="2"/>
  <c r="GI172" i="2"/>
  <c r="GJ172" i="2"/>
  <c r="GK172" i="2"/>
  <c r="FW173" i="2"/>
  <c r="FX173" i="2"/>
  <c r="GG173" i="2"/>
  <c r="GH173" i="2"/>
  <c r="GI173" i="2"/>
  <c r="GJ173" i="2"/>
  <c r="GK173" i="2"/>
  <c r="FW174" i="2"/>
  <c r="FX174" i="2"/>
  <c r="GG174" i="2"/>
  <c r="GH174" i="2"/>
  <c r="GI174" i="2"/>
  <c r="GJ174" i="2"/>
  <c r="GK174" i="2"/>
  <c r="FW175" i="2"/>
  <c r="FX175" i="2"/>
  <c r="GG175" i="2"/>
  <c r="GH175" i="2"/>
  <c r="GI175" i="2"/>
  <c r="GJ175" i="2"/>
  <c r="GK175" i="2"/>
  <c r="FW176" i="2"/>
  <c r="FX176" i="2"/>
  <c r="GG176" i="2"/>
  <c r="GH176" i="2"/>
  <c r="GI176" i="2"/>
  <c r="GJ176" i="2"/>
  <c r="GK176" i="2"/>
  <c r="FW177" i="2"/>
  <c r="FX177" i="2"/>
  <c r="GG177" i="2"/>
  <c r="GH177" i="2"/>
  <c r="GI177" i="2"/>
  <c r="GJ177" i="2"/>
  <c r="GK177" i="2"/>
  <c r="FW178" i="2"/>
  <c r="FX178" i="2"/>
  <c r="GG178" i="2"/>
  <c r="GH178" i="2"/>
  <c r="GI178" i="2"/>
  <c r="GJ178" i="2"/>
  <c r="GK178" i="2"/>
  <c r="FW179" i="2"/>
  <c r="FX179" i="2"/>
  <c r="GG179" i="2"/>
  <c r="GH179" i="2"/>
  <c r="GI179" i="2"/>
  <c r="GJ179" i="2"/>
  <c r="GK179" i="2"/>
  <c r="FW180" i="2"/>
  <c r="FX180" i="2"/>
  <c r="GG180" i="2"/>
  <c r="GH180" i="2"/>
  <c r="GI180" i="2"/>
  <c r="GJ180" i="2"/>
  <c r="GK180" i="2"/>
  <c r="FW181" i="2"/>
  <c r="FX181" i="2"/>
  <c r="GG181" i="2"/>
  <c r="GH181" i="2"/>
  <c r="GI181" i="2"/>
  <c r="GJ181" i="2"/>
  <c r="GK181" i="2"/>
  <c r="FW182" i="2"/>
  <c r="FX182" i="2"/>
  <c r="GG182" i="2"/>
  <c r="GH182" i="2"/>
  <c r="GI182" i="2"/>
  <c r="GJ182" i="2"/>
  <c r="GK182" i="2"/>
  <c r="FW183" i="2"/>
  <c r="FX183" i="2"/>
  <c r="GG183" i="2"/>
  <c r="GH183" i="2"/>
  <c r="GI183" i="2"/>
  <c r="GJ183" i="2"/>
  <c r="GK183" i="2"/>
  <c r="FW184" i="2"/>
  <c r="FX184" i="2"/>
  <c r="GG184" i="2"/>
  <c r="GH184" i="2"/>
  <c r="GI184" i="2"/>
  <c r="GJ184" i="2"/>
  <c r="GK184" i="2"/>
  <c r="FW185" i="2"/>
  <c r="FX185" i="2"/>
  <c r="GG185" i="2"/>
  <c r="GH185" i="2"/>
  <c r="GI185" i="2"/>
  <c r="GJ185" i="2"/>
  <c r="GK185" i="2"/>
  <c r="FW186" i="2"/>
  <c r="FX186" i="2"/>
  <c r="GG186" i="2"/>
  <c r="GH186" i="2"/>
  <c r="GI186" i="2"/>
  <c r="GJ186" i="2"/>
  <c r="GK186" i="2"/>
  <c r="FW187" i="2"/>
  <c r="FX187" i="2"/>
  <c r="GG187" i="2"/>
  <c r="GH187" i="2"/>
  <c r="GI187" i="2"/>
  <c r="GJ187" i="2"/>
  <c r="GK187" i="2"/>
  <c r="FW188" i="2"/>
  <c r="FX188" i="2"/>
  <c r="GG188" i="2"/>
  <c r="GH188" i="2"/>
  <c r="GI188" i="2"/>
  <c r="GJ188" i="2"/>
  <c r="GK188" i="2"/>
  <c r="FW189" i="2"/>
  <c r="FX189" i="2"/>
  <c r="GG189" i="2"/>
  <c r="GH189" i="2"/>
  <c r="GI189" i="2"/>
  <c r="GJ189" i="2"/>
  <c r="GK189" i="2"/>
  <c r="FW190" i="2"/>
  <c r="FX190" i="2"/>
  <c r="GG190" i="2"/>
  <c r="GH190" i="2"/>
  <c r="GI190" i="2"/>
  <c r="GJ190" i="2"/>
  <c r="GK190" i="2"/>
  <c r="FW191" i="2"/>
  <c r="FX191" i="2"/>
  <c r="GG191" i="2"/>
  <c r="GH191" i="2"/>
  <c r="GI191" i="2"/>
  <c r="GJ191" i="2"/>
  <c r="GK191" i="2"/>
  <c r="FW192" i="2"/>
  <c r="FX192" i="2"/>
  <c r="GG192" i="2"/>
  <c r="GH192" i="2"/>
  <c r="GI192" i="2"/>
  <c r="GJ192" i="2"/>
  <c r="GK192" i="2"/>
  <c r="FW193" i="2"/>
  <c r="FX193" i="2"/>
  <c r="GG193" i="2"/>
  <c r="GH193" i="2"/>
  <c r="GI193" i="2"/>
  <c r="GJ193" i="2"/>
  <c r="GK193" i="2"/>
  <c r="FW194" i="2"/>
  <c r="FX194" i="2"/>
  <c r="GG194" i="2"/>
  <c r="GH194" i="2"/>
  <c r="GI194" i="2"/>
  <c r="GJ194" i="2"/>
  <c r="GK194" i="2"/>
  <c r="FW195" i="2"/>
  <c r="FX195" i="2"/>
  <c r="GG195" i="2"/>
  <c r="GH195" i="2"/>
  <c r="GI195" i="2"/>
  <c r="GJ195" i="2"/>
  <c r="GK195" i="2"/>
  <c r="FW196" i="2"/>
  <c r="FX196" i="2"/>
  <c r="GG196" i="2"/>
  <c r="GH196" i="2"/>
  <c r="GI196" i="2"/>
  <c r="GJ196" i="2"/>
  <c r="GK196" i="2"/>
  <c r="FW197" i="2"/>
  <c r="FX197" i="2"/>
  <c r="GG197" i="2"/>
  <c r="GH197" i="2"/>
  <c r="GI197" i="2"/>
  <c r="GJ197" i="2"/>
  <c r="GK197" i="2"/>
  <c r="FW198" i="2"/>
  <c r="FX198" i="2"/>
  <c r="GG198" i="2"/>
  <c r="GH198" i="2"/>
  <c r="GI198" i="2"/>
  <c r="GJ198" i="2"/>
  <c r="GK198" i="2"/>
  <c r="FW199" i="2"/>
  <c r="FX199" i="2"/>
  <c r="GG199" i="2"/>
  <c r="GH199" i="2"/>
  <c r="GI199" i="2"/>
  <c r="GJ199" i="2"/>
  <c r="GK199" i="2"/>
  <c r="FW200" i="2"/>
  <c r="FX200" i="2"/>
  <c r="GG200" i="2"/>
  <c r="GH200" i="2"/>
  <c r="GI200" i="2"/>
  <c r="GJ200" i="2"/>
  <c r="GK200" i="2"/>
  <c r="FW201" i="2"/>
  <c r="FX201" i="2"/>
  <c r="GG201" i="2"/>
  <c r="GH201" i="2"/>
  <c r="GI201" i="2"/>
  <c r="GJ201" i="2"/>
  <c r="GK201" i="2"/>
  <c r="FW202" i="2"/>
  <c r="FX202" i="2"/>
  <c r="FY202" i="2" s="1" a="1"/>
  <c r="FY202" i="2" s="1"/>
  <c r="GG202" i="2"/>
  <c r="GH202" i="2"/>
  <c r="GI202" i="2"/>
  <c r="GJ202" i="2"/>
  <c r="GK202" i="2"/>
  <c r="FW203" i="2"/>
  <c r="FX203" i="2"/>
  <c r="FY203" i="2" s="1" a="1"/>
  <c r="FY203" i="2" s="1"/>
  <c r="GG203" i="2"/>
  <c r="GH203" i="2"/>
  <c r="GI203" i="2"/>
  <c r="GJ203" i="2"/>
  <c r="GK203" i="2"/>
  <c r="FB154" i="2"/>
  <c r="FC154" i="2"/>
  <c r="FL154" i="2"/>
  <c r="FM154" i="2"/>
  <c r="FN154" i="2"/>
  <c r="FO154" i="2"/>
  <c r="FP154" i="2"/>
  <c r="FB155" i="2"/>
  <c r="FC155" i="2"/>
  <c r="FL155" i="2"/>
  <c r="FM155" i="2"/>
  <c r="FN155" i="2"/>
  <c r="FO155" i="2"/>
  <c r="FP155" i="2"/>
  <c r="FB156" i="2"/>
  <c r="FC156" i="2"/>
  <c r="FL156" i="2"/>
  <c r="FM156" i="2"/>
  <c r="FN156" i="2"/>
  <c r="FO156" i="2"/>
  <c r="FP156" i="2"/>
  <c r="FB157" i="2"/>
  <c r="FC157" i="2"/>
  <c r="FL157" i="2"/>
  <c r="FM157" i="2"/>
  <c r="FN157" i="2"/>
  <c r="FO157" i="2"/>
  <c r="FP157" i="2"/>
  <c r="FB158" i="2"/>
  <c r="FC158" i="2"/>
  <c r="FL158" i="2"/>
  <c r="FM158" i="2"/>
  <c r="FN158" i="2"/>
  <c r="FO158" i="2"/>
  <c r="FP158" i="2"/>
  <c r="FB159" i="2"/>
  <c r="FC159" i="2"/>
  <c r="FL159" i="2"/>
  <c r="FM159" i="2"/>
  <c r="FN159" i="2"/>
  <c r="FO159" i="2"/>
  <c r="FP159" i="2"/>
  <c r="FB160" i="2"/>
  <c r="FC160" i="2"/>
  <c r="FL160" i="2"/>
  <c r="FM160" i="2"/>
  <c r="FN160" i="2"/>
  <c r="FO160" i="2"/>
  <c r="FP160" i="2"/>
  <c r="FB161" i="2"/>
  <c r="FC161" i="2"/>
  <c r="FL161" i="2"/>
  <c r="FM161" i="2"/>
  <c r="FN161" i="2"/>
  <c r="FO161" i="2"/>
  <c r="FP161" i="2"/>
  <c r="FB162" i="2"/>
  <c r="FC162" i="2"/>
  <c r="FL162" i="2"/>
  <c r="FM162" i="2"/>
  <c r="FN162" i="2"/>
  <c r="FO162" i="2"/>
  <c r="FP162" i="2"/>
  <c r="FB163" i="2"/>
  <c r="FC163" i="2"/>
  <c r="FL163" i="2"/>
  <c r="FM163" i="2"/>
  <c r="FN163" i="2"/>
  <c r="FO163" i="2"/>
  <c r="FP163" i="2"/>
  <c r="FB164" i="2"/>
  <c r="FC164" i="2"/>
  <c r="FL164" i="2"/>
  <c r="FM164" i="2"/>
  <c r="FN164" i="2"/>
  <c r="FO164" i="2"/>
  <c r="FP164" i="2"/>
  <c r="FB165" i="2"/>
  <c r="FC165" i="2"/>
  <c r="FL165" i="2"/>
  <c r="FM165" i="2"/>
  <c r="FN165" i="2"/>
  <c r="FO165" i="2"/>
  <c r="FP165" i="2"/>
  <c r="FB166" i="2"/>
  <c r="FC166" i="2"/>
  <c r="FL166" i="2"/>
  <c r="FM166" i="2"/>
  <c r="FN166" i="2"/>
  <c r="FO166" i="2"/>
  <c r="FP166" i="2"/>
  <c r="FB167" i="2"/>
  <c r="FC167" i="2"/>
  <c r="FL167" i="2"/>
  <c r="FM167" i="2"/>
  <c r="FN167" i="2"/>
  <c r="FO167" i="2"/>
  <c r="FP167" i="2"/>
  <c r="FB168" i="2"/>
  <c r="FC168" i="2"/>
  <c r="FL168" i="2"/>
  <c r="FM168" i="2"/>
  <c r="FN168" i="2"/>
  <c r="FO168" i="2"/>
  <c r="FP168" i="2"/>
  <c r="FB169" i="2"/>
  <c r="FC169" i="2"/>
  <c r="FL169" i="2"/>
  <c r="FM169" i="2"/>
  <c r="FN169" i="2"/>
  <c r="FO169" i="2"/>
  <c r="FP169" i="2"/>
  <c r="FB170" i="2"/>
  <c r="FC170" i="2"/>
  <c r="FL170" i="2"/>
  <c r="FM170" i="2"/>
  <c r="FN170" i="2"/>
  <c r="FO170" i="2"/>
  <c r="FP170" i="2"/>
  <c r="FB171" i="2"/>
  <c r="FC171" i="2"/>
  <c r="FL171" i="2"/>
  <c r="FM171" i="2"/>
  <c r="FN171" i="2"/>
  <c r="FO171" i="2"/>
  <c r="FP171" i="2"/>
  <c r="FB172" i="2"/>
  <c r="FC172" i="2"/>
  <c r="FL172" i="2"/>
  <c r="FM172" i="2"/>
  <c r="FN172" i="2"/>
  <c r="FO172" i="2"/>
  <c r="FP172" i="2"/>
  <c r="FB173" i="2"/>
  <c r="FC173" i="2"/>
  <c r="FL173" i="2"/>
  <c r="FM173" i="2"/>
  <c r="FN173" i="2"/>
  <c r="FO173" i="2"/>
  <c r="FP173" i="2"/>
  <c r="FB174" i="2"/>
  <c r="FC174" i="2"/>
  <c r="FL174" i="2"/>
  <c r="FM174" i="2"/>
  <c r="FN174" i="2"/>
  <c r="FO174" i="2"/>
  <c r="FP174" i="2"/>
  <c r="FB175" i="2"/>
  <c r="FC175" i="2"/>
  <c r="FL175" i="2"/>
  <c r="FM175" i="2"/>
  <c r="FN175" i="2"/>
  <c r="FO175" i="2"/>
  <c r="FP175" i="2"/>
  <c r="FB176" i="2"/>
  <c r="FC176" i="2"/>
  <c r="FL176" i="2"/>
  <c r="FM176" i="2"/>
  <c r="FN176" i="2"/>
  <c r="FO176" i="2"/>
  <c r="FP176" i="2"/>
  <c r="FB177" i="2"/>
  <c r="FC177" i="2"/>
  <c r="FL177" i="2"/>
  <c r="FM177" i="2"/>
  <c r="FN177" i="2"/>
  <c r="FO177" i="2"/>
  <c r="FP177" i="2"/>
  <c r="FB178" i="2"/>
  <c r="FC178" i="2"/>
  <c r="FL178" i="2"/>
  <c r="FM178" i="2"/>
  <c r="FN178" i="2"/>
  <c r="FO178" i="2"/>
  <c r="FP178" i="2"/>
  <c r="FB179" i="2"/>
  <c r="FC179" i="2"/>
  <c r="FL179" i="2"/>
  <c r="FM179" i="2"/>
  <c r="FN179" i="2"/>
  <c r="FO179" i="2"/>
  <c r="FP179" i="2"/>
  <c r="FB180" i="2"/>
  <c r="FC180" i="2"/>
  <c r="FL180" i="2"/>
  <c r="FM180" i="2"/>
  <c r="FN180" i="2"/>
  <c r="FO180" i="2"/>
  <c r="FP180" i="2"/>
  <c r="FB181" i="2"/>
  <c r="FC181" i="2"/>
  <c r="FL181" i="2"/>
  <c r="FM181" i="2"/>
  <c r="FN181" i="2"/>
  <c r="FO181" i="2"/>
  <c r="FP181" i="2"/>
  <c r="FB182" i="2"/>
  <c r="FC182" i="2"/>
  <c r="FL182" i="2"/>
  <c r="FM182" i="2"/>
  <c r="FN182" i="2"/>
  <c r="FO182" i="2"/>
  <c r="FP182" i="2"/>
  <c r="FB183" i="2"/>
  <c r="FC183" i="2"/>
  <c r="FL183" i="2"/>
  <c r="FM183" i="2"/>
  <c r="FN183" i="2"/>
  <c r="FO183" i="2"/>
  <c r="FP183" i="2"/>
  <c r="FB184" i="2"/>
  <c r="FC184" i="2"/>
  <c r="FL184" i="2"/>
  <c r="FM184" i="2"/>
  <c r="FN184" i="2"/>
  <c r="FO184" i="2"/>
  <c r="FP184" i="2"/>
  <c r="FB185" i="2"/>
  <c r="FC185" i="2"/>
  <c r="FL185" i="2"/>
  <c r="FM185" i="2"/>
  <c r="FN185" i="2"/>
  <c r="FO185" i="2"/>
  <c r="FP185" i="2"/>
  <c r="FB186" i="2"/>
  <c r="FC186" i="2"/>
  <c r="FL186" i="2"/>
  <c r="FM186" i="2"/>
  <c r="FN186" i="2"/>
  <c r="FO186" i="2"/>
  <c r="FP186" i="2"/>
  <c r="FB187" i="2"/>
  <c r="FC187" i="2"/>
  <c r="FL187" i="2"/>
  <c r="FM187" i="2"/>
  <c r="FN187" i="2"/>
  <c r="FO187" i="2"/>
  <c r="FP187" i="2"/>
  <c r="FB188" i="2"/>
  <c r="FC188" i="2"/>
  <c r="FL188" i="2"/>
  <c r="FM188" i="2"/>
  <c r="FN188" i="2"/>
  <c r="FO188" i="2"/>
  <c r="FP188" i="2"/>
  <c r="FB189" i="2"/>
  <c r="FC189" i="2"/>
  <c r="FL189" i="2"/>
  <c r="FM189" i="2"/>
  <c r="FN189" i="2"/>
  <c r="FO189" i="2"/>
  <c r="FP189" i="2"/>
  <c r="FB190" i="2"/>
  <c r="FC190" i="2"/>
  <c r="FL190" i="2"/>
  <c r="FM190" i="2"/>
  <c r="FN190" i="2"/>
  <c r="FO190" i="2"/>
  <c r="FP190" i="2"/>
  <c r="FB191" i="2"/>
  <c r="FC191" i="2"/>
  <c r="FL191" i="2"/>
  <c r="FM191" i="2"/>
  <c r="FN191" i="2"/>
  <c r="FO191" i="2"/>
  <c r="FP191" i="2"/>
  <c r="FB192" i="2"/>
  <c r="FC192" i="2"/>
  <c r="FL192" i="2"/>
  <c r="FM192" i="2"/>
  <c r="FN192" i="2"/>
  <c r="FO192" i="2"/>
  <c r="FP192" i="2"/>
  <c r="FB193" i="2"/>
  <c r="FC193" i="2"/>
  <c r="FL193" i="2"/>
  <c r="FM193" i="2"/>
  <c r="FN193" i="2"/>
  <c r="FO193" i="2"/>
  <c r="FP193" i="2"/>
  <c r="FB194" i="2"/>
  <c r="FC194" i="2"/>
  <c r="FL194" i="2"/>
  <c r="FM194" i="2"/>
  <c r="FN194" i="2"/>
  <c r="FO194" i="2"/>
  <c r="FP194" i="2"/>
  <c r="FB195" i="2"/>
  <c r="FC195" i="2"/>
  <c r="FL195" i="2"/>
  <c r="FM195" i="2"/>
  <c r="FN195" i="2"/>
  <c r="FO195" i="2"/>
  <c r="FP195" i="2"/>
  <c r="FB196" i="2"/>
  <c r="FC196" i="2"/>
  <c r="FL196" i="2"/>
  <c r="FM196" i="2"/>
  <c r="FN196" i="2"/>
  <c r="FO196" i="2"/>
  <c r="FP196" i="2"/>
  <c r="FB197" i="2"/>
  <c r="FC197" i="2"/>
  <c r="FL197" i="2"/>
  <c r="FM197" i="2"/>
  <c r="FN197" i="2"/>
  <c r="FO197" i="2"/>
  <c r="FP197" i="2"/>
  <c r="FB198" i="2"/>
  <c r="FC198" i="2"/>
  <c r="FL198" i="2"/>
  <c r="FM198" i="2"/>
  <c r="FN198" i="2"/>
  <c r="FO198" i="2"/>
  <c r="FP198" i="2"/>
  <c r="FB199" i="2"/>
  <c r="FC199" i="2"/>
  <c r="FL199" i="2"/>
  <c r="FM199" i="2"/>
  <c r="FN199" i="2"/>
  <c r="FO199" i="2"/>
  <c r="FP199" i="2"/>
  <c r="FB200" i="2"/>
  <c r="FC200" i="2"/>
  <c r="FL200" i="2"/>
  <c r="FM200" i="2"/>
  <c r="FN200" i="2"/>
  <c r="FO200" i="2"/>
  <c r="FP200" i="2"/>
  <c r="FB201" i="2"/>
  <c r="FC201" i="2"/>
  <c r="FL201" i="2"/>
  <c r="FM201" i="2"/>
  <c r="FN201" i="2"/>
  <c r="FO201" i="2"/>
  <c r="FP201" i="2"/>
  <c r="FB202" i="2"/>
  <c r="FC202" i="2"/>
  <c r="FL202" i="2"/>
  <c r="FM202" i="2"/>
  <c r="FN202" i="2"/>
  <c r="FO202" i="2"/>
  <c r="FP202" i="2"/>
  <c r="FB203" i="2"/>
  <c r="FC203" i="2"/>
  <c r="FL203" i="2"/>
  <c r="FM203" i="2"/>
  <c r="FN203" i="2"/>
  <c r="FO203" i="2"/>
  <c r="FP203" i="2"/>
  <c r="EG154" i="2"/>
  <c r="EH154" i="2"/>
  <c r="EQ154" i="2"/>
  <c r="ER154" i="2"/>
  <c r="ES154" i="2"/>
  <c r="ET154" i="2"/>
  <c r="EU154" i="2"/>
  <c r="EG155" i="2"/>
  <c r="EH155" i="2"/>
  <c r="EQ155" i="2"/>
  <c r="ER155" i="2"/>
  <c r="ES155" i="2"/>
  <c r="ET155" i="2"/>
  <c r="EU155" i="2"/>
  <c r="EG156" i="2"/>
  <c r="EH156" i="2"/>
  <c r="EQ156" i="2"/>
  <c r="ER156" i="2"/>
  <c r="ES156" i="2"/>
  <c r="ET156" i="2"/>
  <c r="EU156" i="2"/>
  <c r="EG157" i="2"/>
  <c r="EH157" i="2"/>
  <c r="EQ157" i="2"/>
  <c r="ER157" i="2"/>
  <c r="ES157" i="2"/>
  <c r="ET157" i="2"/>
  <c r="EU157" i="2"/>
  <c r="EG158" i="2"/>
  <c r="EH158" i="2"/>
  <c r="EQ158" i="2"/>
  <c r="ER158" i="2"/>
  <c r="ES158" i="2"/>
  <c r="ET158" i="2"/>
  <c r="EU158" i="2"/>
  <c r="EG159" i="2"/>
  <c r="EH159" i="2"/>
  <c r="EQ159" i="2"/>
  <c r="ER159" i="2"/>
  <c r="ES159" i="2"/>
  <c r="ET159" i="2"/>
  <c r="EU159" i="2"/>
  <c r="EG160" i="2"/>
  <c r="EH160" i="2"/>
  <c r="EQ160" i="2"/>
  <c r="ER160" i="2"/>
  <c r="ES160" i="2"/>
  <c r="ET160" i="2"/>
  <c r="EU160" i="2"/>
  <c r="EG161" i="2"/>
  <c r="EH161" i="2"/>
  <c r="EQ161" i="2"/>
  <c r="ER161" i="2"/>
  <c r="ES161" i="2"/>
  <c r="ET161" i="2"/>
  <c r="EU161" i="2"/>
  <c r="EG162" i="2"/>
  <c r="EH162" i="2"/>
  <c r="EQ162" i="2"/>
  <c r="ER162" i="2"/>
  <c r="ES162" i="2"/>
  <c r="ET162" i="2"/>
  <c r="EU162" i="2"/>
  <c r="EG163" i="2"/>
  <c r="EH163" i="2"/>
  <c r="EQ163" i="2"/>
  <c r="ER163" i="2"/>
  <c r="ES163" i="2"/>
  <c r="ET163" i="2"/>
  <c r="EU163" i="2"/>
  <c r="EG164" i="2"/>
  <c r="EH164" i="2"/>
  <c r="EQ164" i="2"/>
  <c r="ER164" i="2"/>
  <c r="ES164" i="2"/>
  <c r="ET164" i="2"/>
  <c r="EU164" i="2"/>
  <c r="EG165" i="2"/>
  <c r="EH165" i="2"/>
  <c r="EQ165" i="2"/>
  <c r="ER165" i="2"/>
  <c r="ES165" i="2"/>
  <c r="ET165" i="2"/>
  <c r="EU165" i="2"/>
  <c r="EG166" i="2"/>
  <c r="EH166" i="2"/>
  <c r="EQ166" i="2"/>
  <c r="ER166" i="2"/>
  <c r="ES166" i="2"/>
  <c r="ET166" i="2"/>
  <c r="EU166" i="2"/>
  <c r="EG167" i="2"/>
  <c r="EH167" i="2"/>
  <c r="EQ167" i="2"/>
  <c r="ER167" i="2"/>
  <c r="ES167" i="2"/>
  <c r="ET167" i="2"/>
  <c r="EU167" i="2"/>
  <c r="EG168" i="2"/>
  <c r="EH168" i="2"/>
  <c r="EQ168" i="2"/>
  <c r="ER168" i="2"/>
  <c r="ES168" i="2"/>
  <c r="ET168" i="2"/>
  <c r="EU168" i="2"/>
  <c r="EG169" i="2"/>
  <c r="EH169" i="2"/>
  <c r="EQ169" i="2"/>
  <c r="ER169" i="2"/>
  <c r="ES169" i="2"/>
  <c r="ET169" i="2"/>
  <c r="EU169" i="2"/>
  <c r="EG170" i="2"/>
  <c r="EH170" i="2"/>
  <c r="EQ170" i="2"/>
  <c r="ER170" i="2"/>
  <c r="ES170" i="2"/>
  <c r="ET170" i="2"/>
  <c r="EU170" i="2"/>
  <c r="EG171" i="2"/>
  <c r="EH171" i="2"/>
  <c r="EQ171" i="2"/>
  <c r="ER171" i="2"/>
  <c r="ES171" i="2"/>
  <c r="ET171" i="2"/>
  <c r="EU171" i="2"/>
  <c r="EG172" i="2"/>
  <c r="EH172" i="2"/>
  <c r="EQ172" i="2"/>
  <c r="ER172" i="2"/>
  <c r="ES172" i="2"/>
  <c r="ET172" i="2"/>
  <c r="EU172" i="2"/>
  <c r="EG173" i="2"/>
  <c r="EH173" i="2"/>
  <c r="EQ173" i="2"/>
  <c r="ER173" i="2"/>
  <c r="ES173" i="2"/>
  <c r="ET173" i="2"/>
  <c r="EU173" i="2"/>
  <c r="EG174" i="2"/>
  <c r="EH174" i="2"/>
  <c r="EQ174" i="2"/>
  <c r="ER174" i="2"/>
  <c r="ES174" i="2"/>
  <c r="ET174" i="2"/>
  <c r="EU174" i="2"/>
  <c r="EG175" i="2"/>
  <c r="EH175" i="2"/>
  <c r="EQ175" i="2"/>
  <c r="ER175" i="2"/>
  <c r="ES175" i="2"/>
  <c r="ET175" i="2"/>
  <c r="EU175" i="2"/>
  <c r="EG176" i="2"/>
  <c r="EH176" i="2"/>
  <c r="EQ176" i="2"/>
  <c r="ER176" i="2"/>
  <c r="ES176" i="2"/>
  <c r="ET176" i="2"/>
  <c r="EU176" i="2"/>
  <c r="EG177" i="2"/>
  <c r="EH177" i="2"/>
  <c r="EQ177" i="2"/>
  <c r="ER177" i="2"/>
  <c r="ES177" i="2"/>
  <c r="ET177" i="2"/>
  <c r="EU177" i="2"/>
  <c r="EG178" i="2"/>
  <c r="EH178" i="2"/>
  <c r="EQ178" i="2"/>
  <c r="ER178" i="2"/>
  <c r="ES178" i="2"/>
  <c r="ET178" i="2"/>
  <c r="EU178" i="2"/>
  <c r="EG179" i="2"/>
  <c r="EH179" i="2"/>
  <c r="EQ179" i="2"/>
  <c r="ER179" i="2"/>
  <c r="ES179" i="2"/>
  <c r="ET179" i="2"/>
  <c r="EU179" i="2"/>
  <c r="EG180" i="2"/>
  <c r="EH180" i="2"/>
  <c r="EQ180" i="2"/>
  <c r="ER180" i="2"/>
  <c r="ES180" i="2"/>
  <c r="ET180" i="2"/>
  <c r="EU180" i="2"/>
  <c r="EG181" i="2"/>
  <c r="EH181" i="2"/>
  <c r="EQ181" i="2"/>
  <c r="ER181" i="2"/>
  <c r="ES181" i="2"/>
  <c r="ET181" i="2"/>
  <c r="EU181" i="2"/>
  <c r="EG182" i="2"/>
  <c r="EH182" i="2"/>
  <c r="EQ182" i="2"/>
  <c r="ER182" i="2"/>
  <c r="ES182" i="2"/>
  <c r="ET182" i="2"/>
  <c r="EU182" i="2"/>
  <c r="EG183" i="2"/>
  <c r="EH183" i="2"/>
  <c r="EQ183" i="2"/>
  <c r="ER183" i="2"/>
  <c r="ES183" i="2"/>
  <c r="ET183" i="2"/>
  <c r="EU183" i="2"/>
  <c r="EG184" i="2"/>
  <c r="EH184" i="2"/>
  <c r="EQ184" i="2"/>
  <c r="ER184" i="2"/>
  <c r="ES184" i="2"/>
  <c r="ET184" i="2"/>
  <c r="EU184" i="2"/>
  <c r="EG185" i="2"/>
  <c r="EH185" i="2"/>
  <c r="EQ185" i="2"/>
  <c r="ER185" i="2"/>
  <c r="ES185" i="2"/>
  <c r="ET185" i="2"/>
  <c r="EU185" i="2"/>
  <c r="EG186" i="2"/>
  <c r="EH186" i="2"/>
  <c r="EQ186" i="2"/>
  <c r="ER186" i="2"/>
  <c r="ES186" i="2"/>
  <c r="ET186" i="2"/>
  <c r="EU186" i="2"/>
  <c r="EG187" i="2"/>
  <c r="EH187" i="2"/>
  <c r="EQ187" i="2"/>
  <c r="ER187" i="2"/>
  <c r="ES187" i="2"/>
  <c r="ET187" i="2"/>
  <c r="EU187" i="2"/>
  <c r="EG188" i="2"/>
  <c r="EH188" i="2"/>
  <c r="EQ188" i="2"/>
  <c r="ER188" i="2"/>
  <c r="ES188" i="2"/>
  <c r="ET188" i="2"/>
  <c r="EU188" i="2"/>
  <c r="EG189" i="2"/>
  <c r="EH189" i="2"/>
  <c r="EQ189" i="2"/>
  <c r="ER189" i="2"/>
  <c r="ES189" i="2"/>
  <c r="ET189" i="2"/>
  <c r="EU189" i="2"/>
  <c r="EG190" i="2"/>
  <c r="EH190" i="2"/>
  <c r="EQ190" i="2"/>
  <c r="ER190" i="2"/>
  <c r="ES190" i="2"/>
  <c r="ET190" i="2"/>
  <c r="EU190" i="2"/>
  <c r="EG191" i="2"/>
  <c r="EH191" i="2"/>
  <c r="EQ191" i="2"/>
  <c r="ER191" i="2"/>
  <c r="ES191" i="2"/>
  <c r="ET191" i="2"/>
  <c r="EU191" i="2"/>
  <c r="EG192" i="2"/>
  <c r="EH192" i="2"/>
  <c r="EQ192" i="2"/>
  <c r="ER192" i="2"/>
  <c r="ES192" i="2"/>
  <c r="ET192" i="2"/>
  <c r="EU192" i="2"/>
  <c r="EG193" i="2"/>
  <c r="EH193" i="2"/>
  <c r="EQ193" i="2"/>
  <c r="ER193" i="2"/>
  <c r="ES193" i="2"/>
  <c r="ET193" i="2"/>
  <c r="EU193" i="2"/>
  <c r="EG194" i="2"/>
  <c r="EH194" i="2"/>
  <c r="EQ194" i="2"/>
  <c r="ER194" i="2"/>
  <c r="ES194" i="2"/>
  <c r="ET194" i="2"/>
  <c r="EU194" i="2"/>
  <c r="EG195" i="2"/>
  <c r="EH195" i="2"/>
  <c r="EQ195" i="2"/>
  <c r="ER195" i="2"/>
  <c r="ES195" i="2"/>
  <c r="ET195" i="2"/>
  <c r="EU195" i="2"/>
  <c r="EG196" i="2"/>
  <c r="EH196" i="2"/>
  <c r="EQ196" i="2"/>
  <c r="ER196" i="2"/>
  <c r="ES196" i="2"/>
  <c r="ET196" i="2"/>
  <c r="EU196" i="2"/>
  <c r="EG197" i="2"/>
  <c r="EH197" i="2"/>
  <c r="EQ197" i="2"/>
  <c r="ER197" i="2"/>
  <c r="ES197" i="2"/>
  <c r="ET197" i="2"/>
  <c r="EU197" i="2"/>
  <c r="EG198" i="2"/>
  <c r="EH198" i="2"/>
  <c r="EQ198" i="2"/>
  <c r="ER198" i="2"/>
  <c r="ES198" i="2"/>
  <c r="ET198" i="2"/>
  <c r="EU198" i="2"/>
  <c r="EG199" i="2"/>
  <c r="EH199" i="2"/>
  <c r="EQ199" i="2"/>
  <c r="ER199" i="2"/>
  <c r="ES199" i="2"/>
  <c r="ET199" i="2"/>
  <c r="EU199" i="2"/>
  <c r="EG200" i="2"/>
  <c r="EH200" i="2"/>
  <c r="EQ200" i="2"/>
  <c r="ER200" i="2"/>
  <c r="ES200" i="2"/>
  <c r="ET200" i="2"/>
  <c r="EU200" i="2"/>
  <c r="EG201" i="2"/>
  <c r="EH201" i="2"/>
  <c r="EQ201" i="2"/>
  <c r="ER201" i="2"/>
  <c r="ES201" i="2"/>
  <c r="ET201" i="2"/>
  <c r="EU201" i="2"/>
  <c r="EG202" i="2"/>
  <c r="EH202" i="2"/>
  <c r="EI202" i="2" s="1" a="1"/>
  <c r="EI202" i="2" s="1"/>
  <c r="EQ202" i="2"/>
  <c r="ER202" i="2"/>
  <c r="ES202" i="2"/>
  <c r="ET202" i="2"/>
  <c r="EU202" i="2"/>
  <c r="EG203" i="2"/>
  <c r="EH203" i="2"/>
  <c r="EI203" i="2" s="1" a="1"/>
  <c r="EI203" i="2" s="1"/>
  <c r="EQ203" i="2"/>
  <c r="ER203" i="2"/>
  <c r="ES203" i="2"/>
  <c r="ET203" i="2"/>
  <c r="EU203" i="2"/>
  <c r="DL154" i="2"/>
  <c r="DM154" i="2"/>
  <c r="DV154" i="2"/>
  <c r="DW154" i="2"/>
  <c r="DX154" i="2"/>
  <c r="DY154" i="2"/>
  <c r="DZ154" i="2"/>
  <c r="DL155" i="2"/>
  <c r="DM155" i="2"/>
  <c r="DV155" i="2"/>
  <c r="DW155" i="2"/>
  <c r="DX155" i="2"/>
  <c r="DY155" i="2"/>
  <c r="DZ155" i="2"/>
  <c r="DL156" i="2"/>
  <c r="DM156" i="2"/>
  <c r="DV156" i="2"/>
  <c r="DW156" i="2"/>
  <c r="DX156" i="2"/>
  <c r="DY156" i="2"/>
  <c r="DZ156" i="2"/>
  <c r="DL157" i="2"/>
  <c r="DM157" i="2"/>
  <c r="DV157" i="2"/>
  <c r="DW157" i="2"/>
  <c r="DX157" i="2"/>
  <c r="DY157" i="2"/>
  <c r="DZ157" i="2"/>
  <c r="DL158" i="2"/>
  <c r="DM158" i="2"/>
  <c r="DV158" i="2"/>
  <c r="DW158" i="2"/>
  <c r="DX158" i="2"/>
  <c r="DY158" i="2"/>
  <c r="DZ158" i="2"/>
  <c r="DL159" i="2"/>
  <c r="DM159" i="2"/>
  <c r="DV159" i="2"/>
  <c r="DW159" i="2"/>
  <c r="DX159" i="2"/>
  <c r="DY159" i="2"/>
  <c r="DZ159" i="2"/>
  <c r="DL160" i="2"/>
  <c r="DM160" i="2"/>
  <c r="DV160" i="2"/>
  <c r="DW160" i="2"/>
  <c r="DX160" i="2"/>
  <c r="DY160" i="2"/>
  <c r="DZ160" i="2"/>
  <c r="DL161" i="2"/>
  <c r="DM161" i="2"/>
  <c r="DV161" i="2"/>
  <c r="DW161" i="2"/>
  <c r="DX161" i="2"/>
  <c r="DY161" i="2"/>
  <c r="DZ161" i="2"/>
  <c r="DL162" i="2"/>
  <c r="DM162" i="2"/>
  <c r="DV162" i="2"/>
  <c r="DW162" i="2"/>
  <c r="DX162" i="2"/>
  <c r="DY162" i="2"/>
  <c r="DZ162" i="2"/>
  <c r="DL163" i="2"/>
  <c r="DM163" i="2"/>
  <c r="DV163" i="2"/>
  <c r="DW163" i="2"/>
  <c r="DX163" i="2"/>
  <c r="DY163" i="2"/>
  <c r="DZ163" i="2"/>
  <c r="DL164" i="2"/>
  <c r="DM164" i="2"/>
  <c r="DV164" i="2"/>
  <c r="DW164" i="2"/>
  <c r="DX164" i="2"/>
  <c r="DY164" i="2"/>
  <c r="DZ164" i="2"/>
  <c r="DL165" i="2"/>
  <c r="DM165" i="2"/>
  <c r="DV165" i="2"/>
  <c r="DW165" i="2"/>
  <c r="DX165" i="2"/>
  <c r="DY165" i="2"/>
  <c r="DZ165" i="2"/>
  <c r="DL166" i="2"/>
  <c r="DM166" i="2"/>
  <c r="DV166" i="2"/>
  <c r="DW166" i="2"/>
  <c r="DX166" i="2"/>
  <c r="DY166" i="2"/>
  <c r="DZ166" i="2"/>
  <c r="DL167" i="2"/>
  <c r="DM167" i="2"/>
  <c r="DV167" i="2"/>
  <c r="DW167" i="2"/>
  <c r="DX167" i="2"/>
  <c r="DY167" i="2"/>
  <c r="DZ167" i="2"/>
  <c r="DL168" i="2"/>
  <c r="DM168" i="2"/>
  <c r="DV168" i="2"/>
  <c r="DW168" i="2"/>
  <c r="DX168" i="2"/>
  <c r="DY168" i="2"/>
  <c r="DZ168" i="2"/>
  <c r="DL169" i="2"/>
  <c r="DM169" i="2"/>
  <c r="DV169" i="2"/>
  <c r="DW169" i="2"/>
  <c r="DX169" i="2"/>
  <c r="DY169" i="2"/>
  <c r="DZ169" i="2"/>
  <c r="DL170" i="2"/>
  <c r="DM170" i="2"/>
  <c r="DV170" i="2"/>
  <c r="DW170" i="2"/>
  <c r="DX170" i="2"/>
  <c r="DY170" i="2"/>
  <c r="DZ170" i="2"/>
  <c r="DL171" i="2"/>
  <c r="DM171" i="2"/>
  <c r="DV171" i="2"/>
  <c r="DW171" i="2"/>
  <c r="DX171" i="2"/>
  <c r="DY171" i="2"/>
  <c r="DZ171" i="2"/>
  <c r="DL172" i="2"/>
  <c r="DM172" i="2"/>
  <c r="DV172" i="2"/>
  <c r="DW172" i="2"/>
  <c r="DX172" i="2"/>
  <c r="DY172" i="2"/>
  <c r="DZ172" i="2"/>
  <c r="DL173" i="2"/>
  <c r="DM173" i="2"/>
  <c r="DV173" i="2"/>
  <c r="DW173" i="2"/>
  <c r="DX173" i="2"/>
  <c r="DY173" i="2"/>
  <c r="DZ173" i="2"/>
  <c r="DL174" i="2"/>
  <c r="DM174" i="2"/>
  <c r="DV174" i="2"/>
  <c r="DW174" i="2"/>
  <c r="DX174" i="2"/>
  <c r="DY174" i="2"/>
  <c r="DZ174" i="2"/>
  <c r="DL175" i="2"/>
  <c r="DM175" i="2"/>
  <c r="DV175" i="2"/>
  <c r="DW175" i="2"/>
  <c r="DX175" i="2"/>
  <c r="DY175" i="2"/>
  <c r="DZ175" i="2"/>
  <c r="DL176" i="2"/>
  <c r="DM176" i="2"/>
  <c r="DV176" i="2"/>
  <c r="DW176" i="2"/>
  <c r="DX176" i="2"/>
  <c r="DY176" i="2"/>
  <c r="DZ176" i="2"/>
  <c r="DL177" i="2"/>
  <c r="DM177" i="2"/>
  <c r="DV177" i="2"/>
  <c r="DW177" i="2"/>
  <c r="DX177" i="2"/>
  <c r="DY177" i="2"/>
  <c r="DZ177" i="2"/>
  <c r="DL178" i="2"/>
  <c r="DM178" i="2"/>
  <c r="DV178" i="2"/>
  <c r="DW178" i="2"/>
  <c r="DX178" i="2"/>
  <c r="DY178" i="2"/>
  <c r="DZ178" i="2"/>
  <c r="DL179" i="2"/>
  <c r="DM179" i="2"/>
  <c r="DV179" i="2"/>
  <c r="DW179" i="2"/>
  <c r="DX179" i="2"/>
  <c r="DY179" i="2"/>
  <c r="DZ179" i="2"/>
  <c r="DL180" i="2"/>
  <c r="DM180" i="2"/>
  <c r="DV180" i="2"/>
  <c r="DW180" i="2"/>
  <c r="DX180" i="2"/>
  <c r="DY180" i="2"/>
  <c r="DZ180" i="2"/>
  <c r="DL181" i="2"/>
  <c r="DM181" i="2"/>
  <c r="DV181" i="2"/>
  <c r="DW181" i="2"/>
  <c r="DX181" i="2"/>
  <c r="DY181" i="2"/>
  <c r="DZ181" i="2"/>
  <c r="DL182" i="2"/>
  <c r="DM182" i="2"/>
  <c r="DV182" i="2"/>
  <c r="DW182" i="2"/>
  <c r="DX182" i="2"/>
  <c r="DY182" i="2"/>
  <c r="DZ182" i="2"/>
  <c r="DL183" i="2"/>
  <c r="DM183" i="2"/>
  <c r="DV183" i="2"/>
  <c r="DW183" i="2"/>
  <c r="DX183" i="2"/>
  <c r="DY183" i="2"/>
  <c r="DZ183" i="2"/>
  <c r="DL184" i="2"/>
  <c r="DM184" i="2"/>
  <c r="DV184" i="2"/>
  <c r="DW184" i="2"/>
  <c r="DX184" i="2"/>
  <c r="DY184" i="2"/>
  <c r="DZ184" i="2"/>
  <c r="DL185" i="2"/>
  <c r="DM185" i="2"/>
  <c r="DV185" i="2"/>
  <c r="DW185" i="2"/>
  <c r="DX185" i="2"/>
  <c r="DY185" i="2"/>
  <c r="DZ185" i="2"/>
  <c r="DL186" i="2"/>
  <c r="DM186" i="2"/>
  <c r="DV186" i="2"/>
  <c r="DW186" i="2"/>
  <c r="DX186" i="2"/>
  <c r="DY186" i="2"/>
  <c r="DZ186" i="2"/>
  <c r="DL187" i="2"/>
  <c r="DM187" i="2"/>
  <c r="DV187" i="2"/>
  <c r="DW187" i="2"/>
  <c r="DX187" i="2"/>
  <c r="DY187" i="2"/>
  <c r="DZ187" i="2"/>
  <c r="DL188" i="2"/>
  <c r="DM188" i="2"/>
  <c r="DV188" i="2"/>
  <c r="DW188" i="2"/>
  <c r="DX188" i="2"/>
  <c r="DY188" i="2"/>
  <c r="DZ188" i="2"/>
  <c r="DL189" i="2"/>
  <c r="DM189" i="2"/>
  <c r="DV189" i="2"/>
  <c r="DW189" i="2"/>
  <c r="DX189" i="2"/>
  <c r="DY189" i="2"/>
  <c r="DZ189" i="2"/>
  <c r="DL190" i="2"/>
  <c r="DM190" i="2"/>
  <c r="DV190" i="2"/>
  <c r="DW190" i="2"/>
  <c r="DX190" i="2"/>
  <c r="DY190" i="2"/>
  <c r="DZ190" i="2"/>
  <c r="DL191" i="2"/>
  <c r="DM191" i="2"/>
  <c r="DV191" i="2"/>
  <c r="DW191" i="2"/>
  <c r="DX191" i="2"/>
  <c r="DY191" i="2"/>
  <c r="DZ191" i="2"/>
  <c r="DL192" i="2"/>
  <c r="DM192" i="2"/>
  <c r="DV192" i="2"/>
  <c r="DW192" i="2"/>
  <c r="DX192" i="2"/>
  <c r="DY192" i="2"/>
  <c r="DZ192" i="2"/>
  <c r="DL193" i="2"/>
  <c r="DM193" i="2"/>
  <c r="DV193" i="2"/>
  <c r="DW193" i="2"/>
  <c r="DX193" i="2"/>
  <c r="DY193" i="2"/>
  <c r="DZ193" i="2"/>
  <c r="DL194" i="2"/>
  <c r="DM194" i="2"/>
  <c r="DV194" i="2"/>
  <c r="DW194" i="2"/>
  <c r="DX194" i="2"/>
  <c r="DY194" i="2"/>
  <c r="DZ194" i="2"/>
  <c r="DL195" i="2"/>
  <c r="DM195" i="2"/>
  <c r="DV195" i="2"/>
  <c r="DW195" i="2"/>
  <c r="DX195" i="2"/>
  <c r="DY195" i="2"/>
  <c r="DZ195" i="2"/>
  <c r="DL196" i="2"/>
  <c r="DM196" i="2"/>
  <c r="DV196" i="2"/>
  <c r="DW196" i="2"/>
  <c r="DX196" i="2"/>
  <c r="DY196" i="2"/>
  <c r="DZ196" i="2"/>
  <c r="DL197" i="2"/>
  <c r="DM197" i="2"/>
  <c r="DV197" i="2"/>
  <c r="DW197" i="2"/>
  <c r="DX197" i="2"/>
  <c r="DY197" i="2"/>
  <c r="DZ197" i="2"/>
  <c r="DL198" i="2"/>
  <c r="DM198" i="2"/>
  <c r="DV198" i="2"/>
  <c r="DW198" i="2"/>
  <c r="DX198" i="2"/>
  <c r="DY198" i="2"/>
  <c r="DZ198" i="2"/>
  <c r="DL199" i="2"/>
  <c r="DM199" i="2"/>
  <c r="DV199" i="2"/>
  <c r="DW199" i="2"/>
  <c r="DX199" i="2"/>
  <c r="DY199" i="2"/>
  <c r="DZ199" i="2"/>
  <c r="DL200" i="2"/>
  <c r="DM200" i="2"/>
  <c r="DV200" i="2"/>
  <c r="DW200" i="2"/>
  <c r="DX200" i="2"/>
  <c r="DY200" i="2"/>
  <c r="DZ200" i="2"/>
  <c r="DL201" i="2"/>
  <c r="DM201" i="2"/>
  <c r="DV201" i="2"/>
  <c r="DW201" i="2"/>
  <c r="DX201" i="2"/>
  <c r="DY201" i="2"/>
  <c r="DZ201" i="2"/>
  <c r="DL202" i="2"/>
  <c r="DM202" i="2"/>
  <c r="DV202" i="2"/>
  <c r="DW202" i="2"/>
  <c r="DX202" i="2"/>
  <c r="DY202" i="2"/>
  <c r="DZ202" i="2"/>
  <c r="DL203" i="2"/>
  <c r="DM203" i="2"/>
  <c r="DN203" i="2" s="1" a="1"/>
  <c r="DN203" i="2" s="1"/>
  <c r="DV203" i="2"/>
  <c r="DW203" i="2"/>
  <c r="DX203" i="2"/>
  <c r="DY203" i="2"/>
  <c r="DZ203" i="2"/>
  <c r="CQ154" i="2"/>
  <c r="CR154" i="2"/>
  <c r="DA154" i="2"/>
  <c r="DB154" i="2"/>
  <c r="DC154" i="2"/>
  <c r="DD154" i="2"/>
  <c r="DE154" i="2"/>
  <c r="CQ155" i="2"/>
  <c r="CR155" i="2"/>
  <c r="DA155" i="2"/>
  <c r="DB155" i="2"/>
  <c r="DC155" i="2"/>
  <c r="DD155" i="2"/>
  <c r="DE155" i="2"/>
  <c r="CQ156" i="2"/>
  <c r="CR156" i="2"/>
  <c r="DA156" i="2"/>
  <c r="DB156" i="2"/>
  <c r="DC156" i="2"/>
  <c r="DD156" i="2"/>
  <c r="DE156" i="2"/>
  <c r="CQ157" i="2"/>
  <c r="CR157" i="2"/>
  <c r="DA157" i="2"/>
  <c r="DB157" i="2"/>
  <c r="DC157" i="2"/>
  <c r="DD157" i="2"/>
  <c r="DE157" i="2"/>
  <c r="CQ158" i="2"/>
  <c r="CR158" i="2"/>
  <c r="DA158" i="2"/>
  <c r="DB158" i="2"/>
  <c r="DC158" i="2"/>
  <c r="DD158" i="2"/>
  <c r="DE158" i="2"/>
  <c r="CQ159" i="2"/>
  <c r="CR159" i="2"/>
  <c r="DA159" i="2"/>
  <c r="DB159" i="2"/>
  <c r="DC159" i="2"/>
  <c r="DD159" i="2"/>
  <c r="DE159" i="2"/>
  <c r="CQ160" i="2"/>
  <c r="CR160" i="2"/>
  <c r="DA160" i="2"/>
  <c r="DB160" i="2"/>
  <c r="DC160" i="2"/>
  <c r="DD160" i="2"/>
  <c r="DE160" i="2"/>
  <c r="CQ161" i="2"/>
  <c r="CR161" i="2"/>
  <c r="DA161" i="2"/>
  <c r="DB161" i="2"/>
  <c r="DC161" i="2"/>
  <c r="DD161" i="2"/>
  <c r="DE161" i="2"/>
  <c r="CQ162" i="2"/>
  <c r="CR162" i="2"/>
  <c r="DA162" i="2"/>
  <c r="DB162" i="2"/>
  <c r="DC162" i="2"/>
  <c r="DD162" i="2"/>
  <c r="DE162" i="2"/>
  <c r="CQ163" i="2"/>
  <c r="CR163" i="2"/>
  <c r="DA163" i="2"/>
  <c r="DB163" i="2"/>
  <c r="DC163" i="2"/>
  <c r="DD163" i="2"/>
  <c r="DE163" i="2"/>
  <c r="CQ164" i="2"/>
  <c r="CR164" i="2"/>
  <c r="DA164" i="2"/>
  <c r="DB164" i="2"/>
  <c r="DC164" i="2"/>
  <c r="DD164" i="2"/>
  <c r="DE164" i="2"/>
  <c r="CQ165" i="2"/>
  <c r="CR165" i="2"/>
  <c r="DA165" i="2"/>
  <c r="DB165" i="2"/>
  <c r="DC165" i="2"/>
  <c r="DD165" i="2"/>
  <c r="DE165" i="2"/>
  <c r="CQ166" i="2"/>
  <c r="CR166" i="2"/>
  <c r="DA166" i="2"/>
  <c r="DB166" i="2"/>
  <c r="DC166" i="2"/>
  <c r="DD166" i="2"/>
  <c r="DE166" i="2"/>
  <c r="CQ167" i="2"/>
  <c r="CR167" i="2"/>
  <c r="DA167" i="2"/>
  <c r="DB167" i="2"/>
  <c r="DC167" i="2"/>
  <c r="DD167" i="2"/>
  <c r="DE167" i="2"/>
  <c r="CQ168" i="2"/>
  <c r="CR168" i="2"/>
  <c r="DA168" i="2"/>
  <c r="DB168" i="2"/>
  <c r="DC168" i="2"/>
  <c r="DD168" i="2"/>
  <c r="DE168" i="2"/>
  <c r="CQ169" i="2"/>
  <c r="CR169" i="2"/>
  <c r="DA169" i="2"/>
  <c r="DB169" i="2"/>
  <c r="DC169" i="2"/>
  <c r="DD169" i="2"/>
  <c r="DE169" i="2"/>
  <c r="CQ170" i="2"/>
  <c r="CR170" i="2"/>
  <c r="DA170" i="2"/>
  <c r="DB170" i="2"/>
  <c r="DC170" i="2"/>
  <c r="DD170" i="2"/>
  <c r="DE170" i="2"/>
  <c r="CQ171" i="2"/>
  <c r="CR171" i="2"/>
  <c r="DA171" i="2"/>
  <c r="DB171" i="2"/>
  <c r="DC171" i="2"/>
  <c r="DD171" i="2"/>
  <c r="DE171" i="2"/>
  <c r="CQ172" i="2"/>
  <c r="CR172" i="2"/>
  <c r="DA172" i="2"/>
  <c r="DB172" i="2"/>
  <c r="DC172" i="2"/>
  <c r="DD172" i="2"/>
  <c r="DE172" i="2"/>
  <c r="CQ173" i="2"/>
  <c r="CR173" i="2"/>
  <c r="DA173" i="2"/>
  <c r="DB173" i="2"/>
  <c r="DC173" i="2"/>
  <c r="DD173" i="2"/>
  <c r="DE173" i="2"/>
  <c r="CQ174" i="2"/>
  <c r="CR174" i="2"/>
  <c r="DA174" i="2"/>
  <c r="DB174" i="2"/>
  <c r="DC174" i="2"/>
  <c r="DD174" i="2"/>
  <c r="DE174" i="2"/>
  <c r="CQ175" i="2"/>
  <c r="CR175" i="2"/>
  <c r="DA175" i="2"/>
  <c r="DB175" i="2"/>
  <c r="DC175" i="2"/>
  <c r="DD175" i="2"/>
  <c r="DE175" i="2"/>
  <c r="CQ176" i="2"/>
  <c r="CR176" i="2"/>
  <c r="DA176" i="2"/>
  <c r="DB176" i="2"/>
  <c r="DC176" i="2"/>
  <c r="DD176" i="2"/>
  <c r="DE176" i="2"/>
  <c r="CQ177" i="2"/>
  <c r="CR177" i="2"/>
  <c r="DA177" i="2"/>
  <c r="DB177" i="2"/>
  <c r="DC177" i="2"/>
  <c r="DD177" i="2"/>
  <c r="DE177" i="2"/>
  <c r="CQ178" i="2"/>
  <c r="CR178" i="2"/>
  <c r="DA178" i="2"/>
  <c r="DB178" i="2"/>
  <c r="DC178" i="2"/>
  <c r="DD178" i="2"/>
  <c r="DE178" i="2"/>
  <c r="CQ179" i="2"/>
  <c r="CR179" i="2"/>
  <c r="DA179" i="2"/>
  <c r="DB179" i="2"/>
  <c r="DC179" i="2"/>
  <c r="DD179" i="2"/>
  <c r="DE179" i="2"/>
  <c r="CQ180" i="2"/>
  <c r="CR180" i="2"/>
  <c r="DA180" i="2"/>
  <c r="DB180" i="2"/>
  <c r="DC180" i="2"/>
  <c r="DD180" i="2"/>
  <c r="DE180" i="2"/>
  <c r="CQ181" i="2"/>
  <c r="CR181" i="2"/>
  <c r="DA181" i="2"/>
  <c r="DB181" i="2"/>
  <c r="DC181" i="2"/>
  <c r="DD181" i="2"/>
  <c r="DE181" i="2"/>
  <c r="CQ182" i="2"/>
  <c r="CR182" i="2"/>
  <c r="DA182" i="2"/>
  <c r="DB182" i="2"/>
  <c r="DC182" i="2"/>
  <c r="DD182" i="2"/>
  <c r="DE182" i="2"/>
  <c r="CQ183" i="2"/>
  <c r="CR183" i="2"/>
  <c r="DA183" i="2"/>
  <c r="DB183" i="2"/>
  <c r="DC183" i="2"/>
  <c r="DD183" i="2"/>
  <c r="DE183" i="2"/>
  <c r="CQ184" i="2"/>
  <c r="CR184" i="2"/>
  <c r="DA184" i="2"/>
  <c r="DB184" i="2"/>
  <c r="DC184" i="2"/>
  <c r="DD184" i="2"/>
  <c r="DE184" i="2"/>
  <c r="CQ185" i="2"/>
  <c r="CR185" i="2"/>
  <c r="DA185" i="2"/>
  <c r="DB185" i="2"/>
  <c r="DC185" i="2"/>
  <c r="DD185" i="2"/>
  <c r="DE185" i="2"/>
  <c r="CQ186" i="2"/>
  <c r="CR186" i="2"/>
  <c r="DA186" i="2"/>
  <c r="DB186" i="2"/>
  <c r="DC186" i="2"/>
  <c r="DD186" i="2"/>
  <c r="DE186" i="2"/>
  <c r="CQ187" i="2"/>
  <c r="CR187" i="2"/>
  <c r="DA187" i="2"/>
  <c r="DB187" i="2"/>
  <c r="DC187" i="2"/>
  <c r="DD187" i="2"/>
  <c r="DE187" i="2"/>
  <c r="CQ188" i="2"/>
  <c r="CR188" i="2"/>
  <c r="DA188" i="2"/>
  <c r="DB188" i="2"/>
  <c r="DC188" i="2"/>
  <c r="DD188" i="2"/>
  <c r="DE188" i="2"/>
  <c r="CQ189" i="2"/>
  <c r="CR189" i="2"/>
  <c r="DA189" i="2"/>
  <c r="DB189" i="2"/>
  <c r="DC189" i="2"/>
  <c r="DD189" i="2"/>
  <c r="DE189" i="2"/>
  <c r="CQ190" i="2"/>
  <c r="CR190" i="2"/>
  <c r="DA190" i="2"/>
  <c r="DB190" i="2"/>
  <c r="DC190" i="2"/>
  <c r="DD190" i="2"/>
  <c r="DE190" i="2"/>
  <c r="CQ191" i="2"/>
  <c r="CR191" i="2"/>
  <c r="DA191" i="2"/>
  <c r="DB191" i="2"/>
  <c r="DC191" i="2"/>
  <c r="DD191" i="2"/>
  <c r="DE191" i="2"/>
  <c r="CQ192" i="2"/>
  <c r="CR192" i="2"/>
  <c r="DA192" i="2"/>
  <c r="DB192" i="2"/>
  <c r="DC192" i="2"/>
  <c r="DD192" i="2"/>
  <c r="DE192" i="2"/>
  <c r="CQ193" i="2"/>
  <c r="CR193" i="2"/>
  <c r="DA193" i="2"/>
  <c r="DB193" i="2"/>
  <c r="DC193" i="2"/>
  <c r="DD193" i="2"/>
  <c r="DE193" i="2"/>
  <c r="CQ194" i="2"/>
  <c r="CR194" i="2"/>
  <c r="DA194" i="2"/>
  <c r="DB194" i="2"/>
  <c r="DC194" i="2"/>
  <c r="DD194" i="2"/>
  <c r="DE194" i="2"/>
  <c r="CQ195" i="2"/>
  <c r="CR195" i="2"/>
  <c r="DA195" i="2"/>
  <c r="DB195" i="2"/>
  <c r="DC195" i="2"/>
  <c r="DD195" i="2"/>
  <c r="DE195" i="2"/>
  <c r="CQ196" i="2"/>
  <c r="CR196" i="2"/>
  <c r="DA196" i="2"/>
  <c r="DB196" i="2"/>
  <c r="DC196" i="2"/>
  <c r="DD196" i="2"/>
  <c r="DE196" i="2"/>
  <c r="CQ197" i="2"/>
  <c r="CR197" i="2"/>
  <c r="DA197" i="2"/>
  <c r="DB197" i="2"/>
  <c r="DC197" i="2"/>
  <c r="DD197" i="2"/>
  <c r="DE197" i="2"/>
  <c r="CQ198" i="2"/>
  <c r="CR198" i="2"/>
  <c r="DA198" i="2"/>
  <c r="DB198" i="2"/>
  <c r="DC198" i="2"/>
  <c r="DD198" i="2"/>
  <c r="DE198" i="2"/>
  <c r="CQ199" i="2"/>
  <c r="CR199" i="2"/>
  <c r="DA199" i="2"/>
  <c r="DB199" i="2"/>
  <c r="DC199" i="2"/>
  <c r="DD199" i="2"/>
  <c r="DE199" i="2"/>
  <c r="CQ200" i="2"/>
  <c r="CR200" i="2"/>
  <c r="DA200" i="2"/>
  <c r="DB200" i="2"/>
  <c r="DC200" i="2"/>
  <c r="DD200" i="2"/>
  <c r="DE200" i="2"/>
  <c r="CQ201" i="2"/>
  <c r="CR201" i="2"/>
  <c r="DA201" i="2"/>
  <c r="DB201" i="2"/>
  <c r="DC201" i="2"/>
  <c r="DD201" i="2"/>
  <c r="DE201" i="2"/>
  <c r="CQ202" i="2"/>
  <c r="CR202" i="2"/>
  <c r="DA202" i="2"/>
  <c r="DB202" i="2"/>
  <c r="DC202" i="2"/>
  <c r="DD202" i="2"/>
  <c r="DE202" i="2"/>
  <c r="CQ203" i="2"/>
  <c r="CR203" i="2"/>
  <c r="CS203" i="2" s="1" a="1"/>
  <c r="CS203" i="2" s="1"/>
  <c r="DA203" i="2"/>
  <c r="DB203" i="2"/>
  <c r="DC203" i="2"/>
  <c r="DD203" i="2"/>
  <c r="DE203" i="2"/>
  <c r="BV154" i="2"/>
  <c r="BW154" i="2"/>
  <c r="CF154" i="2"/>
  <c r="CG154" i="2"/>
  <c r="CH154" i="2"/>
  <c r="CI154" i="2"/>
  <c r="CJ154" i="2"/>
  <c r="BV155" i="2"/>
  <c r="BW155" i="2"/>
  <c r="CF155" i="2"/>
  <c r="CG155" i="2"/>
  <c r="CH155" i="2"/>
  <c r="CI155" i="2"/>
  <c r="CJ155" i="2"/>
  <c r="BV156" i="2"/>
  <c r="BW156" i="2"/>
  <c r="CF156" i="2"/>
  <c r="CG156" i="2"/>
  <c r="CH156" i="2"/>
  <c r="CI156" i="2"/>
  <c r="CJ156" i="2"/>
  <c r="BV157" i="2"/>
  <c r="BW157" i="2"/>
  <c r="CF157" i="2"/>
  <c r="CG157" i="2"/>
  <c r="CH157" i="2"/>
  <c r="CI157" i="2"/>
  <c r="CJ157" i="2"/>
  <c r="BV158" i="2"/>
  <c r="BW158" i="2"/>
  <c r="CF158" i="2"/>
  <c r="CG158" i="2"/>
  <c r="CH158" i="2"/>
  <c r="CI158" i="2"/>
  <c r="CJ158" i="2"/>
  <c r="BV159" i="2"/>
  <c r="BW159" i="2"/>
  <c r="CF159" i="2"/>
  <c r="CG159" i="2"/>
  <c r="CH159" i="2"/>
  <c r="CI159" i="2"/>
  <c r="CJ159" i="2"/>
  <c r="BV160" i="2"/>
  <c r="BW160" i="2"/>
  <c r="CF160" i="2"/>
  <c r="CG160" i="2"/>
  <c r="CH160" i="2"/>
  <c r="CI160" i="2"/>
  <c r="CJ160" i="2"/>
  <c r="BV161" i="2"/>
  <c r="BW161" i="2"/>
  <c r="CF161" i="2"/>
  <c r="CG161" i="2"/>
  <c r="CH161" i="2"/>
  <c r="CI161" i="2"/>
  <c r="CJ161" i="2"/>
  <c r="BV162" i="2"/>
  <c r="BW162" i="2"/>
  <c r="CF162" i="2"/>
  <c r="CG162" i="2"/>
  <c r="CH162" i="2"/>
  <c r="CI162" i="2"/>
  <c r="CJ162" i="2"/>
  <c r="BV163" i="2"/>
  <c r="BW163" i="2"/>
  <c r="CF163" i="2"/>
  <c r="CG163" i="2"/>
  <c r="CH163" i="2"/>
  <c r="CI163" i="2"/>
  <c r="CJ163" i="2"/>
  <c r="BV164" i="2"/>
  <c r="BW164" i="2"/>
  <c r="CF164" i="2"/>
  <c r="CG164" i="2"/>
  <c r="CH164" i="2"/>
  <c r="CI164" i="2"/>
  <c r="CJ164" i="2"/>
  <c r="BV165" i="2"/>
  <c r="BW165" i="2"/>
  <c r="CF165" i="2"/>
  <c r="CG165" i="2"/>
  <c r="CH165" i="2"/>
  <c r="CI165" i="2"/>
  <c r="CJ165" i="2"/>
  <c r="BV166" i="2"/>
  <c r="BW166" i="2"/>
  <c r="CF166" i="2"/>
  <c r="CG166" i="2"/>
  <c r="CH166" i="2"/>
  <c r="CI166" i="2"/>
  <c r="CJ166" i="2"/>
  <c r="BV167" i="2"/>
  <c r="BW167" i="2"/>
  <c r="CF167" i="2"/>
  <c r="CG167" i="2"/>
  <c r="CH167" i="2"/>
  <c r="CI167" i="2"/>
  <c r="CJ167" i="2"/>
  <c r="BV168" i="2"/>
  <c r="BW168" i="2"/>
  <c r="CF168" i="2"/>
  <c r="CG168" i="2"/>
  <c r="CH168" i="2"/>
  <c r="CI168" i="2"/>
  <c r="CJ168" i="2"/>
  <c r="BV169" i="2"/>
  <c r="BW169" i="2"/>
  <c r="CF169" i="2"/>
  <c r="CG169" i="2"/>
  <c r="CH169" i="2"/>
  <c r="CI169" i="2"/>
  <c r="CJ169" i="2"/>
  <c r="BV170" i="2"/>
  <c r="BW170" i="2"/>
  <c r="CF170" i="2"/>
  <c r="CG170" i="2"/>
  <c r="CH170" i="2"/>
  <c r="CI170" i="2"/>
  <c r="CJ170" i="2"/>
  <c r="BV171" i="2"/>
  <c r="BW171" i="2"/>
  <c r="CF171" i="2"/>
  <c r="CG171" i="2"/>
  <c r="CH171" i="2"/>
  <c r="CI171" i="2"/>
  <c r="CJ171" i="2"/>
  <c r="BV172" i="2"/>
  <c r="BW172" i="2"/>
  <c r="CF172" i="2"/>
  <c r="CG172" i="2"/>
  <c r="CH172" i="2"/>
  <c r="CI172" i="2"/>
  <c r="CJ172" i="2"/>
  <c r="BV173" i="2"/>
  <c r="BW173" i="2"/>
  <c r="CF173" i="2"/>
  <c r="CG173" i="2"/>
  <c r="CH173" i="2"/>
  <c r="CI173" i="2"/>
  <c r="CJ173" i="2"/>
  <c r="BV174" i="2"/>
  <c r="BW174" i="2"/>
  <c r="CF174" i="2"/>
  <c r="CG174" i="2"/>
  <c r="CH174" i="2"/>
  <c r="CI174" i="2"/>
  <c r="CJ174" i="2"/>
  <c r="BV175" i="2"/>
  <c r="BW175" i="2"/>
  <c r="CF175" i="2"/>
  <c r="CG175" i="2"/>
  <c r="CH175" i="2"/>
  <c r="CI175" i="2"/>
  <c r="CJ175" i="2"/>
  <c r="BV176" i="2"/>
  <c r="BW176" i="2"/>
  <c r="CF176" i="2"/>
  <c r="CG176" i="2"/>
  <c r="CH176" i="2"/>
  <c r="CI176" i="2"/>
  <c r="CJ176" i="2"/>
  <c r="BV177" i="2"/>
  <c r="BW177" i="2"/>
  <c r="CF177" i="2"/>
  <c r="CG177" i="2"/>
  <c r="CH177" i="2"/>
  <c r="CI177" i="2"/>
  <c r="CJ177" i="2"/>
  <c r="BV178" i="2"/>
  <c r="BW178" i="2"/>
  <c r="CF178" i="2"/>
  <c r="CG178" i="2"/>
  <c r="CH178" i="2"/>
  <c r="CI178" i="2"/>
  <c r="CJ178" i="2"/>
  <c r="BV179" i="2"/>
  <c r="BW179" i="2"/>
  <c r="CF179" i="2"/>
  <c r="CG179" i="2"/>
  <c r="CH179" i="2"/>
  <c r="CI179" i="2"/>
  <c r="CJ179" i="2"/>
  <c r="BV180" i="2"/>
  <c r="BW180" i="2"/>
  <c r="CF180" i="2"/>
  <c r="CG180" i="2"/>
  <c r="CH180" i="2"/>
  <c r="CI180" i="2"/>
  <c r="CJ180" i="2"/>
  <c r="BV181" i="2"/>
  <c r="BW181" i="2"/>
  <c r="CF181" i="2"/>
  <c r="CG181" i="2"/>
  <c r="CH181" i="2"/>
  <c r="CI181" i="2"/>
  <c r="CJ181" i="2"/>
  <c r="BV182" i="2"/>
  <c r="BW182" i="2"/>
  <c r="CF182" i="2"/>
  <c r="CG182" i="2"/>
  <c r="CH182" i="2"/>
  <c r="CI182" i="2"/>
  <c r="CJ182" i="2"/>
  <c r="BV183" i="2"/>
  <c r="BW183" i="2"/>
  <c r="CF183" i="2"/>
  <c r="CG183" i="2"/>
  <c r="CH183" i="2"/>
  <c r="CI183" i="2"/>
  <c r="CJ183" i="2"/>
  <c r="BV184" i="2"/>
  <c r="BW184" i="2"/>
  <c r="CF184" i="2"/>
  <c r="CG184" i="2"/>
  <c r="CH184" i="2"/>
  <c r="CI184" i="2"/>
  <c r="CJ184" i="2"/>
  <c r="BV185" i="2"/>
  <c r="BW185" i="2"/>
  <c r="CF185" i="2"/>
  <c r="CG185" i="2"/>
  <c r="CH185" i="2"/>
  <c r="CI185" i="2"/>
  <c r="CJ185" i="2"/>
  <c r="BV186" i="2"/>
  <c r="BW186" i="2"/>
  <c r="CF186" i="2"/>
  <c r="CG186" i="2"/>
  <c r="CH186" i="2"/>
  <c r="CI186" i="2"/>
  <c r="CJ186" i="2"/>
  <c r="BV187" i="2"/>
  <c r="BW187" i="2"/>
  <c r="CF187" i="2"/>
  <c r="CG187" i="2"/>
  <c r="CH187" i="2"/>
  <c r="CI187" i="2"/>
  <c r="CJ187" i="2"/>
  <c r="BV188" i="2"/>
  <c r="BW188" i="2"/>
  <c r="CF188" i="2"/>
  <c r="CG188" i="2"/>
  <c r="CH188" i="2"/>
  <c r="CI188" i="2"/>
  <c r="CJ188" i="2"/>
  <c r="BV189" i="2"/>
  <c r="BW189" i="2"/>
  <c r="CF189" i="2"/>
  <c r="CG189" i="2"/>
  <c r="CH189" i="2"/>
  <c r="CI189" i="2"/>
  <c r="CJ189" i="2"/>
  <c r="BV190" i="2"/>
  <c r="BW190" i="2"/>
  <c r="CF190" i="2"/>
  <c r="CG190" i="2"/>
  <c r="CH190" i="2"/>
  <c r="CI190" i="2"/>
  <c r="CJ190" i="2"/>
  <c r="BV191" i="2"/>
  <c r="BW191" i="2"/>
  <c r="CF191" i="2"/>
  <c r="CG191" i="2"/>
  <c r="CH191" i="2"/>
  <c r="CI191" i="2"/>
  <c r="CJ191" i="2"/>
  <c r="BV192" i="2"/>
  <c r="BW192" i="2"/>
  <c r="CF192" i="2"/>
  <c r="CG192" i="2"/>
  <c r="CH192" i="2"/>
  <c r="CI192" i="2"/>
  <c r="CJ192" i="2"/>
  <c r="BV193" i="2"/>
  <c r="BW193" i="2"/>
  <c r="CF193" i="2"/>
  <c r="CG193" i="2"/>
  <c r="CH193" i="2"/>
  <c r="CI193" i="2"/>
  <c r="CJ193" i="2"/>
  <c r="BV194" i="2"/>
  <c r="BW194" i="2"/>
  <c r="CF194" i="2"/>
  <c r="CG194" i="2"/>
  <c r="CH194" i="2"/>
  <c r="CI194" i="2"/>
  <c r="CJ194" i="2"/>
  <c r="BV195" i="2"/>
  <c r="BW195" i="2"/>
  <c r="CF195" i="2"/>
  <c r="CG195" i="2"/>
  <c r="CH195" i="2"/>
  <c r="CI195" i="2"/>
  <c r="CJ195" i="2"/>
  <c r="BV196" i="2"/>
  <c r="BW196" i="2"/>
  <c r="CF196" i="2"/>
  <c r="CG196" i="2"/>
  <c r="CH196" i="2"/>
  <c r="CI196" i="2"/>
  <c r="CJ196" i="2"/>
  <c r="BV197" i="2"/>
  <c r="BW197" i="2"/>
  <c r="CF197" i="2"/>
  <c r="CG197" i="2"/>
  <c r="CH197" i="2"/>
  <c r="CI197" i="2"/>
  <c r="CJ197" i="2"/>
  <c r="BV198" i="2"/>
  <c r="BW198" i="2"/>
  <c r="CF198" i="2"/>
  <c r="CG198" i="2"/>
  <c r="CH198" i="2"/>
  <c r="CI198" i="2"/>
  <c r="CJ198" i="2"/>
  <c r="BV199" i="2"/>
  <c r="BW199" i="2"/>
  <c r="CF199" i="2"/>
  <c r="CG199" i="2"/>
  <c r="CH199" i="2"/>
  <c r="CI199" i="2"/>
  <c r="CJ199" i="2"/>
  <c r="BV200" i="2"/>
  <c r="BW200" i="2"/>
  <c r="CF200" i="2"/>
  <c r="CG200" i="2"/>
  <c r="CH200" i="2"/>
  <c r="CI200" i="2"/>
  <c r="CJ200" i="2"/>
  <c r="BV201" i="2"/>
  <c r="BW201" i="2"/>
  <c r="CF201" i="2"/>
  <c r="CG201" i="2"/>
  <c r="CH201" i="2"/>
  <c r="CI201" i="2"/>
  <c r="CJ201" i="2"/>
  <c r="BV202" i="2"/>
  <c r="BW202" i="2"/>
  <c r="CF202" i="2"/>
  <c r="CG202" i="2"/>
  <c r="CH202" i="2"/>
  <c r="CI202" i="2"/>
  <c r="CJ202" i="2"/>
  <c r="BV203" i="2"/>
  <c r="BW203" i="2"/>
  <c r="BX203" i="2" s="1" a="1"/>
  <c r="BX203" i="2" s="1"/>
  <c r="CF203" i="2"/>
  <c r="CG203" i="2"/>
  <c r="CH203" i="2"/>
  <c r="CI203" i="2"/>
  <c r="CJ203" i="2"/>
  <c r="BK154" i="2"/>
  <c r="BL154" i="2"/>
  <c r="BM154" i="2"/>
  <c r="BN154" i="2"/>
  <c r="BO154" i="2"/>
  <c r="BK155" i="2"/>
  <c r="BL155" i="2"/>
  <c r="BM155" i="2"/>
  <c r="BN155" i="2"/>
  <c r="BO155" i="2"/>
  <c r="BK156" i="2"/>
  <c r="BL156" i="2"/>
  <c r="BM156" i="2"/>
  <c r="BN156" i="2"/>
  <c r="BO156" i="2"/>
  <c r="BK157" i="2"/>
  <c r="BL157" i="2"/>
  <c r="BM157" i="2"/>
  <c r="BN157" i="2"/>
  <c r="BO157" i="2"/>
  <c r="BK158" i="2"/>
  <c r="BL158" i="2"/>
  <c r="BM158" i="2"/>
  <c r="BN158" i="2"/>
  <c r="BO158" i="2"/>
  <c r="BK159" i="2"/>
  <c r="BL159" i="2"/>
  <c r="BM159" i="2"/>
  <c r="BN159" i="2"/>
  <c r="BO159" i="2"/>
  <c r="BK160" i="2"/>
  <c r="BL160" i="2"/>
  <c r="BM160" i="2"/>
  <c r="BN160" i="2"/>
  <c r="BO160" i="2"/>
  <c r="BK161" i="2"/>
  <c r="BL161" i="2"/>
  <c r="BM161" i="2"/>
  <c r="BN161" i="2"/>
  <c r="BO161" i="2"/>
  <c r="BK162" i="2"/>
  <c r="BL162" i="2"/>
  <c r="BM162" i="2"/>
  <c r="BN162" i="2"/>
  <c r="BO162" i="2"/>
  <c r="BK163" i="2"/>
  <c r="BL163" i="2"/>
  <c r="BM163" i="2"/>
  <c r="BN163" i="2"/>
  <c r="BO163" i="2"/>
  <c r="BK164" i="2"/>
  <c r="BL164" i="2"/>
  <c r="BM164" i="2"/>
  <c r="BN164" i="2"/>
  <c r="BO164" i="2"/>
  <c r="BK165" i="2"/>
  <c r="BL165" i="2"/>
  <c r="BM165" i="2"/>
  <c r="BN165" i="2"/>
  <c r="BO165" i="2"/>
  <c r="BK166" i="2"/>
  <c r="BL166" i="2"/>
  <c r="BM166" i="2"/>
  <c r="BN166" i="2"/>
  <c r="BO166" i="2"/>
  <c r="BK167" i="2"/>
  <c r="BL167" i="2"/>
  <c r="BM167" i="2"/>
  <c r="BN167" i="2"/>
  <c r="BO167" i="2"/>
  <c r="BK168" i="2"/>
  <c r="BL168" i="2"/>
  <c r="BM168" i="2"/>
  <c r="BN168" i="2"/>
  <c r="BO168" i="2"/>
  <c r="BK169" i="2"/>
  <c r="BL169" i="2"/>
  <c r="BM169" i="2"/>
  <c r="BN169" i="2"/>
  <c r="BO169" i="2"/>
  <c r="BK170" i="2"/>
  <c r="BL170" i="2"/>
  <c r="BM170" i="2"/>
  <c r="BN170" i="2"/>
  <c r="BO170" i="2"/>
  <c r="BK171" i="2"/>
  <c r="BL171" i="2"/>
  <c r="BM171" i="2"/>
  <c r="BN171" i="2"/>
  <c r="BO171" i="2"/>
  <c r="BK172" i="2"/>
  <c r="BL172" i="2"/>
  <c r="BM172" i="2"/>
  <c r="BN172" i="2"/>
  <c r="BO172" i="2"/>
  <c r="BK173" i="2"/>
  <c r="BL173" i="2"/>
  <c r="BM173" i="2"/>
  <c r="BN173" i="2"/>
  <c r="BO173" i="2"/>
  <c r="BK174" i="2"/>
  <c r="BL174" i="2"/>
  <c r="BM174" i="2"/>
  <c r="BN174" i="2"/>
  <c r="BO174" i="2"/>
  <c r="BK175" i="2"/>
  <c r="BL175" i="2"/>
  <c r="BM175" i="2"/>
  <c r="BN175" i="2"/>
  <c r="BO175" i="2"/>
  <c r="BK176" i="2"/>
  <c r="BL176" i="2"/>
  <c r="BM176" i="2"/>
  <c r="BN176" i="2"/>
  <c r="BO176" i="2"/>
  <c r="BK177" i="2"/>
  <c r="BL177" i="2"/>
  <c r="BM177" i="2"/>
  <c r="BN177" i="2"/>
  <c r="BO177" i="2"/>
  <c r="BK178" i="2"/>
  <c r="BL178" i="2"/>
  <c r="BM178" i="2"/>
  <c r="BN178" i="2"/>
  <c r="BO178" i="2"/>
  <c r="BK179" i="2"/>
  <c r="BL179" i="2"/>
  <c r="BM179" i="2"/>
  <c r="BN179" i="2"/>
  <c r="BO179" i="2"/>
  <c r="BK180" i="2"/>
  <c r="BL180" i="2"/>
  <c r="BM180" i="2"/>
  <c r="BN180" i="2"/>
  <c r="BO180" i="2"/>
  <c r="BK181" i="2"/>
  <c r="BL181" i="2"/>
  <c r="BM181" i="2"/>
  <c r="BN181" i="2"/>
  <c r="BO181" i="2"/>
  <c r="BK182" i="2"/>
  <c r="BL182" i="2"/>
  <c r="BM182" i="2"/>
  <c r="BN182" i="2"/>
  <c r="BO182" i="2"/>
  <c r="BK183" i="2"/>
  <c r="BL183" i="2"/>
  <c r="BM183" i="2"/>
  <c r="BN183" i="2"/>
  <c r="BO183" i="2"/>
  <c r="BK184" i="2"/>
  <c r="BL184" i="2"/>
  <c r="BM184" i="2"/>
  <c r="BN184" i="2"/>
  <c r="BO184" i="2"/>
  <c r="BK185" i="2"/>
  <c r="BL185" i="2"/>
  <c r="BM185" i="2"/>
  <c r="BN185" i="2"/>
  <c r="BO185" i="2"/>
  <c r="BK186" i="2"/>
  <c r="BL186" i="2"/>
  <c r="BM186" i="2"/>
  <c r="BN186" i="2"/>
  <c r="BO186" i="2"/>
  <c r="BK187" i="2"/>
  <c r="BL187" i="2"/>
  <c r="BM187" i="2"/>
  <c r="BN187" i="2"/>
  <c r="BO187" i="2"/>
  <c r="BK188" i="2"/>
  <c r="BL188" i="2"/>
  <c r="BM188" i="2"/>
  <c r="BN188" i="2"/>
  <c r="BO188" i="2"/>
  <c r="BK189" i="2"/>
  <c r="BL189" i="2"/>
  <c r="BM189" i="2"/>
  <c r="BN189" i="2"/>
  <c r="BO189" i="2"/>
  <c r="BK190" i="2"/>
  <c r="BL190" i="2"/>
  <c r="BM190" i="2"/>
  <c r="BN190" i="2"/>
  <c r="BO190" i="2"/>
  <c r="BK191" i="2"/>
  <c r="BL191" i="2"/>
  <c r="BM191" i="2"/>
  <c r="BN191" i="2"/>
  <c r="BO191" i="2"/>
  <c r="BK192" i="2"/>
  <c r="BL192" i="2"/>
  <c r="BM192" i="2"/>
  <c r="BN192" i="2"/>
  <c r="BO192" i="2"/>
  <c r="BK193" i="2"/>
  <c r="BL193" i="2"/>
  <c r="BM193" i="2"/>
  <c r="BN193" i="2"/>
  <c r="BO193" i="2"/>
  <c r="BK194" i="2"/>
  <c r="BL194" i="2"/>
  <c r="BM194" i="2"/>
  <c r="BN194" i="2"/>
  <c r="BO194" i="2"/>
  <c r="BK195" i="2"/>
  <c r="BL195" i="2"/>
  <c r="BM195" i="2"/>
  <c r="BN195" i="2"/>
  <c r="BO195" i="2"/>
  <c r="BK196" i="2"/>
  <c r="BL196" i="2"/>
  <c r="BM196" i="2"/>
  <c r="BN196" i="2"/>
  <c r="BO196" i="2"/>
  <c r="BK197" i="2"/>
  <c r="BL197" i="2"/>
  <c r="BM197" i="2"/>
  <c r="BN197" i="2"/>
  <c r="BO197" i="2"/>
  <c r="BK198" i="2"/>
  <c r="BL198" i="2"/>
  <c r="BM198" i="2"/>
  <c r="BN198" i="2"/>
  <c r="BO198" i="2"/>
  <c r="BK199" i="2"/>
  <c r="BL199" i="2"/>
  <c r="BM199" i="2"/>
  <c r="BN199" i="2"/>
  <c r="BO199" i="2"/>
  <c r="BK200" i="2"/>
  <c r="BL200" i="2"/>
  <c r="BM200" i="2"/>
  <c r="BN200" i="2"/>
  <c r="BO200" i="2"/>
  <c r="BK201" i="2"/>
  <c r="BL201" i="2"/>
  <c r="BM201" i="2"/>
  <c r="BN201" i="2"/>
  <c r="BO201" i="2"/>
  <c r="BK202" i="2"/>
  <c r="BL202" i="2"/>
  <c r="BM202" i="2"/>
  <c r="BN202" i="2"/>
  <c r="BO202" i="2"/>
  <c r="BK203" i="2"/>
  <c r="BL203" i="2"/>
  <c r="BM203" i="2"/>
  <c r="BN203" i="2"/>
  <c r="BO203" i="2"/>
  <c r="BA154" i="2"/>
  <c r="BB154" i="2"/>
  <c r="BA155" i="2"/>
  <c r="BB155" i="2"/>
  <c r="BA156" i="2"/>
  <c r="BB156" i="2"/>
  <c r="BA157" i="2"/>
  <c r="BB157" i="2"/>
  <c r="BA158" i="2"/>
  <c r="BB158" i="2"/>
  <c r="BA159" i="2"/>
  <c r="BB159" i="2"/>
  <c r="BA160" i="2"/>
  <c r="BB160" i="2"/>
  <c r="BA161" i="2"/>
  <c r="BB161" i="2"/>
  <c r="BA162" i="2"/>
  <c r="BB162" i="2"/>
  <c r="BA163" i="2"/>
  <c r="BB163" i="2"/>
  <c r="BA164" i="2"/>
  <c r="BB164" i="2"/>
  <c r="BA165" i="2"/>
  <c r="BB165" i="2"/>
  <c r="BA166" i="2"/>
  <c r="BB166" i="2"/>
  <c r="BA167" i="2"/>
  <c r="BB167" i="2"/>
  <c r="BA168" i="2"/>
  <c r="BB168" i="2"/>
  <c r="BA169" i="2"/>
  <c r="BB169" i="2"/>
  <c r="BA170" i="2"/>
  <c r="BB170" i="2"/>
  <c r="BA171" i="2"/>
  <c r="BB171" i="2"/>
  <c r="BA172" i="2"/>
  <c r="BB172" i="2"/>
  <c r="BA173" i="2"/>
  <c r="BB173" i="2"/>
  <c r="BA174" i="2"/>
  <c r="BB174" i="2"/>
  <c r="BA175" i="2"/>
  <c r="BB175" i="2"/>
  <c r="BA176" i="2"/>
  <c r="BB176" i="2"/>
  <c r="BA177" i="2"/>
  <c r="BB177" i="2"/>
  <c r="BA178" i="2"/>
  <c r="BB178" i="2"/>
  <c r="BA179" i="2"/>
  <c r="BB179" i="2"/>
  <c r="BA180" i="2"/>
  <c r="BB180" i="2"/>
  <c r="BA181" i="2"/>
  <c r="BB181" i="2"/>
  <c r="BA182" i="2"/>
  <c r="BB182" i="2"/>
  <c r="BA183" i="2"/>
  <c r="BB183" i="2"/>
  <c r="BA184" i="2"/>
  <c r="BB184" i="2"/>
  <c r="BA185" i="2"/>
  <c r="BB185" i="2"/>
  <c r="BA186" i="2"/>
  <c r="BB186" i="2"/>
  <c r="BA187" i="2"/>
  <c r="BB187" i="2"/>
  <c r="BA188" i="2"/>
  <c r="BB188" i="2"/>
  <c r="BA189" i="2"/>
  <c r="BB189" i="2"/>
  <c r="BA190" i="2"/>
  <c r="BB190" i="2"/>
  <c r="BA191" i="2"/>
  <c r="BB191" i="2"/>
  <c r="BA192" i="2"/>
  <c r="BB192" i="2"/>
  <c r="BA193" i="2"/>
  <c r="BB193" i="2"/>
  <c r="BA194" i="2"/>
  <c r="BB194" i="2"/>
  <c r="BA195" i="2"/>
  <c r="BB195" i="2"/>
  <c r="BA196" i="2"/>
  <c r="BB196" i="2"/>
  <c r="BA197" i="2"/>
  <c r="BB197" i="2"/>
  <c r="BA198" i="2"/>
  <c r="BB198" i="2"/>
  <c r="BA199" i="2"/>
  <c r="BB199" i="2"/>
  <c r="BA200" i="2"/>
  <c r="BB200" i="2"/>
  <c r="BA201" i="2"/>
  <c r="BB201" i="2"/>
  <c r="BA202" i="2"/>
  <c r="BB202" i="2"/>
  <c r="BA203" i="2"/>
  <c r="BB203" i="2"/>
  <c r="BC203" i="2" s="1" a="1"/>
  <c r="BC203" i="2" s="1"/>
  <c r="AP154" i="2"/>
  <c r="AQ154" i="2"/>
  <c r="AR154" i="2"/>
  <c r="AS154" i="2"/>
  <c r="AT154" i="2"/>
  <c r="AP155" i="2"/>
  <c r="AQ155" i="2"/>
  <c r="AR155" i="2"/>
  <c r="AS155" i="2"/>
  <c r="AT155" i="2"/>
  <c r="AP156" i="2"/>
  <c r="AQ156" i="2"/>
  <c r="AR156" i="2"/>
  <c r="AS156" i="2"/>
  <c r="AT156" i="2"/>
  <c r="AP157" i="2"/>
  <c r="AQ157" i="2"/>
  <c r="AR157" i="2"/>
  <c r="AS157" i="2"/>
  <c r="AT157" i="2"/>
  <c r="AP158" i="2"/>
  <c r="AQ158" i="2"/>
  <c r="AR158" i="2"/>
  <c r="AS158" i="2"/>
  <c r="AT158" i="2"/>
  <c r="AP159" i="2"/>
  <c r="AQ159" i="2"/>
  <c r="AR159" i="2"/>
  <c r="AS159" i="2"/>
  <c r="AT159" i="2"/>
  <c r="AP160" i="2"/>
  <c r="AQ160" i="2"/>
  <c r="AR160" i="2"/>
  <c r="AS160" i="2"/>
  <c r="AT160" i="2"/>
  <c r="AP161" i="2"/>
  <c r="AQ161" i="2"/>
  <c r="AR161" i="2"/>
  <c r="AS161" i="2"/>
  <c r="AT161" i="2"/>
  <c r="AP162" i="2"/>
  <c r="AQ162" i="2"/>
  <c r="AR162" i="2"/>
  <c r="AS162" i="2"/>
  <c r="AT162" i="2"/>
  <c r="AP163" i="2"/>
  <c r="AQ163" i="2"/>
  <c r="AR163" i="2"/>
  <c r="AS163" i="2"/>
  <c r="AT163" i="2"/>
  <c r="AP164" i="2"/>
  <c r="AQ164" i="2"/>
  <c r="AR164" i="2"/>
  <c r="AS164" i="2"/>
  <c r="AT164" i="2"/>
  <c r="AP165" i="2"/>
  <c r="AQ165" i="2"/>
  <c r="AR165" i="2"/>
  <c r="AS165" i="2"/>
  <c r="AT165" i="2"/>
  <c r="AP166" i="2"/>
  <c r="AQ166" i="2"/>
  <c r="AR166" i="2"/>
  <c r="AS166" i="2"/>
  <c r="AT166" i="2"/>
  <c r="AP167" i="2"/>
  <c r="AQ167" i="2"/>
  <c r="AR167" i="2"/>
  <c r="AS167" i="2"/>
  <c r="AT167" i="2"/>
  <c r="AP168" i="2"/>
  <c r="AQ168" i="2"/>
  <c r="AR168" i="2"/>
  <c r="AS168" i="2"/>
  <c r="AT168" i="2"/>
  <c r="AP169" i="2"/>
  <c r="AQ169" i="2"/>
  <c r="AR169" i="2"/>
  <c r="AS169" i="2"/>
  <c r="AT169" i="2"/>
  <c r="AP170" i="2"/>
  <c r="AQ170" i="2"/>
  <c r="AR170" i="2"/>
  <c r="AS170" i="2"/>
  <c r="AT170" i="2"/>
  <c r="AP171" i="2"/>
  <c r="AQ171" i="2"/>
  <c r="AR171" i="2"/>
  <c r="AS171" i="2"/>
  <c r="AT171" i="2"/>
  <c r="AP172" i="2"/>
  <c r="AQ172" i="2"/>
  <c r="AR172" i="2"/>
  <c r="AS172" i="2"/>
  <c r="AT172" i="2"/>
  <c r="AP173" i="2"/>
  <c r="AQ173" i="2"/>
  <c r="AR173" i="2"/>
  <c r="AS173" i="2"/>
  <c r="AT173" i="2"/>
  <c r="AP174" i="2"/>
  <c r="AQ174" i="2"/>
  <c r="AR174" i="2"/>
  <c r="AS174" i="2"/>
  <c r="AT174" i="2"/>
  <c r="AP175" i="2"/>
  <c r="AQ175" i="2"/>
  <c r="AR175" i="2"/>
  <c r="AS175" i="2"/>
  <c r="AT175" i="2"/>
  <c r="AP176" i="2"/>
  <c r="AQ176" i="2"/>
  <c r="AR176" i="2"/>
  <c r="AS176" i="2"/>
  <c r="AT176" i="2"/>
  <c r="AP177" i="2"/>
  <c r="AQ177" i="2"/>
  <c r="AR177" i="2"/>
  <c r="AS177" i="2"/>
  <c r="AT177" i="2"/>
  <c r="AP178" i="2"/>
  <c r="AQ178" i="2"/>
  <c r="AR178" i="2"/>
  <c r="AS178" i="2"/>
  <c r="AT178" i="2"/>
  <c r="AP179" i="2"/>
  <c r="AQ179" i="2"/>
  <c r="AR179" i="2"/>
  <c r="AS179" i="2"/>
  <c r="AT179" i="2"/>
  <c r="AP180" i="2"/>
  <c r="AQ180" i="2"/>
  <c r="AR180" i="2"/>
  <c r="AS180" i="2"/>
  <c r="AT180" i="2"/>
  <c r="AP181" i="2"/>
  <c r="AQ181" i="2"/>
  <c r="AR181" i="2"/>
  <c r="AS181" i="2"/>
  <c r="AT181" i="2"/>
  <c r="AP182" i="2"/>
  <c r="AQ182" i="2"/>
  <c r="AR182" i="2"/>
  <c r="AS182" i="2"/>
  <c r="AT182" i="2"/>
  <c r="AP183" i="2"/>
  <c r="AQ183" i="2"/>
  <c r="AR183" i="2"/>
  <c r="AS183" i="2"/>
  <c r="AT183" i="2"/>
  <c r="AP184" i="2"/>
  <c r="AQ184" i="2"/>
  <c r="AR184" i="2"/>
  <c r="AS184" i="2"/>
  <c r="AT184" i="2"/>
  <c r="AP185" i="2"/>
  <c r="AQ185" i="2"/>
  <c r="AR185" i="2"/>
  <c r="AS185" i="2"/>
  <c r="AT185" i="2"/>
  <c r="AP186" i="2"/>
  <c r="AQ186" i="2"/>
  <c r="AR186" i="2"/>
  <c r="AS186" i="2"/>
  <c r="AT186" i="2"/>
  <c r="AP187" i="2"/>
  <c r="AQ187" i="2"/>
  <c r="AR187" i="2"/>
  <c r="AS187" i="2"/>
  <c r="AT187" i="2"/>
  <c r="AP188" i="2"/>
  <c r="AQ188" i="2"/>
  <c r="AR188" i="2"/>
  <c r="AS188" i="2"/>
  <c r="AT188" i="2"/>
  <c r="AP189" i="2"/>
  <c r="AQ189" i="2"/>
  <c r="AR189" i="2"/>
  <c r="AS189" i="2"/>
  <c r="AT189" i="2"/>
  <c r="AP190" i="2"/>
  <c r="AQ190" i="2"/>
  <c r="AR190" i="2"/>
  <c r="AS190" i="2"/>
  <c r="AT190" i="2"/>
  <c r="AP191" i="2"/>
  <c r="AQ191" i="2"/>
  <c r="AR191" i="2"/>
  <c r="AS191" i="2"/>
  <c r="AT191" i="2"/>
  <c r="AP192" i="2"/>
  <c r="AQ192" i="2"/>
  <c r="AR192" i="2"/>
  <c r="AS192" i="2"/>
  <c r="AT192" i="2"/>
  <c r="AP193" i="2"/>
  <c r="AQ193" i="2"/>
  <c r="AR193" i="2"/>
  <c r="AS193" i="2"/>
  <c r="AT193" i="2"/>
  <c r="AP194" i="2"/>
  <c r="AQ194" i="2"/>
  <c r="AR194" i="2"/>
  <c r="AS194" i="2"/>
  <c r="AT194" i="2"/>
  <c r="AP195" i="2"/>
  <c r="AQ195" i="2"/>
  <c r="AR195" i="2"/>
  <c r="AS195" i="2"/>
  <c r="AT195" i="2"/>
  <c r="AP196" i="2"/>
  <c r="AQ196" i="2"/>
  <c r="AR196" i="2"/>
  <c r="AS196" i="2"/>
  <c r="AT196" i="2"/>
  <c r="AP197" i="2"/>
  <c r="AQ197" i="2"/>
  <c r="AR197" i="2"/>
  <c r="AS197" i="2"/>
  <c r="AT197" i="2"/>
  <c r="AP198" i="2"/>
  <c r="AQ198" i="2"/>
  <c r="AR198" i="2"/>
  <c r="AS198" i="2"/>
  <c r="AT198" i="2"/>
  <c r="AP199" i="2"/>
  <c r="AQ199" i="2"/>
  <c r="AR199" i="2"/>
  <c r="AS199" i="2"/>
  <c r="AT199" i="2"/>
  <c r="AP200" i="2"/>
  <c r="AQ200" i="2"/>
  <c r="AR200" i="2"/>
  <c r="AS200" i="2"/>
  <c r="AT200" i="2"/>
  <c r="AP201" i="2"/>
  <c r="AQ201" i="2"/>
  <c r="AR201" i="2"/>
  <c r="AS201" i="2"/>
  <c r="AT201" i="2"/>
  <c r="AP202" i="2"/>
  <c r="AQ202" i="2"/>
  <c r="AR202" i="2"/>
  <c r="AS202" i="2"/>
  <c r="AT202" i="2"/>
  <c r="AP203" i="2"/>
  <c r="AQ203" i="2"/>
  <c r="AR203" i="2"/>
  <c r="AS203" i="2"/>
  <c r="AT203" i="2"/>
  <c r="AF154" i="2"/>
  <c r="AG154" i="2"/>
  <c r="AF155" i="2"/>
  <c r="AG155" i="2"/>
  <c r="AF156" i="2"/>
  <c r="AG156" i="2"/>
  <c r="AF157" i="2"/>
  <c r="AG157" i="2"/>
  <c r="AF158" i="2"/>
  <c r="AG158" i="2"/>
  <c r="AF159" i="2"/>
  <c r="AG159" i="2"/>
  <c r="AF160" i="2"/>
  <c r="AG160" i="2"/>
  <c r="AF161" i="2"/>
  <c r="AG161" i="2"/>
  <c r="AF162" i="2"/>
  <c r="AG162" i="2"/>
  <c r="AF163" i="2"/>
  <c r="AG163" i="2"/>
  <c r="AF164" i="2"/>
  <c r="AG164" i="2"/>
  <c r="AF165" i="2"/>
  <c r="AG165" i="2"/>
  <c r="AF166" i="2"/>
  <c r="AG166" i="2"/>
  <c r="AF167" i="2"/>
  <c r="AG167" i="2"/>
  <c r="AF168" i="2"/>
  <c r="AG168" i="2"/>
  <c r="AF169" i="2"/>
  <c r="AG169" i="2"/>
  <c r="AF170" i="2"/>
  <c r="AG170" i="2"/>
  <c r="AF171" i="2"/>
  <c r="AG171" i="2"/>
  <c r="AF172" i="2"/>
  <c r="AG172" i="2"/>
  <c r="AF173" i="2"/>
  <c r="AG173" i="2"/>
  <c r="AF174" i="2"/>
  <c r="AG174" i="2"/>
  <c r="AF175" i="2"/>
  <c r="AG175" i="2"/>
  <c r="AF176" i="2"/>
  <c r="AG176" i="2"/>
  <c r="AF177" i="2"/>
  <c r="AG177" i="2"/>
  <c r="AF178" i="2"/>
  <c r="AG178" i="2"/>
  <c r="AF179" i="2"/>
  <c r="AG179" i="2"/>
  <c r="AF180" i="2"/>
  <c r="AG180" i="2"/>
  <c r="AF181" i="2"/>
  <c r="AG181" i="2"/>
  <c r="AF182" i="2"/>
  <c r="AG182" i="2"/>
  <c r="AF183" i="2"/>
  <c r="AG183" i="2"/>
  <c r="AF184" i="2"/>
  <c r="AG184" i="2"/>
  <c r="AF185" i="2"/>
  <c r="AG185" i="2"/>
  <c r="AF186" i="2"/>
  <c r="AG186" i="2"/>
  <c r="AF187" i="2"/>
  <c r="AG187" i="2"/>
  <c r="AF188" i="2"/>
  <c r="AG188" i="2"/>
  <c r="AF189" i="2"/>
  <c r="AG189" i="2"/>
  <c r="AF190" i="2"/>
  <c r="AG190" i="2"/>
  <c r="AF191" i="2"/>
  <c r="AG191" i="2"/>
  <c r="AF192" i="2"/>
  <c r="AG192" i="2"/>
  <c r="AF193" i="2"/>
  <c r="AG193" i="2"/>
  <c r="AF194" i="2"/>
  <c r="AG194" i="2"/>
  <c r="AF195" i="2"/>
  <c r="AG195" i="2"/>
  <c r="AF196" i="2"/>
  <c r="AG196" i="2"/>
  <c r="AF197" i="2"/>
  <c r="AG197" i="2"/>
  <c r="AF198" i="2"/>
  <c r="AG198" i="2"/>
  <c r="AF199" i="2"/>
  <c r="AG199" i="2"/>
  <c r="AF200" i="2"/>
  <c r="AG200" i="2"/>
  <c r="AF201" i="2"/>
  <c r="AG201" i="2"/>
  <c r="AF202" i="2"/>
  <c r="AG202" i="2"/>
  <c r="AF203" i="2"/>
  <c r="AG203" i="2"/>
  <c r="AH203" i="2" s="1" a="1"/>
  <c r="AH203" i="2" s="1"/>
  <c r="U154" i="2"/>
  <c r="V154" i="2"/>
  <c r="W154" i="2"/>
  <c r="X154" i="2"/>
  <c r="Y154" i="2"/>
  <c r="U155" i="2"/>
  <c r="V155" i="2"/>
  <c r="W155" i="2"/>
  <c r="X155" i="2"/>
  <c r="Y155" i="2"/>
  <c r="U156" i="2"/>
  <c r="V156" i="2"/>
  <c r="W156" i="2"/>
  <c r="X156" i="2"/>
  <c r="Y156" i="2"/>
  <c r="U157" i="2"/>
  <c r="V157" i="2"/>
  <c r="W157" i="2"/>
  <c r="X157" i="2"/>
  <c r="Y157" i="2"/>
  <c r="U158" i="2"/>
  <c r="V158" i="2"/>
  <c r="W158" i="2"/>
  <c r="X158" i="2"/>
  <c r="Y158" i="2"/>
  <c r="U159" i="2"/>
  <c r="V159" i="2"/>
  <c r="W159" i="2"/>
  <c r="X159" i="2"/>
  <c r="Y159" i="2"/>
  <c r="U160" i="2"/>
  <c r="V160" i="2"/>
  <c r="W160" i="2"/>
  <c r="X160" i="2"/>
  <c r="Y160" i="2"/>
  <c r="U161" i="2"/>
  <c r="V161" i="2"/>
  <c r="W161" i="2"/>
  <c r="X161" i="2"/>
  <c r="Y161" i="2"/>
  <c r="U162" i="2"/>
  <c r="V162" i="2"/>
  <c r="W162" i="2"/>
  <c r="X162" i="2"/>
  <c r="Y162" i="2"/>
  <c r="U163" i="2"/>
  <c r="V163" i="2"/>
  <c r="W163" i="2"/>
  <c r="X163" i="2"/>
  <c r="Y163" i="2"/>
  <c r="U164" i="2"/>
  <c r="V164" i="2"/>
  <c r="W164" i="2"/>
  <c r="X164" i="2"/>
  <c r="Y164" i="2"/>
  <c r="U165" i="2"/>
  <c r="V165" i="2"/>
  <c r="W165" i="2"/>
  <c r="X165" i="2"/>
  <c r="Y165" i="2"/>
  <c r="U166" i="2"/>
  <c r="V166" i="2"/>
  <c r="W166" i="2"/>
  <c r="X166" i="2"/>
  <c r="Y166" i="2"/>
  <c r="U167" i="2"/>
  <c r="V167" i="2"/>
  <c r="W167" i="2"/>
  <c r="X167" i="2"/>
  <c r="Y167" i="2"/>
  <c r="U168" i="2"/>
  <c r="V168" i="2"/>
  <c r="W168" i="2"/>
  <c r="X168" i="2"/>
  <c r="Y168" i="2"/>
  <c r="U169" i="2"/>
  <c r="V169" i="2"/>
  <c r="W169" i="2"/>
  <c r="X169" i="2"/>
  <c r="Y169" i="2"/>
  <c r="U170" i="2"/>
  <c r="V170" i="2"/>
  <c r="W170" i="2"/>
  <c r="X170" i="2"/>
  <c r="Y170" i="2"/>
  <c r="U171" i="2"/>
  <c r="V171" i="2"/>
  <c r="W171" i="2"/>
  <c r="X171" i="2"/>
  <c r="Y171" i="2"/>
  <c r="U172" i="2"/>
  <c r="V172" i="2"/>
  <c r="W172" i="2"/>
  <c r="X172" i="2"/>
  <c r="Y172" i="2"/>
  <c r="U173" i="2"/>
  <c r="V173" i="2"/>
  <c r="W173" i="2"/>
  <c r="X173" i="2"/>
  <c r="Y173" i="2"/>
  <c r="U174" i="2"/>
  <c r="V174" i="2"/>
  <c r="W174" i="2"/>
  <c r="X174" i="2"/>
  <c r="Y174" i="2"/>
  <c r="U175" i="2"/>
  <c r="V175" i="2"/>
  <c r="W175" i="2"/>
  <c r="X175" i="2"/>
  <c r="Y175" i="2"/>
  <c r="U176" i="2"/>
  <c r="V176" i="2"/>
  <c r="W176" i="2"/>
  <c r="X176" i="2"/>
  <c r="Y176" i="2"/>
  <c r="U177" i="2"/>
  <c r="V177" i="2"/>
  <c r="W177" i="2"/>
  <c r="X177" i="2"/>
  <c r="Y177" i="2"/>
  <c r="U178" i="2"/>
  <c r="V178" i="2"/>
  <c r="W178" i="2"/>
  <c r="X178" i="2"/>
  <c r="Y178" i="2"/>
  <c r="U179" i="2"/>
  <c r="V179" i="2"/>
  <c r="W179" i="2"/>
  <c r="X179" i="2"/>
  <c r="Y179" i="2"/>
  <c r="U180" i="2"/>
  <c r="V180" i="2"/>
  <c r="W180" i="2"/>
  <c r="X180" i="2"/>
  <c r="Y180" i="2"/>
  <c r="U181" i="2"/>
  <c r="V181" i="2"/>
  <c r="W181" i="2"/>
  <c r="X181" i="2"/>
  <c r="Y181" i="2"/>
  <c r="U182" i="2"/>
  <c r="V182" i="2"/>
  <c r="W182" i="2"/>
  <c r="X182" i="2"/>
  <c r="Y182" i="2"/>
  <c r="U183" i="2"/>
  <c r="V183" i="2"/>
  <c r="W183" i="2"/>
  <c r="X183" i="2"/>
  <c r="Y183" i="2"/>
  <c r="U184" i="2"/>
  <c r="V184" i="2"/>
  <c r="W184" i="2"/>
  <c r="X184" i="2"/>
  <c r="Y184" i="2"/>
  <c r="U185" i="2"/>
  <c r="V185" i="2"/>
  <c r="W185" i="2"/>
  <c r="X185" i="2"/>
  <c r="Y185" i="2"/>
  <c r="U186" i="2"/>
  <c r="V186" i="2"/>
  <c r="W186" i="2"/>
  <c r="X186" i="2"/>
  <c r="Y186" i="2"/>
  <c r="U187" i="2"/>
  <c r="V187" i="2"/>
  <c r="W187" i="2"/>
  <c r="X187" i="2"/>
  <c r="Y187" i="2"/>
  <c r="U188" i="2"/>
  <c r="V188" i="2"/>
  <c r="W188" i="2"/>
  <c r="X188" i="2"/>
  <c r="Y188" i="2"/>
  <c r="U189" i="2"/>
  <c r="V189" i="2"/>
  <c r="W189" i="2"/>
  <c r="X189" i="2"/>
  <c r="Y189" i="2"/>
  <c r="U190" i="2"/>
  <c r="V190" i="2"/>
  <c r="W190" i="2"/>
  <c r="X190" i="2"/>
  <c r="Y190" i="2"/>
  <c r="U191" i="2"/>
  <c r="V191" i="2"/>
  <c r="W191" i="2"/>
  <c r="X191" i="2"/>
  <c r="Y191" i="2"/>
  <c r="U192" i="2"/>
  <c r="V192" i="2"/>
  <c r="W192" i="2"/>
  <c r="X192" i="2"/>
  <c r="Y192" i="2"/>
  <c r="U193" i="2"/>
  <c r="V193" i="2"/>
  <c r="W193" i="2"/>
  <c r="X193" i="2"/>
  <c r="Y193" i="2"/>
  <c r="U194" i="2"/>
  <c r="V194" i="2"/>
  <c r="W194" i="2"/>
  <c r="X194" i="2"/>
  <c r="Y194" i="2"/>
  <c r="U195" i="2"/>
  <c r="V195" i="2"/>
  <c r="W195" i="2"/>
  <c r="X195" i="2"/>
  <c r="Y195" i="2"/>
  <c r="U196" i="2"/>
  <c r="V196" i="2"/>
  <c r="W196" i="2"/>
  <c r="X196" i="2"/>
  <c r="Y196" i="2"/>
  <c r="U197" i="2"/>
  <c r="V197" i="2"/>
  <c r="W197" i="2"/>
  <c r="X197" i="2"/>
  <c r="Y197" i="2"/>
  <c r="U198" i="2"/>
  <c r="V198" i="2"/>
  <c r="W198" i="2"/>
  <c r="X198" i="2"/>
  <c r="Y198" i="2"/>
  <c r="U199" i="2"/>
  <c r="V199" i="2"/>
  <c r="W199" i="2"/>
  <c r="X199" i="2"/>
  <c r="Y199" i="2"/>
  <c r="U200" i="2"/>
  <c r="V200" i="2"/>
  <c r="W200" i="2"/>
  <c r="X200" i="2"/>
  <c r="Y200" i="2"/>
  <c r="U201" i="2"/>
  <c r="V201" i="2"/>
  <c r="W201" i="2"/>
  <c r="X201" i="2"/>
  <c r="Y201" i="2"/>
  <c r="U202" i="2"/>
  <c r="V202" i="2"/>
  <c r="W202" i="2"/>
  <c r="X202" i="2"/>
  <c r="Y202" i="2"/>
  <c r="U203" i="2"/>
  <c r="V203" i="2"/>
  <c r="W203" i="2"/>
  <c r="X203" i="2"/>
  <c r="Y20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M203" i="2" s="1" a="1"/>
  <c r="M203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A203" i="2"/>
  <c r="A201" i="2"/>
  <c r="A202" i="2" s="1"/>
  <c r="A154" i="2"/>
  <c r="A155" i="2" s="1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DN202" i="2" l="1" a="1"/>
  <c r="DN202" i="2" s="1"/>
  <c r="EI196" i="2" a="1"/>
  <c r="EI196" i="2" s="1"/>
  <c r="EI186" i="2" a="1"/>
  <c r="EI186" i="2" s="1"/>
  <c r="EI197" i="2" a="1"/>
  <c r="EI197" i="2" s="1"/>
  <c r="EI198" i="2" a="1"/>
  <c r="EI198" i="2" s="1"/>
  <c r="EI164" i="2" a="1"/>
  <c r="EI164" i="2" s="1"/>
  <c r="EI199" i="2" a="1"/>
  <c r="EI199" i="2" s="1"/>
  <c r="EI200" i="2" a="1"/>
  <c r="EI200" i="2" s="1"/>
  <c r="EI201" i="2" a="1"/>
  <c r="EI201" i="2" s="1"/>
  <c r="DN182" i="2" a="1"/>
  <c r="DN182" i="2" s="1"/>
  <c r="DN194" i="2" a="1"/>
  <c r="DN194" i="2" s="1"/>
  <c r="DN176" i="2" a="1"/>
  <c r="DN176" i="2" s="1"/>
  <c r="DN196" i="2" a="1"/>
  <c r="DN196" i="2" s="1"/>
  <c r="DN186" i="2" a="1"/>
  <c r="DN186" i="2" s="1"/>
  <c r="DN170" i="2" a="1"/>
  <c r="DN170" i="2" s="1"/>
  <c r="DN199" i="2" a="1"/>
  <c r="DN199" i="2" s="1"/>
  <c r="DN198" i="2" a="1"/>
  <c r="DN198" i="2" s="1"/>
  <c r="DN189" i="2" a="1"/>
  <c r="DN189" i="2" s="1"/>
  <c r="DN201" i="2" a="1"/>
  <c r="DN201" i="2" s="1"/>
  <c r="CS202" i="2" a="1"/>
  <c r="CS202" i="2" s="1"/>
  <c r="BX170" i="2" a="1"/>
  <c r="BX170" i="2" s="1"/>
  <c r="BX176" i="2" a="1"/>
  <c r="BX176" i="2" s="1"/>
  <c r="BX184" i="2" a="1"/>
  <c r="BX184" i="2" s="1"/>
  <c r="BX185" i="2" a="1"/>
  <c r="BX185" i="2" s="1"/>
  <c r="AH202" i="2" a="1"/>
  <c r="AH202" i="2" s="1"/>
  <c r="M200" i="2" a="1"/>
  <c r="M200" i="2" s="1"/>
  <c r="M197" i="2" a="1"/>
  <c r="M197" i="2" s="1"/>
  <c r="M158" i="2" a="1"/>
  <c r="M158" i="2" s="1"/>
  <c r="M194" i="2" a="1"/>
  <c r="M194" i="2" s="1"/>
  <c r="M185" i="2" a="1"/>
  <c r="M185" i="2" s="1"/>
  <c r="M154" i="2" a="1"/>
  <c r="M154" i="2" s="1"/>
  <c r="M192" i="2" a="1"/>
  <c r="M192" i="2" s="1"/>
  <c r="M184" i="2" a="1"/>
  <c r="M184" i="2" s="1"/>
  <c r="M176" i="2" a="1"/>
  <c r="M176" i="2" s="1"/>
  <c r="M168" i="2" a="1"/>
  <c r="M168" i="2" s="1"/>
  <c r="M160" i="2" a="1"/>
  <c r="M160" i="2" s="1"/>
  <c r="M199" i="2" a="1"/>
  <c r="M199" i="2" s="1"/>
  <c r="M175" i="2" a="1"/>
  <c r="M175" i="2" s="1"/>
  <c r="M167" i="2" a="1"/>
  <c r="M167" i="2" s="1"/>
  <c r="M159" i="2" a="1"/>
  <c r="M159" i="2" s="1"/>
  <c r="M166" i="2" a="1"/>
  <c r="M166" i="2" s="1"/>
  <c r="M190" i="2" a="1"/>
  <c r="M190" i="2" s="1"/>
  <c r="M196" i="2" a="1"/>
  <c r="M196" i="2" s="1"/>
  <c r="M172" i="2" a="1"/>
  <c r="M172" i="2" s="1"/>
  <c r="M162" i="2" a="1"/>
  <c r="M162" i="2" s="1"/>
  <c r="M181" i="2" a="1"/>
  <c r="M181" i="2" s="1"/>
  <c r="M155" i="2" a="1"/>
  <c r="M155" i="2" s="1"/>
  <c r="FD182" i="2" a="1"/>
  <c r="FD182" i="2" s="1"/>
  <c r="GT187" i="2" a="1"/>
  <c r="GT187" i="2" s="1"/>
  <c r="FD193" i="2" a="1"/>
  <c r="FD193" i="2" s="1"/>
  <c r="FY196" i="2" a="1"/>
  <c r="FY196" i="2" s="1"/>
  <c r="GT201" i="2" a="1"/>
  <c r="GT201" i="2" s="1"/>
  <c r="GT200" i="2" a="1"/>
  <c r="GT200" i="2" s="1"/>
  <c r="GT199" i="2" a="1"/>
  <c r="GT199" i="2" s="1"/>
  <c r="GT197" i="2" a="1"/>
  <c r="GT197" i="2" s="1"/>
  <c r="GT194" i="2" a="1"/>
  <c r="GT194" i="2" s="1"/>
  <c r="GT195" i="2" a="1"/>
  <c r="GT195" i="2" s="1"/>
  <c r="GT167" i="2" a="1"/>
  <c r="GT167" i="2" s="1"/>
  <c r="FY163" i="2" a="1"/>
  <c r="FY163" i="2" s="1"/>
  <c r="FY191" i="2" a="1"/>
  <c r="FY191" i="2" s="1"/>
  <c r="FY190" i="2" a="1"/>
  <c r="FY190" i="2" s="1"/>
  <c r="FY157" i="2" a="1"/>
  <c r="FY157" i="2" s="1"/>
  <c r="FY182" i="2" a="1"/>
  <c r="FY182" i="2" s="1"/>
  <c r="FY186" i="2" a="1"/>
  <c r="FY186" i="2" s="1"/>
  <c r="M191" i="2" a="1"/>
  <c r="M191" i="2" s="1"/>
  <c r="M183" i="2" a="1"/>
  <c r="M183" i="2" s="1"/>
  <c r="M189" i="2" a="1"/>
  <c r="M189" i="2" s="1"/>
  <c r="BX192" i="2" a="1"/>
  <c r="BX192" i="2" s="1"/>
  <c r="BX186" i="2" a="1"/>
  <c r="BX186" i="2" s="1"/>
  <c r="BX183" i="2" a="1"/>
  <c r="BX183" i="2" s="1"/>
  <c r="BX182" i="2" a="1"/>
  <c r="BX182" i="2" s="1"/>
  <c r="BX180" i="2" a="1"/>
  <c r="BX180" i="2" s="1"/>
  <c r="M174" i="2" a="1"/>
  <c r="M174" i="2" s="1"/>
  <c r="M198" i="2" a="1"/>
  <c r="M198" i="2" s="1"/>
  <c r="M173" i="2" a="1"/>
  <c r="M173" i="2" s="1"/>
  <c r="BX195" i="2" a="1"/>
  <c r="BX195" i="2" s="1"/>
  <c r="BX187" i="2" a="1"/>
  <c r="BX187" i="2" s="1"/>
  <c r="M165" i="2" a="1"/>
  <c r="M165" i="2" s="1"/>
  <c r="M157" i="2" a="1"/>
  <c r="M157" i="2" s="1"/>
  <c r="BX188" i="2" a="1"/>
  <c r="BX188" i="2" s="1"/>
  <c r="BX171" i="2" a="1"/>
  <c r="BX171" i="2" s="1"/>
  <c r="BX168" i="2" a="1"/>
  <c r="BX168" i="2" s="1"/>
  <c r="BX166" i="2" a="1"/>
  <c r="BX166" i="2" s="1"/>
  <c r="BX167" i="2" a="1"/>
  <c r="BX167" i="2" s="1"/>
  <c r="M188" i="2" a="1"/>
  <c r="M188" i="2" s="1"/>
  <c r="M180" i="2" a="1"/>
  <c r="M180" i="2" s="1"/>
  <c r="M156" i="2" a="1"/>
  <c r="M156" i="2" s="1"/>
  <c r="AH200" i="2" a="1"/>
  <c r="AH200" i="2" s="1"/>
  <c r="BX189" i="2" a="1"/>
  <c r="BX189" i="2" s="1"/>
  <c r="BX172" i="2" a="1"/>
  <c r="BX172" i="2" s="1"/>
  <c r="M195" i="2" a="1"/>
  <c r="M195" i="2" s="1"/>
  <c r="M187" i="2" a="1"/>
  <c r="M187" i="2" s="1"/>
  <c r="M179" i="2" a="1"/>
  <c r="M179" i="2" s="1"/>
  <c r="M171" i="2" a="1"/>
  <c r="M171" i="2" s="1"/>
  <c r="M163" i="2" a="1"/>
  <c r="M163" i="2" s="1"/>
  <c r="M182" i="2" a="1"/>
  <c r="M182" i="2" s="1"/>
  <c r="BX196" i="2" a="1"/>
  <c r="BX196" i="2" s="1"/>
  <c r="BX173" i="2" a="1"/>
  <c r="BX173" i="2" s="1"/>
  <c r="M186" i="2" a="1"/>
  <c r="M186" i="2" s="1"/>
  <c r="M178" i="2" a="1"/>
  <c r="M178" i="2" s="1"/>
  <c r="M170" i="2" a="1"/>
  <c r="M170" i="2" s="1"/>
  <c r="BX191" i="2" a="1"/>
  <c r="BX191" i="2" s="1"/>
  <c r="BX177" i="2" a="1"/>
  <c r="BX177" i="2" s="1"/>
  <c r="BX174" i="2" a="1"/>
  <c r="BX174" i="2" s="1"/>
  <c r="M169" i="2" a="1"/>
  <c r="M169" i="2" s="1"/>
  <c r="M161" i="2" a="1"/>
  <c r="M161" i="2" s="1"/>
  <c r="M202" i="2" a="1"/>
  <c r="M202" i="2" s="1"/>
  <c r="M177" i="2" a="1"/>
  <c r="M177" i="2" s="1"/>
  <c r="M164" i="2" a="1"/>
  <c r="M164" i="2" s="1"/>
  <c r="BX201" i="2" a="1"/>
  <c r="BX201" i="2" s="1"/>
  <c r="BX198" i="2" a="1"/>
  <c r="BX198" i="2" s="1"/>
  <c r="BX178" i="2" a="1"/>
  <c r="BX178" i="2" s="1"/>
  <c r="M201" i="2" a="1"/>
  <c r="M201" i="2" s="1"/>
  <c r="AH198" i="2" a="1"/>
  <c r="AH198" i="2" s="1"/>
  <c r="BX200" i="2" a="1"/>
  <c r="BX200" i="2" s="1"/>
  <c r="BX202" i="2" a="1"/>
  <c r="BX202" i="2" s="1"/>
  <c r="BX179" i="2" a="1"/>
  <c r="BX179" i="2" s="1"/>
  <c r="DN191" i="2" a="1"/>
  <c r="DN191" i="2" s="1"/>
  <c r="DN185" i="2" a="1"/>
  <c r="DN185" i="2" s="1"/>
  <c r="DN162" i="2" a="1"/>
  <c r="DN162" i="2" s="1"/>
  <c r="DN154" i="2" a="1"/>
  <c r="DN154" i="2" s="1"/>
  <c r="EI195" i="2" a="1"/>
  <c r="EI195" i="2" s="1"/>
  <c r="EI194" i="2" a="1"/>
  <c r="EI194" i="2" s="1"/>
  <c r="EI193" i="2" a="1"/>
  <c r="EI193" i="2" s="1"/>
  <c r="EI192" i="2" a="1"/>
  <c r="EI192" i="2" s="1"/>
  <c r="EI158" i="2" a="1"/>
  <c r="EI158" i="2" s="1"/>
  <c r="EI190" i="2" a="1"/>
  <c r="EI190" i="2" s="1"/>
  <c r="EI176" i="2" a="1"/>
  <c r="EI176" i="2" s="1"/>
  <c r="EI173" i="2" a="1"/>
  <c r="EI173" i="2" s="1"/>
  <c r="FD179" i="2" a="1"/>
  <c r="FD179" i="2" s="1"/>
  <c r="FD171" i="2" a="1"/>
  <c r="FD171" i="2" s="1"/>
  <c r="FD170" i="2" a="1"/>
  <c r="FD170" i="2" s="1"/>
  <c r="FD168" i="2" a="1"/>
  <c r="FD168" i="2" s="1"/>
  <c r="FD165" i="2" a="1"/>
  <c r="FD165" i="2" s="1"/>
  <c r="FY180" i="2" a="1"/>
  <c r="FY180" i="2" s="1"/>
  <c r="FY175" i="2" a="1"/>
  <c r="FY175" i="2" s="1"/>
  <c r="FY174" i="2" a="1"/>
  <c r="FY174" i="2" s="1"/>
  <c r="FY167" i="2" a="1"/>
  <c r="FY167" i="2" s="1"/>
  <c r="FY165" i="2" a="1"/>
  <c r="FY165" i="2" s="1"/>
  <c r="GT179" i="2" a="1"/>
  <c r="GT179" i="2" s="1"/>
  <c r="GT171" i="2" a="1"/>
  <c r="GT171" i="2" s="1"/>
  <c r="GT164" i="2" a="1"/>
  <c r="GT164" i="2" s="1"/>
  <c r="GT161" i="2" a="1"/>
  <c r="GT161" i="2" s="1"/>
  <c r="GT159" i="2" a="1"/>
  <c r="GT159" i="2" s="1"/>
  <c r="AH201" i="2" a="1"/>
  <c r="AH201" i="2" s="1"/>
  <c r="AH197" i="2" a="1"/>
  <c r="AH197" i="2" s="1"/>
  <c r="BX181" i="2" a="1"/>
  <c r="BX181" i="2" s="1"/>
  <c r="BX162" i="2" a="1"/>
  <c r="BX162" i="2" s="1"/>
  <c r="BX175" i="2" a="1"/>
  <c r="BX175" i="2" s="1"/>
  <c r="BX169" i="2" a="1"/>
  <c r="BX169" i="2" s="1"/>
  <c r="BX158" i="2" a="1"/>
  <c r="BX158" i="2" s="1"/>
  <c r="DN195" i="2" a="1"/>
  <c r="DN195" i="2" s="1"/>
  <c r="DN163" i="2" a="1"/>
  <c r="DN163" i="2" s="1"/>
  <c r="DN155" i="2" a="1"/>
  <c r="DN155" i="2" s="1"/>
  <c r="EI191" i="2" a="1"/>
  <c r="EI191" i="2" s="1"/>
  <c r="EI177" i="2" a="1"/>
  <c r="EI177" i="2" s="1"/>
  <c r="EI160" i="2" a="1"/>
  <c r="EI160" i="2" s="1"/>
  <c r="FD198" i="2" a="1"/>
  <c r="FD198" i="2" s="1"/>
  <c r="FD199" i="2" a="1"/>
  <c r="FD199" i="2" s="1"/>
  <c r="FD200" i="2" a="1"/>
  <c r="FD200" i="2" s="1"/>
  <c r="FD201" i="2" a="1"/>
  <c r="FD201" i="2" s="1"/>
  <c r="FD202" i="2" a="1"/>
  <c r="FD202" i="2" s="1"/>
  <c r="FD194" i="2" a="1"/>
  <c r="FD194" i="2" s="1"/>
  <c r="FD183" i="2" a="1"/>
  <c r="FD183" i="2" s="1"/>
  <c r="FD180" i="2" a="1"/>
  <c r="FD180" i="2" s="1"/>
  <c r="FD172" i="2" a="1"/>
  <c r="FD172" i="2" s="1"/>
  <c r="FD169" i="2" a="1"/>
  <c r="FD169" i="2" s="1"/>
  <c r="FY197" i="2" a="1"/>
  <c r="FY197" i="2" s="1"/>
  <c r="FY201" i="2" a="1"/>
  <c r="FY201" i="2" s="1"/>
  <c r="FY181" i="2" a="1"/>
  <c r="FY181" i="2" s="1"/>
  <c r="FY185" i="2" a="1"/>
  <c r="FY185" i="2" s="1"/>
  <c r="DN173" i="2" a="1"/>
  <c r="DN173" i="2" s="1"/>
  <c r="DN172" i="2" a="1"/>
  <c r="DN172" i="2" s="1"/>
  <c r="DN167" i="2" a="1"/>
  <c r="DN167" i="2" s="1"/>
  <c r="DN166" i="2" a="1"/>
  <c r="DN166" i="2" s="1"/>
  <c r="DN164" i="2" a="1"/>
  <c r="DN164" i="2" s="1"/>
  <c r="EI181" i="2" a="1"/>
  <c r="EI181" i="2" s="1"/>
  <c r="EI180" i="2" a="1"/>
  <c r="EI180" i="2" s="1"/>
  <c r="EI178" i="2" a="1"/>
  <c r="EI178" i="2" s="1"/>
  <c r="EI161" i="2" a="1"/>
  <c r="EI161" i="2" s="1"/>
  <c r="FD159" i="2" a="1"/>
  <c r="FD159" i="2" s="1"/>
  <c r="FD203" i="2" a="1"/>
  <c r="FD203" i="2" s="1"/>
  <c r="FD195" i="2" a="1"/>
  <c r="FD195" i="2" s="1"/>
  <c r="FD187" i="2" a="1"/>
  <c r="FD187" i="2" s="1"/>
  <c r="FD186" i="2" a="1"/>
  <c r="FD186" i="2" s="1"/>
  <c r="FD184" i="2" a="1"/>
  <c r="FD184" i="2" s="1"/>
  <c r="FD181" i="2" a="1"/>
  <c r="FD181" i="2" s="1"/>
  <c r="FD173" i="2" a="1"/>
  <c r="FD173" i="2" s="1"/>
  <c r="FY200" i="2" a="1"/>
  <c r="FY200" i="2" s="1"/>
  <c r="FY195" i="2" a="1"/>
  <c r="FY195" i="2" s="1"/>
  <c r="FY184" i="2" a="1"/>
  <c r="FY184" i="2" s="1"/>
  <c r="FY179" i="2" a="1"/>
  <c r="FY179" i="2" s="1"/>
  <c r="FY155" i="2" a="1"/>
  <c r="FY155" i="2" s="1"/>
  <c r="GT185" i="2" a="1"/>
  <c r="GT185" i="2" s="1"/>
  <c r="GT177" i="2" a="1"/>
  <c r="GT177" i="2" s="1"/>
  <c r="GT169" i="2" a="1"/>
  <c r="GT169" i="2" s="1"/>
  <c r="GT157" i="2" a="1"/>
  <c r="GT157" i="2" s="1"/>
  <c r="GT155" i="2" a="1"/>
  <c r="GT155" i="2" s="1"/>
  <c r="AH184" i="2" a="1"/>
  <c r="AH184" i="2" s="1"/>
  <c r="BX165" i="2" a="1"/>
  <c r="BX165" i="2" s="1"/>
  <c r="BX199" i="2" a="1"/>
  <c r="BX199" i="2" s="1"/>
  <c r="DN161" i="2" a="1"/>
  <c r="DN161" i="2" s="1"/>
  <c r="DN200" i="2" a="1"/>
  <c r="DN200" i="2" s="1"/>
  <c r="DN197" i="2" a="1"/>
  <c r="DN197" i="2" s="1"/>
  <c r="DN177" i="2" a="1"/>
  <c r="DN177" i="2" s="1"/>
  <c r="DN174" i="2" a="1"/>
  <c r="DN174" i="2" s="1"/>
  <c r="DN171" i="2" a="1"/>
  <c r="DN171" i="2" s="1"/>
  <c r="DN168" i="2" a="1"/>
  <c r="DN168" i="2" s="1"/>
  <c r="DN165" i="2" a="1"/>
  <c r="DN165" i="2" s="1"/>
  <c r="EI182" i="2" a="1"/>
  <c r="EI182" i="2" s="1"/>
  <c r="EI179" i="2" a="1"/>
  <c r="EI179" i="2" s="1"/>
  <c r="EI165" i="2" a="1"/>
  <c r="EI165" i="2" s="1"/>
  <c r="EI162" i="2" a="1"/>
  <c r="EI162" i="2" s="1"/>
  <c r="FD196" i="2" a="1"/>
  <c r="FD196" i="2" s="1"/>
  <c r="FD188" i="2" a="1"/>
  <c r="FD188" i="2" s="1"/>
  <c r="FD185" i="2" a="1"/>
  <c r="FD185" i="2" s="1"/>
  <c r="FD174" i="2" a="1"/>
  <c r="FD174" i="2" s="1"/>
  <c r="FY172" i="2" a="1"/>
  <c r="FY172" i="2" s="1"/>
  <c r="GT193" i="2" a="1"/>
  <c r="GT193" i="2" s="1"/>
  <c r="BX197" i="2" a="1"/>
  <c r="BX197" i="2" s="1"/>
  <c r="DN159" i="2" a="1"/>
  <c r="DN159" i="2" s="1"/>
  <c r="DN178" i="2" a="1"/>
  <c r="DN178" i="2" s="1"/>
  <c r="DN175" i="2" a="1"/>
  <c r="DN175" i="2" s="1"/>
  <c r="DN169" i="2" a="1"/>
  <c r="DN169" i="2" s="1"/>
  <c r="DN157" i="2" a="1"/>
  <c r="DN157" i="2" s="1"/>
  <c r="EI183" i="2" a="1"/>
  <c r="EI183" i="2" s="1"/>
  <c r="EI166" i="2" a="1"/>
  <c r="EI166" i="2" s="1"/>
  <c r="EI163" i="2" a="1"/>
  <c r="EI163" i="2" s="1"/>
  <c r="FD197" i="2" a="1"/>
  <c r="FD197" i="2" s="1"/>
  <c r="FD189" i="2" a="1"/>
  <c r="FD189" i="2" s="1"/>
  <c r="FD175" i="2" a="1"/>
  <c r="FD175" i="2" s="1"/>
  <c r="FY199" i="2" a="1"/>
  <c r="FY199" i="2" s="1"/>
  <c r="FY198" i="2" a="1"/>
  <c r="FY198" i="2" s="1"/>
  <c r="FY194" i="2" a="1"/>
  <c r="FY194" i="2" s="1"/>
  <c r="FY188" i="2" a="1"/>
  <c r="FY188" i="2" s="1"/>
  <c r="FY183" i="2" a="1"/>
  <c r="FY183" i="2" s="1"/>
  <c r="FY178" i="2" a="1"/>
  <c r="FY178" i="2" s="1"/>
  <c r="FY171" i="2" a="1"/>
  <c r="FY171" i="2" s="1"/>
  <c r="FY154" i="2" a="1"/>
  <c r="FY154" i="2" s="1"/>
  <c r="GT183" i="2" a="1"/>
  <c r="GT183" i="2" s="1"/>
  <c r="GT175" i="2" a="1"/>
  <c r="GT175" i="2" s="1"/>
  <c r="M193" i="2" a="1"/>
  <c r="M193" i="2" s="1"/>
  <c r="AH199" i="2" a="1"/>
  <c r="AH199" i="2" s="1"/>
  <c r="BX194" i="2" a="1"/>
  <c r="BX194" i="2" s="1"/>
  <c r="DN179" i="2" a="1"/>
  <c r="DN179" i="2" s="1"/>
  <c r="EI187" i="2" a="1"/>
  <c r="EI187" i="2" s="1"/>
  <c r="EI184" i="2" a="1"/>
  <c r="EI184" i="2" s="1"/>
  <c r="EI167" i="2" a="1"/>
  <c r="EI167" i="2" s="1"/>
  <c r="EI155" i="2" a="1"/>
  <c r="EI155" i="2" s="1"/>
  <c r="FD190" i="2" a="1"/>
  <c r="FD190" i="2" s="1"/>
  <c r="FD158" i="2" a="1"/>
  <c r="FD158" i="2" s="1"/>
  <c r="FY189" i="2" a="1"/>
  <c r="FY189" i="2" s="1"/>
  <c r="FY193" i="2" a="1"/>
  <c r="FY193" i="2" s="1"/>
  <c r="FY173" i="2" a="1"/>
  <c r="FY173" i="2" s="1"/>
  <c r="FY177" i="2" a="1"/>
  <c r="FY177" i="2" s="1"/>
  <c r="FY170" i="2" a="1"/>
  <c r="FY170" i="2" s="1"/>
  <c r="GT198" i="2" a="1"/>
  <c r="GT198" i="2" s="1"/>
  <c r="BX164" i="2" a="1"/>
  <c r="BX164" i="2" s="1"/>
  <c r="BX193" i="2" a="1"/>
  <c r="BX193" i="2" s="1"/>
  <c r="BX190" i="2" a="1"/>
  <c r="BX190" i="2" s="1"/>
  <c r="DN188" i="2" a="1"/>
  <c r="DN188" i="2" s="1"/>
  <c r="DN183" i="2" a="1"/>
  <c r="DN183" i="2" s="1"/>
  <c r="DN180" i="2" a="1"/>
  <c r="DN180" i="2" s="1"/>
  <c r="DN160" i="2" a="1"/>
  <c r="DN160" i="2" s="1"/>
  <c r="EI188" i="2" a="1"/>
  <c r="EI188" i="2" s="1"/>
  <c r="EI185" i="2" a="1"/>
  <c r="EI185" i="2" s="1"/>
  <c r="EI171" i="2" a="1"/>
  <c r="EI171" i="2" s="1"/>
  <c r="EI170" i="2" a="1"/>
  <c r="EI170" i="2" s="1"/>
  <c r="EI168" i="2" a="1"/>
  <c r="EI168" i="2" s="1"/>
  <c r="FD191" i="2" a="1"/>
  <c r="FD191" i="2" s="1"/>
  <c r="FD163" i="2" a="1"/>
  <c r="FD163" i="2" s="1"/>
  <c r="FY192" i="2" a="1"/>
  <c r="FY192" i="2" s="1"/>
  <c r="FY187" i="2" a="1"/>
  <c r="FY187" i="2" s="1"/>
  <c r="FY176" i="2" a="1"/>
  <c r="FY176" i="2" s="1"/>
  <c r="FY166" i="2" a="1"/>
  <c r="FY166" i="2" s="1"/>
  <c r="FY168" i="2" a="1"/>
  <c r="FY168" i="2" s="1"/>
  <c r="FY161" i="2" a="1"/>
  <c r="FY161" i="2" s="1"/>
  <c r="GT163" i="2" a="1"/>
  <c r="GT163" i="2" s="1"/>
  <c r="GT192" i="2" a="1"/>
  <c r="GT192" i="2" s="1"/>
  <c r="GT190" i="2" a="1"/>
  <c r="GT190" i="2" s="1"/>
  <c r="GT168" i="2" a="1"/>
  <c r="GT168" i="2" s="1"/>
  <c r="GT170" i="2" a="1"/>
  <c r="GT170" i="2" s="1"/>
  <c r="GT172" i="2" a="1"/>
  <c r="GT172" i="2" s="1"/>
  <c r="GT174" i="2" a="1"/>
  <c r="GT174" i="2" s="1"/>
  <c r="GT176" i="2" a="1"/>
  <c r="GT176" i="2" s="1"/>
  <c r="GT178" i="2" a="1"/>
  <c r="GT178" i="2" s="1"/>
  <c r="GT180" i="2" a="1"/>
  <c r="GT180" i="2" s="1"/>
  <c r="GT182" i="2" a="1"/>
  <c r="GT182" i="2" s="1"/>
  <c r="GT184" i="2" a="1"/>
  <c r="GT184" i="2" s="1"/>
  <c r="GT186" i="2" a="1"/>
  <c r="GT186" i="2" s="1"/>
  <c r="GT188" i="2" a="1"/>
  <c r="GT188" i="2" s="1"/>
  <c r="GT191" i="2" a="1"/>
  <c r="GT191" i="2" s="1"/>
  <c r="GT189" i="2" a="1"/>
  <c r="GT189" i="2" s="1"/>
  <c r="GT181" i="2" a="1"/>
  <c r="GT181" i="2" s="1"/>
  <c r="GT166" i="2" a="1"/>
  <c r="GT166" i="2" s="1"/>
  <c r="GT173" i="2" a="1"/>
  <c r="GT173" i="2" s="1"/>
  <c r="GT165" i="2" a="1"/>
  <c r="GT165" i="2" s="1"/>
  <c r="BX156" i="2" a="1"/>
  <c r="BX156" i="2" s="1"/>
  <c r="DN193" i="2" a="1"/>
  <c r="DN193" i="2" s="1"/>
  <c r="DN192" i="2" a="1"/>
  <c r="DN192" i="2" s="1"/>
  <c r="DN158" i="2" a="1"/>
  <c r="DN158" i="2" s="1"/>
  <c r="DN190" i="2" a="1"/>
  <c r="DN190" i="2" s="1"/>
  <c r="DN187" i="2" a="1"/>
  <c r="DN187" i="2" s="1"/>
  <c r="DN184" i="2" a="1"/>
  <c r="DN184" i="2" s="1"/>
  <c r="DN181" i="2" a="1"/>
  <c r="DN181" i="2" s="1"/>
  <c r="EI189" i="2" a="1"/>
  <c r="EI189" i="2" s="1"/>
  <c r="EI175" i="2" a="1"/>
  <c r="EI175" i="2" s="1"/>
  <c r="EI174" i="2" a="1"/>
  <c r="EI174" i="2" s="1"/>
  <c r="EI172" i="2" a="1"/>
  <c r="EI172" i="2" s="1"/>
  <c r="EI169" i="2" a="1"/>
  <c r="EI169" i="2" s="1"/>
  <c r="FD192" i="2" a="1"/>
  <c r="FD192" i="2" s="1"/>
  <c r="FD176" i="2" a="1"/>
  <c r="FD176" i="2" s="1"/>
  <c r="FD167" i="2" a="1"/>
  <c r="FD167" i="2" s="1"/>
  <c r="FD166" i="2" a="1"/>
  <c r="FD166" i="2" s="1"/>
  <c r="FD164" i="2" a="1"/>
  <c r="FD164" i="2" s="1"/>
  <c r="FY159" i="2" a="1"/>
  <c r="FY159" i="2" s="1"/>
  <c r="BX155" i="2" a="1"/>
  <c r="BX155" i="2" s="1"/>
  <c r="BX154" i="2" a="1"/>
  <c r="BX154" i="2" s="1"/>
  <c r="GT158" i="2" a="1"/>
  <c r="GT158" i="2" s="1"/>
  <c r="GT156" i="2" a="1"/>
  <c r="GT156" i="2" s="1"/>
  <c r="GT160" i="2" a="1"/>
  <c r="GT160" i="2" s="1"/>
  <c r="DN156" i="2" a="1"/>
  <c r="DN156" i="2" s="1"/>
  <c r="EI159" i="2" a="1"/>
  <c r="EI159" i="2" s="1"/>
  <c r="FD157" i="2" a="1"/>
  <c r="FD157" i="2" s="1"/>
  <c r="FD154" i="2" a="1"/>
  <c r="FD154" i="2" s="1"/>
  <c r="EI156" i="2" a="1"/>
  <c r="EI156" i="2" s="1"/>
  <c r="EI154" i="2" a="1"/>
  <c r="EI154" i="2" s="1"/>
  <c r="FD156" i="2" a="1"/>
  <c r="FD156" i="2" s="1"/>
  <c r="FD178" i="2" a="1"/>
  <c r="FD178" i="2" s="1"/>
  <c r="FD162" i="2" a="1"/>
  <c r="FD162" i="2" s="1"/>
  <c r="FY169" i="2" a="1"/>
  <c r="FY169" i="2" s="1"/>
  <c r="GT196" i="2" a="1"/>
  <c r="GT196" i="2" s="1"/>
  <c r="GT154" i="2" a="1"/>
  <c r="GT154" i="2" s="1"/>
  <c r="FD177" i="2" a="1"/>
  <c r="FD177" i="2" s="1"/>
  <c r="FD161" i="2" a="1"/>
  <c r="FD161" i="2" s="1"/>
  <c r="FD160" i="2" a="1"/>
  <c r="FD160" i="2" s="1"/>
  <c r="FY164" i="2" a="1"/>
  <c r="FY164" i="2" s="1"/>
  <c r="BC202" i="2" a="1"/>
  <c r="BC202" i="2" s="1"/>
  <c r="BX163" i="2" a="1"/>
  <c r="BX163" i="2" s="1"/>
  <c r="BX160" i="2" a="1"/>
  <c r="BX160" i="2" s="1"/>
  <c r="FD155" i="2" a="1"/>
  <c r="FD155" i="2" s="1"/>
  <c r="FY156" i="2" a="1"/>
  <c r="FY156" i="2" s="1"/>
  <c r="EI157" i="2" a="1"/>
  <c r="EI157" i="2" s="1"/>
  <c r="FY162" i="2" a="1"/>
  <c r="FY162" i="2" s="1"/>
  <c r="FY160" i="2" a="1"/>
  <c r="FY160" i="2" s="1"/>
  <c r="FY158" i="2" a="1"/>
  <c r="FY158" i="2" s="1"/>
  <c r="GT162" i="2" a="1"/>
  <c r="GT162" i="2" s="1"/>
  <c r="BC201" i="2" a="1"/>
  <c r="BC201" i="2" s="1"/>
  <c r="BC193" i="2" a="1"/>
  <c r="BC193" i="2" s="1"/>
  <c r="BC185" i="2" a="1"/>
  <c r="BC185" i="2" s="1"/>
  <c r="BC177" i="2" a="1"/>
  <c r="BC177" i="2" s="1"/>
  <c r="BC169" i="2" a="1"/>
  <c r="BC169" i="2" s="1"/>
  <c r="BC161" i="2" a="1"/>
  <c r="BC161" i="2" s="1"/>
  <c r="BC196" i="2" a="1"/>
  <c r="BC196" i="2" s="1"/>
  <c r="BC188" i="2" a="1"/>
  <c r="BC188" i="2" s="1"/>
  <c r="BC184" i="2" a="1"/>
  <c r="BC184" i="2" s="1"/>
  <c r="BC180" i="2" a="1"/>
  <c r="BC180" i="2" s="1"/>
  <c r="BC172" i="2" a="1"/>
  <c r="BC172" i="2" s="1"/>
  <c r="BC168" i="2" a="1"/>
  <c r="BC168" i="2" s="1"/>
  <c r="BC164" i="2" a="1"/>
  <c r="BC164" i="2" s="1"/>
  <c r="BC160" i="2" a="1"/>
  <c r="BC160" i="2" s="1"/>
  <c r="BC156" i="2" a="1"/>
  <c r="BC156" i="2" s="1"/>
  <c r="BC200" i="2" a="1"/>
  <c r="BC200" i="2" s="1"/>
  <c r="BC192" i="2" a="1"/>
  <c r="BC192" i="2" s="1"/>
  <c r="BC176" i="2" a="1"/>
  <c r="BC176" i="2" s="1"/>
  <c r="BC195" i="2" a="1"/>
  <c r="BC195" i="2" s="1"/>
  <c r="BC187" i="2" a="1"/>
  <c r="BC187" i="2" s="1"/>
  <c r="BC183" i="2" a="1"/>
  <c r="BC183" i="2" s="1"/>
  <c r="BC175" i="2" a="1"/>
  <c r="BC175" i="2" s="1"/>
  <c r="BC171" i="2" a="1"/>
  <c r="BC171" i="2" s="1"/>
  <c r="BC167" i="2" a="1"/>
  <c r="BC167" i="2" s="1"/>
  <c r="BC163" i="2" a="1"/>
  <c r="BC163" i="2" s="1"/>
  <c r="BC159" i="2" a="1"/>
  <c r="BC159" i="2" s="1"/>
  <c r="BC155" i="2" a="1"/>
  <c r="BC155" i="2" s="1"/>
  <c r="BC199" i="2" a="1"/>
  <c r="BC199" i="2" s="1"/>
  <c r="BC191" i="2" a="1"/>
  <c r="BC191" i="2" s="1"/>
  <c r="BC179" i="2" a="1"/>
  <c r="BC179" i="2" s="1"/>
  <c r="BC197" i="2" a="1"/>
  <c r="BC197" i="2" s="1"/>
  <c r="BC194" i="2" a="1"/>
  <c r="BC194" i="2" s="1"/>
  <c r="BC189" i="2" a="1"/>
  <c r="BC189" i="2" s="1"/>
  <c r="BC186" i="2" a="1"/>
  <c r="BC186" i="2" s="1"/>
  <c r="BC181" i="2" a="1"/>
  <c r="BC181" i="2" s="1"/>
  <c r="BC178" i="2" a="1"/>
  <c r="BC178" i="2" s="1"/>
  <c r="BC173" i="2" a="1"/>
  <c r="BC173" i="2" s="1"/>
  <c r="BC170" i="2" a="1"/>
  <c r="BC170" i="2" s="1"/>
  <c r="BC165" i="2" a="1"/>
  <c r="BC165" i="2" s="1"/>
  <c r="BC162" i="2" a="1"/>
  <c r="BC162" i="2" s="1"/>
  <c r="BC157" i="2" a="1"/>
  <c r="BC157" i="2" s="1"/>
  <c r="BC154" i="2" a="1"/>
  <c r="BC154" i="2" s="1"/>
  <c r="CS198" i="2" a="1"/>
  <c r="CS198" i="2" s="1"/>
  <c r="CS200" i="2" a="1"/>
  <c r="CS200" i="2" s="1"/>
  <c r="CS199" i="2" a="1"/>
  <c r="CS199" i="2" s="1"/>
  <c r="CS196" i="2" a="1"/>
  <c r="CS196" i="2" s="1"/>
  <c r="CS195" i="2" a="1"/>
  <c r="CS195" i="2" s="1"/>
  <c r="CS192" i="2" a="1"/>
  <c r="CS192" i="2" s="1"/>
  <c r="CS191" i="2" a="1"/>
  <c r="CS191" i="2" s="1"/>
  <c r="CS188" i="2" a="1"/>
  <c r="CS188" i="2" s="1"/>
  <c r="CS187" i="2" a="1"/>
  <c r="CS187" i="2" s="1"/>
  <c r="CS184" i="2" a="1"/>
  <c r="CS184" i="2" s="1"/>
  <c r="CS183" i="2" a="1"/>
  <c r="CS183" i="2" s="1"/>
  <c r="CS180" i="2" a="1"/>
  <c r="CS180" i="2" s="1"/>
  <c r="CS179" i="2" a="1"/>
  <c r="CS179" i="2" s="1"/>
  <c r="CS176" i="2" a="1"/>
  <c r="CS176" i="2" s="1"/>
  <c r="CS175" i="2" a="1"/>
  <c r="CS175" i="2" s="1"/>
  <c r="CS172" i="2" a="1"/>
  <c r="CS172" i="2" s="1"/>
  <c r="CS171" i="2" a="1"/>
  <c r="CS171" i="2" s="1"/>
  <c r="CS168" i="2" a="1"/>
  <c r="CS168" i="2" s="1"/>
  <c r="CS167" i="2" a="1"/>
  <c r="CS167" i="2" s="1"/>
  <c r="CS164" i="2" a="1"/>
  <c r="CS164" i="2" s="1"/>
  <c r="CS163" i="2" a="1"/>
  <c r="CS163" i="2" s="1"/>
  <c r="CS160" i="2" a="1"/>
  <c r="CS160" i="2" s="1"/>
  <c r="CS159" i="2" a="1"/>
  <c r="CS159" i="2" s="1"/>
  <c r="CS156" i="2" a="1"/>
  <c r="CS156" i="2" s="1"/>
  <c r="CS155" i="2" a="1"/>
  <c r="CS155" i="2" s="1"/>
  <c r="CS201" i="2" a="1"/>
  <c r="CS201" i="2" s="1"/>
  <c r="CS197" i="2" a="1"/>
  <c r="CS197" i="2" s="1"/>
  <c r="CS194" i="2" a="1"/>
  <c r="CS194" i="2" s="1"/>
  <c r="CS193" i="2" a="1"/>
  <c r="CS193" i="2" s="1"/>
  <c r="CS190" i="2" a="1"/>
  <c r="CS190" i="2" s="1"/>
  <c r="CS189" i="2" a="1"/>
  <c r="CS189" i="2" s="1"/>
  <c r="CS186" i="2" a="1"/>
  <c r="CS186" i="2" s="1"/>
  <c r="CS185" i="2" a="1"/>
  <c r="CS185" i="2" s="1"/>
  <c r="CS182" i="2" a="1"/>
  <c r="CS182" i="2" s="1"/>
  <c r="CS181" i="2" a="1"/>
  <c r="CS181" i="2" s="1"/>
  <c r="CS178" i="2" a="1"/>
  <c r="CS178" i="2" s="1"/>
  <c r="CS177" i="2" a="1"/>
  <c r="CS177" i="2" s="1"/>
  <c r="CS174" i="2" a="1"/>
  <c r="CS174" i="2" s="1"/>
  <c r="CS173" i="2" a="1"/>
  <c r="CS173" i="2" s="1"/>
  <c r="CS170" i="2" a="1"/>
  <c r="CS170" i="2" s="1"/>
  <c r="CS169" i="2" a="1"/>
  <c r="CS169" i="2" s="1"/>
  <c r="CS166" i="2" a="1"/>
  <c r="CS166" i="2" s="1"/>
  <c r="CS165" i="2" a="1"/>
  <c r="CS165" i="2" s="1"/>
  <c r="CS162" i="2" a="1"/>
  <c r="CS162" i="2" s="1"/>
  <c r="CS161" i="2" a="1"/>
  <c r="CS161" i="2" s="1"/>
  <c r="CS158" i="2" a="1"/>
  <c r="CS158" i="2" s="1"/>
  <c r="CS157" i="2" a="1"/>
  <c r="CS157" i="2" s="1"/>
  <c r="CS154" i="2" a="1"/>
  <c r="CS154" i="2" s="1"/>
  <c r="BX161" i="2" a="1"/>
  <c r="BX161" i="2" s="1"/>
  <c r="BX159" i="2" a="1"/>
  <c r="BX159" i="2" s="1"/>
  <c r="BX157" i="2" a="1"/>
  <c r="BX157" i="2" s="1"/>
  <c r="BC198" i="2" a="1"/>
  <c r="BC198" i="2" s="1"/>
  <c r="BC190" i="2" a="1"/>
  <c r="BC190" i="2" s="1"/>
  <c r="BC182" i="2" a="1"/>
  <c r="BC182" i="2" s="1"/>
  <c r="BC174" i="2" a="1"/>
  <c r="BC174" i="2" s="1"/>
  <c r="BC166" i="2" a="1"/>
  <c r="BC166" i="2" s="1"/>
  <c r="BC158" i="2" a="1"/>
  <c r="BC158" i="2" s="1"/>
  <c r="AH196" i="2" a="1"/>
  <c r="AH196" i="2" s="1"/>
  <c r="AH195" i="2" a="1"/>
  <c r="AH195" i="2" s="1"/>
  <c r="AH191" i="2" a="1"/>
  <c r="AH191" i="2" s="1"/>
  <c r="AH181" i="2" a="1"/>
  <c r="AH181" i="2" s="1"/>
  <c r="AH173" i="2" a="1"/>
  <c r="AH173" i="2" s="1"/>
  <c r="AH165" i="2" a="1"/>
  <c r="AH165" i="2" s="1"/>
  <c r="AH157" i="2" a="1"/>
  <c r="AH157" i="2" s="1"/>
  <c r="AH193" i="2" a="1"/>
  <c r="AH193" i="2" s="1"/>
  <c r="AH188" i="2" a="1"/>
  <c r="AH188" i="2" s="1"/>
  <c r="AH187" i="2" a="1"/>
  <c r="AH187" i="2" s="1"/>
  <c r="AH185" i="2" a="1"/>
  <c r="AH185" i="2" s="1"/>
  <c r="AH180" i="2" a="1"/>
  <c r="AH180" i="2" s="1"/>
  <c r="AH176" i="2" a="1"/>
  <c r="AH176" i="2" s="1"/>
  <c r="AH172" i="2" a="1"/>
  <c r="AH172" i="2" s="1"/>
  <c r="AH168" i="2" a="1"/>
  <c r="AH168" i="2" s="1"/>
  <c r="AH164" i="2" a="1"/>
  <c r="AH164" i="2" s="1"/>
  <c r="AH160" i="2" a="1"/>
  <c r="AH160" i="2" s="1"/>
  <c r="AH156" i="2" a="1"/>
  <c r="AH156" i="2" s="1"/>
  <c r="AH194" i="2" a="1"/>
  <c r="AH194" i="2" s="1"/>
  <c r="AH190" i="2" a="1"/>
  <c r="AH190" i="2" s="1"/>
  <c r="AH186" i="2" a="1"/>
  <c r="AH186" i="2" s="1"/>
  <c r="AH183" i="2" a="1"/>
  <c r="AH183" i="2" s="1"/>
  <c r="AH175" i="2" a="1"/>
  <c r="AH175" i="2" s="1"/>
  <c r="AH167" i="2" a="1"/>
  <c r="AH167" i="2" s="1"/>
  <c r="AH159" i="2" a="1"/>
  <c r="AH159" i="2" s="1"/>
  <c r="AH192" i="2" a="1"/>
  <c r="AH192" i="2" s="1"/>
  <c r="AH189" i="2" a="1"/>
  <c r="AH189" i="2" s="1"/>
  <c r="AH182" i="2" a="1"/>
  <c r="AH182" i="2" s="1"/>
  <c r="AH174" i="2" a="1"/>
  <c r="AH174" i="2" s="1"/>
  <c r="AH166" i="2" a="1"/>
  <c r="AH166" i="2" s="1"/>
  <c r="AH158" i="2" a="1"/>
  <c r="AH158" i="2" s="1"/>
  <c r="AH154" i="2" a="1"/>
  <c r="AH154" i="2" s="1"/>
  <c r="AH177" i="2" a="1"/>
  <c r="AH177" i="2" s="1"/>
  <c r="AH169" i="2" a="1"/>
  <c r="AH169" i="2" s="1"/>
  <c r="AH161" i="2" a="1"/>
  <c r="AH161" i="2" s="1"/>
  <c r="AH155" i="2" a="1"/>
  <c r="AH155" i="2" s="1"/>
  <c r="AH179" i="2" a="1"/>
  <c r="AH179" i="2" s="1"/>
  <c r="AH178" i="2" a="1"/>
  <c r="AH178" i="2" s="1"/>
  <c r="AH170" i="2" a="1"/>
  <c r="AH170" i="2" s="1"/>
  <c r="AH162" i="2" a="1"/>
  <c r="AH162" i="2" s="1"/>
  <c r="AH163" i="2" a="1"/>
  <c r="AH163" i="2" s="1"/>
  <c r="AH171" i="2" a="1"/>
  <c r="AH17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C11" i="7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4" i="1" a="1"/>
  <c r="F14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F4" i="2" l="1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4" i="2" l="1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156" i="2"/>
  <c r="GE164" i="2"/>
  <c r="GE172" i="2"/>
  <c r="GE180" i="2"/>
  <c r="GE188" i="2"/>
  <c r="GE196" i="2"/>
  <c r="GE35" i="2"/>
  <c r="GE91" i="2"/>
  <c r="GE155" i="2"/>
  <c r="GE20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11" i="2"/>
  <c r="GE51" i="2"/>
  <c r="GE99" i="2"/>
  <c r="GE147" i="2"/>
  <c r="GE195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5" i="2"/>
  <c r="GE131" i="2"/>
  <c r="GE187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19" i="2"/>
  <c r="GE59" i="2"/>
  <c r="GE115" i="2"/>
  <c r="GE171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43" i="2"/>
  <c r="GE107" i="2"/>
  <c r="GE163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61" i="2"/>
  <c r="GE169" i="2"/>
  <c r="GE177" i="2"/>
  <c r="GE185" i="2"/>
  <c r="GE193" i="2"/>
  <c r="GE201" i="2"/>
  <c r="GE27" i="2"/>
  <c r="GE83" i="2"/>
  <c r="GE139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170" i="2"/>
  <c r="GE178" i="2"/>
  <c r="GE186" i="2"/>
  <c r="GE194" i="2"/>
  <c r="GE202" i="2"/>
  <c r="GE67" i="2"/>
  <c r="GE123" i="2"/>
  <c r="GE179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9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51" i="2"/>
  <c r="GZ67" i="2"/>
  <c r="GZ83" i="2"/>
  <c r="GZ99" i="2"/>
  <c r="GZ115" i="2"/>
  <c r="GZ131" i="2"/>
  <c r="GZ147" i="2"/>
  <c r="GZ163" i="2"/>
  <c r="GZ179" i="2"/>
  <c r="GZ195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35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43" i="2"/>
  <c r="GZ75" i="2"/>
  <c r="GZ91" i="2"/>
  <c r="GZ107" i="2"/>
  <c r="GZ123" i="2"/>
  <c r="GZ139" i="2"/>
  <c r="GZ155" i="2"/>
  <c r="GZ171" i="2"/>
  <c r="GZ187" i="2"/>
  <c r="GZ203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27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9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FJ4" i="2"/>
  <c r="FJ12" i="2"/>
  <c r="FJ20" i="2"/>
  <c r="FJ28" i="2"/>
  <c r="FJ36" i="2"/>
  <c r="FJ44" i="2"/>
  <c r="FJ52" i="2"/>
  <c r="FJ60" i="2"/>
  <c r="FJ68" i="2"/>
  <c r="FJ76" i="2"/>
  <c r="FJ84" i="2"/>
  <c r="FJ92" i="2"/>
  <c r="FJ100" i="2"/>
  <c r="FJ108" i="2"/>
  <c r="FJ116" i="2"/>
  <c r="FJ124" i="2"/>
  <c r="FJ132" i="2"/>
  <c r="FJ140" i="2"/>
  <c r="FJ148" i="2"/>
  <c r="FJ156" i="2"/>
  <c r="FJ164" i="2"/>
  <c r="FJ172" i="2"/>
  <c r="FJ180" i="2"/>
  <c r="FJ188" i="2"/>
  <c r="FJ196" i="2"/>
  <c r="FJ5" i="2"/>
  <c r="FJ13" i="2"/>
  <c r="FJ21" i="2"/>
  <c r="FJ29" i="2"/>
  <c r="FJ37" i="2"/>
  <c r="FJ45" i="2"/>
  <c r="FJ53" i="2"/>
  <c r="FJ61" i="2"/>
  <c r="FJ69" i="2"/>
  <c r="FJ77" i="2"/>
  <c r="FJ85" i="2"/>
  <c r="FJ93" i="2"/>
  <c r="FJ101" i="2"/>
  <c r="FJ109" i="2"/>
  <c r="FJ117" i="2"/>
  <c r="FJ125" i="2"/>
  <c r="FJ133" i="2"/>
  <c r="FJ141" i="2"/>
  <c r="FJ149" i="2"/>
  <c r="FJ157" i="2"/>
  <c r="FJ165" i="2"/>
  <c r="FJ173" i="2"/>
  <c r="FJ181" i="2"/>
  <c r="FJ189" i="2"/>
  <c r="FJ197" i="2"/>
  <c r="FJ6" i="2"/>
  <c r="FJ14" i="2"/>
  <c r="FJ22" i="2"/>
  <c r="FJ30" i="2"/>
  <c r="FJ38" i="2"/>
  <c r="FJ46" i="2"/>
  <c r="FJ54" i="2"/>
  <c r="FJ62" i="2"/>
  <c r="FJ70" i="2"/>
  <c r="FJ78" i="2"/>
  <c r="FJ86" i="2"/>
  <c r="FJ94" i="2"/>
  <c r="FJ102" i="2"/>
  <c r="FJ110" i="2"/>
  <c r="FJ118" i="2"/>
  <c r="FJ126" i="2"/>
  <c r="FJ134" i="2"/>
  <c r="FJ142" i="2"/>
  <c r="FJ150" i="2"/>
  <c r="FJ158" i="2"/>
  <c r="FJ166" i="2"/>
  <c r="FJ174" i="2"/>
  <c r="FJ182" i="2"/>
  <c r="FJ190" i="2"/>
  <c r="FJ198" i="2"/>
  <c r="FJ7" i="2"/>
  <c r="FJ15" i="2"/>
  <c r="FJ23" i="2"/>
  <c r="FJ31" i="2"/>
  <c r="FJ39" i="2"/>
  <c r="FJ47" i="2"/>
  <c r="FJ55" i="2"/>
  <c r="FJ63" i="2"/>
  <c r="FJ71" i="2"/>
  <c r="FJ79" i="2"/>
  <c r="FJ87" i="2"/>
  <c r="FJ95" i="2"/>
  <c r="FJ103" i="2"/>
  <c r="FJ111" i="2"/>
  <c r="FJ119" i="2"/>
  <c r="FJ127" i="2"/>
  <c r="FJ135" i="2"/>
  <c r="FJ143" i="2"/>
  <c r="FJ151" i="2"/>
  <c r="FJ159" i="2"/>
  <c r="FJ167" i="2"/>
  <c r="FJ175" i="2"/>
  <c r="FJ183" i="2"/>
  <c r="FJ191" i="2"/>
  <c r="FJ199" i="2"/>
  <c r="FJ8" i="2"/>
  <c r="FJ16" i="2"/>
  <c r="FJ24" i="2"/>
  <c r="FJ32" i="2"/>
  <c r="FJ40" i="2"/>
  <c r="FJ48" i="2"/>
  <c r="FJ56" i="2"/>
  <c r="FJ64" i="2"/>
  <c r="FJ72" i="2"/>
  <c r="FJ80" i="2"/>
  <c r="FJ88" i="2"/>
  <c r="FJ96" i="2"/>
  <c r="FJ104" i="2"/>
  <c r="FJ112" i="2"/>
  <c r="FJ120" i="2"/>
  <c r="FJ128" i="2"/>
  <c r="FJ136" i="2"/>
  <c r="FJ144" i="2"/>
  <c r="FJ152" i="2"/>
  <c r="FJ160" i="2"/>
  <c r="FJ168" i="2"/>
  <c r="FJ176" i="2"/>
  <c r="FJ184" i="2"/>
  <c r="FJ192" i="2"/>
  <c r="FJ200" i="2"/>
  <c r="FJ9" i="2"/>
  <c r="FJ17" i="2"/>
  <c r="FJ25" i="2"/>
  <c r="FJ33" i="2"/>
  <c r="FJ41" i="2"/>
  <c r="FJ49" i="2"/>
  <c r="FJ57" i="2"/>
  <c r="FJ65" i="2"/>
  <c r="FJ73" i="2"/>
  <c r="FJ81" i="2"/>
  <c r="FJ89" i="2"/>
  <c r="FJ97" i="2"/>
  <c r="FJ105" i="2"/>
  <c r="FJ113" i="2"/>
  <c r="FJ121" i="2"/>
  <c r="FJ129" i="2"/>
  <c r="FJ137" i="2"/>
  <c r="FJ145" i="2"/>
  <c r="FJ153" i="2"/>
  <c r="FJ161" i="2"/>
  <c r="FJ169" i="2"/>
  <c r="FJ177" i="2"/>
  <c r="FJ185" i="2"/>
  <c r="FJ193" i="2"/>
  <c r="FJ201" i="2"/>
  <c r="FJ10" i="2"/>
  <c r="FJ18" i="2"/>
  <c r="FJ26" i="2"/>
  <c r="FJ34" i="2"/>
  <c r="FJ42" i="2"/>
  <c r="FJ50" i="2"/>
  <c r="FJ58" i="2"/>
  <c r="FJ66" i="2"/>
  <c r="FJ74" i="2"/>
  <c r="FJ82" i="2"/>
  <c r="FJ90" i="2"/>
  <c r="FJ98" i="2"/>
  <c r="FJ106" i="2"/>
  <c r="FJ114" i="2"/>
  <c r="FJ122" i="2"/>
  <c r="FJ130" i="2"/>
  <c r="FJ138" i="2"/>
  <c r="FJ146" i="2"/>
  <c r="FJ154" i="2"/>
  <c r="FJ162" i="2"/>
  <c r="FJ170" i="2"/>
  <c r="FJ178" i="2"/>
  <c r="FJ186" i="2"/>
  <c r="FJ194" i="2"/>
  <c r="FJ202" i="2"/>
  <c r="FJ67" i="2"/>
  <c r="FJ131" i="2"/>
  <c r="FJ195" i="2"/>
  <c r="FJ11" i="2"/>
  <c r="FJ75" i="2"/>
  <c r="FJ139" i="2"/>
  <c r="FJ203" i="2"/>
  <c r="FJ19" i="2"/>
  <c r="FJ83" i="2"/>
  <c r="FJ147" i="2"/>
  <c r="FJ27" i="2"/>
  <c r="FJ91" i="2"/>
  <c r="FJ155" i="2"/>
  <c r="FJ35" i="2"/>
  <c r="FJ99" i="2"/>
  <c r="FJ163" i="2"/>
  <c r="FJ43" i="2"/>
  <c r="FJ107" i="2"/>
  <c r="FJ171" i="2"/>
  <c r="FJ51" i="2"/>
  <c r="FJ115" i="2"/>
  <c r="FJ179" i="2"/>
  <c r="FJ59" i="2"/>
  <c r="FJ123" i="2"/>
  <c r="FJ187" i="2"/>
  <c r="EO7" i="2"/>
  <c r="EO15" i="2"/>
  <c r="EO23" i="2"/>
  <c r="EO31" i="2"/>
  <c r="EO39" i="2"/>
  <c r="EO47" i="2"/>
  <c r="EO55" i="2"/>
  <c r="EO63" i="2"/>
  <c r="EO71" i="2"/>
  <c r="EO79" i="2"/>
  <c r="EO87" i="2"/>
  <c r="EO95" i="2"/>
  <c r="EO103" i="2"/>
  <c r="EO111" i="2"/>
  <c r="EO119" i="2"/>
  <c r="EO127" i="2"/>
  <c r="EO135" i="2"/>
  <c r="EO143" i="2"/>
  <c r="EO151" i="2"/>
  <c r="EO159" i="2"/>
  <c r="EO167" i="2"/>
  <c r="EO175" i="2"/>
  <c r="EO183" i="2"/>
  <c r="EO191" i="2"/>
  <c r="EO199" i="2"/>
  <c r="EO8" i="2"/>
  <c r="EO16" i="2"/>
  <c r="EO24" i="2"/>
  <c r="EO32" i="2"/>
  <c r="EO40" i="2"/>
  <c r="EO48" i="2"/>
  <c r="EO56" i="2"/>
  <c r="EO64" i="2"/>
  <c r="EO72" i="2"/>
  <c r="EO80" i="2"/>
  <c r="EO88" i="2"/>
  <c r="EO96" i="2"/>
  <c r="EO104" i="2"/>
  <c r="EO112" i="2"/>
  <c r="EO120" i="2"/>
  <c r="EO128" i="2"/>
  <c r="EO136" i="2"/>
  <c r="EO144" i="2"/>
  <c r="EO152" i="2"/>
  <c r="EO160" i="2"/>
  <c r="EO168" i="2"/>
  <c r="EO176" i="2"/>
  <c r="EO184" i="2"/>
  <c r="EO192" i="2"/>
  <c r="EO200" i="2"/>
  <c r="EO9" i="2"/>
  <c r="EO17" i="2"/>
  <c r="EO25" i="2"/>
  <c r="EO33" i="2"/>
  <c r="EO41" i="2"/>
  <c r="EO49" i="2"/>
  <c r="EO57" i="2"/>
  <c r="EO65" i="2"/>
  <c r="EO73" i="2"/>
  <c r="EO81" i="2"/>
  <c r="EO89" i="2"/>
  <c r="EO97" i="2"/>
  <c r="EO105" i="2"/>
  <c r="EO113" i="2"/>
  <c r="EO121" i="2"/>
  <c r="EO129" i="2"/>
  <c r="EO137" i="2"/>
  <c r="EO145" i="2"/>
  <c r="EO153" i="2"/>
  <c r="EO161" i="2"/>
  <c r="EO169" i="2"/>
  <c r="EO177" i="2"/>
  <c r="EO185" i="2"/>
  <c r="EO193" i="2"/>
  <c r="EO201" i="2"/>
  <c r="EO10" i="2"/>
  <c r="EO18" i="2"/>
  <c r="EO26" i="2"/>
  <c r="EO34" i="2"/>
  <c r="EO42" i="2"/>
  <c r="EO50" i="2"/>
  <c r="EO58" i="2"/>
  <c r="EO66" i="2"/>
  <c r="EO74" i="2"/>
  <c r="EO82" i="2"/>
  <c r="EO90" i="2"/>
  <c r="EO98" i="2"/>
  <c r="EO106" i="2"/>
  <c r="EO114" i="2"/>
  <c r="EO122" i="2"/>
  <c r="EO130" i="2"/>
  <c r="EO138" i="2"/>
  <c r="EO146" i="2"/>
  <c r="EO154" i="2"/>
  <c r="EO162" i="2"/>
  <c r="EO170" i="2"/>
  <c r="EO178" i="2"/>
  <c r="EO186" i="2"/>
  <c r="EO194" i="2"/>
  <c r="EO202" i="2"/>
  <c r="EO11" i="2"/>
  <c r="EO19" i="2"/>
  <c r="EO27" i="2"/>
  <c r="EO35" i="2"/>
  <c r="EO43" i="2"/>
  <c r="EO51" i="2"/>
  <c r="EO59" i="2"/>
  <c r="EO67" i="2"/>
  <c r="EO75" i="2"/>
  <c r="EO83" i="2"/>
  <c r="EO91" i="2"/>
  <c r="EO99" i="2"/>
  <c r="EO107" i="2"/>
  <c r="EO115" i="2"/>
  <c r="EO123" i="2"/>
  <c r="EO131" i="2"/>
  <c r="EO139" i="2"/>
  <c r="EO147" i="2"/>
  <c r="EO155" i="2"/>
  <c r="EO163" i="2"/>
  <c r="EO171" i="2"/>
  <c r="EO179" i="2"/>
  <c r="EO187" i="2"/>
  <c r="EO195" i="2"/>
  <c r="EO203" i="2"/>
  <c r="EO4" i="2"/>
  <c r="EO12" i="2"/>
  <c r="EO20" i="2"/>
  <c r="EO28" i="2"/>
  <c r="EO36" i="2"/>
  <c r="EO44" i="2"/>
  <c r="EO52" i="2"/>
  <c r="EO60" i="2"/>
  <c r="EO68" i="2"/>
  <c r="EO76" i="2"/>
  <c r="EO84" i="2"/>
  <c r="EO92" i="2"/>
  <c r="EO100" i="2"/>
  <c r="EO108" i="2"/>
  <c r="EO116" i="2"/>
  <c r="EO124" i="2"/>
  <c r="EO132" i="2"/>
  <c r="EO140" i="2"/>
  <c r="EO148" i="2"/>
  <c r="EO156" i="2"/>
  <c r="EO164" i="2"/>
  <c r="EO172" i="2"/>
  <c r="EO180" i="2"/>
  <c r="EO188" i="2"/>
  <c r="EO196" i="2"/>
  <c r="EO5" i="2"/>
  <c r="EO13" i="2"/>
  <c r="EO21" i="2"/>
  <c r="EO29" i="2"/>
  <c r="EO37" i="2"/>
  <c r="EO45" i="2"/>
  <c r="EO53" i="2"/>
  <c r="EO61" i="2"/>
  <c r="EO69" i="2"/>
  <c r="EO77" i="2"/>
  <c r="EO85" i="2"/>
  <c r="EO93" i="2"/>
  <c r="EO101" i="2"/>
  <c r="EO109" i="2"/>
  <c r="EO117" i="2"/>
  <c r="EO125" i="2"/>
  <c r="EO133" i="2"/>
  <c r="EO141" i="2"/>
  <c r="EO149" i="2"/>
  <c r="EO157" i="2"/>
  <c r="EO165" i="2"/>
  <c r="EO173" i="2"/>
  <c r="EO181" i="2"/>
  <c r="EO189" i="2"/>
  <c r="EO197" i="2"/>
  <c r="EO62" i="2"/>
  <c r="EO126" i="2"/>
  <c r="EO190" i="2"/>
  <c r="EO6" i="2"/>
  <c r="EO70" i="2"/>
  <c r="EO134" i="2"/>
  <c r="EO198" i="2"/>
  <c r="EO14" i="2"/>
  <c r="EO78" i="2"/>
  <c r="EO142" i="2"/>
  <c r="EO22" i="2"/>
  <c r="EO86" i="2"/>
  <c r="EO150" i="2"/>
  <c r="EO30" i="2"/>
  <c r="EO94" i="2"/>
  <c r="EO158" i="2"/>
  <c r="EO38" i="2"/>
  <c r="EO102" i="2"/>
  <c r="EO166" i="2"/>
  <c r="EO46" i="2"/>
  <c r="EO110" i="2"/>
  <c r="EO174" i="2"/>
  <c r="EO54" i="2"/>
  <c r="EO118" i="2"/>
  <c r="EO182" i="2"/>
  <c r="DT11" i="2"/>
  <c r="DT19" i="2"/>
  <c r="DT27" i="2"/>
  <c r="DT35" i="2"/>
  <c r="DT43" i="2"/>
  <c r="DT51" i="2"/>
  <c r="DT59" i="2"/>
  <c r="DT67" i="2"/>
  <c r="DT75" i="2"/>
  <c r="DT83" i="2"/>
  <c r="DT91" i="2"/>
  <c r="DT99" i="2"/>
  <c r="DT107" i="2"/>
  <c r="DT115" i="2"/>
  <c r="DT123" i="2"/>
  <c r="DT131" i="2"/>
  <c r="DT139" i="2"/>
  <c r="DT147" i="2"/>
  <c r="DT155" i="2"/>
  <c r="DT163" i="2"/>
  <c r="DT171" i="2"/>
  <c r="DT179" i="2"/>
  <c r="DT187" i="2"/>
  <c r="DT195" i="2"/>
  <c r="DT203" i="2"/>
  <c r="DT4" i="2"/>
  <c r="DT12" i="2"/>
  <c r="DT20" i="2"/>
  <c r="DT28" i="2"/>
  <c r="DT36" i="2"/>
  <c r="DT44" i="2"/>
  <c r="DT52" i="2"/>
  <c r="DT60" i="2"/>
  <c r="DT68" i="2"/>
  <c r="DT76" i="2"/>
  <c r="DT84" i="2"/>
  <c r="DT92" i="2"/>
  <c r="DT100" i="2"/>
  <c r="DT108" i="2"/>
  <c r="DT116" i="2"/>
  <c r="DT124" i="2"/>
  <c r="DT132" i="2"/>
  <c r="DT140" i="2"/>
  <c r="DT148" i="2"/>
  <c r="DT156" i="2"/>
  <c r="DT164" i="2"/>
  <c r="DT172" i="2"/>
  <c r="DT180" i="2"/>
  <c r="DT188" i="2"/>
  <c r="DT196" i="2"/>
  <c r="DT5" i="2"/>
  <c r="DT13" i="2"/>
  <c r="DT21" i="2"/>
  <c r="DT29" i="2"/>
  <c r="DT37" i="2"/>
  <c r="DT45" i="2"/>
  <c r="DT53" i="2"/>
  <c r="DT61" i="2"/>
  <c r="DT69" i="2"/>
  <c r="DT77" i="2"/>
  <c r="DT85" i="2"/>
  <c r="DT93" i="2"/>
  <c r="DT101" i="2"/>
  <c r="DT109" i="2"/>
  <c r="DT117" i="2"/>
  <c r="DT125" i="2"/>
  <c r="DT133" i="2"/>
  <c r="DT141" i="2"/>
  <c r="DT149" i="2"/>
  <c r="DT157" i="2"/>
  <c r="DT165" i="2"/>
  <c r="DT173" i="2"/>
  <c r="DT181" i="2"/>
  <c r="DT189" i="2"/>
  <c r="DT197" i="2"/>
  <c r="DT6" i="2"/>
  <c r="DT14" i="2"/>
  <c r="DT22" i="2"/>
  <c r="DT30" i="2"/>
  <c r="DT38" i="2"/>
  <c r="DT46" i="2"/>
  <c r="DT54" i="2"/>
  <c r="DT62" i="2"/>
  <c r="DT70" i="2"/>
  <c r="DT78" i="2"/>
  <c r="DT86" i="2"/>
  <c r="DT94" i="2"/>
  <c r="DT102" i="2"/>
  <c r="DT110" i="2"/>
  <c r="DT118" i="2"/>
  <c r="DT126" i="2"/>
  <c r="DT134" i="2"/>
  <c r="DT142" i="2"/>
  <c r="DT150" i="2"/>
  <c r="DT158" i="2"/>
  <c r="DT166" i="2"/>
  <c r="DT174" i="2"/>
  <c r="DT182" i="2"/>
  <c r="DT190" i="2"/>
  <c r="DT198" i="2"/>
  <c r="DT7" i="2"/>
  <c r="DT15" i="2"/>
  <c r="DT23" i="2"/>
  <c r="DT31" i="2"/>
  <c r="DT39" i="2"/>
  <c r="DT47" i="2"/>
  <c r="DT55" i="2"/>
  <c r="DT63" i="2"/>
  <c r="DT71" i="2"/>
  <c r="DT79" i="2"/>
  <c r="DT87" i="2"/>
  <c r="DT95" i="2"/>
  <c r="DT103" i="2"/>
  <c r="DT111" i="2"/>
  <c r="DT119" i="2"/>
  <c r="DT127" i="2"/>
  <c r="DT135" i="2"/>
  <c r="DT143" i="2"/>
  <c r="DT151" i="2"/>
  <c r="DT159" i="2"/>
  <c r="DT167" i="2"/>
  <c r="DT175" i="2"/>
  <c r="DT183" i="2"/>
  <c r="DT191" i="2"/>
  <c r="DT199" i="2"/>
  <c r="DT8" i="2"/>
  <c r="DT16" i="2"/>
  <c r="DT24" i="2"/>
  <c r="DT32" i="2"/>
  <c r="DT40" i="2"/>
  <c r="DT48" i="2"/>
  <c r="DT56" i="2"/>
  <c r="DT64" i="2"/>
  <c r="DT72" i="2"/>
  <c r="DT80" i="2"/>
  <c r="DT88" i="2"/>
  <c r="DT96" i="2"/>
  <c r="DT104" i="2"/>
  <c r="DT112" i="2"/>
  <c r="DT120" i="2"/>
  <c r="DT128" i="2"/>
  <c r="DT136" i="2"/>
  <c r="DT144" i="2"/>
  <c r="DT152" i="2"/>
  <c r="DT160" i="2"/>
  <c r="DT168" i="2"/>
  <c r="DT176" i="2"/>
  <c r="DT184" i="2"/>
  <c r="DT192" i="2"/>
  <c r="DT200" i="2"/>
  <c r="DT9" i="2"/>
  <c r="DT17" i="2"/>
  <c r="DT25" i="2"/>
  <c r="DT33" i="2"/>
  <c r="DT41" i="2"/>
  <c r="DT49" i="2"/>
  <c r="DT57" i="2"/>
  <c r="DT65" i="2"/>
  <c r="DT73" i="2"/>
  <c r="DT81" i="2"/>
  <c r="DT89" i="2"/>
  <c r="DT97" i="2"/>
  <c r="DT105" i="2"/>
  <c r="DT113" i="2"/>
  <c r="DT121" i="2"/>
  <c r="DT129" i="2"/>
  <c r="DT137" i="2"/>
  <c r="DT145" i="2"/>
  <c r="DT153" i="2"/>
  <c r="DT161" i="2"/>
  <c r="DT169" i="2"/>
  <c r="DT177" i="2"/>
  <c r="DT185" i="2"/>
  <c r="DT193" i="2"/>
  <c r="DT201" i="2"/>
  <c r="DT58" i="2"/>
  <c r="DT122" i="2"/>
  <c r="DT186" i="2"/>
  <c r="DT66" i="2"/>
  <c r="DT130" i="2"/>
  <c r="DT194" i="2"/>
  <c r="DT10" i="2"/>
  <c r="DT74" i="2"/>
  <c r="DT138" i="2"/>
  <c r="DT202" i="2"/>
  <c r="DT18" i="2"/>
  <c r="DT82" i="2"/>
  <c r="DT146" i="2"/>
  <c r="DT26" i="2"/>
  <c r="DT90" i="2"/>
  <c r="DT154" i="2"/>
  <c r="DT34" i="2"/>
  <c r="DT98" i="2"/>
  <c r="DT162" i="2"/>
  <c r="DT42" i="2"/>
  <c r="DT106" i="2"/>
  <c r="DT170" i="2"/>
  <c r="DT50" i="2"/>
  <c r="DT114" i="2"/>
  <c r="DT178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H41" i="2" l="1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42" i="2" l="1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H43" i="2" l="1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H44" i="2" l="1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H45" i="2" l="1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H46" i="2" l="1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H47" i="2" l="1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H48" i="2" l="1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H49" i="2" l="1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H50" i="2" l="1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H51" i="2" l="1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H52" i="2" l="1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H53" i="2" l="1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H54" i="2" l="1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H55" i="2" l="1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H56" i="2" l="1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H57" i="2" l="1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H58" i="2" l="1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H59" i="2" l="1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H60" i="2" l="1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H61" i="2" l="1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H62" i="2" l="1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H63" i="2" l="1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H64" i="2" l="1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H65" i="2" l="1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H66" i="2" l="1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H67" i="2" l="1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H68" i="2" l="1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H69" i="2" l="1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H70" i="2" l="1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H71" i="2" l="1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H72" i="2" l="1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H73" i="2" l="1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H74" i="2" l="1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H75" i="2" l="1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H76" i="2" l="1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H77" i="2" l="1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H78" i="2" l="1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H79" i="2" l="1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H80" i="2" l="1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H81" i="2" l="1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H82" i="2" l="1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H83" i="2" l="1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H84" i="2" l="1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H85" i="2" l="1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H86" i="2" l="1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H87" i="2" l="1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H88" i="2" l="1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H89" i="2" l="1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H90" i="2" l="1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H91" i="2" l="1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H92" i="2" l="1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H93" i="2" l="1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H94" i="2" l="1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H95" i="2" l="1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H96" i="2" l="1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H97" i="2" l="1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H98" i="2" l="1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H99" i="2" l="1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H100" i="2" l="1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H101" i="2" l="1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H102" i="2" l="1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H103" i="2" l="1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H104" i="2" l="1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H105" i="2" l="1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H106" i="2" l="1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H107" i="2" l="1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H108" i="2" l="1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H109" i="2" l="1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H110" i="2" l="1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H111" i="2" l="1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H112" i="2" l="1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H113" i="2" l="1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H114" i="2" l="1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H115" i="2" l="1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H116" i="2" l="1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H117" i="2" l="1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H118" i="2" l="1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H119" i="2" l="1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H120" i="2" l="1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H121" i="2" l="1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H122" i="2" l="1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H123" i="2" l="1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H124" i="2" l="1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H125" i="2" l="1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H126" i="2" l="1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H127" i="2" l="1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H128" i="2" l="1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H129" i="2" l="1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H130" i="2" l="1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H131" i="2" l="1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H132" i="2" l="1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H133" i="2" l="1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H134" i="2" l="1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H135" i="2" l="1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H136" i="2" l="1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H137" i="2" l="1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H138" i="2" l="1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H139" i="2" l="1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H140" i="2" l="1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H141" i="2" l="1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H142" i="2" l="1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H143" i="2" l="1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H144" i="2" l="1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H145" i="2" l="1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H146" i="2" l="1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H147" i="2" l="1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H148" i="2" l="1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H149" i="2" l="1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H150" i="2" l="1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H151" i="2" l="1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H152" i="2" l="1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H154" i="2" l="1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H155" i="2" l="1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H156" i="2" l="1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H157" i="2" l="1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H158" i="2" l="1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H159" i="2" l="1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H160" i="2" l="1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H161" i="2" l="1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H162" i="2" l="1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H163" i="2" l="1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H164" i="2" l="1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H165" i="2" l="1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H166" i="2" l="1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H167" i="2" l="1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H168" i="2" l="1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H169" i="2" l="1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H170" i="2" l="1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H171" i="2" l="1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H172" i="2" l="1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H173" i="2" l="1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H174" i="2" l="1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H175" i="2" l="1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H176" i="2" l="1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H177" i="2" l="1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H178" i="2" l="1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H179" i="2" l="1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H180" i="2" l="1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H181" i="2" l="1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H182" i="2" l="1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H183" i="2" l="1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H184" i="2" l="1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H185" i="2" l="1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H186" i="2" l="1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H187" i="2" l="1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H188" i="2" l="1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H189" i="2" l="1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H190" i="2" l="1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H191" i="2" l="1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FY118" i="2" s="1" a="1"/>
  <c r="FY118" i="2" s="1"/>
  <c r="GH153" i="2"/>
  <c r="FL153" i="2"/>
  <c r="FC153" i="2"/>
  <c r="FD55" i="2" s="1" a="1"/>
  <c r="FD55" i="2" s="1"/>
  <c r="EQ153" i="2"/>
  <c r="EH153" i="2"/>
  <c r="EI55" i="2" s="1" a="1"/>
  <c r="EI55" i="2" s="1"/>
  <c r="CJ153" i="2"/>
  <c r="HC153" i="2"/>
  <c r="FB153" i="2"/>
  <c r="ER153" i="2"/>
  <c r="DV153" i="2"/>
  <c r="DM153" i="2"/>
  <c r="DN77" i="2" s="1" a="1"/>
  <c r="DN77" i="2" s="1"/>
  <c r="DA153" i="2"/>
  <c r="HB153" i="2"/>
  <c r="GS153" i="2"/>
  <c r="GT148" i="2" s="1" a="1"/>
  <c r="GT148" i="2" s="1"/>
  <c r="EU153" i="2"/>
  <c r="EG153" i="2"/>
  <c r="DW153" i="2"/>
  <c r="DB153" i="2"/>
  <c r="DZ153" i="2"/>
  <c r="CR153" i="2"/>
  <c r="CS68" i="2" s="1" a="1"/>
  <c r="CS68" i="2" s="1"/>
  <c r="DE153" i="2"/>
  <c r="DL153" i="2"/>
  <c r="CG153" i="2"/>
  <c r="BV153" i="2"/>
  <c r="BO153" i="2"/>
  <c r="BK153" i="2"/>
  <c r="BW153" i="2"/>
  <c r="BX146" i="2" s="1" a="1"/>
  <c r="BX146" i="2" s="1"/>
  <c r="BL153" i="2"/>
  <c r="CQ153" i="2"/>
  <c r="CF153" i="2"/>
  <c r="BB153" i="2"/>
  <c r="BC26" i="2" s="1" a="1"/>
  <c r="BC26" i="2" s="1"/>
  <c r="BA153" i="2"/>
  <c r="AT153" i="2"/>
  <c r="EI18" i="2" a="1"/>
  <c r="EI18" i="2" s="1"/>
  <c r="DG152" i="2"/>
  <c r="GL152" i="2"/>
  <c r="GO151" i="2"/>
  <c r="BC37" i="2" a="1"/>
  <c r="BC37" i="2" s="1"/>
  <c r="EI73" i="2" a="1"/>
  <c r="EI73" i="2" s="1"/>
  <c r="GN152" i="2"/>
  <c r="FS152" i="2"/>
  <c r="HI152" i="2"/>
  <c r="EI83" i="2" a="1"/>
  <c r="EI83" i="2" s="1"/>
  <c r="EI124" i="2" a="1"/>
  <c r="EI124" i="2" s="1"/>
  <c r="CK152" i="2"/>
  <c r="CN151" i="2"/>
  <c r="HG152" i="2"/>
  <c r="HJ151" i="2"/>
  <c r="EV152" i="2"/>
  <c r="EY151" i="2"/>
  <c r="EI151" i="2" a="1"/>
  <c r="EI151" i="2" s="1"/>
  <c r="EI79" i="2" a="1"/>
  <c r="EI79" i="2" s="1"/>
  <c r="EA152" i="2"/>
  <c r="ED151" i="2"/>
  <c r="BC135" i="2" a="1"/>
  <c r="BC135" i="2" s="1"/>
  <c r="AA152" i="2"/>
  <c r="AB152" i="2"/>
  <c r="AP153" i="2"/>
  <c r="AF153" i="2"/>
  <c r="AQ153" i="2"/>
  <c r="AG153" i="2"/>
  <c r="AH136" i="2" s="1" a="1"/>
  <c r="AH136" i="2" s="1"/>
  <c r="V153" i="2"/>
  <c r="M53" i="2" a="1"/>
  <c r="M53" i="2" s="1"/>
  <c r="U153" i="2"/>
  <c r="Y153" i="2"/>
  <c r="AX149" i="2"/>
  <c r="AU150" i="2"/>
  <c r="AW151" i="2"/>
  <c r="AV150" i="2"/>
  <c r="AV151" i="2" s="1"/>
  <c r="Z152" i="2"/>
  <c r="AC151" i="2"/>
  <c r="BC10" i="2" l="1" a="1"/>
  <c r="BC10" i="2" s="1"/>
  <c r="BC104" i="2" a="1"/>
  <c r="BC104" i="2" s="1"/>
  <c r="BC111" i="2" a="1"/>
  <c r="BC111" i="2" s="1"/>
  <c r="BC136" i="2" a="1"/>
  <c r="BC136" i="2" s="1"/>
  <c r="H192" i="2"/>
  <c r="D193" i="2"/>
  <c r="G193" i="2" s="1"/>
  <c r="FY98" i="2" a="1"/>
  <c r="FY98" i="2" s="1"/>
  <c r="BC94" i="2" a="1"/>
  <c r="BC94" i="2" s="1"/>
  <c r="CS8" i="2" a="1"/>
  <c r="CS8" i="2" s="1"/>
  <c r="DN17" i="2" a="1"/>
  <c r="DN17" i="2" s="1"/>
  <c r="DN86" i="2" a="1"/>
  <c r="DN86" i="2" s="1"/>
  <c r="CS102" i="2" a="1"/>
  <c r="CS102" i="2" s="1"/>
  <c r="CS132" i="2" a="1"/>
  <c r="CS132" i="2" s="1"/>
  <c r="CS32" i="2" a="1"/>
  <c r="CS32" i="2" s="1"/>
  <c r="CS65" i="2" a="1"/>
  <c r="CS65" i="2" s="1"/>
  <c r="BX116" i="2" a="1"/>
  <c r="BX116" i="2" s="1"/>
  <c r="DN98" i="2" a="1"/>
  <c r="DN98" i="2" s="1"/>
  <c r="BC108" i="2" a="1"/>
  <c r="BC108" i="2" s="1"/>
  <c r="BC129" i="2" a="1"/>
  <c r="BC129" i="2" s="1"/>
  <c r="BC30" i="2" a="1"/>
  <c r="BC30" i="2" s="1"/>
  <c r="BC68" i="2" a="1"/>
  <c r="BC68" i="2" s="1"/>
  <c r="BX94" i="2" a="1"/>
  <c r="BX94" i="2" s="1"/>
  <c r="BC124" i="2" a="1"/>
  <c r="BC124" i="2" s="1"/>
  <c r="BX69" i="2" a="1"/>
  <c r="BX69" i="2" s="1"/>
  <c r="DN126" i="2" a="1"/>
  <c r="DN126" i="2" s="1"/>
  <c r="BC143" i="2" a="1"/>
  <c r="BC143" i="2" s="1"/>
  <c r="FY120" i="2" a="1"/>
  <c r="FY120" i="2" s="1"/>
  <c r="BX143" i="2" a="1"/>
  <c r="BX143" i="2" s="1"/>
  <c r="BX36" i="2" a="1"/>
  <c r="BX36" i="2" s="1"/>
  <c r="BX18" i="2" a="1"/>
  <c r="BX18" i="2" s="1"/>
  <c r="FD110" i="2" a="1"/>
  <c r="FD110" i="2" s="1"/>
  <c r="DN15" i="2" a="1"/>
  <c r="DN15" i="2" s="1"/>
  <c r="BX41" i="2" a="1"/>
  <c r="BX41" i="2" s="1"/>
  <c r="DN52" i="2" a="1"/>
  <c r="DN52" i="2" s="1"/>
  <c r="DN123" i="2" a="1"/>
  <c r="DN123" i="2" s="1"/>
  <c r="BX95" i="2" a="1"/>
  <c r="BX95" i="2" s="1"/>
  <c r="DN78" i="2" a="1"/>
  <c r="DN78" i="2" s="1"/>
  <c r="FD100" i="2" a="1"/>
  <c r="FD100" i="2" s="1"/>
  <c r="BX7" i="2" a="1"/>
  <c r="BX7" i="2" s="1"/>
  <c r="BX111" i="2" a="1"/>
  <c r="BX111" i="2" s="1"/>
  <c r="BX6" i="2" a="1"/>
  <c r="BX6" i="2" s="1"/>
  <c r="DN82" i="2" a="1"/>
  <c r="DN82" i="2" s="1"/>
  <c r="DN114" i="2" a="1"/>
  <c r="DN114" i="2" s="1"/>
  <c r="FD119" i="2" a="1"/>
  <c r="FD119" i="2" s="1"/>
  <c r="BX102" i="2" a="1"/>
  <c r="BX102" i="2" s="1"/>
  <c r="BX73" i="2" a="1"/>
  <c r="BX73" i="2" s="1"/>
  <c r="BX39" i="2" a="1"/>
  <c r="BX39" i="2" s="1"/>
  <c r="DN121" i="2" a="1"/>
  <c r="DN121" i="2" s="1"/>
  <c r="FD15" i="2" a="1"/>
  <c r="FD15" i="2" s="1"/>
  <c r="BX12" i="2" a="1"/>
  <c r="BX12" i="2" s="1"/>
  <c r="BX115" i="2" a="1"/>
  <c r="BX115" i="2" s="1"/>
  <c r="BX91" i="2" a="1"/>
  <c r="BX91" i="2" s="1"/>
  <c r="DN94" i="2" a="1"/>
  <c r="DN94" i="2" s="1"/>
  <c r="DN102" i="2" a="1"/>
  <c r="DN102" i="2" s="1"/>
  <c r="DN63" i="2" a="1"/>
  <c r="DN63" i="2" s="1"/>
  <c r="BX37" i="2" a="1"/>
  <c r="BX37" i="2" s="1"/>
  <c r="BX76" i="2" a="1"/>
  <c r="BX76" i="2" s="1"/>
  <c r="DN100" i="2" a="1"/>
  <c r="DN100" i="2" s="1"/>
  <c r="BX137" i="2" a="1"/>
  <c r="BX137" i="2" s="1"/>
  <c r="FD62" i="2" a="1"/>
  <c r="FD62" i="2" s="1"/>
  <c r="DN54" i="2" a="1"/>
  <c r="DN54" i="2" s="1"/>
  <c r="BX70" i="2" a="1"/>
  <c r="BX70" i="2" s="1"/>
  <c r="BX108" i="2" a="1"/>
  <c r="BX108" i="2" s="1"/>
  <c r="DN5" i="2" a="1"/>
  <c r="DN5" i="2" s="1"/>
  <c r="DN18" i="2" a="1"/>
  <c r="DN18" i="2" s="1"/>
  <c r="BX10" i="2" a="1"/>
  <c r="BX10" i="2" s="1"/>
  <c r="CS125" i="2" a="1"/>
  <c r="CS125" i="2" s="1"/>
  <c r="CS122" i="2" a="1"/>
  <c r="CS122" i="2" s="1"/>
  <c r="CS135" i="2" a="1"/>
  <c r="CS135" i="2" s="1"/>
  <c r="CS88" i="2" a="1"/>
  <c r="CS88" i="2" s="1"/>
  <c r="CS34" i="2" a="1"/>
  <c r="CS34" i="2" s="1"/>
  <c r="CS13" i="2" a="1"/>
  <c r="CS13" i="2" s="1"/>
  <c r="CS81" i="2" a="1"/>
  <c r="CS81" i="2" s="1"/>
  <c r="CS57" i="2" a="1"/>
  <c r="CS57" i="2" s="1"/>
  <c r="CS59" i="2" a="1"/>
  <c r="CS59" i="2" s="1"/>
  <c r="CS6" i="2" a="1"/>
  <c r="CS6" i="2" s="1"/>
  <c r="CS123" i="2" a="1"/>
  <c r="CS123" i="2" s="1"/>
  <c r="CS127" i="2" a="1"/>
  <c r="CS127" i="2" s="1"/>
  <c r="CS49" i="2" a="1"/>
  <c r="CS49" i="2" s="1"/>
  <c r="CS131" i="2" a="1"/>
  <c r="CS131" i="2" s="1"/>
  <c r="CS10" i="2" a="1"/>
  <c r="CS10" i="2" s="1"/>
  <c r="CS95" i="2" a="1"/>
  <c r="CS95" i="2" s="1"/>
  <c r="CS56" i="2" a="1"/>
  <c r="CS56" i="2" s="1"/>
  <c r="CS149" i="2" a="1"/>
  <c r="CS149" i="2" s="1"/>
  <c r="CS46" i="2" a="1"/>
  <c r="CS46" i="2" s="1"/>
  <c r="CS70" i="2" a="1"/>
  <c r="CS70" i="2" s="1"/>
  <c r="CS150" i="2" a="1"/>
  <c r="CS150" i="2" s="1"/>
  <c r="CS52" i="2" a="1"/>
  <c r="CS52" i="2" s="1"/>
  <c r="CS51" i="2" a="1"/>
  <c r="CS51" i="2" s="1"/>
  <c r="CS72" i="2" a="1"/>
  <c r="CS72" i="2" s="1"/>
  <c r="CS76" i="2" a="1"/>
  <c r="CS76" i="2" s="1"/>
  <c r="CS107" i="2" a="1"/>
  <c r="CS107" i="2" s="1"/>
  <c r="CS111" i="2" a="1"/>
  <c r="CS111" i="2" s="1"/>
  <c r="CS92" i="2" a="1"/>
  <c r="CS92" i="2" s="1"/>
  <c r="CS28" i="2" a="1"/>
  <c r="CS28" i="2" s="1"/>
  <c r="CS144" i="2" a="1"/>
  <c r="CS144" i="2" s="1"/>
  <c r="CS40" i="2" a="1"/>
  <c r="CS40" i="2" s="1"/>
  <c r="CS5" i="2" a="1"/>
  <c r="CS5" i="2" s="1"/>
  <c r="CS106" i="2" a="1"/>
  <c r="CS106" i="2" s="1"/>
  <c r="CS89" i="2" a="1"/>
  <c r="CS89" i="2" s="1"/>
  <c r="CS38" i="2" a="1"/>
  <c r="CS38" i="2" s="1"/>
  <c r="CS64" i="2" a="1"/>
  <c r="CS64" i="2" s="1"/>
  <c r="CS129" i="2" a="1"/>
  <c r="CS129" i="2" s="1"/>
  <c r="CS21" i="2" a="1"/>
  <c r="CS21" i="2" s="1"/>
  <c r="CS17" i="2" a="1"/>
  <c r="CS17" i="2" s="1"/>
  <c r="CS67" i="2" a="1"/>
  <c r="CS67" i="2" s="1"/>
  <c r="CS86" i="2" a="1"/>
  <c r="CS86" i="2" s="1"/>
  <c r="CS79" i="2" a="1"/>
  <c r="CS79" i="2" s="1"/>
  <c r="CS9" i="2" a="1"/>
  <c r="CS9" i="2" s="1"/>
  <c r="CS148" i="2" a="1"/>
  <c r="CS148" i="2" s="1"/>
  <c r="CS115" i="2" a="1"/>
  <c r="CS115" i="2" s="1"/>
  <c r="CS45" i="2" a="1"/>
  <c r="CS45" i="2" s="1"/>
  <c r="CS48" i="2" a="1"/>
  <c r="CS48" i="2" s="1"/>
  <c r="CS82" i="2" a="1"/>
  <c r="CS82" i="2" s="1"/>
  <c r="CS139" i="2" a="1"/>
  <c r="CS139" i="2" s="1"/>
  <c r="CS119" i="2" a="1"/>
  <c r="CS119" i="2" s="1"/>
  <c r="CS133" i="2" a="1"/>
  <c r="CS133" i="2" s="1"/>
  <c r="CS141" i="2" a="1"/>
  <c r="CS141" i="2" s="1"/>
  <c r="CS136" i="2" a="1"/>
  <c r="CS136" i="2" s="1"/>
  <c r="CS23" i="2" a="1"/>
  <c r="CS23" i="2" s="1"/>
  <c r="CS47" i="2" a="1"/>
  <c r="CS47" i="2" s="1"/>
  <c r="CS93" i="2" a="1"/>
  <c r="CS93" i="2" s="1"/>
  <c r="CS147" i="2" a="1"/>
  <c r="CS147" i="2" s="1"/>
  <c r="CS152" i="2" a="1"/>
  <c r="CS152" i="2" s="1"/>
  <c r="CS22" i="2" a="1"/>
  <c r="CS22" i="2" s="1"/>
  <c r="CS61" i="2" a="1"/>
  <c r="CS61" i="2" s="1"/>
  <c r="CS124" i="2" a="1"/>
  <c r="CS124" i="2" s="1"/>
  <c r="CS83" i="2" a="1"/>
  <c r="CS83" i="2" s="1"/>
  <c r="CS27" i="2" a="1"/>
  <c r="CS27" i="2" s="1"/>
  <c r="CS62" i="2" a="1"/>
  <c r="CS62" i="2" s="1"/>
  <c r="CS103" i="2" a="1"/>
  <c r="CS103" i="2" s="1"/>
  <c r="CS128" i="2" a="1"/>
  <c r="CS128" i="2" s="1"/>
  <c r="CS109" i="2" a="1"/>
  <c r="CS109" i="2" s="1"/>
  <c r="CS25" i="2" a="1"/>
  <c r="CS25" i="2" s="1"/>
  <c r="CS84" i="2" a="1"/>
  <c r="CS84" i="2" s="1"/>
  <c r="CS140" i="2" a="1"/>
  <c r="CS140" i="2" s="1"/>
  <c r="CS94" i="2" a="1"/>
  <c r="CS94" i="2" s="1"/>
  <c r="CS145" i="2" a="1"/>
  <c r="CS145" i="2" s="1"/>
  <c r="CS50" i="2" a="1"/>
  <c r="CS50" i="2" s="1"/>
  <c r="CS4" i="2" a="1"/>
  <c r="CS4" i="2" s="1"/>
  <c r="CT4" i="2" s="1"/>
  <c r="CT5" i="2" s="1"/>
  <c r="CT6" i="2" s="1"/>
  <c r="CS44" i="2" a="1"/>
  <c r="CS44" i="2" s="1"/>
  <c r="CS134" i="2" a="1"/>
  <c r="CS134" i="2" s="1"/>
  <c r="CS14" i="2" a="1"/>
  <c r="CS14" i="2" s="1"/>
  <c r="CS18" i="2" a="1"/>
  <c r="CS18" i="2" s="1"/>
  <c r="CS138" i="2" a="1"/>
  <c r="CS138" i="2" s="1"/>
  <c r="CS105" i="2" a="1"/>
  <c r="CS105" i="2" s="1"/>
  <c r="CS80" i="2" a="1"/>
  <c r="CS80" i="2" s="1"/>
  <c r="CS43" i="2" a="1"/>
  <c r="CS43" i="2" s="1"/>
  <c r="CS29" i="2" a="1"/>
  <c r="CS29" i="2" s="1"/>
  <c r="CS20" i="2" a="1"/>
  <c r="CS20" i="2" s="1"/>
  <c r="CS110" i="2" a="1"/>
  <c r="CS110" i="2" s="1"/>
  <c r="CS60" i="2" a="1"/>
  <c r="CS60" i="2" s="1"/>
  <c r="CS55" i="2" a="1"/>
  <c r="CS55" i="2" s="1"/>
  <c r="CS12" i="2" a="1"/>
  <c r="CS12" i="2" s="1"/>
  <c r="CS130" i="2" a="1"/>
  <c r="CS130" i="2" s="1"/>
  <c r="CS142" i="2" a="1"/>
  <c r="CS142" i="2" s="1"/>
  <c r="CS85" i="2" a="1"/>
  <c r="CS85" i="2" s="1"/>
  <c r="CS77" i="2" a="1"/>
  <c r="CS77" i="2" s="1"/>
  <c r="CS24" i="2" a="1"/>
  <c r="CS24" i="2" s="1"/>
  <c r="CS41" i="2" a="1"/>
  <c r="CS41" i="2" s="1"/>
  <c r="CS63" i="2" a="1"/>
  <c r="CS63" i="2" s="1"/>
  <c r="CS113" i="2" a="1"/>
  <c r="CS113" i="2" s="1"/>
  <c r="CS33" i="2" a="1"/>
  <c r="CS33" i="2" s="1"/>
  <c r="CS114" i="2" a="1"/>
  <c r="CS114" i="2" s="1"/>
  <c r="CS73" i="2" a="1"/>
  <c r="CS73" i="2" s="1"/>
  <c r="CS117" i="2" a="1"/>
  <c r="CS117" i="2" s="1"/>
  <c r="CS19" i="2" a="1"/>
  <c r="CS19" i="2" s="1"/>
  <c r="CS96" i="2" a="1"/>
  <c r="CS96" i="2" s="1"/>
  <c r="CS16" i="2" a="1"/>
  <c r="CS16" i="2" s="1"/>
  <c r="CS98" i="2" a="1"/>
  <c r="CS98" i="2" s="1"/>
  <c r="CS143" i="2" a="1"/>
  <c r="CS143" i="2" s="1"/>
  <c r="CS126" i="2" a="1"/>
  <c r="CS126" i="2" s="1"/>
  <c r="CS108" i="2" a="1"/>
  <c r="CS108" i="2" s="1"/>
  <c r="CS90" i="2" a="1"/>
  <c r="CS90" i="2" s="1"/>
  <c r="CS26" i="2" a="1"/>
  <c r="CS26" i="2" s="1"/>
  <c r="CS39" i="2" a="1"/>
  <c r="CS39" i="2" s="1"/>
  <c r="CS116" i="2" a="1"/>
  <c r="CS116" i="2" s="1"/>
  <c r="CS78" i="2" a="1"/>
  <c r="CS78" i="2" s="1"/>
  <c r="CS42" i="2" a="1"/>
  <c r="CS42" i="2" s="1"/>
  <c r="CS36" i="2" a="1"/>
  <c r="CS36" i="2" s="1"/>
  <c r="CS66" i="2" a="1"/>
  <c r="CS66" i="2" s="1"/>
  <c r="CS87" i="2" a="1"/>
  <c r="CS87" i="2" s="1"/>
  <c r="CS74" i="2" a="1"/>
  <c r="CS74" i="2" s="1"/>
  <c r="CS71" i="2" a="1"/>
  <c r="CS71" i="2" s="1"/>
  <c r="CS31" i="2" a="1"/>
  <c r="CS31" i="2" s="1"/>
  <c r="CS37" i="2" a="1"/>
  <c r="CS37" i="2" s="1"/>
  <c r="CS35" i="2" a="1"/>
  <c r="CS35" i="2" s="1"/>
  <c r="DN138" i="2" a="1"/>
  <c r="DN138" i="2" s="1"/>
  <c r="FD112" i="2" a="1"/>
  <c r="FD112" i="2" s="1"/>
  <c r="FD52" i="2" a="1"/>
  <c r="FD52" i="2" s="1"/>
  <c r="FD27" i="2" a="1"/>
  <c r="FD27" i="2" s="1"/>
  <c r="FY51" i="2" a="1"/>
  <c r="FY51" i="2" s="1"/>
  <c r="FY60" i="2" a="1"/>
  <c r="FY60" i="2" s="1"/>
  <c r="FY41" i="2" a="1"/>
  <c r="FY41" i="2" s="1"/>
  <c r="FY8" i="2" a="1"/>
  <c r="FY8" i="2" s="1"/>
  <c r="FY49" i="2" a="1"/>
  <c r="FY49" i="2" s="1"/>
  <c r="FY57" i="2" a="1"/>
  <c r="FY57" i="2" s="1"/>
  <c r="FY112" i="2" a="1"/>
  <c r="FY112" i="2" s="1"/>
  <c r="FY44" i="2" a="1"/>
  <c r="FY44" i="2" s="1"/>
  <c r="FY52" i="2" a="1"/>
  <c r="FY52" i="2" s="1"/>
  <c r="FY81" i="2" a="1"/>
  <c r="FY81" i="2" s="1"/>
  <c r="FY73" i="2" a="1"/>
  <c r="FY73" i="2" s="1"/>
  <c r="FY39" i="2" a="1"/>
  <c r="FY39" i="2" s="1"/>
  <c r="FY71" i="2" a="1"/>
  <c r="FY71" i="2" s="1"/>
  <c r="FY25" i="2" a="1"/>
  <c r="FY25" i="2" s="1"/>
  <c r="FY35" i="2" a="1"/>
  <c r="FY35" i="2" s="1"/>
  <c r="FY33" i="2" a="1"/>
  <c r="FY33" i="2" s="1"/>
  <c r="FY105" i="2" a="1"/>
  <c r="FY105" i="2" s="1"/>
  <c r="FY13" i="2" a="1"/>
  <c r="FY13" i="2" s="1"/>
  <c r="FY63" i="2" a="1"/>
  <c r="FY63" i="2" s="1"/>
  <c r="FY65" i="2" a="1"/>
  <c r="FY65" i="2" s="1"/>
  <c r="FY146" i="2" a="1"/>
  <c r="FY146" i="2" s="1"/>
  <c r="FY12" i="2" a="1"/>
  <c r="FY12" i="2" s="1"/>
  <c r="FY31" i="2" a="1"/>
  <c r="FY31" i="2" s="1"/>
  <c r="FY125" i="2" a="1"/>
  <c r="FY125" i="2" s="1"/>
  <c r="FY99" i="2" a="1"/>
  <c r="FY99" i="2" s="1"/>
  <c r="FY139" i="2" a="1"/>
  <c r="FY139" i="2" s="1"/>
  <c r="FY114" i="2" a="1"/>
  <c r="FY114" i="2" s="1"/>
  <c r="FY9" i="2" a="1"/>
  <c r="FY9" i="2" s="1"/>
  <c r="FY104" i="2" a="1"/>
  <c r="FY104" i="2" s="1"/>
  <c r="FY133" i="2" a="1"/>
  <c r="FY133" i="2" s="1"/>
  <c r="FY64" i="2" a="1"/>
  <c r="FY64" i="2" s="1"/>
  <c r="FY127" i="2" a="1"/>
  <c r="FY127" i="2" s="1"/>
  <c r="FY147" i="2" a="1"/>
  <c r="FY147" i="2" s="1"/>
  <c r="FY97" i="2" a="1"/>
  <c r="FY97" i="2" s="1"/>
  <c r="FY4" i="2" a="1"/>
  <c r="FY4" i="2" s="1"/>
  <c r="FZ4" i="2" s="1"/>
  <c r="FY85" i="2" a="1"/>
  <c r="FY85" i="2" s="1"/>
  <c r="FY124" i="2" a="1"/>
  <c r="FY124" i="2" s="1"/>
  <c r="FY141" i="2" a="1"/>
  <c r="FY141" i="2" s="1"/>
  <c r="FY28" i="2" a="1"/>
  <c r="FY28" i="2" s="1"/>
  <c r="FY83" i="2" a="1"/>
  <c r="FY83" i="2" s="1"/>
  <c r="FY132" i="2" a="1"/>
  <c r="FY132" i="2" s="1"/>
  <c r="FY100" i="2" a="1"/>
  <c r="FY100" i="2" s="1"/>
  <c r="FY122" i="2" a="1"/>
  <c r="FY122" i="2" s="1"/>
  <c r="FY68" i="2" a="1"/>
  <c r="FY68" i="2" s="1"/>
  <c r="FY24" i="2" a="1"/>
  <c r="FY24" i="2" s="1"/>
  <c r="FY93" i="2" a="1"/>
  <c r="FY93" i="2" s="1"/>
  <c r="FY128" i="2" a="1"/>
  <c r="FY128" i="2" s="1"/>
  <c r="FY145" i="2" a="1"/>
  <c r="FY145" i="2" s="1"/>
  <c r="FY150" i="2" a="1"/>
  <c r="FY150" i="2" s="1"/>
  <c r="FY119" i="2" a="1"/>
  <c r="FY119" i="2" s="1"/>
  <c r="FY45" i="2" a="1"/>
  <c r="FY45" i="2" s="1"/>
  <c r="FY67" i="2" a="1"/>
  <c r="FY67" i="2" s="1"/>
  <c r="FY89" i="2" a="1"/>
  <c r="FY89" i="2" s="1"/>
  <c r="FY92" i="2" a="1"/>
  <c r="FY92" i="2" s="1"/>
  <c r="FY91" i="2" a="1"/>
  <c r="FY91" i="2" s="1"/>
  <c r="FY47" i="2" a="1"/>
  <c r="FY47" i="2" s="1"/>
  <c r="FY18" i="2" a="1"/>
  <c r="FY18" i="2" s="1"/>
  <c r="FY34" i="2" a="1"/>
  <c r="FY34" i="2" s="1"/>
  <c r="FY121" i="2" a="1"/>
  <c r="FY121" i="2" s="1"/>
  <c r="FY14" i="2" a="1"/>
  <c r="FY14" i="2" s="1"/>
  <c r="FY17" i="2" a="1"/>
  <c r="FY17" i="2" s="1"/>
  <c r="FY66" i="2" a="1"/>
  <c r="FY66" i="2" s="1"/>
  <c r="FY75" i="2" a="1"/>
  <c r="FY75" i="2" s="1"/>
  <c r="FY143" i="2" a="1"/>
  <c r="FY143" i="2" s="1"/>
  <c r="FY116" i="2" a="1"/>
  <c r="FY116" i="2" s="1"/>
  <c r="FY19" i="2" a="1"/>
  <c r="FY19" i="2" s="1"/>
  <c r="FY126" i="2" a="1"/>
  <c r="FY126" i="2" s="1"/>
  <c r="FY15" i="2" a="1"/>
  <c r="FY15" i="2" s="1"/>
  <c r="FY144" i="2" a="1"/>
  <c r="FY144" i="2" s="1"/>
  <c r="FY138" i="2" a="1"/>
  <c r="FY138" i="2" s="1"/>
  <c r="FY26" i="2" a="1"/>
  <c r="FY26" i="2" s="1"/>
  <c r="FY148" i="2" a="1"/>
  <c r="FY148" i="2" s="1"/>
  <c r="FY62" i="2" a="1"/>
  <c r="FY62" i="2" s="1"/>
  <c r="FY95" i="2" a="1"/>
  <c r="FY95" i="2" s="1"/>
  <c r="FY30" i="2" a="1"/>
  <c r="FY30" i="2" s="1"/>
  <c r="FY129" i="2" a="1"/>
  <c r="FY129" i="2" s="1"/>
  <c r="FY108" i="2" a="1"/>
  <c r="FY108" i="2" s="1"/>
  <c r="FY69" i="2" a="1"/>
  <c r="FY69" i="2" s="1"/>
  <c r="FY113" i="2" a="1"/>
  <c r="FY113" i="2" s="1"/>
  <c r="FY5" i="2" a="1"/>
  <c r="FY5" i="2" s="1"/>
  <c r="FY43" i="2" a="1"/>
  <c r="FY43" i="2" s="1"/>
  <c r="FY80" i="2" a="1"/>
  <c r="FY80" i="2" s="1"/>
  <c r="FY140" i="2" a="1"/>
  <c r="FY140" i="2" s="1"/>
  <c r="FY21" i="2" a="1"/>
  <c r="FY21" i="2" s="1"/>
  <c r="FY94" i="2" a="1"/>
  <c r="FY94" i="2" s="1"/>
  <c r="FY20" i="2" a="1"/>
  <c r="FY20" i="2" s="1"/>
  <c r="FY123" i="2" a="1"/>
  <c r="FY123" i="2" s="1"/>
  <c r="FY23" i="2" a="1"/>
  <c r="FY23" i="2" s="1"/>
  <c r="FY40" i="2" a="1"/>
  <c r="FY40" i="2" s="1"/>
  <c r="FY61" i="2" a="1"/>
  <c r="FY61" i="2" s="1"/>
  <c r="FY103" i="2" a="1"/>
  <c r="FY103" i="2" s="1"/>
  <c r="FY11" i="2" a="1"/>
  <c r="FY11" i="2" s="1"/>
  <c r="FY109" i="2" a="1"/>
  <c r="FY109" i="2" s="1"/>
  <c r="FY77" i="2" a="1"/>
  <c r="FY77" i="2" s="1"/>
  <c r="FY88" i="2" a="1"/>
  <c r="FY88" i="2" s="1"/>
  <c r="FY79" i="2" a="1"/>
  <c r="FY79" i="2" s="1"/>
  <c r="FY131" i="2" a="1"/>
  <c r="FY131" i="2" s="1"/>
  <c r="FY76" i="2" a="1"/>
  <c r="FY76" i="2" s="1"/>
  <c r="FY84" i="2" a="1"/>
  <c r="FY84" i="2" s="1"/>
  <c r="FY137" i="2" a="1"/>
  <c r="FY137" i="2" s="1"/>
  <c r="FY117" i="2" a="1"/>
  <c r="FY117" i="2" s="1"/>
  <c r="FY27" i="2" a="1"/>
  <c r="FY27" i="2" s="1"/>
  <c r="FY16" i="2" a="1"/>
  <c r="FY16" i="2" s="1"/>
  <c r="FY74" i="2" a="1"/>
  <c r="FY74" i="2" s="1"/>
  <c r="FY82" i="2" a="1"/>
  <c r="FY82" i="2" s="1"/>
  <c r="FY142" i="2" a="1"/>
  <c r="FY142" i="2" s="1"/>
  <c r="FY72" i="2" a="1"/>
  <c r="FY72" i="2" s="1"/>
  <c r="FY101" i="2" a="1"/>
  <c r="FY101" i="2" s="1"/>
  <c r="FY48" i="2" a="1"/>
  <c r="FY48" i="2" s="1"/>
  <c r="FY136" i="2" a="1"/>
  <c r="FY136" i="2" s="1"/>
  <c r="FY46" i="2" a="1"/>
  <c r="FY46" i="2" s="1"/>
  <c r="FY38" i="2" a="1"/>
  <c r="FY38" i="2" s="1"/>
  <c r="FY78" i="2" a="1"/>
  <c r="FY78" i="2" s="1"/>
  <c r="FY6" i="2" a="1"/>
  <c r="FY6" i="2" s="1"/>
  <c r="DN31" i="2" a="1"/>
  <c r="DN31" i="2" s="1"/>
  <c r="DN40" i="2" a="1"/>
  <c r="DN40" i="2" s="1"/>
  <c r="DN115" i="2" a="1"/>
  <c r="DN115" i="2" s="1"/>
  <c r="DN84" i="2" a="1"/>
  <c r="DN84" i="2" s="1"/>
  <c r="DN6" i="2" a="1"/>
  <c r="DN6" i="2" s="1"/>
  <c r="EI42" i="2" a="1"/>
  <c r="EI42" i="2" s="1"/>
  <c r="EI39" i="2" a="1"/>
  <c r="EI39" i="2" s="1"/>
  <c r="EI88" i="2" a="1"/>
  <c r="EI88" i="2" s="1"/>
  <c r="EI56" i="2" a="1"/>
  <c r="EI56" i="2" s="1"/>
  <c r="EI106" i="2" a="1"/>
  <c r="EI106" i="2" s="1"/>
  <c r="EI36" i="2" a="1"/>
  <c r="EI36" i="2" s="1"/>
  <c r="EI110" i="2" a="1"/>
  <c r="EI110" i="2" s="1"/>
  <c r="EI26" i="2" a="1"/>
  <c r="EI26" i="2" s="1"/>
  <c r="EI139" i="2" a="1"/>
  <c r="EI139" i="2" s="1"/>
  <c r="EI58" i="2" a="1"/>
  <c r="EI58" i="2" s="1"/>
  <c r="EI130" i="2" a="1"/>
  <c r="EI130" i="2" s="1"/>
  <c r="EI70" i="2" a="1"/>
  <c r="EI70" i="2" s="1"/>
  <c r="EI93" i="2" a="1"/>
  <c r="EI93" i="2" s="1"/>
  <c r="EI32" i="2" a="1"/>
  <c r="EI32" i="2" s="1"/>
  <c r="EI9" i="2" a="1"/>
  <c r="EI9" i="2" s="1"/>
  <c r="EI111" i="2" a="1"/>
  <c r="EI111" i="2" s="1"/>
  <c r="EI27" i="2" a="1"/>
  <c r="EI27" i="2" s="1"/>
  <c r="EI71" i="2" a="1"/>
  <c r="EI71" i="2" s="1"/>
  <c r="EI30" i="2" a="1"/>
  <c r="EI30" i="2" s="1"/>
  <c r="EI19" i="2" a="1"/>
  <c r="EI19" i="2" s="1"/>
  <c r="EI148" i="2" a="1"/>
  <c r="EI148" i="2" s="1"/>
  <c r="EI13" i="2" a="1"/>
  <c r="EI13" i="2" s="1"/>
  <c r="EI78" i="2" a="1"/>
  <c r="EI78" i="2" s="1"/>
  <c r="EI89" i="2" a="1"/>
  <c r="EI89" i="2" s="1"/>
  <c r="EI5" i="2" a="1"/>
  <c r="EI5" i="2" s="1"/>
  <c r="EI25" i="2" a="1"/>
  <c r="EI25" i="2" s="1"/>
  <c r="EI127" i="2" a="1"/>
  <c r="EI127" i="2" s="1"/>
  <c r="EI43" i="2" a="1"/>
  <c r="EI43" i="2" s="1"/>
  <c r="EI92" i="2" a="1"/>
  <c r="EI92" i="2" s="1"/>
  <c r="EI95" i="2" a="1"/>
  <c r="EI95" i="2" s="1"/>
  <c r="EI16" i="2" a="1"/>
  <c r="EI16" i="2" s="1"/>
  <c r="EI21" i="2" a="1"/>
  <c r="EI21" i="2" s="1"/>
  <c r="EI118" i="2" a="1"/>
  <c r="EI118" i="2" s="1"/>
  <c r="EI141" i="2" a="1"/>
  <c r="EI141" i="2" s="1"/>
  <c r="EI14" i="2" a="1"/>
  <c r="EI14" i="2" s="1"/>
  <c r="EI109" i="2" a="1"/>
  <c r="EI109" i="2" s="1"/>
  <c r="EI76" i="2" a="1"/>
  <c r="EI76" i="2" s="1"/>
  <c r="EI114" i="2" a="1"/>
  <c r="EI114" i="2" s="1"/>
  <c r="EI50" i="2" a="1"/>
  <c r="EI50" i="2" s="1"/>
  <c r="EI38" i="2" a="1"/>
  <c r="EI38" i="2" s="1"/>
  <c r="EI49" i="2" a="1"/>
  <c r="EI49" i="2" s="1"/>
  <c r="EI97" i="2" a="1"/>
  <c r="EI97" i="2" s="1"/>
  <c r="EI8" i="2" a="1"/>
  <c r="EI8" i="2" s="1"/>
  <c r="EI123" i="2" a="1"/>
  <c r="EI123" i="2" s="1"/>
  <c r="EI59" i="2" a="1"/>
  <c r="EI59" i="2" s="1"/>
  <c r="EI62" i="2" a="1"/>
  <c r="EI62" i="2" s="1"/>
  <c r="EI68" i="2" a="1"/>
  <c r="EI68" i="2" s="1"/>
  <c r="EI34" i="2" a="1"/>
  <c r="EI34" i="2" s="1"/>
  <c r="EI29" i="2" a="1"/>
  <c r="EI29" i="2" s="1"/>
  <c r="EI145" i="2" a="1"/>
  <c r="EI145" i="2" s="1"/>
  <c r="EI31" i="2" a="1"/>
  <c r="EI31" i="2" s="1"/>
  <c r="EI60" i="2" a="1"/>
  <c r="EI60" i="2" s="1"/>
  <c r="EI132" i="2" a="1"/>
  <c r="EI132" i="2" s="1"/>
  <c r="EI147" i="2" a="1"/>
  <c r="EI147" i="2" s="1"/>
  <c r="EI10" i="2" a="1"/>
  <c r="EI10" i="2" s="1"/>
  <c r="EI119" i="2" a="1"/>
  <c r="EI119" i="2" s="1"/>
  <c r="EI115" i="2" a="1"/>
  <c r="EI115" i="2" s="1"/>
  <c r="EI6" i="2" a="1"/>
  <c r="EI6" i="2" s="1"/>
  <c r="EI22" i="2" a="1"/>
  <c r="EI22" i="2" s="1"/>
  <c r="EI126" i="2" a="1"/>
  <c r="EI126" i="2" s="1"/>
  <c r="EI86" i="2" a="1"/>
  <c r="EI86" i="2" s="1"/>
  <c r="EI66" i="2" a="1"/>
  <c r="EI66" i="2" s="1"/>
  <c r="EI20" i="2" a="1"/>
  <c r="EI20" i="2" s="1"/>
  <c r="EI129" i="2" a="1"/>
  <c r="EI129" i="2" s="1"/>
  <c r="EI125" i="2" a="1"/>
  <c r="EI125" i="2" s="1"/>
  <c r="EI121" i="2" a="1"/>
  <c r="EI121" i="2" s="1"/>
  <c r="EI104" i="2" a="1"/>
  <c r="EI104" i="2" s="1"/>
  <c r="EI150" i="2" a="1"/>
  <c r="EI150" i="2" s="1"/>
  <c r="EI37" i="2" a="1"/>
  <c r="EI37" i="2" s="1"/>
  <c r="EI75" i="2" a="1"/>
  <c r="EI75" i="2" s="1"/>
  <c r="EI102" i="2" a="1"/>
  <c r="EI102" i="2" s="1"/>
  <c r="EI67" i="2" a="1"/>
  <c r="EI67" i="2" s="1"/>
  <c r="EI152" i="2" a="1"/>
  <c r="EI152" i="2" s="1"/>
  <c r="FD49" i="2" a="1"/>
  <c r="FD49" i="2" s="1"/>
  <c r="FD146" i="2" a="1"/>
  <c r="FD146" i="2" s="1"/>
  <c r="FD102" i="2" a="1"/>
  <c r="FD102" i="2" s="1"/>
  <c r="FD29" i="2" a="1"/>
  <c r="FD29" i="2" s="1"/>
  <c r="FD98" i="2" a="1"/>
  <c r="FD98" i="2" s="1"/>
  <c r="FD64" i="2" a="1"/>
  <c r="FD64" i="2" s="1"/>
  <c r="FD104" i="2" a="1"/>
  <c r="FD104" i="2" s="1"/>
  <c r="FD107" i="2" a="1"/>
  <c r="FD107" i="2" s="1"/>
  <c r="FD40" i="2" a="1"/>
  <c r="FD40" i="2" s="1"/>
  <c r="FD101" i="2" a="1"/>
  <c r="FD101" i="2" s="1"/>
  <c r="FD53" i="2" a="1"/>
  <c r="FD53" i="2" s="1"/>
  <c r="FD81" i="2" a="1"/>
  <c r="FD81" i="2" s="1"/>
  <c r="DN91" i="2" a="1"/>
  <c r="DN91" i="2" s="1"/>
  <c r="DN66" i="2" a="1"/>
  <c r="DN66" i="2" s="1"/>
  <c r="DN36" i="2" a="1"/>
  <c r="DN36" i="2" s="1"/>
  <c r="DN4" i="2" a="1"/>
  <c r="DN4" i="2" s="1"/>
  <c r="DO4" i="2" s="1"/>
  <c r="DN107" i="2" a="1"/>
  <c r="DN107" i="2" s="1"/>
  <c r="EI46" i="2" a="1"/>
  <c r="EI46" i="2" s="1"/>
  <c r="EI48" i="2" a="1"/>
  <c r="EI48" i="2" s="1"/>
  <c r="EI74" i="2" a="1"/>
  <c r="EI74" i="2" s="1"/>
  <c r="EI82" i="2" a="1"/>
  <c r="EI82" i="2" s="1"/>
  <c r="EW153" i="2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FY7" i="2" a="1"/>
  <c r="FY7" i="2" s="1"/>
  <c r="GT125" i="2" a="1"/>
  <c r="GT125" i="2" s="1"/>
  <c r="FY59" i="2" a="1"/>
  <c r="FY59" i="2" s="1"/>
  <c r="FY130" i="2" a="1"/>
  <c r="FY130" i="2" s="1"/>
  <c r="FY134" i="2" a="1"/>
  <c r="FY134" i="2" s="1"/>
  <c r="FY55" i="2" a="1"/>
  <c r="FY55" i="2" s="1"/>
  <c r="FY86" i="2" a="1"/>
  <c r="FY86" i="2" s="1"/>
  <c r="FY36" i="2" a="1"/>
  <c r="FY36" i="2" s="1"/>
  <c r="FY90" i="2" a="1"/>
  <c r="FY90" i="2" s="1"/>
  <c r="FY10" i="2" a="1"/>
  <c r="FY10" i="2" s="1"/>
  <c r="FY107" i="2" a="1"/>
  <c r="FY107" i="2" s="1"/>
  <c r="FY110" i="2" a="1"/>
  <c r="FY110" i="2" s="1"/>
  <c r="GT21" i="2" a="1"/>
  <c r="GT21" i="2" s="1"/>
  <c r="GT100" i="2" a="1"/>
  <c r="GT100" i="2" s="1"/>
  <c r="GT22" i="2" a="1"/>
  <c r="GT22" i="2" s="1"/>
  <c r="GT108" i="2" a="1"/>
  <c r="GT108" i="2" s="1"/>
  <c r="GT106" i="2" a="1"/>
  <c r="GT106" i="2" s="1"/>
  <c r="GT135" i="2" a="1"/>
  <c r="GT135" i="2" s="1"/>
  <c r="GT36" i="2" a="1"/>
  <c r="GT36" i="2" s="1"/>
  <c r="GT126" i="2" a="1"/>
  <c r="GT126" i="2" s="1"/>
  <c r="GT53" i="2" a="1"/>
  <c r="GT53" i="2" s="1"/>
  <c r="GT5" i="2" a="1"/>
  <c r="GT5" i="2" s="1"/>
  <c r="GT33" i="2" a="1"/>
  <c r="GT33" i="2" s="1"/>
  <c r="GT7" i="2" a="1"/>
  <c r="GT7" i="2" s="1"/>
  <c r="GT26" i="2" a="1"/>
  <c r="GT26" i="2" s="1"/>
  <c r="GT82" i="2" a="1"/>
  <c r="GT82" i="2" s="1"/>
  <c r="GT15" i="2" a="1"/>
  <c r="GT15" i="2" s="1"/>
  <c r="GT17" i="2" a="1"/>
  <c r="GT17" i="2" s="1"/>
  <c r="GT30" i="2" a="1"/>
  <c r="GT30" i="2" s="1"/>
  <c r="GT62" i="2" a="1"/>
  <c r="GT62" i="2" s="1"/>
  <c r="FY106" i="2" a="1"/>
  <c r="FY106" i="2" s="1"/>
  <c r="GT35" i="2" a="1"/>
  <c r="GT35" i="2" s="1"/>
  <c r="GT57" i="2" a="1"/>
  <c r="GT57" i="2" s="1"/>
  <c r="GT111" i="2" a="1"/>
  <c r="GT111" i="2" s="1"/>
  <c r="GT71" i="2" a="1"/>
  <c r="GT71" i="2" s="1"/>
  <c r="GT47" i="2" a="1"/>
  <c r="GT47" i="2" s="1"/>
  <c r="HH153" i="2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BC153" i="2" a="1"/>
  <c r="BC153" i="2" s="1"/>
  <c r="BC105" i="2" a="1"/>
  <c r="BC105" i="2" s="1"/>
  <c r="BC81" i="2" a="1"/>
  <c r="BC81" i="2" s="1"/>
  <c r="BC91" i="2" a="1"/>
  <c r="BC91" i="2" s="1"/>
  <c r="BC29" i="2" a="1"/>
  <c r="BC29" i="2" s="1"/>
  <c r="BC80" i="2" a="1"/>
  <c r="BC80" i="2" s="1"/>
  <c r="BC59" i="2" a="1"/>
  <c r="BC59" i="2" s="1"/>
  <c r="BC127" i="2" a="1"/>
  <c r="BC127" i="2" s="1"/>
  <c r="BC8" i="2" a="1"/>
  <c r="BC8" i="2" s="1"/>
  <c r="BC40" i="2" a="1"/>
  <c r="BC40" i="2" s="1"/>
  <c r="BC86" i="2" a="1"/>
  <c r="BC86" i="2" s="1"/>
  <c r="BC11" i="2" a="1"/>
  <c r="BC11" i="2" s="1"/>
  <c r="BC60" i="2" a="1"/>
  <c r="BC60" i="2" s="1"/>
  <c r="BC114" i="2" a="1"/>
  <c r="BC114" i="2" s="1"/>
  <c r="BC46" i="2" a="1"/>
  <c r="BC46" i="2" s="1"/>
  <c r="BC112" i="2" a="1"/>
  <c r="BC112" i="2" s="1"/>
  <c r="BC133" i="2" a="1"/>
  <c r="BC133" i="2" s="1"/>
  <c r="BC49" i="2" a="1"/>
  <c r="BC49" i="2" s="1"/>
  <c r="BC84" i="2" a="1"/>
  <c r="BC84" i="2" s="1"/>
  <c r="BC41" i="2" a="1"/>
  <c r="BC41" i="2" s="1"/>
  <c r="BC66" i="2" a="1"/>
  <c r="BC66" i="2" s="1"/>
  <c r="BC82" i="2" a="1"/>
  <c r="BC82" i="2" s="1"/>
  <c r="BC75" i="2" a="1"/>
  <c r="BC75" i="2" s="1"/>
  <c r="BC63" i="2" a="1"/>
  <c r="BC63" i="2" s="1"/>
  <c r="BC115" i="2" a="1"/>
  <c r="BC115" i="2" s="1"/>
  <c r="BC74" i="2" a="1"/>
  <c r="BC74" i="2" s="1"/>
  <c r="BC78" i="2" a="1"/>
  <c r="BC78" i="2" s="1"/>
  <c r="BC16" i="2" a="1"/>
  <c r="BC16" i="2" s="1"/>
  <c r="BC93" i="2" a="1"/>
  <c r="BC93" i="2" s="1"/>
  <c r="BC19" i="2" a="1"/>
  <c r="BC19" i="2" s="1"/>
  <c r="BC83" i="2" a="1"/>
  <c r="BC83" i="2" s="1"/>
  <c r="BC27" i="2" a="1"/>
  <c r="BC27" i="2" s="1"/>
  <c r="BC23" i="2" a="1"/>
  <c r="BC23" i="2" s="1"/>
  <c r="BC38" i="2" a="1"/>
  <c r="BC38" i="2" s="1"/>
  <c r="BC106" i="2" a="1"/>
  <c r="BC106" i="2" s="1"/>
  <c r="BC152" i="2" a="1"/>
  <c r="BC152" i="2" s="1"/>
  <c r="BC58" i="2" a="1"/>
  <c r="BC58" i="2" s="1"/>
  <c r="BC142" i="2" a="1"/>
  <c r="BC142" i="2" s="1"/>
  <c r="BC6" i="2" a="1"/>
  <c r="BC6" i="2" s="1"/>
  <c r="BC116" i="2" a="1"/>
  <c r="BC116" i="2" s="1"/>
  <c r="BC52" i="2" a="1"/>
  <c r="BC52" i="2" s="1"/>
  <c r="BC123" i="2" a="1"/>
  <c r="BC123" i="2" s="1"/>
  <c r="BC121" i="2" a="1"/>
  <c r="BC121" i="2" s="1"/>
  <c r="BC132" i="2" a="1"/>
  <c r="BC132" i="2" s="1"/>
  <c r="BC34" i="2" a="1"/>
  <c r="BC34" i="2" s="1"/>
  <c r="BC150" i="2" a="1"/>
  <c r="BC150" i="2" s="1"/>
  <c r="BC33" i="2" a="1"/>
  <c r="BC33" i="2" s="1"/>
  <c r="BC117" i="2" a="1"/>
  <c r="BC117" i="2" s="1"/>
  <c r="BC54" i="2" a="1"/>
  <c r="BC54" i="2" s="1"/>
  <c r="BC14" i="2" a="1"/>
  <c r="BC14" i="2" s="1"/>
  <c r="BC130" i="2" a="1"/>
  <c r="BC130" i="2" s="1"/>
  <c r="BC125" i="2" a="1"/>
  <c r="BC125" i="2" s="1"/>
  <c r="BC72" i="2" a="1"/>
  <c r="BC72" i="2" s="1"/>
  <c r="BC97" i="2" a="1"/>
  <c r="BC97" i="2" s="1"/>
  <c r="BC48" i="2" a="1"/>
  <c r="BC48" i="2" s="1"/>
  <c r="BC13" i="2" a="1"/>
  <c r="BC13" i="2" s="1"/>
  <c r="BC101" i="2" a="1"/>
  <c r="BC101" i="2" s="1"/>
  <c r="BC118" i="2" a="1"/>
  <c r="BC118" i="2" s="1"/>
  <c r="BC42" i="2" a="1"/>
  <c r="BC42" i="2" s="1"/>
  <c r="BC18" i="2" a="1"/>
  <c r="BC18" i="2" s="1"/>
  <c r="BC70" i="2" a="1"/>
  <c r="BC70" i="2" s="1"/>
  <c r="BC85" i="2" a="1"/>
  <c r="BC85" i="2" s="1"/>
  <c r="BC50" i="2" a="1"/>
  <c r="BC50" i="2" s="1"/>
  <c r="BC149" i="2" a="1"/>
  <c r="BC149" i="2" s="1"/>
  <c r="BC119" i="2" a="1"/>
  <c r="BC119" i="2" s="1"/>
  <c r="BC17" i="2" a="1"/>
  <c r="BC17" i="2" s="1"/>
  <c r="BC22" i="2" a="1"/>
  <c r="BC22" i="2" s="1"/>
  <c r="BC100" i="2" a="1"/>
  <c r="BC100" i="2" s="1"/>
  <c r="BC92" i="2" a="1"/>
  <c r="BC92" i="2" s="1"/>
  <c r="BC90" i="2" a="1"/>
  <c r="BC90" i="2" s="1"/>
  <c r="BC109" i="2" a="1"/>
  <c r="BC109" i="2" s="1"/>
  <c r="BC47" i="2" a="1"/>
  <c r="BC47" i="2" s="1"/>
  <c r="BC96" i="2" a="1"/>
  <c r="BC96" i="2" s="1"/>
  <c r="BC79" i="2" a="1"/>
  <c r="BC79" i="2" s="1"/>
  <c r="BC51" i="2" a="1"/>
  <c r="BC51" i="2" s="1"/>
  <c r="BC103" i="2" a="1"/>
  <c r="BC103" i="2" s="1"/>
  <c r="BC87" i="2" a="1"/>
  <c r="BC87" i="2" s="1"/>
  <c r="BC107" i="2" a="1"/>
  <c r="BC107" i="2" s="1"/>
  <c r="BC20" i="2" a="1"/>
  <c r="BC20" i="2" s="1"/>
  <c r="BC69" i="2" a="1"/>
  <c r="BC69" i="2" s="1"/>
  <c r="BC88" i="2" a="1"/>
  <c r="BC88" i="2" s="1"/>
  <c r="BC35" i="2" a="1"/>
  <c r="BC35" i="2" s="1"/>
  <c r="BC39" i="2" a="1"/>
  <c r="BC39" i="2" s="1"/>
  <c r="BC67" i="2" a="1"/>
  <c r="BC67" i="2" s="1"/>
  <c r="BC31" i="2" a="1"/>
  <c r="BC31" i="2" s="1"/>
  <c r="BC25" i="2" a="1"/>
  <c r="BC25" i="2" s="1"/>
  <c r="BC95" i="2" a="1"/>
  <c r="BC95" i="2" s="1"/>
  <c r="BC43" i="2" a="1"/>
  <c r="BC43" i="2" s="1"/>
  <c r="BC102" i="2" a="1"/>
  <c r="BC102" i="2" s="1"/>
  <c r="BC55" i="2" a="1"/>
  <c r="BC55" i="2" s="1"/>
  <c r="BC45" i="2" a="1"/>
  <c r="BC45" i="2" s="1"/>
  <c r="BC5" i="2" a="1"/>
  <c r="BC5" i="2" s="1"/>
  <c r="BC61" i="2" a="1"/>
  <c r="BC61" i="2" s="1"/>
  <c r="BC139" i="2" a="1"/>
  <c r="BC139" i="2" s="1"/>
  <c r="BC24" i="2" a="1"/>
  <c r="BC24" i="2" s="1"/>
  <c r="BC77" i="2" a="1"/>
  <c r="BC77" i="2" s="1"/>
  <c r="BC138" i="2" a="1"/>
  <c r="BC138" i="2" s="1"/>
  <c r="BC145" i="2" a="1"/>
  <c r="BC145" i="2" s="1"/>
  <c r="BC141" i="2" a="1"/>
  <c r="BC141" i="2" s="1"/>
  <c r="BX125" i="2" a="1"/>
  <c r="BX125" i="2" s="1"/>
  <c r="BX114" i="2" a="1"/>
  <c r="BX114" i="2" s="1"/>
  <c r="BX26" i="2" a="1"/>
  <c r="BX26" i="2" s="1"/>
  <c r="BX72" i="2" a="1"/>
  <c r="BX72" i="2" s="1"/>
  <c r="BX82" i="2" a="1"/>
  <c r="BX82" i="2" s="1"/>
  <c r="BX124" i="2" a="1"/>
  <c r="BX124" i="2" s="1"/>
  <c r="BX42" i="2" a="1"/>
  <c r="BX42" i="2" s="1"/>
  <c r="BX152" i="2" a="1"/>
  <c r="BX152" i="2" s="1"/>
  <c r="BX104" i="2" a="1"/>
  <c r="BX104" i="2" s="1"/>
  <c r="BX75" i="2" a="1"/>
  <c r="BX75" i="2" s="1"/>
  <c r="BX121" i="2" a="1"/>
  <c r="BX121" i="2" s="1"/>
  <c r="BX112" i="2" a="1"/>
  <c r="BX112" i="2" s="1"/>
  <c r="BX101" i="2" a="1"/>
  <c r="BX101" i="2" s="1"/>
  <c r="BX9" i="2" a="1"/>
  <c r="BX9" i="2" s="1"/>
  <c r="BX132" i="2" a="1"/>
  <c r="BX132" i="2" s="1"/>
  <c r="BX45" i="2" a="1"/>
  <c r="BX45" i="2" s="1"/>
  <c r="BX43" i="2" a="1"/>
  <c r="BX43" i="2" s="1"/>
  <c r="BX96" i="2" a="1"/>
  <c r="BX96" i="2" s="1"/>
  <c r="BX66" i="2" a="1"/>
  <c r="BX66" i="2" s="1"/>
  <c r="BX14" i="2" a="1"/>
  <c r="BX14" i="2" s="1"/>
  <c r="BX56" i="2" a="1"/>
  <c r="BX56" i="2" s="1"/>
  <c r="BX77" i="2" a="1"/>
  <c r="BX77" i="2" s="1"/>
  <c r="BX126" i="2" a="1"/>
  <c r="BX126" i="2" s="1"/>
  <c r="BX134" i="2" a="1"/>
  <c r="BX134" i="2" s="1"/>
  <c r="BX103" i="2" a="1"/>
  <c r="BX103" i="2" s="1"/>
  <c r="BX93" i="2" a="1"/>
  <c r="BX93" i="2" s="1"/>
  <c r="BX147" i="2" a="1"/>
  <c r="BX147" i="2" s="1"/>
  <c r="BX13" i="2" a="1"/>
  <c r="BX13" i="2" s="1"/>
  <c r="BX74" i="2" a="1"/>
  <c r="BX74" i="2" s="1"/>
  <c r="BX4" i="2" a="1"/>
  <c r="BX4" i="2" s="1"/>
  <c r="BY4" i="2" s="1"/>
  <c r="BZ4" i="2" s="1"/>
  <c r="CA4" i="2" s="1"/>
  <c r="CB4" i="2" s="1"/>
  <c r="CC4" i="2" s="1"/>
  <c r="BX89" i="2" a="1"/>
  <c r="BX89" i="2" s="1"/>
  <c r="BX8" i="2" a="1"/>
  <c r="BX8" i="2" s="1"/>
  <c r="BX44" i="2" a="1"/>
  <c r="BX44" i="2" s="1"/>
  <c r="BX145" i="2" a="1"/>
  <c r="BX145" i="2" s="1"/>
  <c r="BX55" i="2" a="1"/>
  <c r="BX55" i="2" s="1"/>
  <c r="BX148" i="2" a="1"/>
  <c r="BX148" i="2" s="1"/>
  <c r="BX35" i="2" a="1"/>
  <c r="BX35" i="2" s="1"/>
  <c r="DN16" i="2" a="1"/>
  <c r="DN16" i="2" s="1"/>
  <c r="DN128" i="2" a="1"/>
  <c r="DN128" i="2" s="1"/>
  <c r="DN131" i="2" a="1"/>
  <c r="DN131" i="2" s="1"/>
  <c r="DN87" i="2" a="1"/>
  <c r="DN87" i="2" s="1"/>
  <c r="DN150" i="2" a="1"/>
  <c r="DN150" i="2" s="1"/>
  <c r="DN49" i="2" a="1"/>
  <c r="DN49" i="2" s="1"/>
  <c r="DN10" i="2" a="1"/>
  <c r="DN10" i="2" s="1"/>
  <c r="DN99" i="2" a="1"/>
  <c r="DN99" i="2" s="1"/>
  <c r="DN56" i="2" a="1"/>
  <c r="DN56" i="2" s="1"/>
  <c r="DN129" i="2" a="1"/>
  <c r="DN129" i="2" s="1"/>
  <c r="DN152" i="2" a="1"/>
  <c r="DN152" i="2" s="1"/>
  <c r="DN139" i="2" a="1"/>
  <c r="DN139" i="2" s="1"/>
  <c r="DN147" i="2" a="1"/>
  <c r="DN147" i="2" s="1"/>
  <c r="DN53" i="2" a="1"/>
  <c r="DN53" i="2" s="1"/>
  <c r="DN122" i="2" a="1"/>
  <c r="DN122" i="2" s="1"/>
  <c r="DN64" i="2" a="1"/>
  <c r="DN64" i="2" s="1"/>
  <c r="DN97" i="2" a="1"/>
  <c r="DN97" i="2" s="1"/>
  <c r="DN133" i="2" a="1"/>
  <c r="DN133" i="2" s="1"/>
  <c r="DN35" i="2" a="1"/>
  <c r="DN35" i="2" s="1"/>
  <c r="DN75" i="2" a="1"/>
  <c r="DN75" i="2" s="1"/>
  <c r="DN95" i="2" a="1"/>
  <c r="DN95" i="2" s="1"/>
  <c r="DN14" i="2" a="1"/>
  <c r="DN14" i="2" s="1"/>
  <c r="DN43" i="2" a="1"/>
  <c r="DN43" i="2" s="1"/>
  <c r="DN65" i="2" a="1"/>
  <c r="DN65" i="2" s="1"/>
  <c r="DN27" i="2" a="1"/>
  <c r="DN27" i="2" s="1"/>
  <c r="DN37" i="2" a="1"/>
  <c r="DN37" i="2" s="1"/>
  <c r="DN92" i="2" a="1"/>
  <c r="DN92" i="2" s="1"/>
  <c r="DN124" i="2" a="1"/>
  <c r="DN124" i="2" s="1"/>
  <c r="DN60" i="2" a="1"/>
  <c r="DN60" i="2" s="1"/>
  <c r="DN130" i="2" a="1"/>
  <c r="DN130" i="2" s="1"/>
  <c r="DN148" i="2" a="1"/>
  <c r="DN148" i="2" s="1"/>
  <c r="DN72" i="2" a="1"/>
  <c r="DN72" i="2" s="1"/>
  <c r="DN55" i="2" a="1"/>
  <c r="DN55" i="2" s="1"/>
  <c r="DN79" i="2" a="1"/>
  <c r="DN79" i="2" s="1"/>
  <c r="DN110" i="2" a="1"/>
  <c r="DN110" i="2" s="1"/>
  <c r="DN51" i="2" a="1"/>
  <c r="DN51" i="2" s="1"/>
  <c r="DN117" i="2" a="1"/>
  <c r="DN117" i="2" s="1"/>
  <c r="DN71" i="2" a="1"/>
  <c r="DN71" i="2" s="1"/>
  <c r="DN143" i="2" a="1"/>
  <c r="DN143" i="2" s="1"/>
  <c r="DN120" i="2" a="1"/>
  <c r="DN120" i="2" s="1"/>
  <c r="DN26" i="2" a="1"/>
  <c r="DN26" i="2" s="1"/>
  <c r="DN70" i="2" a="1"/>
  <c r="DN70" i="2" s="1"/>
  <c r="DN21" i="2" a="1"/>
  <c r="DN21" i="2" s="1"/>
  <c r="FD140" i="2" a="1"/>
  <c r="FD140" i="2" s="1"/>
  <c r="FD25" i="2" a="1"/>
  <c r="FD25" i="2" s="1"/>
  <c r="FD85" i="2" a="1"/>
  <c r="FD85" i="2" s="1"/>
  <c r="FD11" i="2" a="1"/>
  <c r="FD11" i="2" s="1"/>
  <c r="FD46" i="2" a="1"/>
  <c r="FD46" i="2" s="1"/>
  <c r="FD94" i="2" a="1"/>
  <c r="FD94" i="2" s="1"/>
  <c r="FD152" i="2" a="1"/>
  <c r="FD152" i="2" s="1"/>
  <c r="FD70" i="2" a="1"/>
  <c r="FD70" i="2" s="1"/>
  <c r="FD132" i="2" a="1"/>
  <c r="FD132" i="2" s="1"/>
  <c r="FD127" i="2" a="1"/>
  <c r="FD127" i="2" s="1"/>
  <c r="FD116" i="2" a="1"/>
  <c r="FD116" i="2" s="1"/>
  <c r="FD19" i="2" a="1"/>
  <c r="FD19" i="2" s="1"/>
  <c r="FD35" i="2" a="1"/>
  <c r="FD35" i="2" s="1"/>
  <c r="FD32" i="2" a="1"/>
  <c r="FD32" i="2" s="1"/>
  <c r="FD48" i="2" a="1"/>
  <c r="FD48" i="2" s="1"/>
  <c r="FD124" i="2" a="1"/>
  <c r="FD124" i="2" s="1"/>
  <c r="FD58" i="2" a="1"/>
  <c r="FD58" i="2" s="1"/>
  <c r="FD86" i="2" a="1"/>
  <c r="FD86" i="2" s="1"/>
  <c r="FD82" i="2" a="1"/>
  <c r="FD82" i="2" s="1"/>
  <c r="FD80" i="2" a="1"/>
  <c r="FD80" i="2" s="1"/>
  <c r="FD16" i="2" a="1"/>
  <c r="FD16" i="2" s="1"/>
  <c r="FD134" i="2" a="1"/>
  <c r="FD134" i="2" s="1"/>
  <c r="FD111" i="2" a="1"/>
  <c r="FD111" i="2" s="1"/>
  <c r="FD136" i="2" a="1"/>
  <c r="FD136" i="2" s="1"/>
  <c r="FD44" i="2" a="1"/>
  <c r="FD44" i="2" s="1"/>
  <c r="FD6" i="2" a="1"/>
  <c r="FD6" i="2" s="1"/>
  <c r="FD84" i="2" a="1"/>
  <c r="FD84" i="2" s="1"/>
  <c r="FD8" i="2" a="1"/>
  <c r="FD8" i="2" s="1"/>
  <c r="DN146" i="2" a="1"/>
  <c r="DN146" i="2" s="1"/>
  <c r="DN68" i="2" a="1"/>
  <c r="DN68" i="2" s="1"/>
  <c r="DN41" i="2" a="1"/>
  <c r="DN41" i="2" s="1"/>
  <c r="DN44" i="2" a="1"/>
  <c r="DN44" i="2" s="1"/>
  <c r="BC110" i="2" a="1"/>
  <c r="BC110" i="2" s="1"/>
  <c r="BX49" i="2" a="1"/>
  <c r="BX49" i="2" s="1"/>
  <c r="FD126" i="2" a="1"/>
  <c r="FD126" i="2" s="1"/>
  <c r="DN59" i="2" a="1"/>
  <c r="DN59" i="2" s="1"/>
  <c r="BX106" i="2" a="1"/>
  <c r="BX106" i="2" s="1"/>
  <c r="BX61" i="2" a="1"/>
  <c r="BX61" i="2" s="1"/>
  <c r="FD28" i="2" a="1"/>
  <c r="FD28" i="2" s="1"/>
  <c r="FD135" i="2" a="1"/>
  <c r="FD135" i="2" s="1"/>
  <c r="DN125" i="2" a="1"/>
  <c r="DN125" i="2" s="1"/>
  <c r="BX27" i="2" a="1"/>
  <c r="BX27" i="2" s="1"/>
  <c r="BX5" i="2" a="1"/>
  <c r="BX5" i="2" s="1"/>
  <c r="FD92" i="2" a="1"/>
  <c r="FD92" i="2" s="1"/>
  <c r="DN134" i="2" a="1"/>
  <c r="DN134" i="2" s="1"/>
  <c r="BX11" i="2" a="1"/>
  <c r="BX11" i="2" s="1"/>
  <c r="FD113" i="2" a="1"/>
  <c r="FD113" i="2" s="1"/>
  <c r="FD30" i="2" a="1"/>
  <c r="FD30" i="2" s="1"/>
  <c r="DN105" i="2" a="1"/>
  <c r="DN105" i="2" s="1"/>
  <c r="DN135" i="2" a="1"/>
  <c r="DN135" i="2" s="1"/>
  <c r="DN136" i="2" a="1"/>
  <c r="DN136" i="2" s="1"/>
  <c r="BC89" i="2" a="1"/>
  <c r="BC89" i="2" s="1"/>
  <c r="BX90" i="2" a="1"/>
  <c r="BX90" i="2" s="1"/>
  <c r="FD67" i="2" a="1"/>
  <c r="FD67" i="2" s="1"/>
  <c r="BX51" i="2" a="1"/>
  <c r="BX51" i="2" s="1"/>
  <c r="BX32" i="2" a="1"/>
  <c r="BX32" i="2" s="1"/>
  <c r="HI153" i="2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FD97" i="2" a="1"/>
  <c r="FD97" i="2" s="1"/>
  <c r="BX84" i="2" a="1"/>
  <c r="BX84" i="2" s="1"/>
  <c r="DN39" i="2" a="1"/>
  <c r="DN39" i="2" s="1"/>
  <c r="FD93" i="2" a="1"/>
  <c r="FD93" i="2" s="1"/>
  <c r="DN19" i="2" a="1"/>
  <c r="DN19" i="2" s="1"/>
  <c r="BX71" i="2" a="1"/>
  <c r="BX71" i="2" s="1"/>
  <c r="FD26" i="2" a="1"/>
  <c r="FD26" i="2" s="1"/>
  <c r="DN30" i="2" a="1"/>
  <c r="DN30" i="2" s="1"/>
  <c r="DN62" i="2" a="1"/>
  <c r="DN62" i="2" s="1"/>
  <c r="DN45" i="2" a="1"/>
  <c r="DN45" i="2" s="1"/>
  <c r="BC120" i="2" a="1"/>
  <c r="BC120" i="2" s="1"/>
  <c r="BC137" i="2" a="1"/>
  <c r="BC137" i="2" s="1"/>
  <c r="BC144" i="2" a="1"/>
  <c r="BC144" i="2" s="1"/>
  <c r="BC44" i="2" a="1"/>
  <c r="BC44" i="2" s="1"/>
  <c r="BC15" i="2" a="1"/>
  <c r="BC15" i="2" s="1"/>
  <c r="BC134" i="2" a="1"/>
  <c r="BC134" i="2" s="1"/>
  <c r="BC113" i="2" a="1"/>
  <c r="BC113" i="2" s="1"/>
  <c r="BC62" i="2" a="1"/>
  <c r="BC62" i="2" s="1"/>
  <c r="BC65" i="2" a="1"/>
  <c r="BC65" i="2" s="1"/>
  <c r="BC76" i="2" a="1"/>
  <c r="BC76" i="2" s="1"/>
  <c r="DN74" i="2" a="1"/>
  <c r="DN74" i="2" s="1"/>
  <c r="BX136" i="2" a="1"/>
  <c r="BX136" i="2" s="1"/>
  <c r="FD5" i="2" a="1"/>
  <c r="FD5" i="2" s="1"/>
  <c r="BX131" i="2" a="1"/>
  <c r="BX131" i="2" s="1"/>
  <c r="FD51" i="2" a="1"/>
  <c r="FD51" i="2" s="1"/>
  <c r="FD66" i="2" a="1"/>
  <c r="FD66" i="2" s="1"/>
  <c r="DN137" i="2" a="1"/>
  <c r="DN137" i="2" s="1"/>
  <c r="DN33" i="2" a="1"/>
  <c r="DN33" i="2" s="1"/>
  <c r="DN23" i="2" a="1"/>
  <c r="DN23" i="2" s="1"/>
  <c r="BC57" i="2" a="1"/>
  <c r="BC57" i="2" s="1"/>
  <c r="FD33" i="2" a="1"/>
  <c r="FD33" i="2" s="1"/>
  <c r="FD114" i="2" a="1"/>
  <c r="FD114" i="2" s="1"/>
  <c r="BX128" i="2" a="1"/>
  <c r="BX128" i="2" s="1"/>
  <c r="BX135" i="2" a="1"/>
  <c r="BX135" i="2" s="1"/>
  <c r="DN69" i="2" a="1"/>
  <c r="DN69" i="2" s="1"/>
  <c r="FD72" i="2" a="1"/>
  <c r="FD72" i="2" s="1"/>
  <c r="BX107" i="2" a="1"/>
  <c r="BX107" i="2" s="1"/>
  <c r="FD142" i="2" a="1"/>
  <c r="FD142" i="2" s="1"/>
  <c r="BX28" i="2" a="1"/>
  <c r="BX28" i="2" s="1"/>
  <c r="FD7" i="2" a="1"/>
  <c r="FD7" i="2" s="1"/>
  <c r="DN13" i="2" a="1"/>
  <c r="DN13" i="2" s="1"/>
  <c r="DN24" i="2" a="1"/>
  <c r="DN24" i="2" s="1"/>
  <c r="BC7" i="2" a="1"/>
  <c r="BC7" i="2" s="1"/>
  <c r="BC146" i="2" a="1"/>
  <c r="BC146" i="2" s="1"/>
  <c r="BC148" i="2" a="1"/>
  <c r="BC148" i="2" s="1"/>
  <c r="BC147" i="2" a="1"/>
  <c r="BC147" i="2" s="1"/>
  <c r="BC36" i="2" a="1"/>
  <c r="BC36" i="2" s="1"/>
  <c r="BC140" i="2" a="1"/>
  <c r="BC140" i="2" s="1"/>
  <c r="BC122" i="2" a="1"/>
  <c r="BC122" i="2" s="1"/>
  <c r="BC128" i="2" a="1"/>
  <c r="BC128" i="2" s="1"/>
  <c r="BC99" i="2" a="1"/>
  <c r="BC99" i="2" s="1"/>
  <c r="BC73" i="2" a="1"/>
  <c r="BC73" i="2" s="1"/>
  <c r="DN25" i="2" a="1"/>
  <c r="DN25" i="2" s="1"/>
  <c r="BX117" i="2" a="1"/>
  <c r="BX117" i="2" s="1"/>
  <c r="BX54" i="2" a="1"/>
  <c r="BX54" i="2" s="1"/>
  <c r="FD121" i="2" a="1"/>
  <c r="FD121" i="2" s="1"/>
  <c r="BX138" i="2" a="1"/>
  <c r="BX138" i="2" s="1"/>
  <c r="BX110" i="2" a="1"/>
  <c r="BX110" i="2" s="1"/>
  <c r="FD139" i="2" a="1"/>
  <c r="FD139" i="2" s="1"/>
  <c r="FD47" i="2" a="1"/>
  <c r="FD47" i="2" s="1"/>
  <c r="DN112" i="2" a="1"/>
  <c r="DN112" i="2" s="1"/>
  <c r="DN109" i="2" a="1"/>
  <c r="DN109" i="2" s="1"/>
  <c r="DN149" i="2" a="1"/>
  <c r="DN149" i="2" s="1"/>
  <c r="BX118" i="2" a="1"/>
  <c r="BX118" i="2" s="1"/>
  <c r="FD78" i="2" a="1"/>
  <c r="FD78" i="2" s="1"/>
  <c r="DN42" i="2" a="1"/>
  <c r="DN42" i="2" s="1"/>
  <c r="BX129" i="2" a="1"/>
  <c r="BX129" i="2" s="1"/>
  <c r="DN83" i="2" a="1"/>
  <c r="DN83" i="2" s="1"/>
  <c r="FD76" i="2" a="1"/>
  <c r="FD76" i="2" s="1"/>
  <c r="FD71" i="2" a="1"/>
  <c r="FD71" i="2" s="1"/>
  <c r="BX85" i="2" a="1"/>
  <c r="BX85" i="2" s="1"/>
  <c r="FD117" i="2" a="1"/>
  <c r="FD117" i="2" s="1"/>
  <c r="BX92" i="2" a="1"/>
  <c r="BX92" i="2" s="1"/>
  <c r="FD138" i="2" a="1"/>
  <c r="FD138" i="2" s="1"/>
  <c r="FD141" i="2" a="1"/>
  <c r="FD141" i="2" s="1"/>
  <c r="DN57" i="2" a="1"/>
  <c r="DN57" i="2" s="1"/>
  <c r="DN9" i="2" a="1"/>
  <c r="DN9" i="2" s="1"/>
  <c r="BC4" i="2" a="1"/>
  <c r="BC4" i="2" s="1"/>
  <c r="BD4" i="2" s="1"/>
  <c r="BD5" i="2" s="1"/>
  <c r="BD6" i="2" s="1"/>
  <c r="BD7" i="2" s="1"/>
  <c r="BD8" i="2" s="1"/>
  <c r="BD9" i="2" s="1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C9" i="2" a="1"/>
  <c r="BC9" i="2" s="1"/>
  <c r="BC71" i="2" a="1"/>
  <c r="BC71" i="2" s="1"/>
  <c r="BC28" i="2" a="1"/>
  <c r="BC28" i="2" s="1"/>
  <c r="BC12" i="2" a="1"/>
  <c r="BC12" i="2" s="1"/>
  <c r="BC131" i="2" a="1"/>
  <c r="BC131" i="2" s="1"/>
  <c r="BC56" i="2" a="1"/>
  <c r="BC56" i="2" s="1"/>
  <c r="BC64" i="2" a="1"/>
  <c r="BC64" i="2" s="1"/>
  <c r="BC53" i="2" a="1"/>
  <c r="BC53" i="2" s="1"/>
  <c r="DN7" i="2" a="1"/>
  <c r="DN7" i="2" s="1"/>
  <c r="FD24" i="2" a="1"/>
  <c r="FD24" i="2" s="1"/>
  <c r="DN132" i="2" a="1"/>
  <c r="DN132" i="2" s="1"/>
  <c r="BX105" i="2" a="1"/>
  <c r="BX105" i="2" s="1"/>
  <c r="GN153" i="2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M153" i="2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FR153" i="2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EC153" i="2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DH153" i="2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GT107" i="2" a="1"/>
  <c r="GT107" i="2" s="1"/>
  <c r="GT110" i="2" a="1"/>
  <c r="GT110" i="2" s="1"/>
  <c r="GT77" i="2" a="1"/>
  <c r="GT77" i="2" s="1"/>
  <c r="DN20" i="2" a="1"/>
  <c r="DN20" i="2" s="1"/>
  <c r="GT114" i="2" a="1"/>
  <c r="GT114" i="2" s="1"/>
  <c r="GT115" i="2" a="1"/>
  <c r="GT115" i="2" s="1"/>
  <c r="GT120" i="2" a="1"/>
  <c r="GT120" i="2" s="1"/>
  <c r="FS153" i="2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GT117" i="2" a="1"/>
  <c r="GT117" i="2" s="1"/>
  <c r="GT58" i="2" a="1"/>
  <c r="GT58" i="2" s="1"/>
  <c r="GT6" i="2" a="1"/>
  <c r="GT6" i="2" s="1"/>
  <c r="GT98" i="2" a="1"/>
  <c r="GT98" i="2" s="1"/>
  <c r="DN61" i="2" a="1"/>
  <c r="DN61" i="2" s="1"/>
  <c r="AH42" i="2" a="1"/>
  <c r="AH42" i="2" s="1"/>
  <c r="GT90" i="2" a="1"/>
  <c r="GT90" i="2" s="1"/>
  <c r="GT37" i="2" a="1"/>
  <c r="GT37" i="2" s="1"/>
  <c r="GT129" i="2" a="1"/>
  <c r="GT129" i="2" s="1"/>
  <c r="DG153" i="2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GT96" i="2" a="1"/>
  <c r="GT96" i="2" s="1"/>
  <c r="GT116" i="2" a="1"/>
  <c r="GT116" i="2" s="1"/>
  <c r="GT72" i="2" a="1"/>
  <c r="GT72" i="2" s="1"/>
  <c r="CM153" i="2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DN108" i="2" a="1"/>
  <c r="DN108" i="2" s="1"/>
  <c r="DN85" i="2" a="1"/>
  <c r="DN85" i="2" s="1"/>
  <c r="DP4" i="2"/>
  <c r="DQ4" i="2" s="1"/>
  <c r="DR4" i="2" s="1"/>
  <c r="DS4" i="2" s="1"/>
  <c r="EA153" i="2"/>
  <c r="EA154" i="2" s="1"/>
  <c r="ED152" i="2"/>
  <c r="CS153" i="2" a="1"/>
  <c r="CS153" i="2" s="1"/>
  <c r="CS121" i="2" a="1"/>
  <c r="CS121" i="2" s="1"/>
  <c r="CS53" i="2" a="1"/>
  <c r="CS53" i="2" s="1"/>
  <c r="CS91" i="2" a="1"/>
  <c r="CS91" i="2" s="1"/>
  <c r="CS100" i="2" a="1"/>
  <c r="CS100" i="2" s="1"/>
  <c r="FY153" i="2" a="1"/>
  <c r="FY153" i="2" s="1"/>
  <c r="FY37" i="2" a="1"/>
  <c r="FY37" i="2" s="1"/>
  <c r="FY135" i="2" a="1"/>
  <c r="FY135" i="2" s="1"/>
  <c r="FY42" i="2" a="1"/>
  <c r="FY42" i="2" s="1"/>
  <c r="FY115" i="2" a="1"/>
  <c r="FY115" i="2" s="1"/>
  <c r="FY96" i="2" a="1"/>
  <c r="FY96" i="2" s="1"/>
  <c r="FY151" i="2" a="1"/>
  <c r="FY151" i="2" s="1"/>
  <c r="FY50" i="2" a="1"/>
  <c r="FY50" i="2" s="1"/>
  <c r="FY22" i="2" a="1"/>
  <c r="FY22" i="2" s="1"/>
  <c r="FY54" i="2" a="1"/>
  <c r="FY54" i="2" s="1"/>
  <c r="FY32" i="2" a="1"/>
  <c r="FY32" i="2" s="1"/>
  <c r="FY29" i="2" a="1"/>
  <c r="FY29" i="2" s="1"/>
  <c r="FY102" i="2" a="1"/>
  <c r="FY102" i="2" s="1"/>
  <c r="FY70" i="2" a="1"/>
  <c r="FY70" i="2" s="1"/>
  <c r="FY149" i="2" a="1"/>
  <c r="FY149" i="2" s="1"/>
  <c r="FY111" i="2" a="1"/>
  <c r="FY111" i="2" s="1"/>
  <c r="FY56" i="2" a="1"/>
  <c r="FY56" i="2" s="1"/>
  <c r="FY58" i="2" a="1"/>
  <c r="FY58" i="2" s="1"/>
  <c r="DN29" i="2" a="1"/>
  <c r="DN29" i="2" s="1"/>
  <c r="DN141" i="2" a="1"/>
  <c r="DN141" i="2" s="1"/>
  <c r="DN144" i="2" a="1"/>
  <c r="DN144" i="2" s="1"/>
  <c r="DN38" i="2" a="1"/>
  <c r="DN38" i="2" s="1"/>
  <c r="BC21" i="2" a="1"/>
  <c r="BC21" i="2" s="1"/>
  <c r="BX38" i="2" a="1"/>
  <c r="BX38" i="2" s="1"/>
  <c r="FD90" i="2" a="1"/>
  <c r="FD90" i="2" s="1"/>
  <c r="DN47" i="2" a="1"/>
  <c r="DN47" i="2" s="1"/>
  <c r="BX29" i="2" a="1"/>
  <c r="BX29" i="2" s="1"/>
  <c r="BX65" i="2" a="1"/>
  <c r="BX65" i="2" s="1"/>
  <c r="EI101" i="2" a="1"/>
  <c r="EI101" i="2" s="1"/>
  <c r="EI45" i="2" a="1"/>
  <c r="EI45" i="2" s="1"/>
  <c r="EB153" i="2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CS101" i="2" a="1"/>
  <c r="CS101" i="2" s="1"/>
  <c r="CS69" i="2" a="1"/>
  <c r="CS69" i="2" s="1"/>
  <c r="CS58" i="2" a="1"/>
  <c r="CS58" i="2" s="1"/>
  <c r="CS11" i="2" a="1"/>
  <c r="CS11" i="2" s="1"/>
  <c r="GT101" i="2" a="1"/>
  <c r="GT101" i="2" s="1"/>
  <c r="GT89" i="2" a="1"/>
  <c r="GT89" i="2" s="1"/>
  <c r="GT102" i="2" a="1"/>
  <c r="GT102" i="2" s="1"/>
  <c r="FD14" i="2" a="1"/>
  <c r="FD14" i="2" s="1"/>
  <c r="FD43" i="2" a="1"/>
  <c r="FD43" i="2" s="1"/>
  <c r="DN127" i="2" a="1"/>
  <c r="DN127" i="2" s="1"/>
  <c r="BX47" i="2" a="1"/>
  <c r="BX47" i="2" s="1"/>
  <c r="BX25" i="2" a="1"/>
  <c r="BX25" i="2" s="1"/>
  <c r="EI99" i="2" a="1"/>
  <c r="EI99" i="2" s="1"/>
  <c r="EI65" i="2" a="1"/>
  <c r="EI65" i="2" s="1"/>
  <c r="CL153" i="2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GT130" i="2" a="1"/>
  <c r="GT130" i="2" s="1"/>
  <c r="GT147" i="2" a="1"/>
  <c r="GT147" i="2" s="1"/>
  <c r="GT50" i="2" a="1"/>
  <c r="GT50" i="2" s="1"/>
  <c r="GT27" i="2" a="1"/>
  <c r="GT27" i="2" s="1"/>
  <c r="GT87" i="2" a="1"/>
  <c r="GT87" i="2" s="1"/>
  <c r="GT65" i="2" a="1"/>
  <c r="GT65" i="2" s="1"/>
  <c r="GT134" i="2" a="1"/>
  <c r="GT134" i="2" s="1"/>
  <c r="GT28" i="2" a="1"/>
  <c r="GT28" i="2" s="1"/>
  <c r="GT142" i="2" a="1"/>
  <c r="GT142" i="2" s="1"/>
  <c r="GT13" i="2" a="1"/>
  <c r="GT13" i="2" s="1"/>
  <c r="GT23" i="2" a="1"/>
  <c r="GT23" i="2" s="1"/>
  <c r="GT86" i="2" a="1"/>
  <c r="GT86" i="2" s="1"/>
  <c r="GT94" i="2" a="1"/>
  <c r="GT94" i="2" s="1"/>
  <c r="GT91" i="2" a="1"/>
  <c r="GT91" i="2" s="1"/>
  <c r="GT133" i="2" a="1"/>
  <c r="GT133" i="2" s="1"/>
  <c r="GT49" i="2" a="1"/>
  <c r="GT49" i="2" s="1"/>
  <c r="GT123" i="2" a="1"/>
  <c r="GT123" i="2" s="1"/>
  <c r="GT44" i="2" a="1"/>
  <c r="GT44" i="2" s="1"/>
  <c r="GT66" i="2" a="1"/>
  <c r="GT66" i="2" s="1"/>
  <c r="GT31" i="2" a="1"/>
  <c r="GT31" i="2" s="1"/>
  <c r="GT74" i="2" a="1"/>
  <c r="GT74" i="2" s="1"/>
  <c r="GT113" i="2" a="1"/>
  <c r="GT113" i="2" s="1"/>
  <c r="GT124" i="2" a="1"/>
  <c r="GT124" i="2" s="1"/>
  <c r="FT152" i="2"/>
  <c r="FQ153" i="2"/>
  <c r="FQ154" i="2" s="1"/>
  <c r="EX153" i="2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CS120" i="2" a="1"/>
  <c r="CS120" i="2" s="1"/>
  <c r="EV153" i="2"/>
  <c r="EV154" i="2" s="1"/>
  <c r="EY152" i="2"/>
  <c r="BX153" i="2" a="1"/>
  <c r="BX153" i="2" s="1"/>
  <c r="BX53" i="2" a="1"/>
  <c r="BX53" i="2" s="1"/>
  <c r="BX63" i="2" a="1"/>
  <c r="BX63" i="2" s="1"/>
  <c r="BX19" i="2" a="1"/>
  <c r="BX19" i="2" s="1"/>
  <c r="BX58" i="2" a="1"/>
  <c r="BX58" i="2" s="1"/>
  <c r="BX22" i="2" a="1"/>
  <c r="BX22" i="2" s="1"/>
  <c r="BX139" i="2" a="1"/>
  <c r="BX139" i="2" s="1"/>
  <c r="BX79" i="2" a="1"/>
  <c r="BX79" i="2" s="1"/>
  <c r="BX62" i="2" a="1"/>
  <c r="BX62" i="2" s="1"/>
  <c r="BX21" i="2" a="1"/>
  <c r="BX21" i="2" s="1"/>
  <c r="BX109" i="2" a="1"/>
  <c r="BX109" i="2" s="1"/>
  <c r="BX141" i="2" a="1"/>
  <c r="BX141" i="2" s="1"/>
  <c r="BX123" i="2" a="1"/>
  <c r="BX123" i="2" s="1"/>
  <c r="BX88" i="2" a="1"/>
  <c r="BX88" i="2" s="1"/>
  <c r="BX24" i="2" a="1"/>
  <c r="BX24" i="2" s="1"/>
  <c r="BX30" i="2" a="1"/>
  <c r="BX30" i="2" s="1"/>
  <c r="BX67" i="2" a="1"/>
  <c r="BX67" i="2" s="1"/>
  <c r="BX60" i="2" a="1"/>
  <c r="BX60" i="2" s="1"/>
  <c r="BX78" i="2" a="1"/>
  <c r="BX78" i="2" s="1"/>
  <c r="BX57" i="2" a="1"/>
  <c r="BX57" i="2" s="1"/>
  <c r="BX81" i="2" a="1"/>
  <c r="BX81" i="2" s="1"/>
  <c r="BX15" i="2" a="1"/>
  <c r="BX15" i="2" s="1"/>
  <c r="BX120" i="2" a="1"/>
  <c r="BX120" i="2" s="1"/>
  <c r="BX130" i="2" a="1"/>
  <c r="BX130" i="2" s="1"/>
  <c r="BX50" i="2" a="1"/>
  <c r="BX50" i="2" s="1"/>
  <c r="BX17" i="2" a="1"/>
  <c r="BX17" i="2" s="1"/>
  <c r="BX119" i="2" a="1"/>
  <c r="BX119" i="2" s="1"/>
  <c r="BX142" i="2" a="1"/>
  <c r="BX142" i="2" s="1"/>
  <c r="BX16" i="2" a="1"/>
  <c r="BX16" i="2" s="1"/>
  <c r="BX99" i="2" a="1"/>
  <c r="BX99" i="2" s="1"/>
  <c r="BX64" i="2" a="1"/>
  <c r="BX64" i="2" s="1"/>
  <c r="BX33" i="2" a="1"/>
  <c r="BX33" i="2" s="1"/>
  <c r="BX83" i="2" a="1"/>
  <c r="BX83" i="2" s="1"/>
  <c r="BX46" i="2" a="1"/>
  <c r="BX46" i="2" s="1"/>
  <c r="BX140" i="2" a="1"/>
  <c r="BX140" i="2" s="1"/>
  <c r="BX97" i="2" a="1"/>
  <c r="BX97" i="2" s="1"/>
  <c r="BX52" i="2" a="1"/>
  <c r="BX52" i="2" s="1"/>
  <c r="BX59" i="2" a="1"/>
  <c r="BX59" i="2" s="1"/>
  <c r="DN153" i="2" a="1"/>
  <c r="DN153" i="2" s="1"/>
  <c r="DN116" i="2" a="1"/>
  <c r="DN116" i="2" s="1"/>
  <c r="DN113" i="2" a="1"/>
  <c r="DN113" i="2" s="1"/>
  <c r="DN73" i="2" a="1"/>
  <c r="DN73" i="2" s="1"/>
  <c r="DN111" i="2" a="1"/>
  <c r="DN111" i="2" s="1"/>
  <c r="DN101" i="2" a="1"/>
  <c r="DN101" i="2" s="1"/>
  <c r="DN103" i="2" a="1"/>
  <c r="DN103" i="2" s="1"/>
  <c r="DN89" i="2" a="1"/>
  <c r="DN89" i="2" s="1"/>
  <c r="DN93" i="2" a="1"/>
  <c r="DN93" i="2" s="1"/>
  <c r="DN32" i="2" a="1"/>
  <c r="DN32" i="2" s="1"/>
  <c r="DN48" i="2" a="1"/>
  <c r="DN48" i="2" s="1"/>
  <c r="DN81" i="2" a="1"/>
  <c r="DN81" i="2" s="1"/>
  <c r="DN12" i="2" a="1"/>
  <c r="DN12" i="2" s="1"/>
  <c r="DN28" i="2" a="1"/>
  <c r="DN28" i="2" s="1"/>
  <c r="DN67" i="2" a="1"/>
  <c r="DN67" i="2" s="1"/>
  <c r="DN22" i="2" a="1"/>
  <c r="DN22" i="2" s="1"/>
  <c r="DN145" i="2" a="1"/>
  <c r="DN145" i="2" s="1"/>
  <c r="DN118" i="2" a="1"/>
  <c r="DN118" i="2" s="1"/>
  <c r="DN34" i="2" a="1"/>
  <c r="DN34" i="2" s="1"/>
  <c r="FD153" i="2" a="1"/>
  <c r="FD153" i="2" s="1"/>
  <c r="FD87" i="2" a="1"/>
  <c r="FD87" i="2" s="1"/>
  <c r="FD4" i="2" a="1"/>
  <c r="FD4" i="2" s="1"/>
  <c r="FE4" i="2" s="1"/>
  <c r="FE5" i="2" s="1"/>
  <c r="FE6" i="2" s="1"/>
  <c r="FE7" i="2" s="1"/>
  <c r="FE8" i="2" s="1"/>
  <c r="FE9" i="2" s="1"/>
  <c r="FD20" i="2" a="1"/>
  <c r="FD20" i="2" s="1"/>
  <c r="FD95" i="2" a="1"/>
  <c r="FD95" i="2" s="1"/>
  <c r="FD99" i="2" a="1"/>
  <c r="FD99" i="2" s="1"/>
  <c r="FD41" i="2" a="1"/>
  <c r="FD41" i="2" s="1"/>
  <c r="FD65" i="2" a="1"/>
  <c r="FD65" i="2" s="1"/>
  <c r="FD109" i="2" a="1"/>
  <c r="FD109" i="2" s="1"/>
  <c r="FD151" i="2" a="1"/>
  <c r="FD151" i="2" s="1"/>
  <c r="FD108" i="2" a="1"/>
  <c r="FD108" i="2" s="1"/>
  <c r="FD37" i="2" a="1"/>
  <c r="FD37" i="2" s="1"/>
  <c r="FD130" i="2" a="1"/>
  <c r="FD130" i="2" s="1"/>
  <c r="FD143" i="2" a="1"/>
  <c r="FD143" i="2" s="1"/>
  <c r="FD34" i="2" a="1"/>
  <c r="FD34" i="2" s="1"/>
  <c r="FD96" i="2" a="1"/>
  <c r="FD96" i="2" s="1"/>
  <c r="FD18" i="2" a="1"/>
  <c r="FD18" i="2" s="1"/>
  <c r="FD22" i="2" a="1"/>
  <c r="FD22" i="2" s="1"/>
  <c r="FD125" i="2" a="1"/>
  <c r="FD125" i="2" s="1"/>
  <c r="FD57" i="2" a="1"/>
  <c r="FD57" i="2" s="1"/>
  <c r="FD83" i="2" a="1"/>
  <c r="FD83" i="2" s="1"/>
  <c r="FD61" i="2" a="1"/>
  <c r="FD61" i="2" s="1"/>
  <c r="FD131" i="2" a="1"/>
  <c r="FD131" i="2" s="1"/>
  <c r="FD115" i="2" a="1"/>
  <c r="FD115" i="2" s="1"/>
  <c r="FD54" i="2" a="1"/>
  <c r="FD54" i="2" s="1"/>
  <c r="FD120" i="2" a="1"/>
  <c r="FD120" i="2" s="1"/>
  <c r="FD88" i="2" a="1"/>
  <c r="FD88" i="2" s="1"/>
  <c r="FD147" i="2" a="1"/>
  <c r="FD147" i="2" s="1"/>
  <c r="FD89" i="2" a="1"/>
  <c r="FD89" i="2" s="1"/>
  <c r="FD56" i="2" a="1"/>
  <c r="FD56" i="2" s="1"/>
  <c r="FD118" i="2" a="1"/>
  <c r="FD118" i="2" s="1"/>
  <c r="FD60" i="2" a="1"/>
  <c r="FD60" i="2" s="1"/>
  <c r="FD122" i="2" a="1"/>
  <c r="FD122" i="2" s="1"/>
  <c r="FD23" i="2" a="1"/>
  <c r="FD23" i="2" s="1"/>
  <c r="FD91" i="2" a="1"/>
  <c r="FD91" i="2" s="1"/>
  <c r="FD45" i="2" a="1"/>
  <c r="FD45" i="2" s="1"/>
  <c r="FD68" i="2" a="1"/>
  <c r="FD68" i="2" s="1"/>
  <c r="FD21" i="2" a="1"/>
  <c r="FD21" i="2" s="1"/>
  <c r="FD13" i="2" a="1"/>
  <c r="FD13" i="2" s="1"/>
  <c r="FD42" i="2" a="1"/>
  <c r="FD42" i="2" s="1"/>
  <c r="FD69" i="2" a="1"/>
  <c r="FD69" i="2" s="1"/>
  <c r="FD36" i="2" a="1"/>
  <c r="FD36" i="2" s="1"/>
  <c r="FD145" i="2" a="1"/>
  <c r="FD145" i="2" s="1"/>
  <c r="FD149" i="2" a="1"/>
  <c r="FD149" i="2" s="1"/>
  <c r="FD105" i="2" a="1"/>
  <c r="FD105" i="2" s="1"/>
  <c r="FD129" i="2" a="1"/>
  <c r="FD129" i="2" s="1"/>
  <c r="FD79" i="2" a="1"/>
  <c r="FD79" i="2" s="1"/>
  <c r="FD133" i="2" a="1"/>
  <c r="FD133" i="2" s="1"/>
  <c r="FD9" i="2" a="1"/>
  <c r="FD9" i="2" s="1"/>
  <c r="FD17" i="2" a="1"/>
  <c r="FD17" i="2" s="1"/>
  <c r="FD103" i="2" a="1"/>
  <c r="FD103" i="2" s="1"/>
  <c r="FD75" i="2" a="1"/>
  <c r="FD75" i="2" s="1"/>
  <c r="FD12" i="2" a="1"/>
  <c r="FD12" i="2" s="1"/>
  <c r="DN119" i="2" a="1"/>
  <c r="DN119" i="2" s="1"/>
  <c r="DN80" i="2" a="1"/>
  <c r="DN80" i="2" s="1"/>
  <c r="DN96" i="2" a="1"/>
  <c r="DN96" i="2" s="1"/>
  <c r="DN46" i="2" a="1"/>
  <c r="DN46" i="2" s="1"/>
  <c r="BC126" i="2" a="1"/>
  <c r="BC126" i="2" s="1"/>
  <c r="BX149" i="2" a="1"/>
  <c r="BX149" i="2" s="1"/>
  <c r="DN90" i="2" a="1"/>
  <c r="DN90" i="2" s="1"/>
  <c r="FD106" i="2" a="1"/>
  <c r="FD106" i="2" s="1"/>
  <c r="DN8" i="2" a="1"/>
  <c r="DN8" i="2" s="1"/>
  <c r="BX20" i="2" a="1"/>
  <c r="BX20" i="2" s="1"/>
  <c r="BX144" i="2" a="1"/>
  <c r="BX144" i="2" s="1"/>
  <c r="EI140" i="2" a="1"/>
  <c r="EI140" i="2" s="1"/>
  <c r="EI135" i="2" a="1"/>
  <c r="EI135" i="2" s="1"/>
  <c r="CS151" i="2" a="1"/>
  <c r="CS151" i="2" s="1"/>
  <c r="CS75" i="2" a="1"/>
  <c r="CS75" i="2" s="1"/>
  <c r="CS15" i="2" a="1"/>
  <c r="CS15" i="2" s="1"/>
  <c r="CS97" i="2" a="1"/>
  <c r="CS97" i="2" s="1"/>
  <c r="CS137" i="2" a="1"/>
  <c r="CS137" i="2" s="1"/>
  <c r="GT12" i="2" a="1"/>
  <c r="GT12" i="2" s="1"/>
  <c r="GT118" i="2" a="1"/>
  <c r="GT118" i="2" s="1"/>
  <c r="GT59" i="2" a="1"/>
  <c r="GT59" i="2" s="1"/>
  <c r="FD10" i="2" a="1"/>
  <c r="FD10" i="2" s="1"/>
  <c r="FD144" i="2" a="1"/>
  <c r="FD144" i="2" s="1"/>
  <c r="DN88" i="2" a="1"/>
  <c r="DN88" i="2" s="1"/>
  <c r="BX127" i="2" a="1"/>
  <c r="BX127" i="2" s="1"/>
  <c r="BX23" i="2" a="1"/>
  <c r="BX23" i="2" s="1"/>
  <c r="EI100" i="2" a="1"/>
  <c r="EI100" i="2" s="1"/>
  <c r="EI98" i="2" a="1"/>
  <c r="EI98" i="2" s="1"/>
  <c r="DN11" i="2" a="1"/>
  <c r="DN11" i="2" s="1"/>
  <c r="FD73" i="2" a="1"/>
  <c r="FD73" i="2" s="1"/>
  <c r="DN76" i="2" a="1"/>
  <c r="DN76" i="2" s="1"/>
  <c r="BX31" i="2" a="1"/>
  <c r="BX31" i="2" s="1"/>
  <c r="GT52" i="2" a="1"/>
  <c r="GT52" i="2" s="1"/>
  <c r="GT99" i="2" a="1"/>
  <c r="GT99" i="2" s="1"/>
  <c r="GT54" i="2" a="1"/>
  <c r="GT54" i="2" s="1"/>
  <c r="GT42" i="2" a="1"/>
  <c r="GT42" i="2" s="1"/>
  <c r="GT63" i="2" a="1"/>
  <c r="GT63" i="2" s="1"/>
  <c r="GT81" i="2" a="1"/>
  <c r="GT81" i="2" s="1"/>
  <c r="GT70" i="2" a="1"/>
  <c r="GT70" i="2" s="1"/>
  <c r="GT103" i="2" a="1"/>
  <c r="GT103" i="2" s="1"/>
  <c r="GT68" i="2" a="1"/>
  <c r="GT68" i="2" s="1"/>
  <c r="GT132" i="2" a="1"/>
  <c r="GT132" i="2" s="1"/>
  <c r="GT51" i="2" a="1"/>
  <c r="GT51" i="2" s="1"/>
  <c r="GT80" i="2" a="1"/>
  <c r="GT80" i="2" s="1"/>
  <c r="GT105" i="2" a="1"/>
  <c r="GT105" i="2" s="1"/>
  <c r="GT122" i="2" a="1"/>
  <c r="GT122" i="2" s="1"/>
  <c r="GT75" i="2" a="1"/>
  <c r="GT75" i="2" s="1"/>
  <c r="GT20" i="2" a="1"/>
  <c r="GT20" i="2" s="1"/>
  <c r="GT146" i="2" a="1"/>
  <c r="GT146" i="2" s="1"/>
  <c r="GT131" i="2" a="1"/>
  <c r="GT131" i="2" s="1"/>
  <c r="GT128" i="2" a="1"/>
  <c r="GT128" i="2" s="1"/>
  <c r="GT83" i="2" a="1"/>
  <c r="GT83" i="2" s="1"/>
  <c r="GT67" i="2" a="1"/>
  <c r="GT67" i="2" s="1"/>
  <c r="GT16" i="2" a="1"/>
  <c r="GT16" i="2" s="1"/>
  <c r="GT40" i="2" a="1"/>
  <c r="GT40" i="2" s="1"/>
  <c r="BX151" i="2" a="1"/>
  <c r="BX151" i="2" s="1"/>
  <c r="CN152" i="2"/>
  <c r="CK153" i="2"/>
  <c r="CK154" i="2" s="1"/>
  <c r="GO152" i="2"/>
  <c r="GL153" i="2"/>
  <c r="GL154" i="2" s="1"/>
  <c r="FY87" i="2" a="1"/>
  <c r="FY87" i="2" s="1"/>
  <c r="FY152" i="2" a="1"/>
  <c r="FY152" i="2" s="1"/>
  <c r="GT153" i="2" a="1"/>
  <c r="GT153" i="2" s="1"/>
  <c r="GT109" i="2" a="1"/>
  <c r="GT109" i="2" s="1"/>
  <c r="DN106" i="2" a="1"/>
  <c r="DN106" i="2" s="1"/>
  <c r="DN140" i="2" a="1"/>
  <c r="DN140" i="2" s="1"/>
  <c r="DN50" i="2" a="1"/>
  <c r="DN50" i="2" s="1"/>
  <c r="DN104" i="2" a="1"/>
  <c r="DN104" i="2" s="1"/>
  <c r="BC98" i="2" a="1"/>
  <c r="BC98" i="2" s="1"/>
  <c r="BX40" i="2" a="1"/>
  <c r="BX40" i="2" s="1"/>
  <c r="FD137" i="2" a="1"/>
  <c r="FD137" i="2" s="1"/>
  <c r="FD74" i="2" a="1"/>
  <c r="FD74" i="2" s="1"/>
  <c r="BX80" i="2" a="1"/>
  <c r="BX80" i="2" s="1"/>
  <c r="BX122" i="2" a="1"/>
  <c r="BX122" i="2" s="1"/>
  <c r="BX150" i="2" a="1"/>
  <c r="BX150" i="2" s="1"/>
  <c r="EI61" i="2" a="1"/>
  <c r="EI61" i="2" s="1"/>
  <c r="EI17" i="2" a="1"/>
  <c r="EI17" i="2" s="1"/>
  <c r="CS146" i="2" a="1"/>
  <c r="CS146" i="2" s="1"/>
  <c r="CS30" i="2" a="1"/>
  <c r="CS30" i="2" s="1"/>
  <c r="CS104" i="2" a="1"/>
  <c r="CS104" i="2" s="1"/>
  <c r="CS54" i="2" a="1"/>
  <c r="CS54" i="2" s="1"/>
  <c r="GT151" i="2" a="1"/>
  <c r="GT151" i="2" s="1"/>
  <c r="GT144" i="2" a="1"/>
  <c r="GT144" i="2" s="1"/>
  <c r="GT64" i="2" a="1"/>
  <c r="GT64" i="2" s="1"/>
  <c r="GT143" i="2" a="1"/>
  <c r="GT143" i="2" s="1"/>
  <c r="FD31" i="2" a="1"/>
  <c r="FD31" i="2" s="1"/>
  <c r="FD39" i="2" a="1"/>
  <c r="FD39" i="2" s="1"/>
  <c r="BX113" i="2" a="1"/>
  <c r="BX113" i="2" s="1"/>
  <c r="BX86" i="2" a="1"/>
  <c r="BX86" i="2" s="1"/>
  <c r="EI143" i="2" a="1"/>
  <c r="EI143" i="2" s="1"/>
  <c r="EI91" i="2" a="1"/>
  <c r="EI91" i="2" s="1"/>
  <c r="FD38" i="2" a="1"/>
  <c r="FD38" i="2" s="1"/>
  <c r="FD128" i="2" a="1"/>
  <c r="FD128" i="2" s="1"/>
  <c r="DN142" i="2" a="1"/>
  <c r="DN142" i="2" s="1"/>
  <c r="BX133" i="2" a="1"/>
  <c r="BX133" i="2" s="1"/>
  <c r="GT88" i="2" a="1"/>
  <c r="GT88" i="2" s="1"/>
  <c r="GT32" i="2" a="1"/>
  <c r="GT32" i="2" s="1"/>
  <c r="GT145" i="2" a="1"/>
  <c r="GT145" i="2" s="1"/>
  <c r="GT138" i="2" a="1"/>
  <c r="GT138" i="2" s="1"/>
  <c r="GT141" i="2" a="1"/>
  <c r="GT141" i="2" s="1"/>
  <c r="GT43" i="2" a="1"/>
  <c r="GT43" i="2" s="1"/>
  <c r="GT11" i="2" a="1"/>
  <c r="GT11" i="2" s="1"/>
  <c r="GT136" i="2" a="1"/>
  <c r="GT136" i="2" s="1"/>
  <c r="GT97" i="2" a="1"/>
  <c r="GT97" i="2" s="1"/>
  <c r="GT85" i="2" a="1"/>
  <c r="GT85" i="2" s="1"/>
  <c r="GT14" i="2" a="1"/>
  <c r="GT14" i="2" s="1"/>
  <c r="GT119" i="2" a="1"/>
  <c r="GT119" i="2" s="1"/>
  <c r="GT38" i="2" a="1"/>
  <c r="GT38" i="2" s="1"/>
  <c r="GT140" i="2" a="1"/>
  <c r="GT140" i="2" s="1"/>
  <c r="GT46" i="2" a="1"/>
  <c r="GT46" i="2" s="1"/>
  <c r="GT55" i="2" a="1"/>
  <c r="GT55" i="2" s="1"/>
  <c r="GT104" i="2" a="1"/>
  <c r="GT104" i="2" s="1"/>
  <c r="GT69" i="2" a="1"/>
  <c r="GT69" i="2" s="1"/>
  <c r="GT25" i="2" a="1"/>
  <c r="GT25" i="2" s="1"/>
  <c r="GT139" i="2" a="1"/>
  <c r="GT139" i="2" s="1"/>
  <c r="GT79" i="2" a="1"/>
  <c r="GT79" i="2" s="1"/>
  <c r="GT78" i="2" a="1"/>
  <c r="GT78" i="2" s="1"/>
  <c r="GT45" i="2" a="1"/>
  <c r="GT45" i="2" s="1"/>
  <c r="GT152" i="2" a="1"/>
  <c r="GT152" i="2" s="1"/>
  <c r="BC151" i="2" a="1"/>
  <c r="BC151" i="2" s="1"/>
  <c r="FD123" i="2" a="1"/>
  <c r="FD123" i="2" s="1"/>
  <c r="HG153" i="2"/>
  <c r="HG154" i="2" s="1"/>
  <c r="HJ152" i="2"/>
  <c r="GA4" i="2"/>
  <c r="GB4" i="2" s="1"/>
  <c r="GC4" i="2" s="1"/>
  <c r="GD4" i="2" s="1"/>
  <c r="EI153" i="2" a="1"/>
  <c r="EI153" i="2" s="1"/>
  <c r="EI63" i="2" a="1"/>
  <c r="EI63" i="2" s="1"/>
  <c r="EI112" i="2" a="1"/>
  <c r="EI112" i="2" s="1"/>
  <c r="EI90" i="2" a="1"/>
  <c r="EI90" i="2" s="1"/>
  <c r="EI15" i="2" a="1"/>
  <c r="EI15" i="2" s="1"/>
  <c r="EI87" i="2" a="1"/>
  <c r="EI87" i="2" s="1"/>
  <c r="EI105" i="2" a="1"/>
  <c r="EI105" i="2" s="1"/>
  <c r="EI47" i="2" a="1"/>
  <c r="EI47" i="2" s="1"/>
  <c r="EI122" i="2" a="1"/>
  <c r="EI122" i="2" s="1"/>
  <c r="EI40" i="2" a="1"/>
  <c r="EI40" i="2" s="1"/>
  <c r="EI113" i="2" a="1"/>
  <c r="EI113" i="2" s="1"/>
  <c r="EI64" i="2" a="1"/>
  <c r="EI64" i="2" s="1"/>
  <c r="EI72" i="2" a="1"/>
  <c r="EI72" i="2" s="1"/>
  <c r="EI108" i="2" a="1"/>
  <c r="EI108" i="2" s="1"/>
  <c r="EI4" i="2" a="1"/>
  <c r="EI4" i="2" s="1"/>
  <c r="EJ4" i="2" s="1"/>
  <c r="EJ5" i="2" s="1"/>
  <c r="EJ6" i="2" s="1"/>
  <c r="EJ7" i="2" s="1"/>
  <c r="EJ8" i="2" s="1"/>
  <c r="EJ9" i="2" s="1"/>
  <c r="EJ10" i="2" s="1"/>
  <c r="EI131" i="2" a="1"/>
  <c r="EI131" i="2" s="1"/>
  <c r="EI142" i="2" a="1"/>
  <c r="EI142" i="2" s="1"/>
  <c r="EI53" i="2" a="1"/>
  <c r="EI53" i="2" s="1"/>
  <c r="EI24" i="2" a="1"/>
  <c r="EI24" i="2" s="1"/>
  <c r="EI41" i="2" a="1"/>
  <c r="EI41" i="2" s="1"/>
  <c r="EI44" i="2" a="1"/>
  <c r="EI44" i="2" s="1"/>
  <c r="EI103" i="2" a="1"/>
  <c r="EI103" i="2" s="1"/>
  <c r="EI133" i="2" a="1"/>
  <c r="EI133" i="2" s="1"/>
  <c r="EI149" i="2" a="1"/>
  <c r="EI149" i="2" s="1"/>
  <c r="EI28" i="2" a="1"/>
  <c r="EI28" i="2" s="1"/>
  <c r="EI128" i="2" a="1"/>
  <c r="EI128" i="2" s="1"/>
  <c r="EI77" i="2" a="1"/>
  <c r="EI77" i="2" s="1"/>
  <c r="EI134" i="2" a="1"/>
  <c r="EI134" i="2" s="1"/>
  <c r="EI12" i="2" a="1"/>
  <c r="EI12" i="2" s="1"/>
  <c r="EI94" i="2" a="1"/>
  <c r="EI94" i="2" s="1"/>
  <c r="EI96" i="2" a="1"/>
  <c r="EI96" i="2" s="1"/>
  <c r="EI57" i="2" a="1"/>
  <c r="EI57" i="2" s="1"/>
  <c r="EI85" i="2" a="1"/>
  <c r="EI85" i="2" s="1"/>
  <c r="EI23" i="2" a="1"/>
  <c r="EI23" i="2" s="1"/>
  <c r="EI7" i="2" a="1"/>
  <c r="EI7" i="2" s="1"/>
  <c r="EI69" i="2" a="1"/>
  <c r="EI69" i="2" s="1"/>
  <c r="EI33" i="2" a="1"/>
  <c r="EI33" i="2" s="1"/>
  <c r="EI146" i="2" a="1"/>
  <c r="EI146" i="2" s="1"/>
  <c r="EI137" i="2" a="1"/>
  <c r="EI137" i="2" s="1"/>
  <c r="EI80" i="2" a="1"/>
  <c r="EI80" i="2" s="1"/>
  <c r="EI54" i="2" a="1"/>
  <c r="EI54" i="2" s="1"/>
  <c r="EI136" i="2" a="1"/>
  <c r="EI136" i="2" s="1"/>
  <c r="EI144" i="2" a="1"/>
  <c r="EI144" i="2" s="1"/>
  <c r="EI84" i="2" a="1"/>
  <c r="EI84" i="2" s="1"/>
  <c r="EI120" i="2" a="1"/>
  <c r="EI120" i="2" s="1"/>
  <c r="EI81" i="2" a="1"/>
  <c r="EI81" i="2" s="1"/>
  <c r="EI52" i="2" a="1"/>
  <c r="EI52" i="2" s="1"/>
  <c r="EI117" i="2" a="1"/>
  <c r="EI117" i="2" s="1"/>
  <c r="BC32" i="2" a="1"/>
  <c r="BC32" i="2" s="1"/>
  <c r="BX100" i="2" a="1"/>
  <c r="BX100" i="2" s="1"/>
  <c r="FD63" i="2" a="1"/>
  <c r="FD63" i="2" s="1"/>
  <c r="FD148" i="2" a="1"/>
  <c r="FD148" i="2" s="1"/>
  <c r="BX87" i="2" a="1"/>
  <c r="BX87" i="2" s="1"/>
  <c r="BX68" i="2" a="1"/>
  <c r="BX68" i="2" s="1"/>
  <c r="GT92" i="2" a="1"/>
  <c r="GT92" i="2" s="1"/>
  <c r="EI35" i="2" a="1"/>
  <c r="EI35" i="2" s="1"/>
  <c r="EI107" i="2" a="1"/>
  <c r="EI107" i="2" s="1"/>
  <c r="CS99" i="2" a="1"/>
  <c r="CS99" i="2" s="1"/>
  <c r="CS7" i="2" a="1"/>
  <c r="CS7" i="2" s="1"/>
  <c r="CS118" i="2" a="1"/>
  <c r="CS118" i="2" s="1"/>
  <c r="CS112" i="2" a="1"/>
  <c r="CS112" i="2" s="1"/>
  <c r="GT41" i="2" a="1"/>
  <c r="GT41" i="2" s="1"/>
  <c r="GT121" i="2" a="1"/>
  <c r="GT121" i="2" s="1"/>
  <c r="GT73" i="2" a="1"/>
  <c r="GT73" i="2" s="1"/>
  <c r="DN58" i="2" a="1"/>
  <c r="DN58" i="2" s="1"/>
  <c r="FD50" i="2" a="1"/>
  <c r="FD50" i="2" s="1"/>
  <c r="FD150" i="2" a="1"/>
  <c r="FD150" i="2" s="1"/>
  <c r="BX48" i="2" a="1"/>
  <c r="BX48" i="2" s="1"/>
  <c r="BX34" i="2" a="1"/>
  <c r="BX34" i="2" s="1"/>
  <c r="EI138" i="2" a="1"/>
  <c r="EI138" i="2" s="1"/>
  <c r="EI116" i="2" a="1"/>
  <c r="EI116" i="2" s="1"/>
  <c r="EI11" i="2" a="1"/>
  <c r="EI11" i="2" s="1"/>
  <c r="FD59" i="2" a="1"/>
  <c r="FD59" i="2" s="1"/>
  <c r="FD77" i="2" a="1"/>
  <c r="FD77" i="2" s="1"/>
  <c r="BX98" i="2" a="1"/>
  <c r="BX98" i="2" s="1"/>
  <c r="DF153" i="2"/>
  <c r="DF154" i="2" s="1"/>
  <c r="DI152" i="2"/>
  <c r="GT48" i="2" a="1"/>
  <c r="GT48" i="2" s="1"/>
  <c r="GT127" i="2" a="1"/>
  <c r="GT127" i="2" s="1"/>
  <c r="GT8" i="2" a="1"/>
  <c r="GT8" i="2" s="1"/>
  <c r="GT29" i="2" a="1"/>
  <c r="GT29" i="2" s="1"/>
  <c r="GT76" i="2" a="1"/>
  <c r="GT76" i="2" s="1"/>
  <c r="GT150" i="2" a="1"/>
  <c r="GT150" i="2" s="1"/>
  <c r="GT84" i="2" a="1"/>
  <c r="GT84" i="2" s="1"/>
  <c r="GT24" i="2" a="1"/>
  <c r="GT24" i="2" s="1"/>
  <c r="GT34" i="2" a="1"/>
  <c r="GT34" i="2" s="1"/>
  <c r="GT93" i="2" a="1"/>
  <c r="GT93" i="2" s="1"/>
  <c r="GT112" i="2" a="1"/>
  <c r="GT112" i="2" s="1"/>
  <c r="GT149" i="2" a="1"/>
  <c r="GT149" i="2" s="1"/>
  <c r="GT56" i="2" a="1"/>
  <c r="GT56" i="2" s="1"/>
  <c r="GT39" i="2" a="1"/>
  <c r="GT39" i="2" s="1"/>
  <c r="GT61" i="2" a="1"/>
  <c r="GT61" i="2" s="1"/>
  <c r="GT18" i="2" a="1"/>
  <c r="GT18" i="2" s="1"/>
  <c r="GT4" i="2" a="1"/>
  <c r="GT4" i="2" s="1"/>
  <c r="GU4" i="2" s="1"/>
  <c r="GU5" i="2" s="1"/>
  <c r="GU6" i="2" s="1"/>
  <c r="GU7" i="2" s="1"/>
  <c r="GU8" i="2" s="1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GT60" i="2" a="1"/>
  <c r="GT60" i="2" s="1"/>
  <c r="GT9" i="2" a="1"/>
  <c r="GT9" i="2" s="1"/>
  <c r="GT19" i="2" a="1"/>
  <c r="GT19" i="2" s="1"/>
  <c r="GT137" i="2" a="1"/>
  <c r="GT137" i="2" s="1"/>
  <c r="GT95" i="2" a="1"/>
  <c r="GT95" i="2" s="1"/>
  <c r="GT10" i="2" a="1"/>
  <c r="GT10" i="2" s="1"/>
  <c r="FY53" i="2" a="1"/>
  <c r="FY53" i="2" s="1"/>
  <c r="DN151" i="2" a="1"/>
  <c r="DN151" i="2" s="1"/>
  <c r="EI51" i="2" a="1"/>
  <c r="EI51" i="2" s="1"/>
  <c r="AH105" i="2" a="1"/>
  <c r="AH105" i="2" s="1"/>
  <c r="AH18" i="2" a="1"/>
  <c r="AH18" i="2" s="1"/>
  <c r="AH106" i="2" a="1"/>
  <c r="AH106" i="2" s="1"/>
  <c r="AH131" i="2" a="1"/>
  <c r="AH131" i="2" s="1"/>
  <c r="AH103" i="2" a="1"/>
  <c r="AH103" i="2" s="1"/>
  <c r="AH126" i="2" a="1"/>
  <c r="AH126" i="2" s="1"/>
  <c r="AH72" i="2" a="1"/>
  <c r="AH72" i="2" s="1"/>
  <c r="AH111" i="2" a="1"/>
  <c r="AH111" i="2" s="1"/>
  <c r="AH90" i="2" a="1"/>
  <c r="AH90" i="2" s="1"/>
  <c r="AH101" i="2" a="1"/>
  <c r="AH101" i="2" s="1"/>
  <c r="AH127" i="2" a="1"/>
  <c r="AH127" i="2" s="1"/>
  <c r="AH76" i="2" a="1"/>
  <c r="AH76" i="2" s="1"/>
  <c r="AH141" i="2" a="1"/>
  <c r="AH141" i="2" s="1"/>
  <c r="AH77" i="2" a="1"/>
  <c r="AH77" i="2" s="1"/>
  <c r="AH137" i="2" a="1"/>
  <c r="AH137" i="2" s="1"/>
  <c r="AH135" i="2" a="1"/>
  <c r="AH135" i="2" s="1"/>
  <c r="AH95" i="2" a="1"/>
  <c r="AH95" i="2" s="1"/>
  <c r="AH107" i="2" a="1"/>
  <c r="AH107" i="2" s="1"/>
  <c r="AH110" i="2" a="1"/>
  <c r="AH110" i="2" s="1"/>
  <c r="AH33" i="2" a="1"/>
  <c r="AH33" i="2" s="1"/>
  <c r="AH70" i="2" a="1"/>
  <c r="AH70" i="2" s="1"/>
  <c r="AH74" i="2" a="1"/>
  <c r="AH74" i="2" s="1"/>
  <c r="AH26" i="2" a="1"/>
  <c r="AH26" i="2" s="1"/>
  <c r="AH28" i="2" a="1"/>
  <c r="AH28" i="2" s="1"/>
  <c r="AH69" i="2" a="1"/>
  <c r="AH69" i="2" s="1"/>
  <c r="AH61" i="2" a="1"/>
  <c r="AH61" i="2" s="1"/>
  <c r="AH85" i="2" a="1"/>
  <c r="AH85" i="2" s="1"/>
  <c r="AH80" i="2" a="1"/>
  <c r="AH80" i="2" s="1"/>
  <c r="AH68" i="2" a="1"/>
  <c r="AH68" i="2" s="1"/>
  <c r="AH146" i="2" a="1"/>
  <c r="AH146" i="2" s="1"/>
  <c r="AH114" i="2" a="1"/>
  <c r="AH114" i="2" s="1"/>
  <c r="AH120" i="2" a="1"/>
  <c r="AH120" i="2" s="1"/>
  <c r="AH118" i="2" a="1"/>
  <c r="AH118" i="2" s="1"/>
  <c r="AH88" i="2" a="1"/>
  <c r="AH88" i="2" s="1"/>
  <c r="AH66" i="2" a="1"/>
  <c r="AH66" i="2" s="1"/>
  <c r="AH7" i="2" a="1"/>
  <c r="AH7" i="2" s="1"/>
  <c r="AH40" i="2" a="1"/>
  <c r="AH40" i="2" s="1"/>
  <c r="AH64" i="2" a="1"/>
  <c r="AH64" i="2" s="1"/>
  <c r="AH100" i="2" a="1"/>
  <c r="AH100" i="2" s="1"/>
  <c r="AH67" i="2" a="1"/>
  <c r="AH67" i="2" s="1"/>
  <c r="AH102" i="2" a="1"/>
  <c r="AH102" i="2" s="1"/>
  <c r="AH27" i="2" a="1"/>
  <c r="AH27" i="2" s="1"/>
  <c r="AH119" i="2" a="1"/>
  <c r="AH119" i="2" s="1"/>
  <c r="AH123" i="2" a="1"/>
  <c r="AH123" i="2" s="1"/>
  <c r="AH19" i="2" a="1"/>
  <c r="AH19" i="2" s="1"/>
  <c r="AH121" i="2" a="1"/>
  <c r="AH121" i="2" s="1"/>
  <c r="AH104" i="2" a="1"/>
  <c r="AH104" i="2" s="1"/>
  <c r="AH134" i="2" a="1"/>
  <c r="AH134" i="2" s="1"/>
  <c r="AH98" i="2" a="1"/>
  <c r="AH98" i="2" s="1"/>
  <c r="AH84" i="2" a="1"/>
  <c r="AH84" i="2" s="1"/>
  <c r="AH15" i="2" a="1"/>
  <c r="AH15" i="2" s="1"/>
  <c r="AH147" i="2" a="1"/>
  <c r="AH147" i="2" s="1"/>
  <c r="AH143" i="2" a="1"/>
  <c r="AH143" i="2" s="1"/>
  <c r="AH10" i="2" a="1"/>
  <c r="AH10" i="2" s="1"/>
  <c r="AH16" i="2" a="1"/>
  <c r="AH16" i="2" s="1"/>
  <c r="AH109" i="2" a="1"/>
  <c r="AH109" i="2" s="1"/>
  <c r="AH46" i="2" a="1"/>
  <c r="AH46" i="2" s="1"/>
  <c r="AH56" i="2" a="1"/>
  <c r="AH56" i="2" s="1"/>
  <c r="AH30" i="2" a="1"/>
  <c r="AH30" i="2" s="1"/>
  <c r="AH124" i="2" a="1"/>
  <c r="AH124" i="2" s="1"/>
  <c r="AH53" i="2" a="1"/>
  <c r="AH53" i="2" s="1"/>
  <c r="AH25" i="2" a="1"/>
  <c r="AH25" i="2" s="1"/>
  <c r="AH35" i="2" a="1"/>
  <c r="AH35" i="2" s="1"/>
  <c r="AH58" i="2" a="1"/>
  <c r="AH58" i="2" s="1"/>
  <c r="AH12" i="2" a="1"/>
  <c r="AH12" i="2" s="1"/>
  <c r="AH55" i="2" a="1"/>
  <c r="AH55" i="2" s="1"/>
  <c r="AH8" i="2" a="1"/>
  <c r="AH8" i="2" s="1"/>
  <c r="AH36" i="2" a="1"/>
  <c r="AH36" i="2" s="1"/>
  <c r="AH86" i="2" a="1"/>
  <c r="AH86" i="2" s="1"/>
  <c r="AH144" i="2" a="1"/>
  <c r="AH144" i="2" s="1"/>
  <c r="AH117" i="2" a="1"/>
  <c r="AH117" i="2" s="1"/>
  <c r="AH129" i="2" a="1"/>
  <c r="AH129" i="2" s="1"/>
  <c r="AH125" i="2" a="1"/>
  <c r="AH125" i="2" s="1"/>
  <c r="AH116" i="2" a="1"/>
  <c r="AH116" i="2" s="1"/>
  <c r="AH52" i="2" a="1"/>
  <c r="AH52" i="2" s="1"/>
  <c r="AH75" i="2" a="1"/>
  <c r="AH75" i="2" s="1"/>
  <c r="AH93" i="2" a="1"/>
  <c r="AH93" i="2" s="1"/>
  <c r="AH21" i="2" a="1"/>
  <c r="AH21" i="2" s="1"/>
  <c r="AH60" i="2" a="1"/>
  <c r="AH60" i="2" s="1"/>
  <c r="AH45" i="2" a="1"/>
  <c r="AH45" i="2" s="1"/>
  <c r="AH113" i="2" a="1"/>
  <c r="AH113" i="2" s="1"/>
  <c r="AH54" i="2" a="1"/>
  <c r="AH54" i="2" s="1"/>
  <c r="AH39" i="2" a="1"/>
  <c r="AH39" i="2" s="1"/>
  <c r="AH99" i="2" a="1"/>
  <c r="AH99" i="2" s="1"/>
  <c r="AH4" i="2" a="1"/>
  <c r="AH4" i="2" s="1"/>
  <c r="AI4" i="2" s="1"/>
  <c r="AH97" i="2" a="1"/>
  <c r="AH97" i="2" s="1"/>
  <c r="AH41" i="2" a="1"/>
  <c r="AH41" i="2" s="1"/>
  <c r="AH43" i="2" a="1"/>
  <c r="AH43" i="2" s="1"/>
  <c r="AH23" i="2" a="1"/>
  <c r="AH23" i="2" s="1"/>
  <c r="M67" i="2" a="1"/>
  <c r="M67" i="2" s="1"/>
  <c r="M148" i="2" a="1"/>
  <c r="M148" i="2" s="1"/>
  <c r="M16" i="2" a="1"/>
  <c r="M16" i="2" s="1"/>
  <c r="M126" i="2" a="1"/>
  <c r="M126" i="2" s="1"/>
  <c r="M46" i="2" a="1"/>
  <c r="M46" i="2" s="1"/>
  <c r="M89" i="2" a="1"/>
  <c r="M89" i="2" s="1"/>
  <c r="M87" i="2" a="1"/>
  <c r="M87" i="2" s="1"/>
  <c r="M147" i="2" a="1"/>
  <c r="M147" i="2" s="1"/>
  <c r="M64" i="2" a="1"/>
  <c r="M64" i="2" s="1"/>
  <c r="M100" i="2" a="1"/>
  <c r="M100" i="2" s="1"/>
  <c r="M136" i="2" a="1"/>
  <c r="M136" i="2" s="1"/>
  <c r="M13" i="2" a="1"/>
  <c r="M13" i="2" s="1"/>
  <c r="M141" i="2" a="1"/>
  <c r="M141" i="2" s="1"/>
  <c r="M79" i="2" a="1"/>
  <c r="M79" i="2" s="1"/>
  <c r="M18" i="2" a="1"/>
  <c r="M18" i="2" s="1"/>
  <c r="M37" i="2" a="1"/>
  <c r="M37" i="2" s="1"/>
  <c r="M132" i="2" a="1"/>
  <c r="M132" i="2" s="1"/>
  <c r="M56" i="2" a="1"/>
  <c r="M56" i="2" s="1"/>
  <c r="M112" i="2" a="1"/>
  <c r="M112" i="2" s="1"/>
  <c r="M69" i="2" a="1"/>
  <c r="M69" i="2" s="1"/>
  <c r="M123" i="2" a="1"/>
  <c r="M123" i="2" s="1"/>
  <c r="M45" i="2" a="1"/>
  <c r="M45" i="2" s="1"/>
  <c r="M91" i="2" a="1"/>
  <c r="M91" i="2" s="1"/>
  <c r="M7" i="2" a="1"/>
  <c r="M7" i="2" s="1"/>
  <c r="M6" i="2" a="1"/>
  <c r="M6" i="2" s="1"/>
  <c r="M52" i="2" a="1"/>
  <c r="M52" i="2" s="1"/>
  <c r="M92" i="2" a="1"/>
  <c r="M92" i="2" s="1"/>
  <c r="M144" i="2" a="1"/>
  <c r="M144" i="2" s="1"/>
  <c r="M74" i="2" a="1"/>
  <c r="M74" i="2" s="1"/>
  <c r="M86" i="2" a="1"/>
  <c r="M86" i="2" s="1"/>
  <c r="M24" i="2" a="1"/>
  <c r="M24" i="2" s="1"/>
  <c r="M54" i="2" a="1"/>
  <c r="M54" i="2" s="1"/>
  <c r="M35" i="2" a="1"/>
  <c r="M35" i="2" s="1"/>
  <c r="M63" i="2" a="1"/>
  <c r="M63" i="2" s="1"/>
  <c r="M102" i="2" a="1"/>
  <c r="M102" i="2" s="1"/>
  <c r="M122" i="2" a="1"/>
  <c r="M122" i="2" s="1"/>
  <c r="M134" i="2" a="1"/>
  <c r="M134" i="2" s="1"/>
  <c r="M44" i="2" a="1"/>
  <c r="M44" i="2" s="1"/>
  <c r="M108" i="2" a="1"/>
  <c r="M108" i="2" s="1"/>
  <c r="M8" i="2" a="1"/>
  <c r="M8" i="2" s="1"/>
  <c r="M32" i="2" a="1"/>
  <c r="M32" i="2" s="1"/>
  <c r="M96" i="2" a="1"/>
  <c r="M96" i="2" s="1"/>
  <c r="M58" i="2" a="1"/>
  <c r="M58" i="2" s="1"/>
  <c r="M51" i="2" a="1"/>
  <c r="M51" i="2" s="1"/>
  <c r="M138" i="2" a="1"/>
  <c r="M138" i="2" s="1"/>
  <c r="M85" i="2" a="1"/>
  <c r="M85" i="2" s="1"/>
  <c r="M153" i="2" a="1"/>
  <c r="M153" i="2" s="1"/>
  <c r="M133" i="2" a="1"/>
  <c r="M133" i="2" s="1"/>
  <c r="M15" i="2" a="1"/>
  <c r="M15" i="2" s="1"/>
  <c r="M38" i="2" a="1"/>
  <c r="M38" i="2" s="1"/>
  <c r="M29" i="2" a="1"/>
  <c r="M29" i="2" s="1"/>
  <c r="M31" i="2" a="1"/>
  <c r="M31" i="2" s="1"/>
  <c r="M128" i="2" a="1"/>
  <c r="M128" i="2" s="1"/>
  <c r="M66" i="2" a="1"/>
  <c r="M66" i="2" s="1"/>
  <c r="M114" i="2" a="1"/>
  <c r="M114" i="2" s="1"/>
  <c r="M104" i="2" a="1"/>
  <c r="M104" i="2" s="1"/>
  <c r="M142" i="2" a="1"/>
  <c r="M142" i="2" s="1"/>
  <c r="M55" i="2" a="1"/>
  <c r="M55" i="2" s="1"/>
  <c r="M150" i="2" a="1"/>
  <c r="M150" i="2" s="1"/>
  <c r="M143" i="2" a="1"/>
  <c r="M143" i="2" s="1"/>
  <c r="M70" i="2" a="1"/>
  <c r="M70" i="2" s="1"/>
  <c r="M117" i="2" a="1"/>
  <c r="M117" i="2" s="1"/>
  <c r="M14" i="2" a="1"/>
  <c r="M14" i="2" s="1"/>
  <c r="M72" i="2" a="1"/>
  <c r="M72" i="2" s="1"/>
  <c r="M41" i="2" a="1"/>
  <c r="M41" i="2" s="1"/>
  <c r="M78" i="2" a="1"/>
  <c r="M78" i="2" s="1"/>
  <c r="M25" i="2" a="1"/>
  <c r="M25" i="2" s="1"/>
  <c r="M94" i="2" a="1"/>
  <c r="M94" i="2" s="1"/>
  <c r="M151" i="2" a="1"/>
  <c r="M151" i="2" s="1"/>
  <c r="M88" i="2" a="1"/>
  <c r="M88" i="2" s="1"/>
  <c r="M149" i="2" a="1"/>
  <c r="M149" i="2" s="1"/>
  <c r="M145" i="2" a="1"/>
  <c r="M145" i="2" s="1"/>
  <c r="M110" i="2" a="1"/>
  <c r="M110" i="2" s="1"/>
  <c r="M130" i="2" a="1"/>
  <c r="M130" i="2" s="1"/>
  <c r="M97" i="2" a="1"/>
  <c r="M97" i="2" s="1"/>
  <c r="M71" i="2" a="1"/>
  <c r="M71" i="2" s="1"/>
  <c r="M115" i="2" a="1"/>
  <c r="M115" i="2" s="1"/>
  <c r="M23" i="2" a="1"/>
  <c r="M23" i="2" s="1"/>
  <c r="M40" i="2" a="1"/>
  <c r="M40" i="2" s="1"/>
  <c r="M119" i="2" a="1"/>
  <c r="M119" i="2" s="1"/>
  <c r="M113" i="2" a="1"/>
  <c r="M113" i="2" s="1"/>
  <c r="M48" i="2" a="1"/>
  <c r="M48" i="2" s="1"/>
  <c r="M39" i="2" a="1"/>
  <c r="M39" i="2" s="1"/>
  <c r="M59" i="2" a="1"/>
  <c r="M59" i="2" s="1"/>
  <c r="M129" i="2" a="1"/>
  <c r="M129" i="2" s="1"/>
  <c r="M34" i="2" a="1"/>
  <c r="M34" i="2" s="1"/>
  <c r="M120" i="2" a="1"/>
  <c r="M120" i="2" s="1"/>
  <c r="M83" i="2" a="1"/>
  <c r="M83" i="2" s="1"/>
  <c r="M68" i="2" a="1"/>
  <c r="M68" i="2" s="1"/>
  <c r="M82" i="2" a="1"/>
  <c r="M82" i="2" s="1"/>
  <c r="M125" i="2" a="1"/>
  <c r="M125" i="2" s="1"/>
  <c r="M42" i="2" a="1"/>
  <c r="M42" i="2" s="1"/>
  <c r="M139" i="2" a="1"/>
  <c r="M139" i="2" s="1"/>
  <c r="M116" i="2" a="1"/>
  <c r="M116" i="2" s="1"/>
  <c r="M5" i="2" a="1"/>
  <c r="M5" i="2" s="1"/>
  <c r="M22" i="2" a="1"/>
  <c r="M22" i="2" s="1"/>
  <c r="M111" i="2" a="1"/>
  <c r="M111" i="2" s="1"/>
  <c r="M11" i="2" a="1"/>
  <c r="M11" i="2" s="1"/>
  <c r="AA153" i="2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27" i="2" a="1"/>
  <c r="M27" i="2" s="1"/>
  <c r="M57" i="2" a="1"/>
  <c r="M57" i="2" s="1"/>
  <c r="M137" i="2" a="1"/>
  <c r="M137" i="2" s="1"/>
  <c r="M140" i="2" a="1"/>
  <c r="M140" i="2" s="1"/>
  <c r="M36" i="2" a="1"/>
  <c r="M36" i="2" s="1"/>
  <c r="M127" i="2" a="1"/>
  <c r="M127" i="2" s="1"/>
  <c r="M10" i="2" a="1"/>
  <c r="M10" i="2" s="1"/>
  <c r="M65" i="2" a="1"/>
  <c r="M65" i="2" s="1"/>
  <c r="M101" i="2" a="1"/>
  <c r="M101" i="2" s="1"/>
  <c r="M33" i="2" a="1"/>
  <c r="M33" i="2" s="1"/>
  <c r="M20" i="2" a="1"/>
  <c r="M20" i="2" s="1"/>
  <c r="M61" i="2" a="1"/>
  <c r="M61" i="2" s="1"/>
  <c r="M21" i="2" a="1"/>
  <c r="M21" i="2" s="1"/>
  <c r="N21" i="2" s="1"/>
  <c r="M73" i="2" a="1"/>
  <c r="M73" i="2" s="1"/>
  <c r="M146" i="2" a="1"/>
  <c r="M146" i="2" s="1"/>
  <c r="M107" i="2" a="1"/>
  <c r="M107" i="2" s="1"/>
  <c r="M121" i="2" a="1"/>
  <c r="M121" i="2" s="1"/>
  <c r="M106" i="2" a="1"/>
  <c r="M106" i="2" s="1"/>
  <c r="M84" i="2" a="1"/>
  <c r="M84" i="2" s="1"/>
  <c r="M131" i="2" a="1"/>
  <c r="M131" i="2" s="1"/>
  <c r="M12" i="2" a="1"/>
  <c r="M12" i="2" s="1"/>
  <c r="M99" i="2" a="1"/>
  <c r="M99" i="2" s="1"/>
  <c r="M98" i="2" a="1"/>
  <c r="M98" i="2" s="1"/>
  <c r="M60" i="2" a="1"/>
  <c r="M60" i="2" s="1"/>
  <c r="M47" i="2" a="1"/>
  <c r="M47" i="2" s="1"/>
  <c r="M90" i="2" a="1"/>
  <c r="M90" i="2" s="1"/>
  <c r="M43" i="2" a="1"/>
  <c r="M43" i="2" s="1"/>
  <c r="M135" i="2" a="1"/>
  <c r="M135" i="2" s="1"/>
  <c r="M124" i="2" a="1"/>
  <c r="M124" i="2" s="1"/>
  <c r="M17" i="2" a="1"/>
  <c r="M17" i="2" s="1"/>
  <c r="M75" i="2" a="1"/>
  <c r="M75" i="2" s="1"/>
  <c r="M77" i="2" a="1"/>
  <c r="M77" i="2" s="1"/>
  <c r="M9" i="2" a="1"/>
  <c r="M9" i="2" s="1"/>
  <c r="M105" i="2" a="1"/>
  <c r="M105" i="2" s="1"/>
  <c r="M95" i="2" a="1"/>
  <c r="M95" i="2" s="1"/>
  <c r="M26" i="2" a="1"/>
  <c r="M26" i="2" s="1"/>
  <c r="M19" i="2" a="1"/>
  <c r="M19" i="2" s="1"/>
  <c r="M80" i="2" a="1"/>
  <c r="M80" i="2" s="1"/>
  <c r="M4" i="2" a="1"/>
  <c r="M4" i="2" s="1"/>
  <c r="M76" i="2" a="1"/>
  <c r="M76" i="2" s="1"/>
  <c r="M81" i="2" a="1"/>
  <c r="M81" i="2" s="1"/>
  <c r="M30" i="2" a="1"/>
  <c r="M30" i="2" s="1"/>
  <c r="M109" i="2" a="1"/>
  <c r="M109" i="2" s="1"/>
  <c r="M103" i="2" a="1"/>
  <c r="M103" i="2" s="1"/>
  <c r="M49" i="2" a="1"/>
  <c r="M49" i="2" s="1"/>
  <c r="M28" i="2" a="1"/>
  <c r="M28" i="2" s="1"/>
  <c r="M93" i="2" a="1"/>
  <c r="M93" i="2" s="1"/>
  <c r="M118" i="2" a="1"/>
  <c r="M118" i="2" s="1"/>
  <c r="M50" i="2" a="1"/>
  <c r="M50" i="2" s="1"/>
  <c r="M62" i="2" a="1"/>
  <c r="M62" i="2" s="1"/>
  <c r="M152" i="2" a="1"/>
  <c r="M152" i="2" s="1"/>
  <c r="AH81" i="2" a="1"/>
  <c r="AH81" i="2" s="1"/>
  <c r="AH133" i="2" a="1"/>
  <c r="AH133" i="2" s="1"/>
  <c r="AH87" i="2" a="1"/>
  <c r="AH87" i="2" s="1"/>
  <c r="AH37" i="2" a="1"/>
  <c r="AH37" i="2" s="1"/>
  <c r="AH145" i="2" a="1"/>
  <c r="AH145" i="2" s="1"/>
  <c r="AH149" i="2" a="1"/>
  <c r="AH149" i="2" s="1"/>
  <c r="AH47" i="2" a="1"/>
  <c r="AH47" i="2" s="1"/>
  <c r="AH11" i="2" a="1"/>
  <c r="AH11" i="2" s="1"/>
  <c r="AH51" i="2" a="1"/>
  <c r="AH51" i="2" s="1"/>
  <c r="AH32" i="2" a="1"/>
  <c r="AH32" i="2" s="1"/>
  <c r="AH14" i="2" a="1"/>
  <c r="AH14" i="2" s="1"/>
  <c r="AH108" i="2" a="1"/>
  <c r="AH108" i="2" s="1"/>
  <c r="AH65" i="2" a="1"/>
  <c r="AH65" i="2" s="1"/>
  <c r="AH130" i="2" a="1"/>
  <c r="AH130" i="2" s="1"/>
  <c r="AH122" i="2" a="1"/>
  <c r="AH122" i="2" s="1"/>
  <c r="AH152" i="2" a="1"/>
  <c r="AH152" i="2" s="1"/>
  <c r="AH153" i="2" a="1"/>
  <c r="AH153" i="2" s="1"/>
  <c r="AH50" i="2" a="1"/>
  <c r="AH50" i="2" s="1"/>
  <c r="AH96" i="2" a="1"/>
  <c r="AH96" i="2" s="1"/>
  <c r="AH6" i="2" a="1"/>
  <c r="AH6" i="2" s="1"/>
  <c r="AH89" i="2" a="1"/>
  <c r="AH89" i="2" s="1"/>
  <c r="AH92" i="2" a="1"/>
  <c r="AH92" i="2" s="1"/>
  <c r="AH49" i="2" a="1"/>
  <c r="AH49" i="2" s="1"/>
  <c r="AH20" i="2" a="1"/>
  <c r="AH20" i="2" s="1"/>
  <c r="AH151" i="2" a="1"/>
  <c r="AH151" i="2" s="1"/>
  <c r="AH59" i="2" a="1"/>
  <c r="AH59" i="2" s="1"/>
  <c r="AH138" i="2" a="1"/>
  <c r="AH138" i="2" s="1"/>
  <c r="AH140" i="2" a="1"/>
  <c r="AH140" i="2" s="1"/>
  <c r="AH142" i="2" a="1"/>
  <c r="AH142" i="2" s="1"/>
  <c r="AH115" i="2" a="1"/>
  <c r="AH115" i="2" s="1"/>
  <c r="AH128" i="2" a="1"/>
  <c r="AH128" i="2" s="1"/>
  <c r="AH29" i="2" a="1"/>
  <c r="AH29" i="2" s="1"/>
  <c r="AH91" i="2" a="1"/>
  <c r="AH91" i="2" s="1"/>
  <c r="AH48" i="2" a="1"/>
  <c r="AH48" i="2" s="1"/>
  <c r="AH79" i="2" a="1"/>
  <c r="AH79" i="2" s="1"/>
  <c r="AH17" i="2" a="1"/>
  <c r="AH17" i="2" s="1"/>
  <c r="AH62" i="2" a="1"/>
  <c r="AH62" i="2" s="1"/>
  <c r="AH71" i="2" a="1"/>
  <c r="AH71" i="2" s="1"/>
  <c r="AH148" i="2" a="1"/>
  <c r="AH148" i="2" s="1"/>
  <c r="AH24" i="2" a="1"/>
  <c r="AH24" i="2" s="1"/>
  <c r="AH9" i="2" a="1"/>
  <c r="AH9" i="2" s="1"/>
  <c r="AH82" i="2" a="1"/>
  <c r="AH82" i="2" s="1"/>
  <c r="AH63" i="2" a="1"/>
  <c r="AH63" i="2" s="1"/>
  <c r="AH31" i="2" a="1"/>
  <c r="AH31" i="2" s="1"/>
  <c r="AH57" i="2" a="1"/>
  <c r="AH57" i="2" s="1"/>
  <c r="AH132" i="2" a="1"/>
  <c r="AH132" i="2" s="1"/>
  <c r="AH34" i="2" a="1"/>
  <c r="AH34" i="2" s="1"/>
  <c r="AH150" i="2" a="1"/>
  <c r="AH150" i="2" s="1"/>
  <c r="AH38" i="2" a="1"/>
  <c r="AH38" i="2" s="1"/>
  <c r="AH94" i="2" a="1"/>
  <c r="AH94" i="2" s="1"/>
  <c r="AH5" i="2" a="1"/>
  <c r="AH5" i="2" s="1"/>
  <c r="AH22" i="2" a="1"/>
  <c r="AH22" i="2" s="1"/>
  <c r="AH78" i="2" a="1"/>
  <c r="AH78" i="2" s="1"/>
  <c r="AH73" i="2" a="1"/>
  <c r="AH73" i="2" s="1"/>
  <c r="AH83" i="2" a="1"/>
  <c r="AH83" i="2" s="1"/>
  <c r="AH13" i="2" a="1"/>
  <c r="AH13" i="2" s="1"/>
  <c r="AH139" i="2" a="1"/>
  <c r="AH139" i="2" s="1"/>
  <c r="AH112" i="2" a="1"/>
  <c r="AH112" i="2" s="1"/>
  <c r="AH44" i="2" a="1"/>
  <c r="AH44" i="2" s="1"/>
  <c r="AB153" i="2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X150" i="2"/>
  <c r="AU151" i="2"/>
  <c r="Z153" i="2"/>
  <c r="Z154" i="2" s="1"/>
  <c r="AC152" i="2"/>
  <c r="CU4" i="2" l="1"/>
  <c r="CV4" i="2" s="1"/>
  <c r="CW4" i="2" s="1"/>
  <c r="CX4" i="2" s="1"/>
  <c r="FZ5" i="2"/>
  <c r="FZ6" i="2" s="1"/>
  <c r="FZ7" i="2" s="1"/>
  <c r="FZ8" i="2" s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E10" i="2"/>
  <c r="FE11" i="2" s="1"/>
  <c r="FE12" i="2" s="1"/>
  <c r="FE13" i="2" s="1"/>
  <c r="FE14" i="2" s="1"/>
  <c r="FE15" i="2" s="1"/>
  <c r="FE16" i="2" s="1"/>
  <c r="FE17" i="2" s="1"/>
  <c r="FE18" i="2" s="1"/>
  <c r="FE19" i="2" s="1"/>
  <c r="FE20" i="2" s="1"/>
  <c r="FE21" i="2" s="1"/>
  <c r="FE22" i="2" s="1"/>
  <c r="FE23" i="2" s="1"/>
  <c r="FE24" i="2" s="1"/>
  <c r="FE25" i="2" s="1"/>
  <c r="FE26" i="2" s="1"/>
  <c r="FE27" i="2" s="1"/>
  <c r="FE28" i="2" s="1"/>
  <c r="FE29" i="2" s="1"/>
  <c r="FE30" i="2" s="1"/>
  <c r="FE31" i="2" s="1"/>
  <c r="FE32" i="2" s="1"/>
  <c r="FE33" i="2" s="1"/>
  <c r="FE34" i="2" s="1"/>
  <c r="FE35" i="2" s="1"/>
  <c r="FE36" i="2" s="1"/>
  <c r="FE37" i="2" s="1"/>
  <c r="FE38" i="2" s="1"/>
  <c r="FE39" i="2" s="1"/>
  <c r="FE40" i="2" s="1"/>
  <c r="FE41" i="2" s="1"/>
  <c r="FE42" i="2" s="1"/>
  <c r="FE43" i="2" s="1"/>
  <c r="FE44" i="2" s="1"/>
  <c r="FE45" i="2" s="1"/>
  <c r="FE46" i="2" s="1"/>
  <c r="FE47" i="2" s="1"/>
  <c r="FE48" i="2" s="1"/>
  <c r="FE49" i="2" s="1"/>
  <c r="FE50" i="2" s="1"/>
  <c r="FE51" i="2" s="1"/>
  <c r="FE52" i="2" s="1"/>
  <c r="FE53" i="2" s="1"/>
  <c r="FE54" i="2" s="1"/>
  <c r="FE55" i="2" s="1"/>
  <c r="FE56" i="2" s="1"/>
  <c r="FE57" i="2" s="1"/>
  <c r="FE58" i="2" s="1"/>
  <c r="FE59" i="2" s="1"/>
  <c r="FE60" i="2" s="1"/>
  <c r="FE61" i="2" s="1"/>
  <c r="FE62" i="2" s="1"/>
  <c r="FE63" i="2" s="1"/>
  <c r="FE64" i="2" s="1"/>
  <c r="FE65" i="2" s="1"/>
  <c r="FE66" i="2" s="1"/>
  <c r="FE67" i="2" s="1"/>
  <c r="FE68" i="2" s="1"/>
  <c r="FE69" i="2" s="1"/>
  <c r="FE70" i="2" s="1"/>
  <c r="FE71" i="2" s="1"/>
  <c r="FE72" i="2" s="1"/>
  <c r="FE73" i="2" s="1"/>
  <c r="FE74" i="2" s="1"/>
  <c r="FE75" i="2" s="1"/>
  <c r="FE76" i="2" s="1"/>
  <c r="FE77" i="2" s="1"/>
  <c r="FE78" i="2" s="1"/>
  <c r="FE79" i="2" s="1"/>
  <c r="FE80" i="2" s="1"/>
  <c r="FE81" i="2" s="1"/>
  <c r="FE82" i="2" s="1"/>
  <c r="FE83" i="2" s="1"/>
  <c r="FE84" i="2" s="1"/>
  <c r="FE85" i="2" s="1"/>
  <c r="FE86" i="2" s="1"/>
  <c r="FE87" i="2" s="1"/>
  <c r="FE88" i="2" s="1"/>
  <c r="FE89" i="2" s="1"/>
  <c r="FE90" i="2" s="1"/>
  <c r="FE91" i="2" s="1"/>
  <c r="FE92" i="2" s="1"/>
  <c r="FE93" i="2" s="1"/>
  <c r="FE94" i="2" s="1"/>
  <c r="FE95" i="2" s="1"/>
  <c r="FE96" i="2" s="1"/>
  <c r="FE97" i="2" s="1"/>
  <c r="FE98" i="2" s="1"/>
  <c r="FE99" i="2" s="1"/>
  <c r="FE100" i="2" s="1"/>
  <c r="FE101" i="2" s="1"/>
  <c r="FE102" i="2" s="1"/>
  <c r="FE103" i="2" s="1"/>
  <c r="FE104" i="2" s="1"/>
  <c r="FE105" i="2" s="1"/>
  <c r="FE106" i="2" s="1"/>
  <c r="FE107" i="2" s="1"/>
  <c r="FE108" i="2" s="1"/>
  <c r="FE109" i="2" s="1"/>
  <c r="FE110" i="2" s="1"/>
  <c r="FE111" i="2" s="1"/>
  <c r="FE112" i="2" s="1"/>
  <c r="FE113" i="2" s="1"/>
  <c r="FE114" i="2" s="1"/>
  <c r="FE115" i="2" s="1"/>
  <c r="FE116" i="2" s="1"/>
  <c r="FE117" i="2" s="1"/>
  <c r="FE118" i="2" s="1"/>
  <c r="FE119" i="2" s="1"/>
  <c r="FE120" i="2" s="1"/>
  <c r="FE121" i="2" s="1"/>
  <c r="FE122" i="2" s="1"/>
  <c r="FE123" i="2" s="1"/>
  <c r="FE124" i="2" s="1"/>
  <c r="FE125" i="2" s="1"/>
  <c r="FE126" i="2" s="1"/>
  <c r="FE127" i="2" s="1"/>
  <c r="FE128" i="2" s="1"/>
  <c r="FE129" i="2" s="1"/>
  <c r="FE130" i="2" s="1"/>
  <c r="FE131" i="2" s="1"/>
  <c r="FE132" i="2" s="1"/>
  <c r="FE133" i="2" s="1"/>
  <c r="FE134" i="2" s="1"/>
  <c r="FE135" i="2" s="1"/>
  <c r="FE136" i="2" s="1"/>
  <c r="FE137" i="2" s="1"/>
  <c r="FE138" i="2" s="1"/>
  <c r="FE139" i="2" s="1"/>
  <c r="FE140" i="2" s="1"/>
  <c r="FE141" i="2" s="1"/>
  <c r="FE142" i="2" s="1"/>
  <c r="FE143" i="2" s="1"/>
  <c r="FE144" i="2" s="1"/>
  <c r="FE145" i="2" s="1"/>
  <c r="FE146" i="2" s="1"/>
  <c r="FE147" i="2" s="1"/>
  <c r="FE148" i="2" s="1"/>
  <c r="FE149" i="2" s="1"/>
  <c r="FE150" i="2" s="1"/>
  <c r="FE151" i="2" s="1"/>
  <c r="FE152" i="2" s="1"/>
  <c r="FE153" i="2" s="1"/>
  <c r="FE154" i="2" s="1"/>
  <c r="FE155" i="2" s="1"/>
  <c r="FE156" i="2" s="1"/>
  <c r="FE157" i="2" s="1"/>
  <c r="FE158" i="2" s="1"/>
  <c r="FE159" i="2" s="1"/>
  <c r="FE160" i="2" s="1"/>
  <c r="FE161" i="2" s="1"/>
  <c r="FE162" i="2" s="1"/>
  <c r="FE163" i="2" s="1"/>
  <c r="FE164" i="2" s="1"/>
  <c r="FE165" i="2" s="1"/>
  <c r="FE166" i="2" s="1"/>
  <c r="FE167" i="2" s="1"/>
  <c r="FE168" i="2" s="1"/>
  <c r="FE169" i="2" s="1"/>
  <c r="FE170" i="2" s="1"/>
  <c r="FE171" i="2" s="1"/>
  <c r="FE172" i="2" s="1"/>
  <c r="FE173" i="2" s="1"/>
  <c r="FE174" i="2" s="1"/>
  <c r="FE175" i="2" s="1"/>
  <c r="FE176" i="2" s="1"/>
  <c r="FE177" i="2" s="1"/>
  <c r="FE178" i="2" s="1"/>
  <c r="FE179" i="2" s="1"/>
  <c r="FE180" i="2" s="1"/>
  <c r="FE181" i="2" s="1"/>
  <c r="FE182" i="2" s="1"/>
  <c r="FE183" i="2" s="1"/>
  <c r="FE184" i="2" s="1"/>
  <c r="FE185" i="2" s="1"/>
  <c r="FE186" i="2" s="1"/>
  <c r="FE187" i="2" s="1"/>
  <c r="FE188" i="2" s="1"/>
  <c r="FE189" i="2" s="1"/>
  <c r="FE190" i="2" s="1"/>
  <c r="FE191" i="2" s="1"/>
  <c r="FE192" i="2" s="1"/>
  <c r="FE193" i="2" s="1"/>
  <c r="FE194" i="2" s="1"/>
  <c r="FE195" i="2" s="1"/>
  <c r="FE196" i="2" s="1"/>
  <c r="FE197" i="2" s="1"/>
  <c r="FE198" i="2" s="1"/>
  <c r="FE199" i="2" s="1"/>
  <c r="FE200" i="2" s="1"/>
  <c r="FE201" i="2" s="1"/>
  <c r="FE202" i="2" s="1"/>
  <c r="FE203" i="2" s="1"/>
  <c r="EJ11" i="2"/>
  <c r="EJ12" i="2" s="1"/>
  <c r="EJ13" i="2" s="1"/>
  <c r="EJ14" i="2" s="1"/>
  <c r="EJ15" i="2" s="1"/>
  <c r="EJ16" i="2" s="1"/>
  <c r="EJ17" i="2" s="1"/>
  <c r="EJ18" i="2" s="1"/>
  <c r="EJ19" i="2" s="1"/>
  <c r="EJ20" i="2" s="1"/>
  <c r="EJ21" i="2" s="1"/>
  <c r="EJ22" i="2" s="1"/>
  <c r="EJ23" i="2" s="1"/>
  <c r="EJ24" i="2" s="1"/>
  <c r="EJ25" i="2" s="1"/>
  <c r="EJ26" i="2" s="1"/>
  <c r="EJ27" i="2" s="1"/>
  <c r="EJ28" i="2" s="1"/>
  <c r="EJ29" i="2" s="1"/>
  <c r="EJ30" i="2" s="1"/>
  <c r="EJ31" i="2" s="1"/>
  <c r="EJ32" i="2" s="1"/>
  <c r="EJ33" i="2" s="1"/>
  <c r="EJ34" i="2" s="1"/>
  <c r="EJ35" i="2" s="1"/>
  <c r="EJ36" i="2" s="1"/>
  <c r="EJ37" i="2" s="1"/>
  <c r="EJ38" i="2" s="1"/>
  <c r="EJ39" i="2" s="1"/>
  <c r="EJ40" i="2" s="1"/>
  <c r="EJ41" i="2" s="1"/>
  <c r="EJ42" i="2" s="1"/>
  <c r="EJ43" i="2" s="1"/>
  <c r="EJ44" i="2" s="1"/>
  <c r="EJ45" i="2" s="1"/>
  <c r="EJ46" i="2" s="1"/>
  <c r="EJ47" i="2" s="1"/>
  <c r="EJ48" i="2" s="1"/>
  <c r="EJ49" i="2" s="1"/>
  <c r="EJ50" i="2" s="1"/>
  <c r="EJ51" i="2" s="1"/>
  <c r="EJ52" i="2" s="1"/>
  <c r="EJ53" i="2" s="1"/>
  <c r="EJ54" i="2" s="1"/>
  <c r="EJ55" i="2" s="1"/>
  <c r="EJ56" i="2" s="1"/>
  <c r="EJ57" i="2" s="1"/>
  <c r="EJ58" i="2" s="1"/>
  <c r="EJ59" i="2" s="1"/>
  <c r="EJ60" i="2" s="1"/>
  <c r="EJ61" i="2" s="1"/>
  <c r="EJ62" i="2" s="1"/>
  <c r="EJ63" i="2" s="1"/>
  <c r="EJ64" i="2" s="1"/>
  <c r="EJ65" i="2" s="1"/>
  <c r="EJ66" i="2" s="1"/>
  <c r="EJ67" i="2" s="1"/>
  <c r="EJ68" i="2" s="1"/>
  <c r="EJ69" i="2" s="1"/>
  <c r="EJ70" i="2" s="1"/>
  <c r="EJ71" i="2" s="1"/>
  <c r="EJ72" i="2" s="1"/>
  <c r="EJ73" i="2" s="1"/>
  <c r="EJ74" i="2" s="1"/>
  <c r="EJ75" i="2" s="1"/>
  <c r="EJ76" i="2" s="1"/>
  <c r="EJ77" i="2" s="1"/>
  <c r="EJ78" i="2" s="1"/>
  <c r="EJ79" i="2" s="1"/>
  <c r="EJ80" i="2" s="1"/>
  <c r="EJ81" i="2" s="1"/>
  <c r="EJ82" i="2" s="1"/>
  <c r="EJ83" i="2" s="1"/>
  <c r="EJ84" i="2" s="1"/>
  <c r="EJ85" i="2" s="1"/>
  <c r="EJ86" i="2" s="1"/>
  <c r="EJ87" i="2" s="1"/>
  <c r="EJ88" i="2" s="1"/>
  <c r="EJ89" i="2" s="1"/>
  <c r="EJ90" i="2" s="1"/>
  <c r="EJ91" i="2" s="1"/>
  <c r="EJ92" i="2" s="1"/>
  <c r="EJ93" i="2" s="1"/>
  <c r="EJ94" i="2" s="1"/>
  <c r="EJ95" i="2" s="1"/>
  <c r="EJ96" i="2" s="1"/>
  <c r="EJ97" i="2" s="1"/>
  <c r="EJ98" i="2" s="1"/>
  <c r="EJ99" i="2" s="1"/>
  <c r="EJ100" i="2" s="1"/>
  <c r="EJ101" i="2" s="1"/>
  <c r="EJ102" i="2" s="1"/>
  <c r="EJ103" i="2" s="1"/>
  <c r="EJ104" i="2" s="1"/>
  <c r="EJ105" i="2" s="1"/>
  <c r="EJ106" i="2" s="1"/>
  <c r="EJ107" i="2" s="1"/>
  <c r="EJ108" i="2" s="1"/>
  <c r="EJ109" i="2" s="1"/>
  <c r="EJ110" i="2" s="1"/>
  <c r="EJ111" i="2" s="1"/>
  <c r="EJ112" i="2" s="1"/>
  <c r="EJ113" i="2" s="1"/>
  <c r="EJ114" i="2" s="1"/>
  <c r="EJ115" i="2" s="1"/>
  <c r="EJ116" i="2" s="1"/>
  <c r="EJ117" i="2" s="1"/>
  <c r="EJ118" i="2" s="1"/>
  <c r="EJ119" i="2" s="1"/>
  <c r="EJ120" i="2" s="1"/>
  <c r="EJ121" i="2" s="1"/>
  <c r="EJ122" i="2" s="1"/>
  <c r="EJ123" i="2" s="1"/>
  <c r="EJ124" i="2" s="1"/>
  <c r="EJ125" i="2" s="1"/>
  <c r="EJ126" i="2" s="1"/>
  <c r="EJ127" i="2" s="1"/>
  <c r="EJ128" i="2" s="1"/>
  <c r="EJ129" i="2" s="1"/>
  <c r="EJ130" i="2" s="1"/>
  <c r="EJ131" i="2" s="1"/>
  <c r="EJ132" i="2" s="1"/>
  <c r="EJ133" i="2" s="1"/>
  <c r="EJ134" i="2" s="1"/>
  <c r="EJ135" i="2" s="1"/>
  <c r="EJ136" i="2" s="1"/>
  <c r="EJ137" i="2" s="1"/>
  <c r="EJ138" i="2" s="1"/>
  <c r="EJ139" i="2" s="1"/>
  <c r="EJ140" i="2" s="1"/>
  <c r="EJ141" i="2" s="1"/>
  <c r="EJ142" i="2" s="1"/>
  <c r="EJ143" i="2" s="1"/>
  <c r="EJ144" i="2" s="1"/>
  <c r="EJ145" i="2" s="1"/>
  <c r="EJ146" i="2" s="1"/>
  <c r="EJ147" i="2" s="1"/>
  <c r="EJ148" i="2" s="1"/>
  <c r="EJ149" i="2" s="1"/>
  <c r="EJ150" i="2" s="1"/>
  <c r="EJ151" i="2" s="1"/>
  <c r="EJ152" i="2" s="1"/>
  <c r="EJ153" i="2" s="1"/>
  <c r="EJ154" i="2" s="1"/>
  <c r="EJ155" i="2" s="1"/>
  <c r="EJ156" i="2" s="1"/>
  <c r="EJ157" i="2" s="1"/>
  <c r="EJ158" i="2" s="1"/>
  <c r="EJ159" i="2" s="1"/>
  <c r="EJ160" i="2" s="1"/>
  <c r="EJ161" i="2" s="1"/>
  <c r="EJ162" i="2" s="1"/>
  <c r="EJ163" i="2" s="1"/>
  <c r="EJ164" i="2" s="1"/>
  <c r="EJ165" i="2" s="1"/>
  <c r="EJ166" i="2" s="1"/>
  <c r="EJ167" i="2" s="1"/>
  <c r="EJ168" i="2" s="1"/>
  <c r="EJ169" i="2" s="1"/>
  <c r="EJ170" i="2" s="1"/>
  <c r="EJ171" i="2" s="1"/>
  <c r="EJ172" i="2" s="1"/>
  <c r="EJ173" i="2" s="1"/>
  <c r="EJ174" i="2" s="1"/>
  <c r="EJ175" i="2" s="1"/>
  <c r="EJ176" i="2" s="1"/>
  <c r="EJ177" i="2" s="1"/>
  <c r="EJ178" i="2" s="1"/>
  <c r="EJ179" i="2" s="1"/>
  <c r="EJ180" i="2" s="1"/>
  <c r="EJ181" i="2" s="1"/>
  <c r="EJ182" i="2" s="1"/>
  <c r="EJ183" i="2" s="1"/>
  <c r="EJ184" i="2" s="1"/>
  <c r="EJ185" i="2" s="1"/>
  <c r="EJ186" i="2" s="1"/>
  <c r="EJ187" i="2" s="1"/>
  <c r="EJ188" i="2" s="1"/>
  <c r="EJ189" i="2" s="1"/>
  <c r="EJ190" i="2" s="1"/>
  <c r="EJ191" i="2" s="1"/>
  <c r="EJ192" i="2" s="1"/>
  <c r="EJ193" i="2" s="1"/>
  <c r="EJ194" i="2" s="1"/>
  <c r="EJ195" i="2" s="1"/>
  <c r="EJ196" i="2" s="1"/>
  <c r="EJ197" i="2" s="1"/>
  <c r="EJ198" i="2" s="1"/>
  <c r="EJ199" i="2" s="1"/>
  <c r="EJ200" i="2" s="1"/>
  <c r="EJ201" i="2" s="1"/>
  <c r="EJ202" i="2" s="1"/>
  <c r="EJ203" i="2" s="1"/>
  <c r="DO5" i="2"/>
  <c r="DO6" i="2" s="1"/>
  <c r="DO7" i="2" s="1"/>
  <c r="DO8" i="2" s="1"/>
  <c r="DO9" i="2" s="1"/>
  <c r="DO10" i="2" s="1"/>
  <c r="DO11" i="2" s="1"/>
  <c r="DO12" i="2" s="1"/>
  <c r="DO13" i="2" s="1"/>
  <c r="DO14" i="2" s="1"/>
  <c r="DO15" i="2" s="1"/>
  <c r="DO16" i="2" s="1"/>
  <c r="DO17" i="2" s="1"/>
  <c r="DO18" i="2" s="1"/>
  <c r="DO19" i="2" s="1"/>
  <c r="DO20" i="2" s="1"/>
  <c r="DO21" i="2" s="1"/>
  <c r="DO22" i="2" s="1"/>
  <c r="DO23" i="2" s="1"/>
  <c r="DO24" i="2" s="1"/>
  <c r="DO25" i="2" s="1"/>
  <c r="DO26" i="2" s="1"/>
  <c r="DO27" i="2" s="1"/>
  <c r="DO28" i="2" s="1"/>
  <c r="DO29" i="2" s="1"/>
  <c r="DO30" i="2" s="1"/>
  <c r="DO31" i="2" s="1"/>
  <c r="DO32" i="2" s="1"/>
  <c r="DO33" i="2" s="1"/>
  <c r="DO34" i="2" s="1"/>
  <c r="DO35" i="2" s="1"/>
  <c r="DO36" i="2" s="1"/>
  <c r="DO37" i="2" s="1"/>
  <c r="DO38" i="2" s="1"/>
  <c r="DO39" i="2" s="1"/>
  <c r="DO40" i="2" s="1"/>
  <c r="DO41" i="2" s="1"/>
  <c r="DO42" i="2" s="1"/>
  <c r="DO43" i="2" s="1"/>
  <c r="DO44" i="2" s="1"/>
  <c r="DO45" i="2" s="1"/>
  <c r="DO46" i="2" s="1"/>
  <c r="DO47" i="2" s="1"/>
  <c r="DO48" i="2" s="1"/>
  <c r="DO49" i="2" s="1"/>
  <c r="DO50" i="2" s="1"/>
  <c r="DO51" i="2" s="1"/>
  <c r="DO52" i="2" s="1"/>
  <c r="DO53" i="2" s="1"/>
  <c r="DO54" i="2" s="1"/>
  <c r="DO55" i="2" s="1"/>
  <c r="DO56" i="2" s="1"/>
  <c r="DO57" i="2" s="1"/>
  <c r="DO58" i="2" s="1"/>
  <c r="DO59" i="2" s="1"/>
  <c r="DO60" i="2" s="1"/>
  <c r="DO61" i="2" s="1"/>
  <c r="DO62" i="2" s="1"/>
  <c r="DO63" i="2" s="1"/>
  <c r="DO64" i="2" s="1"/>
  <c r="DO65" i="2" s="1"/>
  <c r="DO66" i="2" s="1"/>
  <c r="DO67" i="2" s="1"/>
  <c r="DO68" i="2" s="1"/>
  <c r="DO69" i="2" s="1"/>
  <c r="DO70" i="2" s="1"/>
  <c r="DO71" i="2" s="1"/>
  <c r="DO72" i="2" s="1"/>
  <c r="DO73" i="2" s="1"/>
  <c r="DO74" i="2" s="1"/>
  <c r="DO75" i="2" s="1"/>
  <c r="DO76" i="2" s="1"/>
  <c r="DO77" i="2" s="1"/>
  <c r="DO78" i="2" s="1"/>
  <c r="DO79" i="2" s="1"/>
  <c r="DO80" i="2" s="1"/>
  <c r="DO81" i="2" s="1"/>
  <c r="DO82" i="2" s="1"/>
  <c r="DO83" i="2" s="1"/>
  <c r="DO84" i="2" s="1"/>
  <c r="DO85" i="2" s="1"/>
  <c r="DO86" i="2" s="1"/>
  <c r="DO87" i="2" s="1"/>
  <c r="DO88" i="2" s="1"/>
  <c r="DO89" i="2" s="1"/>
  <c r="DO90" i="2" s="1"/>
  <c r="DO91" i="2" s="1"/>
  <c r="DO92" i="2" s="1"/>
  <c r="DO93" i="2" s="1"/>
  <c r="DO94" i="2" s="1"/>
  <c r="DO95" i="2" s="1"/>
  <c r="DO96" i="2" s="1"/>
  <c r="DO97" i="2" s="1"/>
  <c r="DO98" i="2" s="1"/>
  <c r="DO99" i="2" s="1"/>
  <c r="DO100" i="2" s="1"/>
  <c r="DO101" i="2" s="1"/>
  <c r="DO102" i="2" s="1"/>
  <c r="DO103" i="2" s="1"/>
  <c r="DO104" i="2" s="1"/>
  <c r="DO105" i="2" s="1"/>
  <c r="DO106" i="2" s="1"/>
  <c r="DO107" i="2" s="1"/>
  <c r="DO108" i="2" s="1"/>
  <c r="DO109" i="2" s="1"/>
  <c r="DO110" i="2" s="1"/>
  <c r="DO111" i="2" s="1"/>
  <c r="DO112" i="2" s="1"/>
  <c r="DO113" i="2" s="1"/>
  <c r="DO114" i="2" s="1"/>
  <c r="DO115" i="2" s="1"/>
  <c r="DO116" i="2" s="1"/>
  <c r="DO117" i="2" s="1"/>
  <c r="DO118" i="2" s="1"/>
  <c r="DO119" i="2" s="1"/>
  <c r="DO120" i="2" s="1"/>
  <c r="DO121" i="2" s="1"/>
  <c r="DO122" i="2" s="1"/>
  <c r="DO123" i="2" s="1"/>
  <c r="DO124" i="2" s="1"/>
  <c r="DO125" i="2" s="1"/>
  <c r="DO126" i="2" s="1"/>
  <c r="DO127" i="2" s="1"/>
  <c r="DO128" i="2" s="1"/>
  <c r="DO129" i="2" s="1"/>
  <c r="DO130" i="2" s="1"/>
  <c r="DO131" i="2" s="1"/>
  <c r="DO132" i="2" s="1"/>
  <c r="DO133" i="2" s="1"/>
  <c r="DO134" i="2" s="1"/>
  <c r="DO135" i="2" s="1"/>
  <c r="DO136" i="2" s="1"/>
  <c r="DO137" i="2" s="1"/>
  <c r="DO138" i="2" s="1"/>
  <c r="DO139" i="2" s="1"/>
  <c r="DO140" i="2" s="1"/>
  <c r="DO141" i="2" s="1"/>
  <c r="DO142" i="2" s="1"/>
  <c r="DO143" i="2" s="1"/>
  <c r="DO144" i="2" s="1"/>
  <c r="DO145" i="2" s="1"/>
  <c r="DO146" i="2" s="1"/>
  <c r="DO147" i="2" s="1"/>
  <c r="DO148" i="2" s="1"/>
  <c r="DO149" i="2" s="1"/>
  <c r="DO150" i="2" s="1"/>
  <c r="DO151" i="2" s="1"/>
  <c r="DO152" i="2" s="1"/>
  <c r="DO153" i="2" s="1"/>
  <c r="DO154" i="2" s="1"/>
  <c r="DO155" i="2" s="1"/>
  <c r="DO156" i="2" s="1"/>
  <c r="DO157" i="2" s="1"/>
  <c r="DO158" i="2" s="1"/>
  <c r="DO159" i="2" s="1"/>
  <c r="DO160" i="2" s="1"/>
  <c r="DO161" i="2" s="1"/>
  <c r="DO162" i="2" s="1"/>
  <c r="DO163" i="2" s="1"/>
  <c r="DO164" i="2" s="1"/>
  <c r="DO165" i="2" s="1"/>
  <c r="DO166" i="2" s="1"/>
  <c r="DO167" i="2" s="1"/>
  <c r="DO168" i="2" s="1"/>
  <c r="DO169" i="2" s="1"/>
  <c r="DO170" i="2" s="1"/>
  <c r="DO171" i="2" s="1"/>
  <c r="DO172" i="2" s="1"/>
  <c r="DO173" i="2" s="1"/>
  <c r="DO174" i="2" s="1"/>
  <c r="DO175" i="2" s="1"/>
  <c r="DO176" i="2" s="1"/>
  <c r="DO177" i="2" s="1"/>
  <c r="DO178" i="2" s="1"/>
  <c r="DO179" i="2" s="1"/>
  <c r="DO180" i="2" s="1"/>
  <c r="DO181" i="2" s="1"/>
  <c r="DO182" i="2" s="1"/>
  <c r="DO183" i="2" s="1"/>
  <c r="DO184" i="2" s="1"/>
  <c r="DO185" i="2" s="1"/>
  <c r="DO186" i="2" s="1"/>
  <c r="DO187" i="2" s="1"/>
  <c r="DO188" i="2" s="1"/>
  <c r="DO189" i="2" s="1"/>
  <c r="DO190" i="2" s="1"/>
  <c r="DO191" i="2" s="1"/>
  <c r="DO192" i="2" s="1"/>
  <c r="DO193" i="2" s="1"/>
  <c r="DO194" i="2" s="1"/>
  <c r="DO195" i="2" s="1"/>
  <c r="DO196" i="2" s="1"/>
  <c r="DO197" i="2" s="1"/>
  <c r="DO198" i="2" s="1"/>
  <c r="DO199" i="2" s="1"/>
  <c r="DO200" i="2" s="1"/>
  <c r="DO201" i="2" s="1"/>
  <c r="DO202" i="2" s="1"/>
  <c r="DO203" i="2" s="1"/>
  <c r="CT7" i="2"/>
  <c r="CT8" i="2" s="1"/>
  <c r="CT9" i="2" s="1"/>
  <c r="CT10" i="2" s="1"/>
  <c r="CT11" i="2" s="1"/>
  <c r="CT12" i="2" s="1"/>
  <c r="CT13" i="2" s="1"/>
  <c r="CT14" i="2" s="1"/>
  <c r="CT15" i="2" s="1"/>
  <c r="CT16" i="2" s="1"/>
  <c r="CT17" i="2" s="1"/>
  <c r="CT18" i="2" s="1"/>
  <c r="CT19" i="2" s="1"/>
  <c r="CT20" i="2" s="1"/>
  <c r="CT21" i="2" s="1"/>
  <c r="CT22" i="2" s="1"/>
  <c r="CT23" i="2" s="1"/>
  <c r="CT24" i="2" s="1"/>
  <c r="CT25" i="2" s="1"/>
  <c r="CT26" i="2" s="1"/>
  <c r="CT27" i="2" s="1"/>
  <c r="CT28" i="2" s="1"/>
  <c r="CT29" i="2" s="1"/>
  <c r="CT30" i="2" s="1"/>
  <c r="CT31" i="2" s="1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66" i="2" s="1"/>
  <c r="CT67" i="2" s="1"/>
  <c r="CT68" i="2" s="1"/>
  <c r="CT69" i="2" s="1"/>
  <c r="CT70" i="2" s="1"/>
  <c r="CT71" i="2" s="1"/>
  <c r="CT72" i="2" s="1"/>
  <c r="CT73" i="2" s="1"/>
  <c r="CT74" i="2" s="1"/>
  <c r="CT75" i="2" s="1"/>
  <c r="CT76" i="2" s="1"/>
  <c r="CT77" i="2" s="1"/>
  <c r="CT78" i="2" s="1"/>
  <c r="CT79" i="2" s="1"/>
  <c r="CT80" i="2" s="1"/>
  <c r="CT81" i="2" s="1"/>
  <c r="CT82" i="2" s="1"/>
  <c r="CT83" i="2" s="1"/>
  <c r="CT84" i="2" s="1"/>
  <c r="CT85" i="2" s="1"/>
  <c r="CT86" i="2" s="1"/>
  <c r="CT87" i="2" s="1"/>
  <c r="CT88" i="2" s="1"/>
  <c r="CT89" i="2" s="1"/>
  <c r="CT90" i="2" s="1"/>
  <c r="CT91" i="2" s="1"/>
  <c r="CT92" i="2" s="1"/>
  <c r="CT93" i="2" s="1"/>
  <c r="CT94" i="2" s="1"/>
  <c r="CT95" i="2" s="1"/>
  <c r="CT96" i="2" s="1"/>
  <c r="CT97" i="2" s="1"/>
  <c r="CT98" i="2" s="1"/>
  <c r="CT99" i="2" s="1"/>
  <c r="CT100" i="2" s="1"/>
  <c r="CT101" i="2" s="1"/>
  <c r="CT102" i="2" s="1"/>
  <c r="CT103" i="2" s="1"/>
  <c r="CT104" i="2" s="1"/>
  <c r="CT105" i="2" s="1"/>
  <c r="CT106" i="2" s="1"/>
  <c r="CT107" i="2" s="1"/>
  <c r="CT108" i="2" s="1"/>
  <c r="CT109" i="2" s="1"/>
  <c r="CT110" i="2" s="1"/>
  <c r="CT111" i="2" s="1"/>
  <c r="CT112" i="2" s="1"/>
  <c r="CT113" i="2" s="1"/>
  <c r="CT114" i="2" s="1"/>
  <c r="CT115" i="2" s="1"/>
  <c r="CT116" i="2" s="1"/>
  <c r="CT117" i="2" s="1"/>
  <c r="CT118" i="2" s="1"/>
  <c r="CT119" i="2" s="1"/>
  <c r="CT120" i="2" s="1"/>
  <c r="CT121" i="2" s="1"/>
  <c r="CT122" i="2" s="1"/>
  <c r="CT123" i="2" s="1"/>
  <c r="CT124" i="2" s="1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T152" i="2" s="1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BY5" i="2"/>
  <c r="BY6" i="2" s="1"/>
  <c r="BY7" i="2" s="1"/>
  <c r="BY8" i="2" s="1"/>
  <c r="BY9" i="2" s="1"/>
  <c r="BY10" i="2" s="1"/>
  <c r="BY11" i="2" s="1"/>
  <c r="BY12" i="2" s="1"/>
  <c r="BY13" i="2" s="1"/>
  <c r="BY14" i="2" s="1"/>
  <c r="BY15" i="2" s="1"/>
  <c r="BY16" i="2" s="1"/>
  <c r="BY17" i="2" s="1"/>
  <c r="BY18" i="2" s="1"/>
  <c r="BY19" i="2" s="1"/>
  <c r="BY20" i="2" s="1"/>
  <c r="BY21" i="2" s="1"/>
  <c r="BY22" i="2" s="1"/>
  <c r="BY23" i="2" s="1"/>
  <c r="BY24" i="2" s="1"/>
  <c r="BY25" i="2" s="1"/>
  <c r="BY26" i="2" s="1"/>
  <c r="BY27" i="2" s="1"/>
  <c r="BY28" i="2" s="1"/>
  <c r="BY29" i="2" s="1"/>
  <c r="BY30" i="2" s="1"/>
  <c r="BY31" i="2" s="1"/>
  <c r="BY32" i="2" s="1"/>
  <c r="BY33" i="2" s="1"/>
  <c r="BY34" i="2" s="1"/>
  <c r="BY35" i="2" s="1"/>
  <c r="BY36" i="2" s="1"/>
  <c r="BY37" i="2" s="1"/>
  <c r="BY38" i="2" s="1"/>
  <c r="BY39" i="2" s="1"/>
  <c r="BY40" i="2" s="1"/>
  <c r="BY41" i="2" s="1"/>
  <c r="BY42" i="2" s="1"/>
  <c r="BY43" i="2" s="1"/>
  <c r="BY44" i="2" s="1"/>
  <c r="BY45" i="2" s="1"/>
  <c r="BY46" i="2" s="1"/>
  <c r="BY47" i="2" s="1"/>
  <c r="BY48" i="2" s="1"/>
  <c r="BY49" i="2" s="1"/>
  <c r="BY50" i="2" s="1"/>
  <c r="BY51" i="2" s="1"/>
  <c r="BY52" i="2" s="1"/>
  <c r="BY53" i="2" s="1"/>
  <c r="BY54" i="2" s="1"/>
  <c r="BY55" i="2" s="1"/>
  <c r="BY56" i="2" s="1"/>
  <c r="BY57" i="2" s="1"/>
  <c r="BY58" i="2" s="1"/>
  <c r="BY59" i="2" s="1"/>
  <c r="BY60" i="2" s="1"/>
  <c r="BY61" i="2" s="1"/>
  <c r="BY62" i="2" s="1"/>
  <c r="BY63" i="2" s="1"/>
  <c r="BY64" i="2" s="1"/>
  <c r="BY65" i="2" s="1"/>
  <c r="BY66" i="2" s="1"/>
  <c r="BY67" i="2" s="1"/>
  <c r="BY68" i="2" s="1"/>
  <c r="BY69" i="2" s="1"/>
  <c r="BY70" i="2" s="1"/>
  <c r="BY71" i="2" s="1"/>
  <c r="BY72" i="2" s="1"/>
  <c r="BY73" i="2" s="1"/>
  <c r="BY74" i="2" s="1"/>
  <c r="BY75" i="2" s="1"/>
  <c r="BY76" i="2" s="1"/>
  <c r="BY77" i="2" s="1"/>
  <c r="BY78" i="2" s="1"/>
  <c r="BY79" i="2" s="1"/>
  <c r="BY80" i="2" s="1"/>
  <c r="BY81" i="2" s="1"/>
  <c r="BY82" i="2" s="1"/>
  <c r="BY83" i="2" s="1"/>
  <c r="BY84" i="2" s="1"/>
  <c r="BY85" i="2" s="1"/>
  <c r="BY86" i="2" s="1"/>
  <c r="BY87" i="2" s="1"/>
  <c r="BY88" i="2" s="1"/>
  <c r="BY89" i="2" s="1"/>
  <c r="BY90" i="2" s="1"/>
  <c r="BY91" i="2" s="1"/>
  <c r="BY92" i="2" s="1"/>
  <c r="BY93" i="2" s="1"/>
  <c r="BY94" i="2" s="1"/>
  <c r="BY95" i="2" s="1"/>
  <c r="BY96" i="2" s="1"/>
  <c r="BY97" i="2" s="1"/>
  <c r="BY98" i="2" s="1"/>
  <c r="BY99" i="2" s="1"/>
  <c r="BY100" i="2" s="1"/>
  <c r="BY101" i="2" s="1"/>
  <c r="BY102" i="2" s="1"/>
  <c r="BY103" i="2" s="1"/>
  <c r="BY104" i="2" s="1"/>
  <c r="BY105" i="2" s="1"/>
  <c r="BY106" i="2" s="1"/>
  <c r="BY107" i="2" s="1"/>
  <c r="BY108" i="2" s="1"/>
  <c r="BY109" i="2" s="1"/>
  <c r="BY110" i="2" s="1"/>
  <c r="BY111" i="2" s="1"/>
  <c r="BY112" i="2" s="1"/>
  <c r="BY113" i="2" s="1"/>
  <c r="BY114" i="2" s="1"/>
  <c r="BY115" i="2" s="1"/>
  <c r="BY116" i="2" s="1"/>
  <c r="BY117" i="2" s="1"/>
  <c r="BY118" i="2" s="1"/>
  <c r="BY119" i="2" s="1"/>
  <c r="BY120" i="2" s="1"/>
  <c r="BY121" i="2" s="1"/>
  <c r="BY122" i="2" s="1"/>
  <c r="BY123" i="2" s="1"/>
  <c r="BY124" i="2" s="1"/>
  <c r="BY125" i="2" s="1"/>
  <c r="BY126" i="2" s="1"/>
  <c r="BY127" i="2" s="1"/>
  <c r="BY128" i="2" s="1"/>
  <c r="BY129" i="2" s="1"/>
  <c r="BY130" i="2" s="1"/>
  <c r="BY131" i="2" s="1"/>
  <c r="BY132" i="2" s="1"/>
  <c r="BY133" i="2" s="1"/>
  <c r="BY134" i="2" s="1"/>
  <c r="BY135" i="2" s="1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BE4" i="2"/>
  <c r="BF4" i="2" s="1"/>
  <c r="BG4" i="2" s="1"/>
  <c r="BH4" i="2" s="1"/>
  <c r="BD21" i="2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AI5" i="2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N22" i="2"/>
  <c r="O21" i="2"/>
  <c r="P21" i="2" s="1"/>
  <c r="Q21" i="2" s="1"/>
  <c r="R21" i="2" s="1"/>
  <c r="H193" i="2"/>
  <c r="Z155" i="2"/>
  <c r="AC154" i="2"/>
  <c r="HJ154" i="2"/>
  <c r="HG155" i="2"/>
  <c r="CN154" i="2"/>
  <c r="CK155" i="2"/>
  <c r="EV155" i="2"/>
  <c r="EY154" i="2"/>
  <c r="EA155" i="2"/>
  <c r="ED154" i="2"/>
  <c r="GO154" i="2"/>
  <c r="GL155" i="2"/>
  <c r="FT154" i="2"/>
  <c r="FQ155" i="2"/>
  <c r="D194" i="2"/>
  <c r="G194" i="2" s="1"/>
  <c r="DF155" i="2"/>
  <c r="DI154" i="2"/>
  <c r="DI153" i="2"/>
  <c r="FT153" i="2"/>
  <c r="CN153" i="2"/>
  <c r="HJ153" i="2"/>
  <c r="GO153" i="2"/>
  <c r="EY153" i="2"/>
  <c r="GV4" i="2"/>
  <c r="GW4" i="2" s="1"/>
  <c r="GX4" i="2" s="1"/>
  <c r="GY4" i="2" s="1"/>
  <c r="ED153" i="2"/>
  <c r="CU5" i="2"/>
  <c r="CV5" i="2" s="1"/>
  <c r="CW5" i="2" s="1"/>
  <c r="CX5" i="2" s="1"/>
  <c r="EK4" i="2"/>
  <c r="EL4" i="2" s="1"/>
  <c r="EM4" i="2" s="1"/>
  <c r="EN4" i="2" s="1"/>
  <c r="GA5" i="2"/>
  <c r="GB5" i="2" s="1"/>
  <c r="GC5" i="2" s="1"/>
  <c r="GD5" i="2" s="1"/>
  <c r="FF4" i="2"/>
  <c r="FG4" i="2" s="1"/>
  <c r="FH4" i="2" s="1"/>
  <c r="FI4" i="2" s="1"/>
  <c r="AJ4" i="2"/>
  <c r="AK4" i="2" s="1"/>
  <c r="AL4" i="2" s="1"/>
  <c r="AM4" i="2" s="1"/>
  <c r="AW152" i="2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V152" i="2"/>
  <c r="AC153" i="2"/>
  <c r="AX151" i="2"/>
  <c r="AU152" i="2"/>
  <c r="DP5" i="2" l="1"/>
  <c r="DQ5" i="2" s="1"/>
  <c r="DR5" i="2" s="1"/>
  <c r="DS5" i="2" s="1"/>
  <c r="N23" i="2"/>
  <c r="O22" i="2"/>
  <c r="P22" i="2" s="1"/>
  <c r="Q22" i="2" s="1"/>
  <c r="R22" i="2" s="1"/>
  <c r="GV154" i="2"/>
  <c r="GA154" i="2"/>
  <c r="H194" i="2"/>
  <c r="D195" i="2"/>
  <c r="G195" i="2" s="1"/>
  <c r="EY155" i="2"/>
  <c r="EV156" i="2"/>
  <c r="FQ156" i="2"/>
  <c r="FT155" i="2"/>
  <c r="CN155" i="2"/>
  <c r="CK156" i="2"/>
  <c r="GL156" i="2"/>
  <c r="GO155" i="2"/>
  <c r="HG156" i="2"/>
  <c r="HJ155" i="2"/>
  <c r="EA156" i="2"/>
  <c r="ED155" i="2"/>
  <c r="Z156" i="2"/>
  <c r="AC155" i="2"/>
  <c r="DF156" i="2"/>
  <c r="DI155" i="2"/>
  <c r="FF154" i="2"/>
  <c r="EK154" i="2"/>
  <c r="DP154" i="2"/>
  <c r="CU154" i="2"/>
  <c r="BZ154" i="2"/>
  <c r="BE154" i="2"/>
  <c r="AJ154" i="2"/>
  <c r="BZ5" i="2"/>
  <c r="CA5" i="2" s="1"/>
  <c r="CB5" i="2" s="1"/>
  <c r="CC5" i="2" s="1"/>
  <c r="BE5" i="2"/>
  <c r="BF5" i="2" s="1"/>
  <c r="BG5" i="2" s="1"/>
  <c r="BH5" i="2" s="1"/>
  <c r="FF5" i="2"/>
  <c r="FG5" i="2" s="1"/>
  <c r="FH5" i="2" s="1"/>
  <c r="FI5" i="2" s="1"/>
  <c r="EK5" i="2"/>
  <c r="EL5" i="2" s="1"/>
  <c r="EM5" i="2" s="1"/>
  <c r="EN5" i="2" s="1"/>
  <c r="CU6" i="2"/>
  <c r="CV6" i="2" s="1"/>
  <c r="CW6" i="2" s="1"/>
  <c r="CX6" i="2" s="1"/>
  <c r="BE6" i="2"/>
  <c r="BF6" i="2" s="1"/>
  <c r="BG6" i="2" s="1"/>
  <c r="BH6" i="2" s="1"/>
  <c r="GA6" i="2"/>
  <c r="GB6" i="2" s="1"/>
  <c r="GC6" i="2" s="1"/>
  <c r="GD6" i="2" s="1"/>
  <c r="DP6" i="2"/>
  <c r="DQ6" i="2" s="1"/>
  <c r="DR6" i="2" s="1"/>
  <c r="DS6" i="2" s="1"/>
  <c r="BZ6" i="2"/>
  <c r="CA6" i="2" s="1"/>
  <c r="CB6" i="2" s="1"/>
  <c r="CC6" i="2" s="1"/>
  <c r="GV5" i="2"/>
  <c r="GW5" i="2" s="1"/>
  <c r="GX5" i="2" s="1"/>
  <c r="GY5" i="2" s="1"/>
  <c r="AJ5" i="2"/>
  <c r="AK5" i="2" s="1"/>
  <c r="AL5" i="2" s="1"/>
  <c r="AM5" i="2" s="1"/>
  <c r="AV153" i="2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X152" i="2"/>
  <c r="AU153" i="2"/>
  <c r="AU154" i="2" s="1"/>
  <c r="N24" i="2" l="1"/>
  <c r="O23" i="2"/>
  <c r="P23" i="2" s="1"/>
  <c r="Q23" i="2" s="1"/>
  <c r="R23" i="2" s="1"/>
  <c r="GV155" i="2"/>
  <c r="GW155" i="2" s="1"/>
  <c r="GX155" i="2" s="1"/>
  <c r="GY155" i="2" s="1"/>
  <c r="GW154" i="2"/>
  <c r="GX154" i="2" s="1"/>
  <c r="GY154" i="2" s="1"/>
  <c r="GA155" i="2"/>
  <c r="GB154" i="2"/>
  <c r="GC154" i="2" s="1"/>
  <c r="GD154" i="2" s="1"/>
  <c r="H195" i="2"/>
  <c r="AX154" i="2"/>
  <c r="AU155" i="2"/>
  <c r="AC156" i="2"/>
  <c r="Z157" i="2"/>
  <c r="ED156" i="2"/>
  <c r="EA157" i="2"/>
  <c r="FT156" i="2"/>
  <c r="FQ157" i="2"/>
  <c r="CN156" i="2"/>
  <c r="CK157" i="2"/>
  <c r="EY156" i="2"/>
  <c r="EV157" i="2"/>
  <c r="HJ156" i="2"/>
  <c r="HG157" i="2"/>
  <c r="GO156" i="2"/>
  <c r="GL157" i="2"/>
  <c r="D196" i="2"/>
  <c r="G196" i="2" s="1"/>
  <c r="DI156" i="2"/>
  <c r="DF157" i="2"/>
  <c r="FG154" i="2"/>
  <c r="FH154" i="2" s="1"/>
  <c r="FI154" i="2" s="1"/>
  <c r="FF155" i="2"/>
  <c r="EL154" i="2"/>
  <c r="EM154" i="2" s="1"/>
  <c r="EN154" i="2" s="1"/>
  <c r="EK155" i="2"/>
  <c r="DQ154" i="2"/>
  <c r="DR154" i="2" s="1"/>
  <c r="DS154" i="2" s="1"/>
  <c r="DP155" i="2"/>
  <c r="CU155" i="2"/>
  <c r="CV154" i="2"/>
  <c r="CW154" i="2" s="1"/>
  <c r="CX154" i="2" s="1"/>
  <c r="CA154" i="2"/>
  <c r="CB154" i="2" s="1"/>
  <c r="CC154" i="2" s="1"/>
  <c r="BZ155" i="2"/>
  <c r="BE155" i="2"/>
  <c r="BF154" i="2"/>
  <c r="BG154" i="2" s="1"/>
  <c r="BH154" i="2" s="1"/>
  <c r="AJ155" i="2"/>
  <c r="AK154" i="2"/>
  <c r="AL154" i="2" s="1"/>
  <c r="AM154" i="2" s="1"/>
  <c r="GV6" i="2"/>
  <c r="GW6" i="2" s="1"/>
  <c r="GX6" i="2" s="1"/>
  <c r="GY6" i="2" s="1"/>
  <c r="DP7" i="2"/>
  <c r="DQ7" i="2" s="1"/>
  <c r="DR7" i="2" s="1"/>
  <c r="DS7" i="2" s="1"/>
  <c r="BE7" i="2"/>
  <c r="BF7" i="2" s="1"/>
  <c r="BG7" i="2" s="1"/>
  <c r="BH7" i="2" s="1"/>
  <c r="EK6" i="2"/>
  <c r="EL6" i="2" s="1"/>
  <c r="EM6" i="2" s="1"/>
  <c r="EN6" i="2" s="1"/>
  <c r="BZ7" i="2"/>
  <c r="CA7" i="2" s="1"/>
  <c r="CB7" i="2" s="1"/>
  <c r="CC7" i="2" s="1"/>
  <c r="GA7" i="2"/>
  <c r="GB7" i="2" s="1"/>
  <c r="GC7" i="2" s="1"/>
  <c r="GD7" i="2" s="1"/>
  <c r="CU7" i="2"/>
  <c r="CV7" i="2" s="1"/>
  <c r="CW7" i="2" s="1"/>
  <c r="CX7" i="2" s="1"/>
  <c r="FF6" i="2"/>
  <c r="FG6" i="2" s="1"/>
  <c r="FH6" i="2" s="1"/>
  <c r="FI6" i="2" s="1"/>
  <c r="AJ6" i="2"/>
  <c r="AK6" i="2" s="1"/>
  <c r="AL6" i="2" s="1"/>
  <c r="AM6" i="2" s="1"/>
  <c r="AX153" i="2"/>
  <c r="N25" i="2" l="1"/>
  <c r="O24" i="2"/>
  <c r="P24" i="2" s="1"/>
  <c r="Q24" i="2" s="1"/>
  <c r="R24" i="2" s="1"/>
  <c r="GV156" i="2"/>
  <c r="GA156" i="2"/>
  <c r="GB155" i="2"/>
  <c r="GC155" i="2" s="1"/>
  <c r="GD155" i="2" s="1"/>
  <c r="H196" i="2"/>
  <c r="HG158" i="2"/>
  <c r="HJ157" i="2"/>
  <c r="EA158" i="2"/>
  <c r="ED157" i="2"/>
  <c r="GL158" i="2"/>
  <c r="GO157" i="2"/>
  <c r="FT157" i="2"/>
  <c r="FQ158" i="2"/>
  <c r="EV158" i="2"/>
  <c r="EY157" i="2"/>
  <c r="AC157" i="2"/>
  <c r="Z158" i="2"/>
  <c r="CK158" i="2"/>
  <c r="CN157" i="2"/>
  <c r="AX155" i="2"/>
  <c r="AU156" i="2"/>
  <c r="D197" i="2"/>
  <c r="G197" i="2" s="1"/>
  <c r="DF158" i="2"/>
  <c r="DI157" i="2"/>
  <c r="FF156" i="2"/>
  <c r="FG155" i="2"/>
  <c r="FH155" i="2" s="1"/>
  <c r="FI155" i="2" s="1"/>
  <c r="EK156" i="2"/>
  <c r="EL155" i="2"/>
  <c r="EM155" i="2" s="1"/>
  <c r="EN155" i="2" s="1"/>
  <c r="DP156" i="2"/>
  <c r="DQ155" i="2"/>
  <c r="DR155" i="2" s="1"/>
  <c r="DS155" i="2" s="1"/>
  <c r="CV155" i="2"/>
  <c r="CW155" i="2" s="1"/>
  <c r="CX155" i="2" s="1"/>
  <c r="CU156" i="2"/>
  <c r="CA155" i="2"/>
  <c r="CB155" i="2" s="1"/>
  <c r="CC155" i="2" s="1"/>
  <c r="BZ156" i="2"/>
  <c r="BE156" i="2"/>
  <c r="BF155" i="2"/>
  <c r="BG155" i="2" s="1"/>
  <c r="BH155" i="2" s="1"/>
  <c r="AJ156" i="2"/>
  <c r="AK155" i="2"/>
  <c r="AL155" i="2" s="1"/>
  <c r="AM155" i="2" s="1"/>
  <c r="FF7" i="2"/>
  <c r="FG7" i="2" s="1"/>
  <c r="FH7" i="2" s="1"/>
  <c r="FI7" i="2" s="1"/>
  <c r="GA8" i="2"/>
  <c r="GB8" i="2" s="1"/>
  <c r="GC8" i="2" s="1"/>
  <c r="GD8" i="2" s="1"/>
  <c r="EK7" i="2"/>
  <c r="EL7" i="2" s="1"/>
  <c r="EM7" i="2" s="1"/>
  <c r="EN7" i="2" s="1"/>
  <c r="DP8" i="2"/>
  <c r="DQ8" i="2" s="1"/>
  <c r="DR8" i="2" s="1"/>
  <c r="DS8" i="2" s="1"/>
  <c r="CU8" i="2"/>
  <c r="CV8" i="2" s="1"/>
  <c r="CW8" i="2" s="1"/>
  <c r="CX8" i="2" s="1"/>
  <c r="BZ8" i="2"/>
  <c r="CA8" i="2" s="1"/>
  <c r="CB8" i="2" s="1"/>
  <c r="CC8" i="2" s="1"/>
  <c r="BE8" i="2"/>
  <c r="BF8" i="2" s="1"/>
  <c r="BG8" i="2" s="1"/>
  <c r="BH8" i="2" s="1"/>
  <c r="GV7" i="2"/>
  <c r="GW7" i="2" s="1"/>
  <c r="GX7" i="2" s="1"/>
  <c r="GY7" i="2" s="1"/>
  <c r="AJ7" i="2"/>
  <c r="AK7" i="2" s="1"/>
  <c r="AL7" i="2" s="1"/>
  <c r="AM7" i="2" s="1"/>
  <c r="N26" i="2" l="1"/>
  <c r="O25" i="2"/>
  <c r="GV157" i="2"/>
  <c r="GW157" i="2" s="1"/>
  <c r="GX157" i="2" s="1"/>
  <c r="GY157" i="2" s="1"/>
  <c r="GW156" i="2"/>
  <c r="GX156" i="2" s="1"/>
  <c r="GY156" i="2" s="1"/>
  <c r="GA157" i="2"/>
  <c r="GB156" i="2"/>
  <c r="GC156" i="2" s="1"/>
  <c r="GD156" i="2" s="1"/>
  <c r="H197" i="2"/>
  <c r="AX156" i="2"/>
  <c r="AU157" i="2"/>
  <c r="CN158" i="2"/>
  <c r="CK159" i="2"/>
  <c r="GO158" i="2"/>
  <c r="GL159" i="2"/>
  <c r="AC158" i="2"/>
  <c r="Z159" i="2"/>
  <c r="FQ159" i="2"/>
  <c r="FT158" i="2"/>
  <c r="ED158" i="2"/>
  <c r="EA159" i="2"/>
  <c r="D198" i="2"/>
  <c r="G198" i="2" s="1"/>
  <c r="EY158" i="2"/>
  <c r="EV159" i="2"/>
  <c r="HJ158" i="2"/>
  <c r="HG159" i="2"/>
  <c r="DI158" i="2"/>
  <c r="DF159" i="2"/>
  <c r="FF157" i="2"/>
  <c r="FG156" i="2"/>
  <c r="FH156" i="2" s="1"/>
  <c r="FI156" i="2" s="1"/>
  <c r="EL156" i="2"/>
  <c r="EM156" i="2" s="1"/>
  <c r="EN156" i="2" s="1"/>
  <c r="EK157" i="2"/>
  <c r="DQ156" i="2"/>
  <c r="DR156" i="2" s="1"/>
  <c r="DS156" i="2" s="1"/>
  <c r="DP157" i="2"/>
  <c r="CV156" i="2"/>
  <c r="CW156" i="2" s="1"/>
  <c r="CX156" i="2" s="1"/>
  <c r="CU157" i="2"/>
  <c r="BZ157" i="2"/>
  <c r="CA156" i="2"/>
  <c r="CB156" i="2" s="1"/>
  <c r="CC156" i="2" s="1"/>
  <c r="BE157" i="2"/>
  <c r="BF156" i="2"/>
  <c r="BG156" i="2" s="1"/>
  <c r="BH156" i="2" s="1"/>
  <c r="AK156" i="2"/>
  <c r="AL156" i="2" s="1"/>
  <c r="AM156" i="2" s="1"/>
  <c r="AJ157" i="2"/>
  <c r="BE9" i="2"/>
  <c r="BF9" i="2" s="1"/>
  <c r="BG9" i="2" s="1"/>
  <c r="BH9" i="2" s="1"/>
  <c r="GV8" i="2"/>
  <c r="GW8" i="2" s="1"/>
  <c r="GX8" i="2" s="1"/>
  <c r="GY8" i="2" s="1"/>
  <c r="BZ9" i="2"/>
  <c r="CA9" i="2" s="1"/>
  <c r="CB9" i="2" s="1"/>
  <c r="CC9" i="2" s="1"/>
  <c r="DP9" i="2"/>
  <c r="DQ9" i="2" s="1"/>
  <c r="DR9" i="2" s="1"/>
  <c r="DS9" i="2" s="1"/>
  <c r="GA9" i="2"/>
  <c r="GB9" i="2" s="1"/>
  <c r="GC9" i="2" s="1"/>
  <c r="GD9" i="2" s="1"/>
  <c r="CU9" i="2"/>
  <c r="CV9" i="2" s="1"/>
  <c r="CW9" i="2" s="1"/>
  <c r="CX9" i="2" s="1"/>
  <c r="EK8" i="2"/>
  <c r="EL8" i="2" s="1"/>
  <c r="EM8" i="2" s="1"/>
  <c r="EN8" i="2" s="1"/>
  <c r="FF8" i="2"/>
  <c r="FG8" i="2" s="1"/>
  <c r="FH8" i="2" s="1"/>
  <c r="FI8" i="2" s="1"/>
  <c r="AJ8" i="2"/>
  <c r="AK8" i="2" s="1"/>
  <c r="AL8" i="2" s="1"/>
  <c r="AM8" i="2" s="1"/>
  <c r="P25" i="2" l="1"/>
  <c r="Q25" i="2" s="1"/>
  <c r="R25" i="2" s="1"/>
  <c r="N27" i="2"/>
  <c r="O26" i="2"/>
  <c r="P26" i="2" s="1"/>
  <c r="Q26" i="2" s="1"/>
  <c r="R26" i="2" s="1"/>
  <c r="GV158" i="2"/>
  <c r="GW158" i="2" s="1"/>
  <c r="GX158" i="2" s="1"/>
  <c r="GY158" i="2" s="1"/>
  <c r="GA158" i="2"/>
  <c r="GB157" i="2"/>
  <c r="GC157" i="2" s="1"/>
  <c r="GD157" i="2" s="1"/>
  <c r="H198" i="2"/>
  <c r="AC159" i="2"/>
  <c r="Z160" i="2"/>
  <c r="GL160" i="2"/>
  <c r="GO159" i="2"/>
  <c r="D199" i="2"/>
  <c r="G199" i="2" s="1"/>
  <c r="EA160" i="2"/>
  <c r="ED159" i="2"/>
  <c r="CN159" i="2"/>
  <c r="CK160" i="2"/>
  <c r="HG160" i="2"/>
  <c r="HJ159" i="2"/>
  <c r="AX157" i="2"/>
  <c r="AU158" i="2"/>
  <c r="EY159" i="2"/>
  <c r="EV160" i="2"/>
  <c r="FQ160" i="2"/>
  <c r="FT159" i="2"/>
  <c r="DF160" i="2"/>
  <c r="DI159" i="2"/>
  <c r="FF158" i="2"/>
  <c r="FG157" i="2"/>
  <c r="FH157" i="2" s="1"/>
  <c r="FI157" i="2" s="1"/>
  <c r="EK158" i="2"/>
  <c r="EL157" i="2"/>
  <c r="EM157" i="2" s="1"/>
  <c r="EN157" i="2" s="1"/>
  <c r="DP158" i="2"/>
  <c r="DQ157" i="2"/>
  <c r="DR157" i="2" s="1"/>
  <c r="DS157" i="2" s="1"/>
  <c r="CV157" i="2"/>
  <c r="CW157" i="2" s="1"/>
  <c r="CX157" i="2" s="1"/>
  <c r="CU158" i="2"/>
  <c r="BZ158" i="2"/>
  <c r="CA157" i="2"/>
  <c r="CB157" i="2" s="1"/>
  <c r="CC157" i="2" s="1"/>
  <c r="BF157" i="2"/>
  <c r="BG157" i="2" s="1"/>
  <c r="BH157" i="2" s="1"/>
  <c r="BE158" i="2"/>
  <c r="AJ158" i="2"/>
  <c r="AK157" i="2"/>
  <c r="AL157" i="2" s="1"/>
  <c r="AM157" i="2" s="1"/>
  <c r="FF9" i="2"/>
  <c r="FG9" i="2" s="1"/>
  <c r="FH9" i="2" s="1"/>
  <c r="FI9" i="2" s="1"/>
  <c r="CU10" i="2"/>
  <c r="CV10" i="2" s="1"/>
  <c r="CW10" i="2" s="1"/>
  <c r="CX10" i="2" s="1"/>
  <c r="DP10" i="2"/>
  <c r="DQ10" i="2" s="1"/>
  <c r="DR10" i="2" s="1"/>
  <c r="DS10" i="2" s="1"/>
  <c r="GV9" i="2"/>
  <c r="GW9" i="2" s="1"/>
  <c r="GX9" i="2" s="1"/>
  <c r="GY9" i="2" s="1"/>
  <c r="EK9" i="2"/>
  <c r="EL9" i="2" s="1"/>
  <c r="EM9" i="2" s="1"/>
  <c r="EN9" i="2" s="1"/>
  <c r="GA10" i="2"/>
  <c r="GB10" i="2" s="1"/>
  <c r="GC10" i="2" s="1"/>
  <c r="GD10" i="2" s="1"/>
  <c r="BZ10" i="2"/>
  <c r="CA10" i="2" s="1"/>
  <c r="CB10" i="2" s="1"/>
  <c r="CC10" i="2" s="1"/>
  <c r="BE10" i="2"/>
  <c r="BF10" i="2" s="1"/>
  <c r="BG10" i="2" s="1"/>
  <c r="BH10" i="2" s="1"/>
  <c r="AJ9" i="2"/>
  <c r="AK9" i="2" s="1"/>
  <c r="AL9" i="2" s="1"/>
  <c r="AM9" i="2" s="1"/>
  <c r="N28" i="2" l="1"/>
  <c r="O27" i="2"/>
  <c r="GV159" i="2"/>
  <c r="GA159" i="2"/>
  <c r="GB158" i="2"/>
  <c r="GC158" i="2" s="1"/>
  <c r="GD158" i="2" s="1"/>
  <c r="H199" i="2"/>
  <c r="EA161" i="2"/>
  <c r="ED160" i="2"/>
  <c r="AX158" i="2"/>
  <c r="AU159" i="2"/>
  <c r="D200" i="2"/>
  <c r="G200" i="2" s="1"/>
  <c r="HG161" i="2"/>
  <c r="HJ160" i="2"/>
  <c r="CN160" i="2"/>
  <c r="CK161" i="2"/>
  <c r="GO160" i="2"/>
  <c r="GL161" i="2"/>
  <c r="FT160" i="2"/>
  <c r="FQ161" i="2"/>
  <c r="AC160" i="2"/>
  <c r="Z161" i="2"/>
  <c r="EY160" i="2"/>
  <c r="EV161" i="2"/>
  <c r="DI160" i="2"/>
  <c r="DF161" i="2"/>
  <c r="FG158" i="2"/>
  <c r="FH158" i="2" s="1"/>
  <c r="FI158" i="2" s="1"/>
  <c r="FF159" i="2"/>
  <c r="EL158" i="2"/>
  <c r="EM158" i="2" s="1"/>
  <c r="EN158" i="2" s="1"/>
  <c r="EK159" i="2"/>
  <c r="DQ158" i="2"/>
  <c r="DR158" i="2" s="1"/>
  <c r="DS158" i="2" s="1"/>
  <c r="DP159" i="2"/>
  <c r="CV158" i="2"/>
  <c r="CW158" i="2" s="1"/>
  <c r="CX158" i="2" s="1"/>
  <c r="CU159" i="2"/>
  <c r="BZ159" i="2"/>
  <c r="CA158" i="2"/>
  <c r="CB158" i="2" s="1"/>
  <c r="CC158" i="2" s="1"/>
  <c r="BE159" i="2"/>
  <c r="BF158" i="2"/>
  <c r="BG158" i="2" s="1"/>
  <c r="BH158" i="2" s="1"/>
  <c r="AJ159" i="2"/>
  <c r="AK158" i="2"/>
  <c r="AL158" i="2" s="1"/>
  <c r="AM158" i="2" s="1"/>
  <c r="BE11" i="2"/>
  <c r="BF11" i="2" s="1"/>
  <c r="BG11" i="2" s="1"/>
  <c r="BH11" i="2" s="1"/>
  <c r="GA11" i="2"/>
  <c r="GB11" i="2" s="1"/>
  <c r="GC11" i="2" s="1"/>
  <c r="GD11" i="2" s="1"/>
  <c r="GV10" i="2"/>
  <c r="GW10" i="2" s="1"/>
  <c r="GX10" i="2" s="1"/>
  <c r="GY10" i="2" s="1"/>
  <c r="CU11" i="2"/>
  <c r="CV11" i="2" s="1"/>
  <c r="CW11" i="2" s="1"/>
  <c r="CX11" i="2" s="1"/>
  <c r="BZ11" i="2"/>
  <c r="CA11" i="2" s="1"/>
  <c r="CB11" i="2" s="1"/>
  <c r="CC11" i="2" s="1"/>
  <c r="EK10" i="2"/>
  <c r="EL10" i="2" s="1"/>
  <c r="EM10" i="2" s="1"/>
  <c r="EN10" i="2" s="1"/>
  <c r="DP11" i="2"/>
  <c r="DQ11" i="2" s="1"/>
  <c r="DR11" i="2" s="1"/>
  <c r="DS11" i="2" s="1"/>
  <c r="FF10" i="2"/>
  <c r="FG10" i="2" s="1"/>
  <c r="FH10" i="2" s="1"/>
  <c r="FI10" i="2" s="1"/>
  <c r="AJ10" i="2"/>
  <c r="AK10" i="2" s="1"/>
  <c r="AL10" i="2" s="1"/>
  <c r="AM10" i="2" s="1"/>
  <c r="P27" i="2" l="1"/>
  <c r="Q27" i="2" s="1"/>
  <c r="R27" i="2" s="1"/>
  <c r="N29" i="2"/>
  <c r="O28" i="2"/>
  <c r="P28" i="2" s="1"/>
  <c r="Q28" i="2" s="1"/>
  <c r="R28" i="2" s="1"/>
  <c r="GV160" i="2"/>
  <c r="GW160" i="2" s="1"/>
  <c r="GX160" i="2" s="1"/>
  <c r="GY160" i="2" s="1"/>
  <c r="GW159" i="2"/>
  <c r="GX159" i="2" s="1"/>
  <c r="GY159" i="2" s="1"/>
  <c r="GA160" i="2"/>
  <c r="GB159" i="2"/>
  <c r="GC159" i="2" s="1"/>
  <c r="GD159" i="2" s="1"/>
  <c r="H200" i="2"/>
  <c r="HJ161" i="2"/>
  <c r="HG162" i="2"/>
  <c r="FQ162" i="2"/>
  <c r="FT161" i="2"/>
  <c r="D201" i="2"/>
  <c r="G201" i="2" s="1"/>
  <c r="GL162" i="2"/>
  <c r="GO161" i="2"/>
  <c r="AU160" i="2"/>
  <c r="AX159" i="2"/>
  <c r="EV162" i="2"/>
  <c r="EY161" i="2"/>
  <c r="CN161" i="2"/>
  <c r="CK162" i="2"/>
  <c r="AC161" i="2"/>
  <c r="Z162" i="2"/>
  <c r="ED161" i="2"/>
  <c r="EA162" i="2"/>
  <c r="DF162" i="2"/>
  <c r="DI161" i="2"/>
  <c r="FF160" i="2"/>
  <c r="FG159" i="2"/>
  <c r="FH159" i="2" s="1"/>
  <c r="FI159" i="2" s="1"/>
  <c r="EK160" i="2"/>
  <c r="EL159" i="2"/>
  <c r="EM159" i="2" s="1"/>
  <c r="EN159" i="2" s="1"/>
  <c r="DP160" i="2"/>
  <c r="DQ159" i="2"/>
  <c r="DR159" i="2" s="1"/>
  <c r="DS159" i="2" s="1"/>
  <c r="CV159" i="2"/>
  <c r="CW159" i="2" s="1"/>
  <c r="CX159" i="2" s="1"/>
  <c r="CU160" i="2"/>
  <c r="BZ160" i="2"/>
  <c r="CA159" i="2"/>
  <c r="CB159" i="2" s="1"/>
  <c r="CC159" i="2" s="1"/>
  <c r="BE160" i="2"/>
  <c r="BF159" i="2"/>
  <c r="BG159" i="2" s="1"/>
  <c r="BH159" i="2" s="1"/>
  <c r="AJ160" i="2"/>
  <c r="AK159" i="2"/>
  <c r="AL159" i="2" s="1"/>
  <c r="AM159" i="2" s="1"/>
  <c r="FF11" i="2"/>
  <c r="FG11" i="2" s="1"/>
  <c r="FH11" i="2" s="1"/>
  <c r="FI11" i="2" s="1"/>
  <c r="EK11" i="2"/>
  <c r="EL11" i="2" s="1"/>
  <c r="EM11" i="2" s="1"/>
  <c r="EN11" i="2" s="1"/>
  <c r="CU12" i="2"/>
  <c r="CV12" i="2" s="1"/>
  <c r="CW12" i="2" s="1"/>
  <c r="CX12" i="2" s="1"/>
  <c r="GA12" i="2"/>
  <c r="GB12" i="2" s="1"/>
  <c r="GC12" i="2" s="1"/>
  <c r="GD12" i="2" s="1"/>
  <c r="DP12" i="2"/>
  <c r="DQ12" i="2" s="1"/>
  <c r="DR12" i="2" s="1"/>
  <c r="DS12" i="2" s="1"/>
  <c r="BZ12" i="2"/>
  <c r="CA12" i="2" s="1"/>
  <c r="CB12" i="2" s="1"/>
  <c r="CC12" i="2" s="1"/>
  <c r="GV11" i="2"/>
  <c r="GW11" i="2" s="1"/>
  <c r="GX11" i="2" s="1"/>
  <c r="GY11" i="2" s="1"/>
  <c r="BE12" i="2"/>
  <c r="BF12" i="2" s="1"/>
  <c r="BG12" i="2" s="1"/>
  <c r="BH12" i="2" s="1"/>
  <c r="AJ11" i="2"/>
  <c r="AK11" i="2" s="1"/>
  <c r="AL11" i="2" s="1"/>
  <c r="AM11" i="2" s="1"/>
  <c r="N30" i="2" l="1"/>
  <c r="O29" i="2"/>
  <c r="P29" i="2" s="1"/>
  <c r="Q29" i="2" s="1"/>
  <c r="R29" i="2" s="1"/>
  <c r="GV161" i="2"/>
  <c r="GW161" i="2" s="1"/>
  <c r="GX161" i="2" s="1"/>
  <c r="GY161" i="2" s="1"/>
  <c r="GA161" i="2"/>
  <c r="GB160" i="2"/>
  <c r="GC160" i="2" s="1"/>
  <c r="GD160" i="2" s="1"/>
  <c r="H201" i="2"/>
  <c r="GO162" i="2"/>
  <c r="GL163" i="2"/>
  <c r="CN162" i="2"/>
  <c r="CK163" i="2"/>
  <c r="D202" i="2"/>
  <c r="G202" i="2" s="1"/>
  <c r="EY162" i="2"/>
  <c r="EV163" i="2"/>
  <c r="ED162" i="2"/>
  <c r="EA163" i="2"/>
  <c r="FT162" i="2"/>
  <c r="FQ163" i="2"/>
  <c r="AX160" i="2"/>
  <c r="AU161" i="2"/>
  <c r="HJ162" i="2"/>
  <c r="HG163" i="2"/>
  <c r="AC162" i="2"/>
  <c r="Z163" i="2"/>
  <c r="DI162" i="2"/>
  <c r="DF163" i="2"/>
  <c r="FG160" i="2"/>
  <c r="FH160" i="2" s="1"/>
  <c r="FI160" i="2" s="1"/>
  <c r="FF161" i="2"/>
  <c r="EK161" i="2"/>
  <c r="EL160" i="2"/>
  <c r="EM160" i="2" s="1"/>
  <c r="EN160" i="2" s="1"/>
  <c r="DQ160" i="2"/>
  <c r="DR160" i="2" s="1"/>
  <c r="DS160" i="2" s="1"/>
  <c r="DP161" i="2"/>
  <c r="CV160" i="2"/>
  <c r="CW160" i="2" s="1"/>
  <c r="CX160" i="2" s="1"/>
  <c r="CU161" i="2"/>
  <c r="CA160" i="2"/>
  <c r="CB160" i="2" s="1"/>
  <c r="CC160" i="2" s="1"/>
  <c r="BZ161" i="2"/>
  <c r="BE161" i="2"/>
  <c r="BF160" i="2"/>
  <c r="BG160" i="2" s="1"/>
  <c r="BH160" i="2" s="1"/>
  <c r="AJ161" i="2"/>
  <c r="AK160" i="2"/>
  <c r="AL160" i="2" s="1"/>
  <c r="AM160" i="2" s="1"/>
  <c r="BZ13" i="2"/>
  <c r="CA13" i="2" s="1"/>
  <c r="CB13" i="2" s="1"/>
  <c r="CC13" i="2" s="1"/>
  <c r="GA13" i="2"/>
  <c r="GB13" i="2" s="1"/>
  <c r="GC13" i="2" s="1"/>
  <c r="GD13" i="2" s="1"/>
  <c r="EK12" i="2"/>
  <c r="EL12" i="2" s="1"/>
  <c r="EM12" i="2" s="1"/>
  <c r="EN12" i="2" s="1"/>
  <c r="BE13" i="2"/>
  <c r="BF13" i="2" s="1"/>
  <c r="BG13" i="2" s="1"/>
  <c r="BH13" i="2" s="1"/>
  <c r="GV12" i="2"/>
  <c r="GW12" i="2" s="1"/>
  <c r="GX12" i="2" s="1"/>
  <c r="GY12" i="2" s="1"/>
  <c r="DP13" i="2"/>
  <c r="DQ13" i="2" s="1"/>
  <c r="DR13" i="2" s="1"/>
  <c r="DS13" i="2" s="1"/>
  <c r="CU13" i="2"/>
  <c r="CV13" i="2" s="1"/>
  <c r="CW13" i="2" s="1"/>
  <c r="CX13" i="2" s="1"/>
  <c r="FF12" i="2"/>
  <c r="FG12" i="2" s="1"/>
  <c r="FH12" i="2" s="1"/>
  <c r="FI12" i="2" s="1"/>
  <c r="AJ12" i="2"/>
  <c r="AK12" i="2" s="1"/>
  <c r="AL12" i="2" s="1"/>
  <c r="AM12" i="2" s="1"/>
  <c r="N31" i="2" l="1"/>
  <c r="O30" i="2"/>
  <c r="P30" i="2" s="1"/>
  <c r="Q30" i="2" s="1"/>
  <c r="R30" i="2" s="1"/>
  <c r="GV162" i="2"/>
  <c r="GW162" i="2" s="1"/>
  <c r="GX162" i="2" s="1"/>
  <c r="GY162" i="2" s="1"/>
  <c r="GA162" i="2"/>
  <c r="GB161" i="2"/>
  <c r="GC161" i="2" s="1"/>
  <c r="GD161" i="2" s="1"/>
  <c r="H202" i="2"/>
  <c r="AX161" i="2"/>
  <c r="AU162" i="2"/>
  <c r="FQ164" i="2"/>
  <c r="FT163" i="2"/>
  <c r="D203" i="2"/>
  <c r="G203" i="2" s="1"/>
  <c r="CK164" i="2"/>
  <c r="CN163" i="2"/>
  <c r="AC163" i="2"/>
  <c r="Z164" i="2"/>
  <c r="EA164" i="2"/>
  <c r="ED163" i="2"/>
  <c r="GL164" i="2"/>
  <c r="GO163" i="2"/>
  <c r="HJ163" i="2"/>
  <c r="HG164" i="2"/>
  <c r="EV164" i="2"/>
  <c r="EY163" i="2"/>
  <c r="DF164" i="2"/>
  <c r="DI163" i="2"/>
  <c r="FG161" i="2"/>
  <c r="FH161" i="2" s="1"/>
  <c r="FI161" i="2" s="1"/>
  <c r="FF162" i="2"/>
  <c r="EL161" i="2"/>
  <c r="EM161" i="2" s="1"/>
  <c r="EN161" i="2" s="1"/>
  <c r="EK162" i="2"/>
  <c r="DP162" i="2"/>
  <c r="DQ161" i="2"/>
  <c r="DR161" i="2" s="1"/>
  <c r="DS161" i="2" s="1"/>
  <c r="CU162" i="2"/>
  <c r="CV161" i="2"/>
  <c r="CW161" i="2" s="1"/>
  <c r="CX161" i="2" s="1"/>
  <c r="BZ162" i="2"/>
  <c r="CA161" i="2"/>
  <c r="CB161" i="2" s="1"/>
  <c r="CC161" i="2" s="1"/>
  <c r="BE162" i="2"/>
  <c r="BF161" i="2"/>
  <c r="BG161" i="2" s="1"/>
  <c r="BH161" i="2" s="1"/>
  <c r="AJ162" i="2"/>
  <c r="AK161" i="2"/>
  <c r="AL161" i="2" s="1"/>
  <c r="AM161" i="2" s="1"/>
  <c r="FF13" i="2"/>
  <c r="FG13" i="2" s="1"/>
  <c r="FH13" i="2" s="1"/>
  <c r="FI13" i="2" s="1"/>
  <c r="DP14" i="2"/>
  <c r="DQ14" i="2" s="1"/>
  <c r="DR14" i="2" s="1"/>
  <c r="DS14" i="2" s="1"/>
  <c r="BE14" i="2"/>
  <c r="BF14" i="2" s="1"/>
  <c r="BG14" i="2" s="1"/>
  <c r="BH14" i="2" s="1"/>
  <c r="GA14" i="2"/>
  <c r="GB14" i="2" s="1"/>
  <c r="GC14" i="2" s="1"/>
  <c r="GD14" i="2" s="1"/>
  <c r="CU14" i="2"/>
  <c r="CV14" i="2" s="1"/>
  <c r="CW14" i="2" s="1"/>
  <c r="CX14" i="2" s="1"/>
  <c r="GV13" i="2"/>
  <c r="GW13" i="2" s="1"/>
  <c r="GX13" i="2" s="1"/>
  <c r="GY13" i="2" s="1"/>
  <c r="EK13" i="2"/>
  <c r="EL13" i="2" s="1"/>
  <c r="EM13" i="2" s="1"/>
  <c r="EN13" i="2" s="1"/>
  <c r="BZ14" i="2"/>
  <c r="CA14" i="2" s="1"/>
  <c r="CB14" i="2" s="1"/>
  <c r="CC14" i="2" s="1"/>
  <c r="AJ13" i="2"/>
  <c r="AK13" i="2" s="1"/>
  <c r="AL13" i="2" s="1"/>
  <c r="AM13" i="2" s="1"/>
  <c r="N32" i="2" l="1"/>
  <c r="O31" i="2"/>
  <c r="P31" i="2" s="1"/>
  <c r="Q31" i="2" s="1"/>
  <c r="R31" i="2" s="1"/>
  <c r="GV163" i="2"/>
  <c r="GW163" i="2" s="1"/>
  <c r="GX163" i="2" s="1"/>
  <c r="GY163" i="2" s="1"/>
  <c r="GA163" i="2"/>
  <c r="GB162" i="2"/>
  <c r="GC162" i="2" s="1"/>
  <c r="GD162" i="2" s="1"/>
  <c r="H203" i="2"/>
  <c r="HJ164" i="2"/>
  <c r="HG165" i="2"/>
  <c r="CN164" i="2"/>
  <c r="CK165" i="2"/>
  <c r="GO164" i="2"/>
  <c r="GL165" i="2"/>
  <c r="FT164" i="2"/>
  <c r="FQ165" i="2"/>
  <c r="EA165" i="2"/>
  <c r="ED164" i="2"/>
  <c r="AC164" i="2"/>
  <c r="Z165" i="2"/>
  <c r="AX162" i="2"/>
  <c r="AU163" i="2"/>
  <c r="EY164" i="2"/>
  <c r="EV165" i="2"/>
  <c r="DI164" i="2"/>
  <c r="DF165" i="2"/>
  <c r="FF163" i="2"/>
  <c r="FG162" i="2"/>
  <c r="FH162" i="2" s="1"/>
  <c r="FI162" i="2" s="1"/>
  <c r="EL162" i="2"/>
  <c r="EM162" i="2" s="1"/>
  <c r="EN162" i="2" s="1"/>
  <c r="EK163" i="2"/>
  <c r="DQ162" i="2"/>
  <c r="DR162" i="2" s="1"/>
  <c r="DS162" i="2" s="1"/>
  <c r="DP163" i="2"/>
  <c r="CV162" i="2"/>
  <c r="CW162" i="2" s="1"/>
  <c r="CX162" i="2" s="1"/>
  <c r="CU163" i="2"/>
  <c r="CA162" i="2"/>
  <c r="CB162" i="2" s="1"/>
  <c r="CC162" i="2" s="1"/>
  <c r="BZ163" i="2"/>
  <c r="BE163" i="2"/>
  <c r="BF162" i="2"/>
  <c r="BG162" i="2" s="1"/>
  <c r="BH162" i="2" s="1"/>
  <c r="AJ163" i="2"/>
  <c r="AK162" i="2"/>
  <c r="AL162" i="2" s="1"/>
  <c r="AM162" i="2" s="1"/>
  <c r="BZ15" i="2"/>
  <c r="CA15" i="2" s="1"/>
  <c r="CB15" i="2" s="1"/>
  <c r="CC15" i="2" s="1"/>
  <c r="GV14" i="2"/>
  <c r="GW14" i="2" s="1"/>
  <c r="GX14" i="2" s="1"/>
  <c r="GY14" i="2" s="1"/>
  <c r="GA15" i="2"/>
  <c r="GB15" i="2" s="1"/>
  <c r="GC15" i="2" s="1"/>
  <c r="GD15" i="2" s="1"/>
  <c r="DP15" i="2"/>
  <c r="DQ15" i="2" s="1"/>
  <c r="DR15" i="2" s="1"/>
  <c r="DS15" i="2" s="1"/>
  <c r="BE15" i="2"/>
  <c r="BF15" i="2" s="1"/>
  <c r="BG15" i="2" s="1"/>
  <c r="BH15" i="2" s="1"/>
  <c r="EK14" i="2"/>
  <c r="EL14" i="2" s="1"/>
  <c r="EM14" i="2" s="1"/>
  <c r="EN14" i="2" s="1"/>
  <c r="CU15" i="2"/>
  <c r="CV15" i="2" s="1"/>
  <c r="CW15" i="2" s="1"/>
  <c r="CX15" i="2" s="1"/>
  <c r="FF14" i="2"/>
  <c r="FG14" i="2" s="1"/>
  <c r="FH14" i="2" s="1"/>
  <c r="FI14" i="2" s="1"/>
  <c r="AJ14" i="2"/>
  <c r="AK14" i="2" s="1"/>
  <c r="AL14" i="2" s="1"/>
  <c r="AM14" i="2" s="1"/>
  <c r="N33" i="2" l="1"/>
  <c r="O32" i="2"/>
  <c r="P32" i="2" s="1"/>
  <c r="Q32" i="2" s="1"/>
  <c r="R32" i="2" s="1"/>
  <c r="GV164" i="2"/>
  <c r="GW164" i="2" s="1"/>
  <c r="GX164" i="2" s="1"/>
  <c r="GY164" i="2" s="1"/>
  <c r="GA164" i="2"/>
  <c r="GB163" i="2"/>
  <c r="GC163" i="2" s="1"/>
  <c r="GD163" i="2" s="1"/>
  <c r="EV166" i="2"/>
  <c r="EY165" i="2"/>
  <c r="FQ166" i="2"/>
  <c r="FT165" i="2"/>
  <c r="AX163" i="2"/>
  <c r="AU164" i="2"/>
  <c r="GL166" i="2"/>
  <c r="GO165" i="2"/>
  <c r="AC165" i="2"/>
  <c r="Z166" i="2"/>
  <c r="CK166" i="2"/>
  <c r="CN165" i="2"/>
  <c r="HJ165" i="2"/>
  <c r="HG166" i="2"/>
  <c r="ED165" i="2"/>
  <c r="EA166" i="2"/>
  <c r="DF166" i="2"/>
  <c r="DI165" i="2"/>
  <c r="FF164" i="2"/>
  <c r="FG163" i="2"/>
  <c r="FH163" i="2" s="1"/>
  <c r="FI163" i="2" s="1"/>
  <c r="EK164" i="2"/>
  <c r="EL163" i="2"/>
  <c r="EM163" i="2" s="1"/>
  <c r="EN163" i="2" s="1"/>
  <c r="DP164" i="2"/>
  <c r="DQ163" i="2"/>
  <c r="DR163" i="2" s="1"/>
  <c r="DS163" i="2" s="1"/>
  <c r="CU164" i="2"/>
  <c r="CV163" i="2"/>
  <c r="CW163" i="2" s="1"/>
  <c r="CX163" i="2" s="1"/>
  <c r="CA163" i="2"/>
  <c r="CB163" i="2" s="1"/>
  <c r="CC163" i="2" s="1"/>
  <c r="BZ164" i="2"/>
  <c r="BE164" i="2"/>
  <c r="BF163" i="2"/>
  <c r="BG163" i="2" s="1"/>
  <c r="BH163" i="2" s="1"/>
  <c r="AJ164" i="2"/>
  <c r="AK163" i="2"/>
  <c r="AL163" i="2" s="1"/>
  <c r="AM163" i="2" s="1"/>
  <c r="FF15" i="2"/>
  <c r="FG15" i="2" s="1"/>
  <c r="FH15" i="2" s="1"/>
  <c r="FI15" i="2" s="1"/>
  <c r="EK15" i="2"/>
  <c r="EL15" i="2" s="1"/>
  <c r="EM15" i="2" s="1"/>
  <c r="EN15" i="2" s="1"/>
  <c r="DP16" i="2"/>
  <c r="DQ16" i="2" s="1"/>
  <c r="DR16" i="2" s="1"/>
  <c r="DS16" i="2" s="1"/>
  <c r="GV15" i="2"/>
  <c r="GW15" i="2" s="1"/>
  <c r="GX15" i="2" s="1"/>
  <c r="GY15" i="2" s="1"/>
  <c r="CU16" i="2"/>
  <c r="CV16" i="2" s="1"/>
  <c r="CW16" i="2" s="1"/>
  <c r="CX16" i="2" s="1"/>
  <c r="BE16" i="2"/>
  <c r="BF16" i="2" s="1"/>
  <c r="BG16" i="2" s="1"/>
  <c r="BH16" i="2" s="1"/>
  <c r="GA16" i="2"/>
  <c r="GB16" i="2" s="1"/>
  <c r="GC16" i="2" s="1"/>
  <c r="GD16" i="2" s="1"/>
  <c r="BZ16" i="2"/>
  <c r="CA16" i="2" s="1"/>
  <c r="CB16" i="2" s="1"/>
  <c r="CC16" i="2" s="1"/>
  <c r="AJ15" i="2"/>
  <c r="AK15" i="2" s="1"/>
  <c r="AL15" i="2" s="1"/>
  <c r="AM15" i="2" s="1"/>
  <c r="N34" i="2" l="1"/>
  <c r="O33" i="2"/>
  <c r="GV165" i="2"/>
  <c r="GW165" i="2" s="1"/>
  <c r="GX165" i="2" s="1"/>
  <c r="GY165" i="2" s="1"/>
  <c r="GA165" i="2"/>
  <c r="GB164" i="2"/>
  <c r="GC164" i="2" s="1"/>
  <c r="GD164" i="2" s="1"/>
  <c r="GL167" i="2"/>
  <c r="GO166" i="2"/>
  <c r="ED166" i="2"/>
  <c r="EA167" i="2"/>
  <c r="HG167" i="2"/>
  <c r="HJ166" i="2"/>
  <c r="AU165" i="2"/>
  <c r="AX164" i="2"/>
  <c r="CK167" i="2"/>
  <c r="CN166" i="2"/>
  <c r="FT166" i="2"/>
  <c r="FQ167" i="2"/>
  <c r="AC166" i="2"/>
  <c r="Z167" i="2"/>
  <c r="EY166" i="2"/>
  <c r="EV167" i="2"/>
  <c r="DI166" i="2"/>
  <c r="DF167" i="2"/>
  <c r="FG164" i="2"/>
  <c r="FH164" i="2" s="1"/>
  <c r="FI164" i="2" s="1"/>
  <c r="FF165" i="2"/>
  <c r="EL164" i="2"/>
  <c r="EM164" i="2" s="1"/>
  <c r="EN164" i="2" s="1"/>
  <c r="EK165" i="2"/>
  <c r="DQ164" i="2"/>
  <c r="DR164" i="2" s="1"/>
  <c r="DS164" i="2" s="1"/>
  <c r="DP165" i="2"/>
  <c r="CV164" i="2"/>
  <c r="CW164" i="2" s="1"/>
  <c r="CX164" i="2" s="1"/>
  <c r="CU165" i="2"/>
  <c r="CA164" i="2"/>
  <c r="CB164" i="2" s="1"/>
  <c r="CC164" i="2" s="1"/>
  <c r="BZ165" i="2"/>
  <c r="BE165" i="2"/>
  <c r="BF164" i="2"/>
  <c r="BG164" i="2" s="1"/>
  <c r="BH164" i="2" s="1"/>
  <c r="AK164" i="2"/>
  <c r="AL164" i="2" s="1"/>
  <c r="AM164" i="2" s="1"/>
  <c r="AJ165" i="2"/>
  <c r="BZ17" i="2"/>
  <c r="CA17" i="2" s="1"/>
  <c r="CB17" i="2" s="1"/>
  <c r="CC17" i="2" s="1"/>
  <c r="BE17" i="2"/>
  <c r="BF17" i="2" s="1"/>
  <c r="BG17" i="2" s="1"/>
  <c r="BH17" i="2" s="1"/>
  <c r="GV16" i="2"/>
  <c r="GW16" i="2" s="1"/>
  <c r="GX16" i="2" s="1"/>
  <c r="GY16" i="2" s="1"/>
  <c r="EK16" i="2"/>
  <c r="EL16" i="2" s="1"/>
  <c r="EM16" i="2" s="1"/>
  <c r="EN16" i="2" s="1"/>
  <c r="GA17" i="2"/>
  <c r="GB17" i="2" s="1"/>
  <c r="GC17" i="2" s="1"/>
  <c r="GD17" i="2" s="1"/>
  <c r="CU17" i="2"/>
  <c r="CV17" i="2" s="1"/>
  <c r="CW17" i="2" s="1"/>
  <c r="CX17" i="2" s="1"/>
  <c r="DP17" i="2"/>
  <c r="DQ17" i="2" s="1"/>
  <c r="DR17" i="2" s="1"/>
  <c r="DS17" i="2" s="1"/>
  <c r="FF16" i="2"/>
  <c r="FG16" i="2" s="1"/>
  <c r="FH16" i="2" s="1"/>
  <c r="FI16" i="2" s="1"/>
  <c r="AJ16" i="2"/>
  <c r="AK16" i="2" s="1"/>
  <c r="AL16" i="2" s="1"/>
  <c r="AM16" i="2" s="1"/>
  <c r="P33" i="2" l="1"/>
  <c r="Q33" i="2" s="1"/>
  <c r="R33" i="2" s="1"/>
  <c r="N35" i="2"/>
  <c r="O34" i="2"/>
  <c r="P34" i="2" s="1"/>
  <c r="Q34" i="2" s="1"/>
  <c r="R34" i="2" s="1"/>
  <c r="GV166" i="2"/>
  <c r="GW166" i="2" s="1"/>
  <c r="GX166" i="2" s="1"/>
  <c r="GY166" i="2" s="1"/>
  <c r="GA166" i="2"/>
  <c r="GB165" i="2"/>
  <c r="GC165" i="2" s="1"/>
  <c r="GD165" i="2" s="1"/>
  <c r="AU166" i="2"/>
  <c r="AX165" i="2"/>
  <c r="AC167" i="2"/>
  <c r="Z168" i="2"/>
  <c r="EV168" i="2"/>
  <c r="EY167" i="2"/>
  <c r="HG168" i="2"/>
  <c r="HJ167" i="2"/>
  <c r="EA168" i="2"/>
  <c r="ED167" i="2"/>
  <c r="FQ168" i="2"/>
  <c r="FT167" i="2"/>
  <c r="CN167" i="2"/>
  <c r="CK168" i="2"/>
  <c r="GO167" i="2"/>
  <c r="GL168" i="2"/>
  <c r="DF168" i="2"/>
  <c r="DI167" i="2"/>
  <c r="FF166" i="2"/>
  <c r="FG165" i="2"/>
  <c r="FH165" i="2" s="1"/>
  <c r="FI165" i="2" s="1"/>
  <c r="EK166" i="2"/>
  <c r="EL165" i="2"/>
  <c r="EM165" i="2" s="1"/>
  <c r="EN165" i="2" s="1"/>
  <c r="DP166" i="2"/>
  <c r="DQ165" i="2"/>
  <c r="DR165" i="2" s="1"/>
  <c r="DS165" i="2" s="1"/>
  <c r="CV165" i="2"/>
  <c r="CW165" i="2" s="1"/>
  <c r="CX165" i="2" s="1"/>
  <c r="CU166" i="2"/>
  <c r="CA165" i="2"/>
  <c r="CB165" i="2" s="1"/>
  <c r="CC165" i="2" s="1"/>
  <c r="BZ166" i="2"/>
  <c r="BE166" i="2"/>
  <c r="BF165" i="2"/>
  <c r="BG165" i="2" s="1"/>
  <c r="BH165" i="2" s="1"/>
  <c r="AK165" i="2"/>
  <c r="AL165" i="2" s="1"/>
  <c r="AM165" i="2" s="1"/>
  <c r="AJ166" i="2"/>
  <c r="BE19" i="2"/>
  <c r="BF19" i="2" s="1"/>
  <c r="BG19" i="2" s="1"/>
  <c r="BH19" i="2" s="1"/>
  <c r="BE18" i="2"/>
  <c r="BF18" i="2" s="1"/>
  <c r="BG18" i="2" s="1"/>
  <c r="BH18" i="2" s="1"/>
  <c r="FF17" i="2"/>
  <c r="FG17" i="2" s="1"/>
  <c r="FH17" i="2" s="1"/>
  <c r="FI17" i="2" s="1"/>
  <c r="CU18" i="2"/>
  <c r="CV18" i="2" s="1"/>
  <c r="CW18" i="2" s="1"/>
  <c r="CX18" i="2" s="1"/>
  <c r="EK17" i="2"/>
  <c r="EL17" i="2" s="1"/>
  <c r="EM17" i="2" s="1"/>
  <c r="EN17" i="2" s="1"/>
  <c r="DP18" i="2"/>
  <c r="DQ18" i="2" s="1"/>
  <c r="DR18" i="2" s="1"/>
  <c r="DS18" i="2" s="1"/>
  <c r="GA18" i="2"/>
  <c r="GB18" i="2" s="1"/>
  <c r="GC18" i="2" s="1"/>
  <c r="GD18" i="2" s="1"/>
  <c r="GV17" i="2"/>
  <c r="GW17" i="2" s="1"/>
  <c r="GX17" i="2" s="1"/>
  <c r="GY17" i="2" s="1"/>
  <c r="BZ18" i="2"/>
  <c r="CA18" i="2" s="1"/>
  <c r="CB18" i="2" s="1"/>
  <c r="CC18" i="2" s="1"/>
  <c r="AJ17" i="2"/>
  <c r="AK17" i="2" s="1"/>
  <c r="AL17" i="2" s="1"/>
  <c r="AM17" i="2" s="1"/>
  <c r="N36" i="2" l="1"/>
  <c r="O35" i="2"/>
  <c r="T35" i="2"/>
  <c r="T28" i="2"/>
  <c r="T21" i="2"/>
  <c r="T14" i="2"/>
  <c r="T7" i="2"/>
  <c r="T71" i="2"/>
  <c r="T64" i="2"/>
  <c r="T57" i="2"/>
  <c r="T115" i="2"/>
  <c r="T179" i="2"/>
  <c r="T100" i="2"/>
  <c r="T164" i="2"/>
  <c r="T93" i="2"/>
  <c r="T157" i="2"/>
  <c r="T86" i="2"/>
  <c r="T150" i="2"/>
  <c r="T79" i="2"/>
  <c r="T143" i="2"/>
  <c r="T66" i="2"/>
  <c r="T136" i="2"/>
  <c r="T200" i="2"/>
  <c r="T121" i="2"/>
  <c r="T185" i="2"/>
  <c r="T106" i="2"/>
  <c r="T170" i="2"/>
  <c r="T4" i="2"/>
  <c r="T43" i="2"/>
  <c r="T36" i="2"/>
  <c r="T29" i="2"/>
  <c r="T22" i="2"/>
  <c r="T15" i="2"/>
  <c r="T8" i="2"/>
  <c r="T72" i="2"/>
  <c r="T65" i="2"/>
  <c r="T123" i="2"/>
  <c r="T187" i="2"/>
  <c r="T108" i="2"/>
  <c r="T172" i="2"/>
  <c r="T101" i="2"/>
  <c r="T165" i="2"/>
  <c r="T94" i="2"/>
  <c r="T158" i="2"/>
  <c r="T87" i="2"/>
  <c r="T151" i="2"/>
  <c r="T80" i="2"/>
  <c r="T144" i="2"/>
  <c r="T10" i="2"/>
  <c r="T129" i="2"/>
  <c r="T193" i="2"/>
  <c r="T114" i="2"/>
  <c r="T178" i="2"/>
  <c r="T68" i="2"/>
  <c r="T51" i="2"/>
  <c r="T44" i="2"/>
  <c r="T37" i="2"/>
  <c r="T30" i="2"/>
  <c r="T23" i="2"/>
  <c r="T16" i="2"/>
  <c r="T9" i="2"/>
  <c r="T26" i="2"/>
  <c r="T131" i="2"/>
  <c r="T195" i="2"/>
  <c r="T116" i="2"/>
  <c r="T180" i="2"/>
  <c r="T109" i="2"/>
  <c r="T173" i="2"/>
  <c r="T102" i="2"/>
  <c r="T166" i="2"/>
  <c r="T95" i="2"/>
  <c r="T159" i="2"/>
  <c r="T88" i="2"/>
  <c r="T152" i="2"/>
  <c r="T73" i="2"/>
  <c r="T137" i="2"/>
  <c r="T201" i="2"/>
  <c r="T122" i="2"/>
  <c r="T186" i="2"/>
  <c r="T59" i="2"/>
  <c r="T52" i="2"/>
  <c r="T45" i="2"/>
  <c r="T38" i="2"/>
  <c r="T31" i="2"/>
  <c r="T24" i="2"/>
  <c r="T17" i="2"/>
  <c r="T75" i="2"/>
  <c r="T139" i="2"/>
  <c r="T203" i="2"/>
  <c r="T124" i="2"/>
  <c r="T188" i="2"/>
  <c r="T117" i="2"/>
  <c r="T181" i="2"/>
  <c r="T110" i="2"/>
  <c r="T174" i="2"/>
  <c r="T103" i="2"/>
  <c r="T167" i="2"/>
  <c r="T96" i="2"/>
  <c r="T160" i="2"/>
  <c r="T81" i="2"/>
  <c r="T145" i="2"/>
  <c r="T18" i="2"/>
  <c r="T130" i="2"/>
  <c r="T194" i="2"/>
  <c r="T11" i="2"/>
  <c r="T61" i="2"/>
  <c r="T54" i="2"/>
  <c r="T47" i="2"/>
  <c r="T40" i="2"/>
  <c r="T33" i="2"/>
  <c r="T91" i="2"/>
  <c r="T155" i="2"/>
  <c r="T76" i="2"/>
  <c r="T140" i="2"/>
  <c r="T42" i="2"/>
  <c r="T133" i="2"/>
  <c r="T197" i="2"/>
  <c r="T126" i="2"/>
  <c r="T190" i="2"/>
  <c r="T119" i="2"/>
  <c r="T183" i="2"/>
  <c r="T112" i="2"/>
  <c r="T176" i="2"/>
  <c r="T97" i="2"/>
  <c r="T161" i="2"/>
  <c r="T82" i="2"/>
  <c r="T146" i="2"/>
  <c r="T3" i="2"/>
  <c r="T67" i="2"/>
  <c r="T60" i="2"/>
  <c r="T53" i="2"/>
  <c r="T46" i="2"/>
  <c r="T39" i="2"/>
  <c r="T32" i="2"/>
  <c r="T25" i="2"/>
  <c r="T83" i="2"/>
  <c r="T147" i="2"/>
  <c r="T34" i="2"/>
  <c r="T132" i="2"/>
  <c r="T196" i="2"/>
  <c r="T125" i="2"/>
  <c r="T189" i="2"/>
  <c r="T118" i="2"/>
  <c r="T182" i="2"/>
  <c r="T111" i="2"/>
  <c r="T175" i="2"/>
  <c r="T104" i="2"/>
  <c r="T168" i="2"/>
  <c r="T89" i="2"/>
  <c r="T153" i="2"/>
  <c r="T74" i="2"/>
  <c r="T138" i="2"/>
  <c r="T202" i="2"/>
  <c r="T19" i="2"/>
  <c r="T12" i="2"/>
  <c r="T5" i="2"/>
  <c r="T69" i="2"/>
  <c r="T62" i="2"/>
  <c r="T55" i="2"/>
  <c r="T48" i="2"/>
  <c r="T41" i="2"/>
  <c r="T99" i="2"/>
  <c r="T163" i="2"/>
  <c r="T84" i="2"/>
  <c r="T148" i="2"/>
  <c r="T77" i="2"/>
  <c r="T141" i="2"/>
  <c r="T50" i="2"/>
  <c r="T134" i="2"/>
  <c r="T198" i="2"/>
  <c r="T127" i="2"/>
  <c r="T191" i="2"/>
  <c r="T120" i="2"/>
  <c r="T184" i="2"/>
  <c r="T105" i="2"/>
  <c r="T169" i="2"/>
  <c r="T90" i="2"/>
  <c r="T154" i="2"/>
  <c r="T27" i="2"/>
  <c r="T20" i="2"/>
  <c r="T13" i="2"/>
  <c r="T6" i="2"/>
  <c r="T70" i="2"/>
  <c r="T63" i="2"/>
  <c r="T56" i="2"/>
  <c r="T49" i="2"/>
  <c r="T107" i="2"/>
  <c r="T171" i="2"/>
  <c r="T92" i="2"/>
  <c r="T156" i="2"/>
  <c r="T85" i="2"/>
  <c r="T149" i="2"/>
  <c r="T78" i="2"/>
  <c r="T142" i="2"/>
  <c r="T58" i="2"/>
  <c r="T135" i="2"/>
  <c r="T199" i="2"/>
  <c r="T128" i="2"/>
  <c r="T192" i="2"/>
  <c r="T113" i="2"/>
  <c r="T177" i="2"/>
  <c r="T98" i="2"/>
  <c r="T162" i="2"/>
  <c r="GV167" i="2"/>
  <c r="GW167" i="2" s="1"/>
  <c r="GX167" i="2" s="1"/>
  <c r="GY167" i="2" s="1"/>
  <c r="GA167" i="2"/>
  <c r="GB166" i="2"/>
  <c r="GC166" i="2" s="1"/>
  <c r="GD166" i="2" s="1"/>
  <c r="GO168" i="2"/>
  <c r="GL169" i="2"/>
  <c r="HJ168" i="2"/>
  <c r="HG169" i="2"/>
  <c r="CN168" i="2"/>
  <c r="CK169" i="2"/>
  <c r="EV169" i="2"/>
  <c r="EY168" i="2"/>
  <c r="Z169" i="2"/>
  <c r="AC168" i="2"/>
  <c r="FT168" i="2"/>
  <c r="FQ169" i="2"/>
  <c r="ED168" i="2"/>
  <c r="EA169" i="2"/>
  <c r="AU167" i="2"/>
  <c r="AX166" i="2"/>
  <c r="DI168" i="2"/>
  <c r="DF169" i="2"/>
  <c r="FG166" i="2"/>
  <c r="FH166" i="2" s="1"/>
  <c r="FI166" i="2" s="1"/>
  <c r="FF167" i="2"/>
  <c r="EL166" i="2"/>
  <c r="EM166" i="2" s="1"/>
  <c r="EN166" i="2" s="1"/>
  <c r="EK167" i="2"/>
  <c r="DQ166" i="2"/>
  <c r="DR166" i="2" s="1"/>
  <c r="DS166" i="2" s="1"/>
  <c r="DP167" i="2"/>
  <c r="CV166" i="2"/>
  <c r="CW166" i="2" s="1"/>
  <c r="CX166" i="2" s="1"/>
  <c r="CU167" i="2"/>
  <c r="BZ167" i="2"/>
  <c r="CA166" i="2"/>
  <c r="CB166" i="2" s="1"/>
  <c r="CC166" i="2" s="1"/>
  <c r="BE167" i="2"/>
  <c r="BF166" i="2"/>
  <c r="BG166" i="2" s="1"/>
  <c r="BH166" i="2" s="1"/>
  <c r="AK166" i="2"/>
  <c r="AL166" i="2" s="1"/>
  <c r="AM166" i="2" s="1"/>
  <c r="AJ167" i="2"/>
  <c r="BZ19" i="2"/>
  <c r="CA19" i="2" s="1"/>
  <c r="CB19" i="2" s="1"/>
  <c r="CC19" i="2" s="1"/>
  <c r="GA19" i="2"/>
  <c r="GB19" i="2" s="1"/>
  <c r="GC19" i="2" s="1"/>
  <c r="GD19" i="2" s="1"/>
  <c r="EK18" i="2"/>
  <c r="EL18" i="2" s="1"/>
  <c r="EM18" i="2" s="1"/>
  <c r="EN18" i="2" s="1"/>
  <c r="FF18" i="2"/>
  <c r="FG18" i="2" s="1"/>
  <c r="FH18" i="2" s="1"/>
  <c r="FI18" i="2" s="1"/>
  <c r="GV18" i="2"/>
  <c r="GW18" i="2" s="1"/>
  <c r="GX18" i="2" s="1"/>
  <c r="GY18" i="2" s="1"/>
  <c r="DP19" i="2"/>
  <c r="DQ19" i="2" s="1"/>
  <c r="DR19" i="2" s="1"/>
  <c r="DS19" i="2" s="1"/>
  <c r="CU19" i="2"/>
  <c r="CV19" i="2" s="1"/>
  <c r="CW19" i="2" s="1"/>
  <c r="CX19" i="2" s="1"/>
  <c r="AJ18" i="2"/>
  <c r="AK18" i="2" s="1"/>
  <c r="AL18" i="2" s="1"/>
  <c r="AM18" i="2" s="1"/>
  <c r="P35" i="2" l="1"/>
  <c r="Q35" i="2" s="1"/>
  <c r="R35" i="2" s="1"/>
  <c r="N37" i="2"/>
  <c r="O36" i="2"/>
  <c r="P36" i="2" s="1"/>
  <c r="Q36" i="2" s="1"/>
  <c r="R36" i="2" s="1"/>
  <c r="GV168" i="2"/>
  <c r="GW168" i="2" s="1"/>
  <c r="GX168" i="2" s="1"/>
  <c r="GY168" i="2" s="1"/>
  <c r="GA168" i="2"/>
  <c r="GB167" i="2"/>
  <c r="GC167" i="2" s="1"/>
  <c r="GD167" i="2" s="1"/>
  <c r="AU168" i="2"/>
  <c r="AX167" i="2"/>
  <c r="EY169" i="2"/>
  <c r="EV170" i="2"/>
  <c r="EA170" i="2"/>
  <c r="ED169" i="2"/>
  <c r="CK170" i="2"/>
  <c r="CN169" i="2"/>
  <c r="FQ170" i="2"/>
  <c r="FT169" i="2"/>
  <c r="HG170" i="2"/>
  <c r="HJ169" i="2"/>
  <c r="GL170" i="2"/>
  <c r="GO169" i="2"/>
  <c r="AC169" i="2"/>
  <c r="Z170" i="2"/>
  <c r="DI169" i="2"/>
  <c r="DF170" i="2"/>
  <c r="FF168" i="2"/>
  <c r="FG167" i="2"/>
  <c r="FH167" i="2" s="1"/>
  <c r="FI167" i="2" s="1"/>
  <c r="EK168" i="2"/>
  <c r="EL167" i="2"/>
  <c r="EM167" i="2" s="1"/>
  <c r="EN167" i="2" s="1"/>
  <c r="DP168" i="2"/>
  <c r="DQ167" i="2"/>
  <c r="DR167" i="2" s="1"/>
  <c r="DS167" i="2" s="1"/>
  <c r="CV167" i="2"/>
  <c r="CW167" i="2" s="1"/>
  <c r="CX167" i="2" s="1"/>
  <c r="CU168" i="2"/>
  <c r="BZ168" i="2"/>
  <c r="CA167" i="2"/>
  <c r="CB167" i="2" s="1"/>
  <c r="CC167" i="2" s="1"/>
  <c r="BE168" i="2"/>
  <c r="BF167" i="2"/>
  <c r="BG167" i="2" s="1"/>
  <c r="BH167" i="2" s="1"/>
  <c r="AK167" i="2"/>
  <c r="AL167" i="2" s="1"/>
  <c r="AM167" i="2" s="1"/>
  <c r="AJ168" i="2"/>
  <c r="DP20" i="2"/>
  <c r="DQ20" i="2" s="1"/>
  <c r="DR20" i="2" s="1"/>
  <c r="DS20" i="2" s="1"/>
  <c r="FF19" i="2"/>
  <c r="FG19" i="2" s="1"/>
  <c r="FH19" i="2" s="1"/>
  <c r="FI19" i="2" s="1"/>
  <c r="GA20" i="2"/>
  <c r="GB20" i="2" s="1"/>
  <c r="GC20" i="2" s="1"/>
  <c r="GD20" i="2" s="1"/>
  <c r="CU20" i="2"/>
  <c r="CV20" i="2" s="1"/>
  <c r="CW20" i="2" s="1"/>
  <c r="CX20" i="2" s="1"/>
  <c r="GV19" i="2"/>
  <c r="GW19" i="2" s="1"/>
  <c r="GX19" i="2" s="1"/>
  <c r="GY19" i="2" s="1"/>
  <c r="EK19" i="2"/>
  <c r="EL19" i="2" s="1"/>
  <c r="EM19" i="2" s="1"/>
  <c r="EN19" i="2" s="1"/>
  <c r="BZ20" i="2"/>
  <c r="CA20" i="2" s="1"/>
  <c r="CB20" i="2" s="1"/>
  <c r="CC20" i="2" s="1"/>
  <c r="AJ19" i="2"/>
  <c r="AK19" i="2" s="1"/>
  <c r="AL19" i="2" s="1"/>
  <c r="AM19" i="2" s="1"/>
  <c r="N38" i="2" l="1"/>
  <c r="O37" i="2"/>
  <c r="P37" i="2" s="1"/>
  <c r="Q37" i="2" s="1"/>
  <c r="R37" i="2" s="1"/>
  <c r="GV169" i="2"/>
  <c r="GW169" i="2" s="1"/>
  <c r="GX169" i="2" s="1"/>
  <c r="GY169" i="2" s="1"/>
  <c r="GA169" i="2"/>
  <c r="GB168" i="2"/>
  <c r="GC168" i="2" s="1"/>
  <c r="GD168" i="2" s="1"/>
  <c r="CN170" i="2"/>
  <c r="CK171" i="2"/>
  <c r="Z171" i="2"/>
  <c r="AC170" i="2"/>
  <c r="GO170" i="2"/>
  <c r="GL171" i="2"/>
  <c r="ED170" i="2"/>
  <c r="EA171" i="2"/>
  <c r="EY170" i="2"/>
  <c r="EV171" i="2"/>
  <c r="HJ170" i="2"/>
  <c r="HG171" i="2"/>
  <c r="FT170" i="2"/>
  <c r="FQ171" i="2"/>
  <c r="AU169" i="2"/>
  <c r="AX168" i="2"/>
  <c r="DI170" i="2"/>
  <c r="DF171" i="2"/>
  <c r="FG168" i="2"/>
  <c r="FH168" i="2" s="1"/>
  <c r="FI168" i="2" s="1"/>
  <c r="FF169" i="2"/>
  <c r="EL168" i="2"/>
  <c r="EM168" i="2" s="1"/>
  <c r="EN168" i="2" s="1"/>
  <c r="EK169" i="2"/>
  <c r="DQ168" i="2"/>
  <c r="DR168" i="2" s="1"/>
  <c r="DS168" i="2" s="1"/>
  <c r="DP169" i="2"/>
  <c r="CU169" i="2"/>
  <c r="CV168" i="2"/>
  <c r="CW168" i="2" s="1"/>
  <c r="CX168" i="2" s="1"/>
  <c r="CA168" i="2"/>
  <c r="CB168" i="2" s="1"/>
  <c r="CC168" i="2" s="1"/>
  <c r="BZ169" i="2"/>
  <c r="BE169" i="2"/>
  <c r="BF168" i="2"/>
  <c r="BG168" i="2" s="1"/>
  <c r="BH168" i="2" s="1"/>
  <c r="AJ169" i="2"/>
  <c r="AK168" i="2"/>
  <c r="AL168" i="2" s="1"/>
  <c r="AM168" i="2" s="1"/>
  <c r="EK20" i="2"/>
  <c r="EL20" i="2" s="1"/>
  <c r="EM20" i="2" s="1"/>
  <c r="EN20" i="2" s="1"/>
  <c r="CU21" i="2"/>
  <c r="CV21" i="2" s="1"/>
  <c r="CW21" i="2" s="1"/>
  <c r="CX21" i="2" s="1"/>
  <c r="FF20" i="2"/>
  <c r="FG20" i="2" s="1"/>
  <c r="FH20" i="2" s="1"/>
  <c r="FI20" i="2" s="1"/>
  <c r="BZ21" i="2"/>
  <c r="CA21" i="2" s="1"/>
  <c r="CB21" i="2" s="1"/>
  <c r="CC21" i="2" s="1"/>
  <c r="GV20" i="2"/>
  <c r="GW20" i="2" s="1"/>
  <c r="GX20" i="2" s="1"/>
  <c r="GY20" i="2" s="1"/>
  <c r="GA21" i="2"/>
  <c r="GB21" i="2" s="1"/>
  <c r="GC21" i="2" s="1"/>
  <c r="GD21" i="2" s="1"/>
  <c r="DP21" i="2"/>
  <c r="DQ21" i="2" s="1"/>
  <c r="DR21" i="2" s="1"/>
  <c r="DS21" i="2" s="1"/>
  <c r="AJ20" i="2"/>
  <c r="AK20" i="2" s="1"/>
  <c r="AL20" i="2" s="1"/>
  <c r="AM20" i="2" s="1"/>
  <c r="N39" i="2" l="1"/>
  <c r="O38" i="2"/>
  <c r="P38" i="2" s="1"/>
  <c r="Q38" i="2" s="1"/>
  <c r="R38" i="2" s="1"/>
  <c r="GV170" i="2"/>
  <c r="GW170" i="2" s="1"/>
  <c r="GX170" i="2" s="1"/>
  <c r="GY170" i="2" s="1"/>
  <c r="GA170" i="2"/>
  <c r="GB169" i="2"/>
  <c r="GC169" i="2" s="1"/>
  <c r="GD169" i="2" s="1"/>
  <c r="EA172" i="2"/>
  <c r="ED171" i="2"/>
  <c r="AU170" i="2"/>
  <c r="AX169" i="2"/>
  <c r="FT171" i="2"/>
  <c r="FQ172" i="2"/>
  <c r="GL172" i="2"/>
  <c r="GO171" i="2"/>
  <c r="HG172" i="2"/>
  <c r="HJ171" i="2"/>
  <c r="AC171" i="2"/>
  <c r="Z172" i="2"/>
  <c r="EV172" i="2"/>
  <c r="EY171" i="2"/>
  <c r="CK172" i="2"/>
  <c r="CN171" i="2"/>
  <c r="DF172" i="2"/>
  <c r="DI171" i="2"/>
  <c r="FF170" i="2"/>
  <c r="FG169" i="2"/>
  <c r="FH169" i="2" s="1"/>
  <c r="FI169" i="2" s="1"/>
  <c r="EK170" i="2"/>
  <c r="EL169" i="2"/>
  <c r="EM169" i="2" s="1"/>
  <c r="EN169" i="2" s="1"/>
  <c r="DQ169" i="2"/>
  <c r="DR169" i="2" s="1"/>
  <c r="DS169" i="2" s="1"/>
  <c r="DP170" i="2"/>
  <c r="CV169" i="2"/>
  <c r="CW169" i="2" s="1"/>
  <c r="CX169" i="2" s="1"/>
  <c r="CU170" i="2"/>
  <c r="BZ170" i="2"/>
  <c r="CA169" i="2"/>
  <c r="CB169" i="2" s="1"/>
  <c r="CC169" i="2" s="1"/>
  <c r="BE170" i="2"/>
  <c r="BF169" i="2"/>
  <c r="BG169" i="2" s="1"/>
  <c r="BH169" i="2" s="1"/>
  <c r="AJ170" i="2"/>
  <c r="AK169" i="2"/>
  <c r="AL169" i="2" s="1"/>
  <c r="AM169" i="2" s="1"/>
  <c r="GA22" i="2"/>
  <c r="GB22" i="2" s="1"/>
  <c r="GC22" i="2" s="1"/>
  <c r="GD22" i="2" s="1"/>
  <c r="BZ22" i="2"/>
  <c r="CA22" i="2" s="1"/>
  <c r="CB22" i="2" s="1"/>
  <c r="CC22" i="2" s="1"/>
  <c r="CU22" i="2"/>
  <c r="CV22" i="2" s="1"/>
  <c r="CW22" i="2" s="1"/>
  <c r="CX22" i="2" s="1"/>
  <c r="DP22" i="2"/>
  <c r="DQ22" i="2" s="1"/>
  <c r="DR22" i="2" s="1"/>
  <c r="DS22" i="2" s="1"/>
  <c r="GV21" i="2"/>
  <c r="GW21" i="2" s="1"/>
  <c r="GX21" i="2" s="1"/>
  <c r="GY21" i="2" s="1"/>
  <c r="FF21" i="2"/>
  <c r="FG21" i="2" s="1"/>
  <c r="FH21" i="2" s="1"/>
  <c r="FI21" i="2" s="1"/>
  <c r="EK21" i="2"/>
  <c r="EL21" i="2" s="1"/>
  <c r="EM21" i="2" s="1"/>
  <c r="EN21" i="2" s="1"/>
  <c r="AJ21" i="2"/>
  <c r="AK21" i="2" s="1"/>
  <c r="AL21" i="2" s="1"/>
  <c r="AM21" i="2" s="1"/>
  <c r="N40" i="2" l="1"/>
  <c r="O39" i="2"/>
  <c r="P39" i="2" s="1"/>
  <c r="Q39" i="2" s="1"/>
  <c r="R39" i="2" s="1"/>
  <c r="GV171" i="2"/>
  <c r="GW171" i="2" s="1"/>
  <c r="GX171" i="2" s="1"/>
  <c r="GY171" i="2" s="1"/>
  <c r="GA171" i="2"/>
  <c r="GB170" i="2"/>
  <c r="GC170" i="2" s="1"/>
  <c r="GD170" i="2" s="1"/>
  <c r="CN172" i="2"/>
  <c r="CK173" i="2"/>
  <c r="GL173" i="2"/>
  <c r="GO172" i="2"/>
  <c r="FT172" i="2"/>
  <c r="FQ173" i="2"/>
  <c r="EV173" i="2"/>
  <c r="EY172" i="2"/>
  <c r="AC172" i="2"/>
  <c r="Z173" i="2"/>
  <c r="AU171" i="2"/>
  <c r="AX170" i="2"/>
  <c r="HJ172" i="2"/>
  <c r="HG173" i="2"/>
  <c r="ED172" i="2"/>
  <c r="EA173" i="2"/>
  <c r="DI172" i="2"/>
  <c r="DF173" i="2"/>
  <c r="FG170" i="2"/>
  <c r="FH170" i="2" s="1"/>
  <c r="FI170" i="2" s="1"/>
  <c r="FF171" i="2"/>
  <c r="EL170" i="2"/>
  <c r="EM170" i="2" s="1"/>
  <c r="EN170" i="2" s="1"/>
  <c r="EK171" i="2"/>
  <c r="DP171" i="2"/>
  <c r="DQ170" i="2"/>
  <c r="DR170" i="2" s="1"/>
  <c r="DS170" i="2" s="1"/>
  <c r="CV170" i="2"/>
  <c r="CW170" i="2" s="1"/>
  <c r="CX170" i="2" s="1"/>
  <c r="CU171" i="2"/>
  <c r="CA170" i="2"/>
  <c r="CB170" i="2" s="1"/>
  <c r="CC170" i="2" s="1"/>
  <c r="BZ171" i="2"/>
  <c r="BE171" i="2"/>
  <c r="BF170" i="2"/>
  <c r="BG170" i="2" s="1"/>
  <c r="BH170" i="2" s="1"/>
  <c r="AJ171" i="2"/>
  <c r="AK170" i="2"/>
  <c r="AL170" i="2" s="1"/>
  <c r="AM170" i="2" s="1"/>
  <c r="FF22" i="2"/>
  <c r="FG22" i="2" s="1"/>
  <c r="FH22" i="2" s="1"/>
  <c r="FI22" i="2" s="1"/>
  <c r="DP23" i="2"/>
  <c r="DQ23" i="2" s="1"/>
  <c r="DR23" i="2" s="1"/>
  <c r="DS23" i="2" s="1"/>
  <c r="BZ23" i="2"/>
  <c r="CA23" i="2" s="1"/>
  <c r="CB23" i="2" s="1"/>
  <c r="CC23" i="2" s="1"/>
  <c r="EK22" i="2"/>
  <c r="EL22" i="2" s="1"/>
  <c r="EM22" i="2" s="1"/>
  <c r="EN22" i="2" s="1"/>
  <c r="GV22" i="2"/>
  <c r="GW22" i="2" s="1"/>
  <c r="GX22" i="2" s="1"/>
  <c r="GY22" i="2" s="1"/>
  <c r="CU23" i="2"/>
  <c r="CV23" i="2" s="1"/>
  <c r="CW23" i="2" s="1"/>
  <c r="CX23" i="2" s="1"/>
  <c r="GA23" i="2"/>
  <c r="GB23" i="2" s="1"/>
  <c r="GC23" i="2" s="1"/>
  <c r="GD23" i="2" s="1"/>
  <c r="AJ22" i="2"/>
  <c r="AK22" i="2" s="1"/>
  <c r="AL22" i="2" s="1"/>
  <c r="AM22" i="2" s="1"/>
  <c r="N41" i="2" l="1"/>
  <c r="O40" i="2"/>
  <c r="P40" i="2" s="1"/>
  <c r="Q40" i="2" s="1"/>
  <c r="R40" i="2" s="1"/>
  <c r="GV172" i="2"/>
  <c r="GW172" i="2" s="1"/>
  <c r="GX172" i="2" s="1"/>
  <c r="GY172" i="2" s="1"/>
  <c r="GA172" i="2"/>
  <c r="GB171" i="2"/>
  <c r="GC171" i="2" s="1"/>
  <c r="GD171" i="2" s="1"/>
  <c r="EV174" i="2"/>
  <c r="EY173" i="2"/>
  <c r="HG174" i="2"/>
  <c r="HJ173" i="2"/>
  <c r="FQ174" i="2"/>
  <c r="FT173" i="2"/>
  <c r="EA174" i="2"/>
  <c r="ED173" i="2"/>
  <c r="AX171" i="2"/>
  <c r="AU172" i="2"/>
  <c r="GO173" i="2"/>
  <c r="GL174" i="2"/>
  <c r="Z174" i="2"/>
  <c r="AC173" i="2"/>
  <c r="CK174" i="2"/>
  <c r="CN173" i="2"/>
  <c r="DF174" i="2"/>
  <c r="DI173" i="2"/>
  <c r="FF172" i="2"/>
  <c r="FG171" i="2"/>
  <c r="FH171" i="2" s="1"/>
  <c r="FI171" i="2" s="1"/>
  <c r="EK172" i="2"/>
  <c r="EL171" i="2"/>
  <c r="EM171" i="2" s="1"/>
  <c r="EN171" i="2" s="1"/>
  <c r="DP172" i="2"/>
  <c r="DQ171" i="2"/>
  <c r="DR171" i="2" s="1"/>
  <c r="DS171" i="2" s="1"/>
  <c r="CV171" i="2"/>
  <c r="CW171" i="2" s="1"/>
  <c r="CX171" i="2" s="1"/>
  <c r="CU172" i="2"/>
  <c r="BZ172" i="2"/>
  <c r="CA171" i="2"/>
  <c r="CB171" i="2" s="1"/>
  <c r="CC171" i="2" s="1"/>
  <c r="BE172" i="2"/>
  <c r="BF171" i="2"/>
  <c r="BG171" i="2" s="1"/>
  <c r="BH171" i="2" s="1"/>
  <c r="AJ172" i="2"/>
  <c r="AK171" i="2"/>
  <c r="AL171" i="2" s="1"/>
  <c r="AM171" i="2" s="1"/>
  <c r="CU24" i="2"/>
  <c r="CV24" i="2" s="1"/>
  <c r="CW24" i="2" s="1"/>
  <c r="CX24" i="2" s="1"/>
  <c r="EK23" i="2"/>
  <c r="EL23" i="2" s="1"/>
  <c r="EM23" i="2" s="1"/>
  <c r="EN23" i="2" s="1"/>
  <c r="DP24" i="2"/>
  <c r="DQ24" i="2" s="1"/>
  <c r="DR24" i="2" s="1"/>
  <c r="DS24" i="2" s="1"/>
  <c r="GA24" i="2"/>
  <c r="GB24" i="2" s="1"/>
  <c r="GC24" i="2" s="1"/>
  <c r="GD24" i="2" s="1"/>
  <c r="GV23" i="2"/>
  <c r="GW23" i="2" s="1"/>
  <c r="GX23" i="2" s="1"/>
  <c r="GY23" i="2" s="1"/>
  <c r="BZ24" i="2"/>
  <c r="CA24" i="2" s="1"/>
  <c r="CB24" i="2" s="1"/>
  <c r="CC24" i="2" s="1"/>
  <c r="FF23" i="2"/>
  <c r="FG23" i="2" s="1"/>
  <c r="FH23" i="2" s="1"/>
  <c r="FI23" i="2" s="1"/>
  <c r="AJ23" i="2"/>
  <c r="AK23" i="2" s="1"/>
  <c r="AL23" i="2" s="1"/>
  <c r="AM23" i="2" s="1"/>
  <c r="N42" i="2" l="1"/>
  <c r="O41" i="2"/>
  <c r="P41" i="2" s="1"/>
  <c r="Q41" i="2" s="1"/>
  <c r="R41" i="2" s="1"/>
  <c r="GV173" i="2"/>
  <c r="GW173" i="2" s="1"/>
  <c r="GX173" i="2" s="1"/>
  <c r="GY173" i="2" s="1"/>
  <c r="GA173" i="2"/>
  <c r="GB173" i="2" s="1"/>
  <c r="GC173" i="2" s="1"/>
  <c r="GD173" i="2" s="1"/>
  <c r="GB172" i="2"/>
  <c r="GC172" i="2" s="1"/>
  <c r="GD172" i="2" s="1"/>
  <c r="CK175" i="2"/>
  <c r="CN174" i="2"/>
  <c r="ED174" i="2"/>
  <c r="EA175" i="2"/>
  <c r="AC174" i="2"/>
  <c r="Z175" i="2"/>
  <c r="FQ175" i="2"/>
  <c r="FT174" i="2"/>
  <c r="GL175" i="2"/>
  <c r="GO174" i="2"/>
  <c r="HJ174" i="2"/>
  <c r="HG175" i="2"/>
  <c r="AU173" i="2"/>
  <c r="AX172" i="2"/>
  <c r="EV175" i="2"/>
  <c r="EY174" i="2"/>
  <c r="DI174" i="2"/>
  <c r="DF175" i="2"/>
  <c r="FG172" i="2"/>
  <c r="FH172" i="2" s="1"/>
  <c r="FI172" i="2" s="1"/>
  <c r="FF173" i="2"/>
  <c r="EL172" i="2"/>
  <c r="EM172" i="2" s="1"/>
  <c r="EN172" i="2" s="1"/>
  <c r="EK173" i="2"/>
  <c r="DQ172" i="2"/>
  <c r="DR172" i="2" s="1"/>
  <c r="DS172" i="2" s="1"/>
  <c r="DP173" i="2"/>
  <c r="CV172" i="2"/>
  <c r="CW172" i="2" s="1"/>
  <c r="CX172" i="2" s="1"/>
  <c r="CU173" i="2"/>
  <c r="CA172" i="2"/>
  <c r="CB172" i="2" s="1"/>
  <c r="CC172" i="2" s="1"/>
  <c r="BZ173" i="2"/>
  <c r="BE173" i="2"/>
  <c r="BF172" i="2"/>
  <c r="BG172" i="2" s="1"/>
  <c r="BH172" i="2" s="1"/>
  <c r="AK172" i="2"/>
  <c r="AL172" i="2" s="1"/>
  <c r="AM172" i="2" s="1"/>
  <c r="AJ173" i="2"/>
  <c r="BZ25" i="2"/>
  <c r="CA25" i="2" s="1"/>
  <c r="CB25" i="2" s="1"/>
  <c r="CC25" i="2" s="1"/>
  <c r="GA25" i="2"/>
  <c r="GB25" i="2" s="1"/>
  <c r="GC25" i="2" s="1"/>
  <c r="GD25" i="2" s="1"/>
  <c r="EK24" i="2"/>
  <c r="EL24" i="2" s="1"/>
  <c r="EM24" i="2" s="1"/>
  <c r="EN24" i="2" s="1"/>
  <c r="FF24" i="2"/>
  <c r="FG24" i="2" s="1"/>
  <c r="FH24" i="2" s="1"/>
  <c r="FI24" i="2" s="1"/>
  <c r="GV24" i="2"/>
  <c r="GW24" i="2" s="1"/>
  <c r="GX24" i="2" s="1"/>
  <c r="GY24" i="2" s="1"/>
  <c r="DP25" i="2"/>
  <c r="DQ25" i="2" s="1"/>
  <c r="DR25" i="2" s="1"/>
  <c r="DS25" i="2" s="1"/>
  <c r="CU25" i="2"/>
  <c r="CV25" i="2" s="1"/>
  <c r="CW25" i="2" s="1"/>
  <c r="CX25" i="2" s="1"/>
  <c r="AJ24" i="2"/>
  <c r="AK24" i="2" s="1"/>
  <c r="AL24" i="2" s="1"/>
  <c r="AM24" i="2" s="1"/>
  <c r="N43" i="2" l="1"/>
  <c r="O42" i="2"/>
  <c r="P42" i="2" s="1"/>
  <c r="Q42" i="2" s="1"/>
  <c r="R42" i="2" s="1"/>
  <c r="GV174" i="2"/>
  <c r="GW174" i="2" s="1"/>
  <c r="GX174" i="2" s="1"/>
  <c r="GY174" i="2" s="1"/>
  <c r="GA174" i="2"/>
  <c r="GB174" i="2" s="1"/>
  <c r="GC174" i="2" s="1"/>
  <c r="GD174" i="2" s="1"/>
  <c r="EV176" i="2"/>
  <c r="EY175" i="2"/>
  <c r="FQ176" i="2"/>
  <c r="FT175" i="2"/>
  <c r="Z176" i="2"/>
  <c r="AC175" i="2"/>
  <c r="AU174" i="2"/>
  <c r="AX173" i="2"/>
  <c r="HG176" i="2"/>
  <c r="HJ175" i="2"/>
  <c r="EA176" i="2"/>
  <c r="ED175" i="2"/>
  <c r="GO175" i="2"/>
  <c r="GL176" i="2"/>
  <c r="CK176" i="2"/>
  <c r="CN175" i="2"/>
  <c r="DI175" i="2"/>
  <c r="DF176" i="2"/>
  <c r="FF174" i="2"/>
  <c r="FG173" i="2"/>
  <c r="FH173" i="2" s="1"/>
  <c r="FI173" i="2" s="1"/>
  <c r="EK174" i="2"/>
  <c r="EL173" i="2"/>
  <c r="EM173" i="2" s="1"/>
  <c r="EN173" i="2" s="1"/>
  <c r="DP174" i="2"/>
  <c r="DQ173" i="2"/>
  <c r="DR173" i="2" s="1"/>
  <c r="DS173" i="2" s="1"/>
  <c r="CU174" i="2"/>
  <c r="CV173" i="2"/>
  <c r="CW173" i="2" s="1"/>
  <c r="CX173" i="2" s="1"/>
  <c r="CA173" i="2"/>
  <c r="CB173" i="2" s="1"/>
  <c r="CC173" i="2" s="1"/>
  <c r="BZ174" i="2"/>
  <c r="BF173" i="2"/>
  <c r="BG173" i="2" s="1"/>
  <c r="BH173" i="2" s="1"/>
  <c r="BE174" i="2"/>
  <c r="AJ174" i="2"/>
  <c r="AK173" i="2"/>
  <c r="AL173" i="2" s="1"/>
  <c r="AM173" i="2" s="1"/>
  <c r="DP26" i="2"/>
  <c r="DQ26" i="2" s="1"/>
  <c r="DR26" i="2" s="1"/>
  <c r="DS26" i="2" s="1"/>
  <c r="FF25" i="2"/>
  <c r="FG25" i="2" s="1"/>
  <c r="FH25" i="2" s="1"/>
  <c r="FI25" i="2" s="1"/>
  <c r="GA26" i="2"/>
  <c r="GB26" i="2" s="1"/>
  <c r="GC26" i="2" s="1"/>
  <c r="GD26" i="2" s="1"/>
  <c r="CU26" i="2"/>
  <c r="CV26" i="2" s="1"/>
  <c r="CW26" i="2" s="1"/>
  <c r="CX26" i="2" s="1"/>
  <c r="GV25" i="2"/>
  <c r="GW25" i="2" s="1"/>
  <c r="GX25" i="2" s="1"/>
  <c r="GY25" i="2" s="1"/>
  <c r="EK25" i="2"/>
  <c r="EL25" i="2" s="1"/>
  <c r="EM25" i="2" s="1"/>
  <c r="EN25" i="2" s="1"/>
  <c r="BZ26" i="2"/>
  <c r="CA26" i="2" s="1"/>
  <c r="CB26" i="2" s="1"/>
  <c r="CC26" i="2" s="1"/>
  <c r="AJ25" i="2"/>
  <c r="AK25" i="2" s="1"/>
  <c r="AL25" i="2" s="1"/>
  <c r="AM25" i="2" s="1"/>
  <c r="N44" i="2" l="1"/>
  <c r="O43" i="2"/>
  <c r="P43" i="2" s="1"/>
  <c r="Q43" i="2" s="1"/>
  <c r="R43" i="2" s="1"/>
  <c r="GV175" i="2"/>
  <c r="GW175" i="2" s="1"/>
  <c r="GX175" i="2" s="1"/>
  <c r="GY175" i="2" s="1"/>
  <c r="GA175" i="2"/>
  <c r="GB175" i="2" s="1"/>
  <c r="GC175" i="2" s="1"/>
  <c r="GD175" i="2" s="1"/>
  <c r="CK177" i="2"/>
  <c r="CN176" i="2"/>
  <c r="AX174" i="2"/>
  <c r="AU175" i="2"/>
  <c r="GL177" i="2"/>
  <c r="GO176" i="2"/>
  <c r="AC176" i="2"/>
  <c r="Z177" i="2"/>
  <c r="ED176" i="2"/>
  <c r="EA177" i="2"/>
  <c r="FT176" i="2"/>
  <c r="FQ177" i="2"/>
  <c r="HJ176" i="2"/>
  <c r="HG177" i="2"/>
  <c r="EY176" i="2"/>
  <c r="EV177" i="2"/>
  <c r="DI176" i="2"/>
  <c r="DF177" i="2"/>
  <c r="FG174" i="2"/>
  <c r="FH174" i="2" s="1"/>
  <c r="FI174" i="2" s="1"/>
  <c r="FF175" i="2"/>
  <c r="EL174" i="2"/>
  <c r="EM174" i="2" s="1"/>
  <c r="EN174" i="2" s="1"/>
  <c r="EK175" i="2"/>
  <c r="DQ174" i="2"/>
  <c r="DR174" i="2" s="1"/>
  <c r="DS174" i="2" s="1"/>
  <c r="DP175" i="2"/>
  <c r="CV174" i="2"/>
  <c r="CW174" i="2" s="1"/>
  <c r="CX174" i="2" s="1"/>
  <c r="CU175" i="2"/>
  <c r="BZ175" i="2"/>
  <c r="CA174" i="2"/>
  <c r="CB174" i="2" s="1"/>
  <c r="CC174" i="2" s="1"/>
  <c r="BF174" i="2"/>
  <c r="BG174" i="2" s="1"/>
  <c r="BH174" i="2" s="1"/>
  <c r="BE175" i="2"/>
  <c r="AJ175" i="2"/>
  <c r="AK174" i="2"/>
  <c r="AL174" i="2" s="1"/>
  <c r="AM174" i="2" s="1"/>
  <c r="EK26" i="2"/>
  <c r="EL26" i="2" s="1"/>
  <c r="EM26" i="2" s="1"/>
  <c r="EN26" i="2" s="1"/>
  <c r="CU27" i="2"/>
  <c r="CV27" i="2" s="1"/>
  <c r="CW27" i="2" s="1"/>
  <c r="CX27" i="2" s="1"/>
  <c r="FF26" i="2"/>
  <c r="FG26" i="2" s="1"/>
  <c r="FH26" i="2" s="1"/>
  <c r="FI26" i="2" s="1"/>
  <c r="BZ27" i="2"/>
  <c r="CA27" i="2" s="1"/>
  <c r="CB27" i="2" s="1"/>
  <c r="CC27" i="2" s="1"/>
  <c r="GV26" i="2"/>
  <c r="GW26" i="2" s="1"/>
  <c r="GX26" i="2" s="1"/>
  <c r="GY26" i="2" s="1"/>
  <c r="GA27" i="2"/>
  <c r="GB27" i="2" s="1"/>
  <c r="GC27" i="2" s="1"/>
  <c r="GD27" i="2" s="1"/>
  <c r="DP27" i="2"/>
  <c r="DQ27" i="2" s="1"/>
  <c r="DR27" i="2" s="1"/>
  <c r="DS27" i="2" s="1"/>
  <c r="AJ26" i="2"/>
  <c r="AK26" i="2" s="1"/>
  <c r="AL26" i="2" s="1"/>
  <c r="AM26" i="2" s="1"/>
  <c r="N45" i="2" l="1"/>
  <c r="O44" i="2"/>
  <c r="P44" i="2" s="1"/>
  <c r="Q44" i="2" s="1"/>
  <c r="R44" i="2" s="1"/>
  <c r="GV176" i="2"/>
  <c r="GA176" i="2"/>
  <c r="AC177" i="2"/>
  <c r="Z178" i="2"/>
  <c r="HG178" i="2"/>
  <c r="HJ177" i="2"/>
  <c r="GO177" i="2"/>
  <c r="GL178" i="2"/>
  <c r="AU176" i="2"/>
  <c r="AX175" i="2"/>
  <c r="FQ178" i="2"/>
  <c r="FT177" i="2"/>
  <c r="EA178" i="2"/>
  <c r="ED177" i="2"/>
  <c r="EV178" i="2"/>
  <c r="EY177" i="2"/>
  <c r="CK178" i="2"/>
  <c r="CN177" i="2"/>
  <c r="DF178" i="2"/>
  <c r="DI177" i="2"/>
  <c r="FG175" i="2"/>
  <c r="FH175" i="2" s="1"/>
  <c r="FI175" i="2" s="1"/>
  <c r="FF176" i="2"/>
  <c r="EK176" i="2"/>
  <c r="EL175" i="2"/>
  <c r="EM175" i="2" s="1"/>
  <c r="EN175" i="2" s="1"/>
  <c r="DP176" i="2"/>
  <c r="DQ175" i="2"/>
  <c r="DR175" i="2" s="1"/>
  <c r="DS175" i="2" s="1"/>
  <c r="CV175" i="2"/>
  <c r="CW175" i="2" s="1"/>
  <c r="CX175" i="2" s="1"/>
  <c r="CU176" i="2"/>
  <c r="BZ176" i="2"/>
  <c r="CA175" i="2"/>
  <c r="CB175" i="2" s="1"/>
  <c r="CC175" i="2" s="1"/>
  <c r="BF175" i="2"/>
  <c r="BG175" i="2" s="1"/>
  <c r="BH175" i="2" s="1"/>
  <c r="BE176" i="2"/>
  <c r="AJ176" i="2"/>
  <c r="AK175" i="2"/>
  <c r="AL175" i="2" s="1"/>
  <c r="AM175" i="2" s="1"/>
  <c r="GA28" i="2"/>
  <c r="GB28" i="2" s="1"/>
  <c r="GC28" i="2" s="1"/>
  <c r="GD28" i="2" s="1"/>
  <c r="BZ28" i="2"/>
  <c r="CA28" i="2" s="1"/>
  <c r="CB28" i="2" s="1"/>
  <c r="CC28" i="2" s="1"/>
  <c r="CU28" i="2"/>
  <c r="CV28" i="2" s="1"/>
  <c r="CW28" i="2" s="1"/>
  <c r="CX28" i="2" s="1"/>
  <c r="DP28" i="2"/>
  <c r="DQ28" i="2" s="1"/>
  <c r="DR28" i="2" s="1"/>
  <c r="DS28" i="2" s="1"/>
  <c r="GV27" i="2"/>
  <c r="GW27" i="2" s="1"/>
  <c r="GX27" i="2" s="1"/>
  <c r="GY27" i="2" s="1"/>
  <c r="FF27" i="2"/>
  <c r="FG27" i="2" s="1"/>
  <c r="FH27" i="2" s="1"/>
  <c r="FI27" i="2" s="1"/>
  <c r="EK27" i="2"/>
  <c r="EL27" i="2" s="1"/>
  <c r="EM27" i="2" s="1"/>
  <c r="EN27" i="2" s="1"/>
  <c r="AJ27" i="2"/>
  <c r="AK27" i="2" s="1"/>
  <c r="AL27" i="2" s="1"/>
  <c r="AM27" i="2" s="1"/>
  <c r="N46" i="2" l="1"/>
  <c r="O45" i="2"/>
  <c r="P45" i="2" s="1"/>
  <c r="Q45" i="2" s="1"/>
  <c r="R45" i="2" s="1"/>
  <c r="GV177" i="2"/>
  <c r="GW176" i="2"/>
  <c r="GX176" i="2" s="1"/>
  <c r="GY176" i="2" s="1"/>
  <c r="GA177" i="2"/>
  <c r="GB176" i="2"/>
  <c r="GC176" i="2" s="1"/>
  <c r="GD176" i="2" s="1"/>
  <c r="CK179" i="2"/>
  <c r="CN178" i="2"/>
  <c r="AX176" i="2"/>
  <c r="AU177" i="2"/>
  <c r="GL179" i="2"/>
  <c r="GO178" i="2"/>
  <c r="EY178" i="2"/>
  <c r="EV179" i="2"/>
  <c r="ED178" i="2"/>
  <c r="EA179" i="2"/>
  <c r="HJ178" i="2"/>
  <c r="HG179" i="2"/>
  <c r="Z179" i="2"/>
  <c r="AC178" i="2"/>
  <c r="FT178" i="2"/>
  <c r="FQ179" i="2"/>
  <c r="DI178" i="2"/>
  <c r="DF179" i="2"/>
  <c r="FG176" i="2"/>
  <c r="FH176" i="2" s="1"/>
  <c r="FI176" i="2" s="1"/>
  <c r="FF177" i="2"/>
  <c r="EL176" i="2"/>
  <c r="EM176" i="2" s="1"/>
  <c r="EN176" i="2" s="1"/>
  <c r="EK177" i="2"/>
  <c r="DQ176" i="2"/>
  <c r="DR176" i="2" s="1"/>
  <c r="DS176" i="2" s="1"/>
  <c r="DP177" i="2"/>
  <c r="CV176" i="2"/>
  <c r="CW176" i="2" s="1"/>
  <c r="CX176" i="2" s="1"/>
  <c r="CU177" i="2"/>
  <c r="CA176" i="2"/>
  <c r="CB176" i="2" s="1"/>
  <c r="CC176" i="2" s="1"/>
  <c r="BZ177" i="2"/>
  <c r="BF176" i="2"/>
  <c r="BG176" i="2" s="1"/>
  <c r="BH176" i="2" s="1"/>
  <c r="BE177" i="2"/>
  <c r="AK176" i="2"/>
  <c r="AL176" i="2" s="1"/>
  <c r="AM176" i="2" s="1"/>
  <c r="AJ177" i="2"/>
  <c r="FF28" i="2"/>
  <c r="FG28" i="2" s="1"/>
  <c r="FH28" i="2" s="1"/>
  <c r="FI28" i="2" s="1"/>
  <c r="DP29" i="2"/>
  <c r="DQ29" i="2" s="1"/>
  <c r="DR29" i="2" s="1"/>
  <c r="DS29" i="2" s="1"/>
  <c r="BZ29" i="2"/>
  <c r="CA29" i="2" s="1"/>
  <c r="CB29" i="2" s="1"/>
  <c r="CC29" i="2" s="1"/>
  <c r="EK28" i="2"/>
  <c r="EL28" i="2" s="1"/>
  <c r="EM28" i="2" s="1"/>
  <c r="EN28" i="2" s="1"/>
  <c r="GV28" i="2"/>
  <c r="GW28" i="2" s="1"/>
  <c r="GX28" i="2" s="1"/>
  <c r="GY28" i="2" s="1"/>
  <c r="CU29" i="2"/>
  <c r="CV29" i="2" s="1"/>
  <c r="CW29" i="2" s="1"/>
  <c r="CX29" i="2" s="1"/>
  <c r="GA29" i="2"/>
  <c r="GB29" i="2" s="1"/>
  <c r="GC29" i="2" s="1"/>
  <c r="GD29" i="2" s="1"/>
  <c r="AJ28" i="2"/>
  <c r="AK28" i="2" s="1"/>
  <c r="AL28" i="2" s="1"/>
  <c r="AM28" i="2" s="1"/>
  <c r="N47" i="2" l="1"/>
  <c r="O46" i="2"/>
  <c r="GV178" i="2"/>
  <c r="GW178" i="2" s="1"/>
  <c r="GX178" i="2" s="1"/>
  <c r="GY178" i="2" s="1"/>
  <c r="GW177" i="2"/>
  <c r="GX177" i="2" s="1"/>
  <c r="GY177" i="2" s="1"/>
  <c r="GA178" i="2"/>
  <c r="GB177" i="2"/>
  <c r="GC177" i="2" s="1"/>
  <c r="GD177" i="2" s="1"/>
  <c r="EV180" i="2"/>
  <c r="EY179" i="2"/>
  <c r="AC179" i="2"/>
  <c r="Z180" i="2"/>
  <c r="GO179" i="2"/>
  <c r="GL180" i="2"/>
  <c r="HG180" i="2"/>
  <c r="HJ179" i="2"/>
  <c r="AU178" i="2"/>
  <c r="AX177" i="2"/>
  <c r="FQ180" i="2"/>
  <c r="FT179" i="2"/>
  <c r="EA180" i="2"/>
  <c r="ED179" i="2"/>
  <c r="CK180" i="2"/>
  <c r="CN179" i="2"/>
  <c r="DI179" i="2"/>
  <c r="DF180" i="2"/>
  <c r="FF178" i="2"/>
  <c r="FG177" i="2"/>
  <c r="FH177" i="2" s="1"/>
  <c r="FI177" i="2" s="1"/>
  <c r="EK178" i="2"/>
  <c r="EL177" i="2"/>
  <c r="EM177" i="2" s="1"/>
  <c r="EN177" i="2" s="1"/>
  <c r="DP178" i="2"/>
  <c r="DQ177" i="2"/>
  <c r="DR177" i="2" s="1"/>
  <c r="DS177" i="2" s="1"/>
  <c r="CV177" i="2"/>
  <c r="CW177" i="2" s="1"/>
  <c r="CX177" i="2" s="1"/>
  <c r="CU178" i="2"/>
  <c r="CA177" i="2"/>
  <c r="CB177" i="2" s="1"/>
  <c r="CC177" i="2" s="1"/>
  <c r="BZ178" i="2"/>
  <c r="BE178" i="2"/>
  <c r="BF177" i="2"/>
  <c r="BG177" i="2" s="1"/>
  <c r="BH177" i="2" s="1"/>
  <c r="AK177" i="2"/>
  <c r="AL177" i="2" s="1"/>
  <c r="AM177" i="2" s="1"/>
  <c r="AJ178" i="2"/>
  <c r="CU30" i="2"/>
  <c r="CV30" i="2" s="1"/>
  <c r="CW30" i="2" s="1"/>
  <c r="CX30" i="2" s="1"/>
  <c r="EK29" i="2"/>
  <c r="EL29" i="2" s="1"/>
  <c r="EM29" i="2" s="1"/>
  <c r="EN29" i="2" s="1"/>
  <c r="DP30" i="2"/>
  <c r="DQ30" i="2" s="1"/>
  <c r="DR30" i="2" s="1"/>
  <c r="DS30" i="2" s="1"/>
  <c r="GA30" i="2"/>
  <c r="GB30" i="2" s="1"/>
  <c r="GC30" i="2" s="1"/>
  <c r="GD30" i="2" s="1"/>
  <c r="GV29" i="2"/>
  <c r="GW29" i="2" s="1"/>
  <c r="GX29" i="2" s="1"/>
  <c r="GY29" i="2" s="1"/>
  <c r="BZ30" i="2"/>
  <c r="CA30" i="2" s="1"/>
  <c r="CB30" i="2" s="1"/>
  <c r="CC30" i="2" s="1"/>
  <c r="FF29" i="2"/>
  <c r="FG29" i="2" s="1"/>
  <c r="FH29" i="2" s="1"/>
  <c r="FI29" i="2" s="1"/>
  <c r="AJ29" i="2"/>
  <c r="AK29" i="2" s="1"/>
  <c r="AL29" i="2" s="1"/>
  <c r="AM29" i="2" s="1"/>
  <c r="P46" i="2" l="1"/>
  <c r="Q46" i="2" s="1"/>
  <c r="R46" i="2" s="1"/>
  <c r="N48" i="2"/>
  <c r="O47" i="2"/>
  <c r="P47" i="2" s="1"/>
  <c r="Q47" i="2" s="1"/>
  <c r="R47" i="2" s="1"/>
  <c r="GV179" i="2"/>
  <c r="GW179" i="2" s="1"/>
  <c r="GX179" i="2" s="1"/>
  <c r="GY179" i="2" s="1"/>
  <c r="GA179" i="2"/>
  <c r="GB179" i="2" s="1"/>
  <c r="GC179" i="2" s="1"/>
  <c r="GD179" i="2" s="1"/>
  <c r="GB178" i="2"/>
  <c r="GC178" i="2" s="1"/>
  <c r="GD178" i="2" s="1"/>
  <c r="CK181" i="2"/>
  <c r="CN180" i="2"/>
  <c r="HJ180" i="2"/>
  <c r="HG181" i="2"/>
  <c r="GL181" i="2"/>
  <c r="GO180" i="2"/>
  <c r="ED180" i="2"/>
  <c r="EA181" i="2"/>
  <c r="AC180" i="2"/>
  <c r="Z181" i="2"/>
  <c r="FT180" i="2"/>
  <c r="FQ181" i="2"/>
  <c r="AU179" i="2"/>
  <c r="AX178" i="2"/>
  <c r="EY180" i="2"/>
  <c r="EV181" i="2"/>
  <c r="DI180" i="2"/>
  <c r="DF181" i="2"/>
  <c r="FG178" i="2"/>
  <c r="FH178" i="2" s="1"/>
  <c r="FI178" i="2" s="1"/>
  <c r="FF179" i="2"/>
  <c r="EL178" i="2"/>
  <c r="EM178" i="2" s="1"/>
  <c r="EN178" i="2" s="1"/>
  <c r="EK179" i="2"/>
  <c r="DQ178" i="2"/>
  <c r="DR178" i="2" s="1"/>
  <c r="DS178" i="2" s="1"/>
  <c r="DP179" i="2"/>
  <c r="CV178" i="2"/>
  <c r="CW178" i="2" s="1"/>
  <c r="CX178" i="2" s="1"/>
  <c r="CU179" i="2"/>
  <c r="CA178" i="2"/>
  <c r="CB178" i="2" s="1"/>
  <c r="CC178" i="2" s="1"/>
  <c r="BZ179" i="2"/>
  <c r="BE179" i="2"/>
  <c r="BF178" i="2"/>
  <c r="BG178" i="2" s="1"/>
  <c r="BH178" i="2" s="1"/>
  <c r="AK178" i="2"/>
  <c r="AL178" i="2" s="1"/>
  <c r="AM178" i="2" s="1"/>
  <c r="AJ179" i="2"/>
  <c r="BZ31" i="2"/>
  <c r="CA31" i="2" s="1"/>
  <c r="CB31" i="2" s="1"/>
  <c r="CC31" i="2" s="1"/>
  <c r="GA31" i="2"/>
  <c r="GB31" i="2" s="1"/>
  <c r="GC31" i="2" s="1"/>
  <c r="GD31" i="2" s="1"/>
  <c r="EK30" i="2"/>
  <c r="EL30" i="2" s="1"/>
  <c r="EM30" i="2" s="1"/>
  <c r="EN30" i="2" s="1"/>
  <c r="FF30" i="2"/>
  <c r="FG30" i="2" s="1"/>
  <c r="FH30" i="2" s="1"/>
  <c r="FI30" i="2" s="1"/>
  <c r="GV30" i="2"/>
  <c r="GW30" i="2" s="1"/>
  <c r="GX30" i="2" s="1"/>
  <c r="GY30" i="2" s="1"/>
  <c r="DP31" i="2"/>
  <c r="DQ31" i="2" s="1"/>
  <c r="DR31" i="2" s="1"/>
  <c r="DS31" i="2" s="1"/>
  <c r="CU31" i="2"/>
  <c r="CV31" i="2" s="1"/>
  <c r="CW31" i="2" s="1"/>
  <c r="CX31" i="2" s="1"/>
  <c r="AJ30" i="2"/>
  <c r="AK30" i="2" s="1"/>
  <c r="AL30" i="2" s="1"/>
  <c r="AM30" i="2" s="1"/>
  <c r="N49" i="2" l="1"/>
  <c r="O48" i="2"/>
  <c r="P48" i="2" s="1"/>
  <c r="Q48" i="2" s="1"/>
  <c r="R48" i="2" s="1"/>
  <c r="GV180" i="2"/>
  <c r="GA180" i="2"/>
  <c r="EY181" i="2"/>
  <c r="EV182" i="2"/>
  <c r="EA182" i="2"/>
  <c r="ED181" i="2"/>
  <c r="AX179" i="2"/>
  <c r="AU180" i="2"/>
  <c r="GO181" i="2"/>
  <c r="GL182" i="2"/>
  <c r="FQ182" i="2"/>
  <c r="FT181" i="2"/>
  <c r="HG182" i="2"/>
  <c r="HJ181" i="2"/>
  <c r="Z182" i="2"/>
  <c r="AC181" i="2"/>
  <c r="CK182" i="2"/>
  <c r="CN181" i="2"/>
  <c r="DF182" i="2"/>
  <c r="DI181" i="2"/>
  <c r="FF180" i="2"/>
  <c r="FG179" i="2"/>
  <c r="FH179" i="2" s="1"/>
  <c r="FI179" i="2" s="1"/>
  <c r="EK180" i="2"/>
  <c r="EL179" i="2"/>
  <c r="EM179" i="2" s="1"/>
  <c r="EN179" i="2" s="1"/>
  <c r="DP180" i="2"/>
  <c r="DQ179" i="2"/>
  <c r="DR179" i="2" s="1"/>
  <c r="DS179" i="2" s="1"/>
  <c r="CV179" i="2"/>
  <c r="CW179" i="2" s="1"/>
  <c r="CX179" i="2" s="1"/>
  <c r="CU180" i="2"/>
  <c r="CA179" i="2"/>
  <c r="CB179" i="2" s="1"/>
  <c r="CC179" i="2" s="1"/>
  <c r="BZ180" i="2"/>
  <c r="BE180" i="2"/>
  <c r="BF179" i="2"/>
  <c r="BG179" i="2" s="1"/>
  <c r="BH179" i="2" s="1"/>
  <c r="AK179" i="2"/>
  <c r="AL179" i="2" s="1"/>
  <c r="AM179" i="2" s="1"/>
  <c r="AJ180" i="2"/>
  <c r="DP32" i="2"/>
  <c r="DQ32" i="2" s="1"/>
  <c r="DR32" i="2" s="1"/>
  <c r="DS32" i="2" s="1"/>
  <c r="FF31" i="2"/>
  <c r="FG31" i="2" s="1"/>
  <c r="FH31" i="2" s="1"/>
  <c r="FI31" i="2" s="1"/>
  <c r="GA32" i="2"/>
  <c r="GB32" i="2" s="1"/>
  <c r="GC32" i="2" s="1"/>
  <c r="GD32" i="2" s="1"/>
  <c r="CU32" i="2"/>
  <c r="CV32" i="2" s="1"/>
  <c r="CW32" i="2" s="1"/>
  <c r="CX32" i="2" s="1"/>
  <c r="GV31" i="2"/>
  <c r="GW31" i="2" s="1"/>
  <c r="GX31" i="2" s="1"/>
  <c r="GY31" i="2" s="1"/>
  <c r="EK31" i="2"/>
  <c r="EL31" i="2" s="1"/>
  <c r="EM31" i="2" s="1"/>
  <c r="EN31" i="2" s="1"/>
  <c r="BZ32" i="2"/>
  <c r="CA32" i="2" s="1"/>
  <c r="CB32" i="2" s="1"/>
  <c r="CC32" i="2" s="1"/>
  <c r="AJ31" i="2"/>
  <c r="AK31" i="2" s="1"/>
  <c r="AL31" i="2" s="1"/>
  <c r="AM31" i="2" s="1"/>
  <c r="N50" i="2" l="1"/>
  <c r="O49" i="2"/>
  <c r="GV181" i="2"/>
  <c r="GW181" i="2" s="1"/>
  <c r="GX181" i="2" s="1"/>
  <c r="GY181" i="2" s="1"/>
  <c r="GW180" i="2"/>
  <c r="GX180" i="2" s="1"/>
  <c r="GY180" i="2" s="1"/>
  <c r="GA181" i="2"/>
  <c r="GB180" i="2"/>
  <c r="GC180" i="2" s="1"/>
  <c r="GD180" i="2" s="1"/>
  <c r="GL183" i="2"/>
  <c r="GO182" i="2"/>
  <c r="CN182" i="2"/>
  <c r="CK183" i="2"/>
  <c r="AX180" i="2"/>
  <c r="AU181" i="2"/>
  <c r="Z183" i="2"/>
  <c r="AC182" i="2"/>
  <c r="HJ182" i="2"/>
  <c r="HG183" i="2"/>
  <c r="ED182" i="2"/>
  <c r="EA183" i="2"/>
  <c r="EV183" i="2"/>
  <c r="EY182" i="2"/>
  <c r="FT182" i="2"/>
  <c r="FQ183" i="2"/>
  <c r="DI182" i="2"/>
  <c r="DF183" i="2"/>
  <c r="FG180" i="2"/>
  <c r="FH180" i="2" s="1"/>
  <c r="FI180" i="2" s="1"/>
  <c r="FF181" i="2"/>
  <c r="EL180" i="2"/>
  <c r="EM180" i="2" s="1"/>
  <c r="EN180" i="2" s="1"/>
  <c r="EK181" i="2"/>
  <c r="DQ180" i="2"/>
  <c r="DR180" i="2" s="1"/>
  <c r="DS180" i="2" s="1"/>
  <c r="DP181" i="2"/>
  <c r="CU181" i="2"/>
  <c r="CV180" i="2"/>
  <c r="CW180" i="2" s="1"/>
  <c r="CX180" i="2" s="1"/>
  <c r="CA180" i="2"/>
  <c r="CB180" i="2" s="1"/>
  <c r="CC180" i="2" s="1"/>
  <c r="BZ181" i="2"/>
  <c r="BE181" i="2"/>
  <c r="BF180" i="2"/>
  <c r="BG180" i="2" s="1"/>
  <c r="BH180" i="2" s="1"/>
  <c r="AK180" i="2"/>
  <c r="AL180" i="2" s="1"/>
  <c r="AM180" i="2" s="1"/>
  <c r="AJ181" i="2"/>
  <c r="EK32" i="2"/>
  <c r="EL32" i="2" s="1"/>
  <c r="EM32" i="2" s="1"/>
  <c r="EN32" i="2" s="1"/>
  <c r="CU33" i="2"/>
  <c r="CV33" i="2" s="1"/>
  <c r="CW33" i="2" s="1"/>
  <c r="CX33" i="2" s="1"/>
  <c r="FF32" i="2"/>
  <c r="FG32" i="2" s="1"/>
  <c r="FH32" i="2" s="1"/>
  <c r="FI32" i="2" s="1"/>
  <c r="BZ33" i="2"/>
  <c r="CA33" i="2" s="1"/>
  <c r="CB33" i="2" s="1"/>
  <c r="CC33" i="2" s="1"/>
  <c r="GV32" i="2"/>
  <c r="GW32" i="2" s="1"/>
  <c r="GX32" i="2" s="1"/>
  <c r="GY32" i="2" s="1"/>
  <c r="GA33" i="2"/>
  <c r="GB33" i="2" s="1"/>
  <c r="GC33" i="2" s="1"/>
  <c r="GD33" i="2" s="1"/>
  <c r="DP33" i="2"/>
  <c r="DQ33" i="2" s="1"/>
  <c r="DR33" i="2" s="1"/>
  <c r="DS33" i="2" s="1"/>
  <c r="AJ32" i="2"/>
  <c r="AK32" i="2" s="1"/>
  <c r="AL32" i="2" s="1"/>
  <c r="AM32" i="2" s="1"/>
  <c r="GF4" i="2" l="1"/>
  <c r="GF12" i="2"/>
  <c r="GF20" i="2"/>
  <c r="GF28" i="2"/>
  <c r="GF36" i="2"/>
  <c r="GF44" i="2"/>
  <c r="GF52" i="2"/>
  <c r="GF60" i="2"/>
  <c r="GF68" i="2"/>
  <c r="GF76" i="2"/>
  <c r="GF84" i="2"/>
  <c r="GF92" i="2"/>
  <c r="GF100" i="2"/>
  <c r="GF108" i="2"/>
  <c r="GF116" i="2"/>
  <c r="GF124" i="2"/>
  <c r="GF132" i="2"/>
  <c r="GF140" i="2"/>
  <c r="GF148" i="2"/>
  <c r="GF156" i="2"/>
  <c r="GF164" i="2"/>
  <c r="GF172" i="2"/>
  <c r="GF180" i="2"/>
  <c r="GF188" i="2"/>
  <c r="GF196" i="2"/>
  <c r="GF67" i="2"/>
  <c r="GF187" i="2"/>
  <c r="GF5" i="2"/>
  <c r="GF13" i="2"/>
  <c r="GF21" i="2"/>
  <c r="GF29" i="2"/>
  <c r="GF37" i="2"/>
  <c r="GF45" i="2"/>
  <c r="GF53" i="2"/>
  <c r="GF61" i="2"/>
  <c r="GF69" i="2"/>
  <c r="GF77" i="2"/>
  <c r="GF85" i="2"/>
  <c r="GF93" i="2"/>
  <c r="GF101" i="2"/>
  <c r="GF109" i="2"/>
  <c r="GF117" i="2"/>
  <c r="GF125" i="2"/>
  <c r="GF133" i="2"/>
  <c r="GF141" i="2"/>
  <c r="GF149" i="2"/>
  <c r="GF157" i="2"/>
  <c r="GF165" i="2"/>
  <c r="GF173" i="2"/>
  <c r="GF181" i="2"/>
  <c r="GF189" i="2"/>
  <c r="GF197" i="2"/>
  <c r="GF19" i="2"/>
  <c r="GF75" i="2"/>
  <c r="GF107" i="2"/>
  <c r="GF155" i="2"/>
  <c r="GF203" i="2"/>
  <c r="GF6" i="2"/>
  <c r="GF14" i="2"/>
  <c r="GF22" i="2"/>
  <c r="GF30" i="2"/>
  <c r="GF38" i="2"/>
  <c r="GF46" i="2"/>
  <c r="GF54" i="2"/>
  <c r="GF62" i="2"/>
  <c r="GF70" i="2"/>
  <c r="GF78" i="2"/>
  <c r="GF86" i="2"/>
  <c r="GF94" i="2"/>
  <c r="GF102" i="2"/>
  <c r="GF110" i="2"/>
  <c r="GF118" i="2"/>
  <c r="GF126" i="2"/>
  <c r="GF134" i="2"/>
  <c r="GF142" i="2"/>
  <c r="GF150" i="2"/>
  <c r="GF158" i="2"/>
  <c r="GF166" i="2"/>
  <c r="GF174" i="2"/>
  <c r="GF182" i="2"/>
  <c r="GF190" i="2"/>
  <c r="GF198" i="2"/>
  <c r="GF35" i="2"/>
  <c r="GF99" i="2"/>
  <c r="GF131" i="2"/>
  <c r="GF171" i="2"/>
  <c r="GF7" i="2"/>
  <c r="GF15" i="2"/>
  <c r="GF23" i="2"/>
  <c r="GF31" i="2"/>
  <c r="GF39" i="2"/>
  <c r="GF47" i="2"/>
  <c r="GF55" i="2"/>
  <c r="GF63" i="2"/>
  <c r="GF71" i="2"/>
  <c r="GF79" i="2"/>
  <c r="GF87" i="2"/>
  <c r="GF95" i="2"/>
  <c r="GF103" i="2"/>
  <c r="GF111" i="2"/>
  <c r="GF119" i="2"/>
  <c r="GF127" i="2"/>
  <c r="GF135" i="2"/>
  <c r="GF143" i="2"/>
  <c r="GF151" i="2"/>
  <c r="GF159" i="2"/>
  <c r="GF167" i="2"/>
  <c r="GF175" i="2"/>
  <c r="GF183" i="2"/>
  <c r="GF191" i="2"/>
  <c r="GF199" i="2"/>
  <c r="GF27" i="2"/>
  <c r="GF91" i="2"/>
  <c r="GF139" i="2"/>
  <c r="GF195" i="2"/>
  <c r="GF8" i="2"/>
  <c r="GF16" i="2"/>
  <c r="GF24" i="2"/>
  <c r="GF32" i="2"/>
  <c r="GF40" i="2"/>
  <c r="GF48" i="2"/>
  <c r="GF56" i="2"/>
  <c r="GF64" i="2"/>
  <c r="GF72" i="2"/>
  <c r="GF80" i="2"/>
  <c r="GF88" i="2"/>
  <c r="GF96" i="2"/>
  <c r="GF104" i="2"/>
  <c r="GF112" i="2"/>
  <c r="GF120" i="2"/>
  <c r="GF128" i="2"/>
  <c r="GF136" i="2"/>
  <c r="GF144" i="2"/>
  <c r="GF152" i="2"/>
  <c r="GF160" i="2"/>
  <c r="GF168" i="2"/>
  <c r="GF176" i="2"/>
  <c r="GF184" i="2"/>
  <c r="GF192" i="2"/>
  <c r="GF200" i="2"/>
  <c r="GF59" i="2"/>
  <c r="GF179" i="2"/>
  <c r="GF9" i="2"/>
  <c r="GF17" i="2"/>
  <c r="GF25" i="2"/>
  <c r="GF33" i="2"/>
  <c r="GF41" i="2"/>
  <c r="GF49" i="2"/>
  <c r="GF57" i="2"/>
  <c r="GF65" i="2"/>
  <c r="GF73" i="2"/>
  <c r="GF81" i="2"/>
  <c r="GF89" i="2"/>
  <c r="GF97" i="2"/>
  <c r="GF105" i="2"/>
  <c r="GF113" i="2"/>
  <c r="GF121" i="2"/>
  <c r="GF129" i="2"/>
  <c r="GF137" i="2"/>
  <c r="GF145" i="2"/>
  <c r="GF153" i="2"/>
  <c r="GF161" i="2"/>
  <c r="GF169" i="2"/>
  <c r="GF177" i="2"/>
  <c r="GF185" i="2"/>
  <c r="GF193" i="2"/>
  <c r="GF201" i="2"/>
  <c r="GF43" i="2"/>
  <c r="GF123" i="2"/>
  <c r="GF10" i="2"/>
  <c r="GF18" i="2"/>
  <c r="GF26" i="2"/>
  <c r="GF34" i="2"/>
  <c r="GF42" i="2"/>
  <c r="GF50" i="2"/>
  <c r="GF58" i="2"/>
  <c r="GF66" i="2"/>
  <c r="GF74" i="2"/>
  <c r="GF82" i="2"/>
  <c r="GF90" i="2"/>
  <c r="GF98" i="2"/>
  <c r="GF106" i="2"/>
  <c r="GF114" i="2"/>
  <c r="GF122" i="2"/>
  <c r="GF130" i="2"/>
  <c r="GF138" i="2"/>
  <c r="GF146" i="2"/>
  <c r="GF154" i="2"/>
  <c r="GF162" i="2"/>
  <c r="GF170" i="2"/>
  <c r="GF178" i="2"/>
  <c r="GF186" i="2"/>
  <c r="GF194" i="2"/>
  <c r="GF202" i="2"/>
  <c r="GF11" i="2"/>
  <c r="GF83" i="2"/>
  <c r="GF115" i="2"/>
  <c r="GF163" i="2"/>
  <c r="GF51" i="2"/>
  <c r="GF147" i="2"/>
  <c r="P49" i="2"/>
  <c r="Q49" i="2" s="1"/>
  <c r="R49" i="2" s="1"/>
  <c r="N51" i="2"/>
  <c r="O50" i="2"/>
  <c r="P50" i="2" s="1"/>
  <c r="Q50" i="2" s="1"/>
  <c r="R50" i="2" s="1"/>
  <c r="CE8" i="2"/>
  <c r="CE16" i="2"/>
  <c r="CE24" i="2"/>
  <c r="CE32" i="2"/>
  <c r="CE40" i="2"/>
  <c r="CE48" i="2"/>
  <c r="CE56" i="2"/>
  <c r="CE64" i="2"/>
  <c r="CE72" i="2"/>
  <c r="CE9" i="2"/>
  <c r="CE17" i="2"/>
  <c r="CE25" i="2"/>
  <c r="CE33" i="2"/>
  <c r="CE41" i="2"/>
  <c r="CE49" i="2"/>
  <c r="CE57" i="2"/>
  <c r="CE65" i="2"/>
  <c r="CE73" i="2"/>
  <c r="CE10" i="2"/>
  <c r="CE18" i="2"/>
  <c r="CE26" i="2"/>
  <c r="CE34" i="2"/>
  <c r="CE42" i="2"/>
  <c r="CE50" i="2"/>
  <c r="CE58" i="2"/>
  <c r="CE66" i="2"/>
  <c r="CE74" i="2"/>
  <c r="CE11" i="2"/>
  <c r="CE19" i="2"/>
  <c r="CE27" i="2"/>
  <c r="CE35" i="2"/>
  <c r="CE43" i="2"/>
  <c r="CE51" i="2"/>
  <c r="CE59" i="2"/>
  <c r="CE67" i="2"/>
  <c r="CE4" i="2"/>
  <c r="CE12" i="2"/>
  <c r="CE20" i="2"/>
  <c r="CE28" i="2"/>
  <c r="CE36" i="2"/>
  <c r="CE44" i="2"/>
  <c r="CE52" i="2"/>
  <c r="CE60" i="2"/>
  <c r="CE68" i="2"/>
  <c r="CE5" i="2"/>
  <c r="CE13" i="2"/>
  <c r="CE21" i="2"/>
  <c r="CE29" i="2"/>
  <c r="CE37" i="2"/>
  <c r="CE45" i="2"/>
  <c r="CE53" i="2"/>
  <c r="CE61" i="2"/>
  <c r="CE69" i="2"/>
  <c r="CE6" i="2"/>
  <c r="CE14" i="2"/>
  <c r="CE22" i="2"/>
  <c r="CE30" i="2"/>
  <c r="CE38" i="2"/>
  <c r="CE46" i="2"/>
  <c r="CE54" i="2"/>
  <c r="CE62" i="2"/>
  <c r="CE70" i="2"/>
  <c r="CE39" i="2"/>
  <c r="CE78" i="2"/>
  <c r="CE86" i="2"/>
  <c r="CE94" i="2"/>
  <c r="CE102" i="2"/>
  <c r="CE110" i="2"/>
  <c r="CE118" i="2"/>
  <c r="CE126" i="2"/>
  <c r="CE134" i="2"/>
  <c r="CE142" i="2"/>
  <c r="CE150" i="2"/>
  <c r="CE158" i="2"/>
  <c r="CE166" i="2"/>
  <c r="CE174" i="2"/>
  <c r="CE182" i="2"/>
  <c r="CE190" i="2"/>
  <c r="CE198" i="2"/>
  <c r="CE47" i="2"/>
  <c r="CE79" i="2"/>
  <c r="CE87" i="2"/>
  <c r="CE95" i="2"/>
  <c r="CE103" i="2"/>
  <c r="CE111" i="2"/>
  <c r="CE119" i="2"/>
  <c r="CE127" i="2"/>
  <c r="CE135" i="2"/>
  <c r="CE143" i="2"/>
  <c r="CE151" i="2"/>
  <c r="CE159" i="2"/>
  <c r="CE167" i="2"/>
  <c r="CE175" i="2"/>
  <c r="CE183" i="2"/>
  <c r="CE191" i="2"/>
  <c r="CE199" i="2"/>
  <c r="CE55" i="2"/>
  <c r="CE80" i="2"/>
  <c r="CE88" i="2"/>
  <c r="CE96" i="2"/>
  <c r="CE104" i="2"/>
  <c r="CE112" i="2"/>
  <c r="CE120" i="2"/>
  <c r="CE128" i="2"/>
  <c r="CE136" i="2"/>
  <c r="CE144" i="2"/>
  <c r="CE152" i="2"/>
  <c r="CE160" i="2"/>
  <c r="CE168" i="2"/>
  <c r="CE176" i="2"/>
  <c r="CE184" i="2"/>
  <c r="CE192" i="2"/>
  <c r="CE200" i="2"/>
  <c r="CE63" i="2"/>
  <c r="CE81" i="2"/>
  <c r="CE89" i="2"/>
  <c r="CE97" i="2"/>
  <c r="CE105" i="2"/>
  <c r="CE113" i="2"/>
  <c r="CE121" i="2"/>
  <c r="CE129" i="2"/>
  <c r="CE137" i="2"/>
  <c r="CE145" i="2"/>
  <c r="CE153" i="2"/>
  <c r="CE161" i="2"/>
  <c r="CE169" i="2"/>
  <c r="CE177" i="2"/>
  <c r="CE185" i="2"/>
  <c r="CE193" i="2"/>
  <c r="CE201" i="2"/>
  <c r="CE7" i="2"/>
  <c r="CE71" i="2"/>
  <c r="CE82" i="2"/>
  <c r="CE90" i="2"/>
  <c r="CE98" i="2"/>
  <c r="CE106" i="2"/>
  <c r="CE114" i="2"/>
  <c r="CE122" i="2"/>
  <c r="CE130" i="2"/>
  <c r="CE138" i="2"/>
  <c r="CE146" i="2"/>
  <c r="CE154" i="2"/>
  <c r="CE162" i="2"/>
  <c r="CE170" i="2"/>
  <c r="CE178" i="2"/>
  <c r="CE186" i="2"/>
  <c r="CE194" i="2"/>
  <c r="CE202" i="2"/>
  <c r="CE15" i="2"/>
  <c r="CE75" i="2"/>
  <c r="CE83" i="2"/>
  <c r="CE91" i="2"/>
  <c r="CE99" i="2"/>
  <c r="CE107" i="2"/>
  <c r="CE115" i="2"/>
  <c r="CE123" i="2"/>
  <c r="CE131" i="2"/>
  <c r="CE139" i="2"/>
  <c r="CE147" i="2"/>
  <c r="CE155" i="2"/>
  <c r="CE163" i="2"/>
  <c r="CE171" i="2"/>
  <c r="CE179" i="2"/>
  <c r="CE187" i="2"/>
  <c r="CE195" i="2"/>
  <c r="CE203" i="2"/>
  <c r="CE23" i="2"/>
  <c r="CE76" i="2"/>
  <c r="CE84" i="2"/>
  <c r="CE92" i="2"/>
  <c r="CE100" i="2"/>
  <c r="CE108" i="2"/>
  <c r="CE116" i="2"/>
  <c r="CE124" i="2"/>
  <c r="CE132" i="2"/>
  <c r="CE140" i="2"/>
  <c r="CE148" i="2"/>
  <c r="CE156" i="2"/>
  <c r="CE164" i="2"/>
  <c r="CE172" i="2"/>
  <c r="CE180" i="2"/>
  <c r="CE188" i="2"/>
  <c r="CE196" i="2"/>
  <c r="CE125" i="2"/>
  <c r="CE189" i="2"/>
  <c r="CE31" i="2"/>
  <c r="CE133" i="2"/>
  <c r="CE197" i="2"/>
  <c r="CE77" i="2"/>
  <c r="CE141" i="2"/>
  <c r="CE85" i="2"/>
  <c r="CE149" i="2"/>
  <c r="CE93" i="2"/>
  <c r="CE157" i="2"/>
  <c r="CE101" i="2"/>
  <c r="CE165" i="2"/>
  <c r="CE109" i="2"/>
  <c r="CE173" i="2"/>
  <c r="CE117" i="2"/>
  <c r="CE181" i="2"/>
  <c r="CZ11" i="2"/>
  <c r="CZ19" i="2"/>
  <c r="CZ27" i="2"/>
  <c r="CZ35" i="2"/>
  <c r="CZ43" i="2"/>
  <c r="CZ51" i="2"/>
  <c r="CZ59" i="2"/>
  <c r="CZ67" i="2"/>
  <c r="CZ75" i="2"/>
  <c r="CZ4" i="2"/>
  <c r="CZ12" i="2"/>
  <c r="CZ20" i="2"/>
  <c r="CZ28" i="2"/>
  <c r="CZ36" i="2"/>
  <c r="CZ44" i="2"/>
  <c r="CZ52" i="2"/>
  <c r="CZ60" i="2"/>
  <c r="CZ68" i="2"/>
  <c r="CZ76" i="2"/>
  <c r="CZ5" i="2"/>
  <c r="CZ13" i="2"/>
  <c r="CZ21" i="2"/>
  <c r="CZ29" i="2"/>
  <c r="CZ37" i="2"/>
  <c r="CZ45" i="2"/>
  <c r="CZ53" i="2"/>
  <c r="CZ61" i="2"/>
  <c r="CZ69" i="2"/>
  <c r="CZ6" i="2"/>
  <c r="CZ14" i="2"/>
  <c r="CZ22" i="2"/>
  <c r="CZ30" i="2"/>
  <c r="CZ38" i="2"/>
  <c r="CZ46" i="2"/>
  <c r="CZ54" i="2"/>
  <c r="CZ62" i="2"/>
  <c r="CZ70" i="2"/>
  <c r="CZ7" i="2"/>
  <c r="CZ15" i="2"/>
  <c r="CZ23" i="2"/>
  <c r="CZ31" i="2"/>
  <c r="CZ39" i="2"/>
  <c r="CZ47" i="2"/>
  <c r="CZ55" i="2"/>
  <c r="CZ63" i="2"/>
  <c r="CZ71" i="2"/>
  <c r="CZ8" i="2"/>
  <c r="CZ16" i="2"/>
  <c r="CZ24" i="2"/>
  <c r="CZ32" i="2"/>
  <c r="CZ40" i="2"/>
  <c r="CZ48" i="2"/>
  <c r="CZ56" i="2"/>
  <c r="CZ64" i="2"/>
  <c r="CZ72" i="2"/>
  <c r="CZ9" i="2"/>
  <c r="CZ17" i="2"/>
  <c r="CZ25" i="2"/>
  <c r="CZ33" i="2"/>
  <c r="CZ41" i="2"/>
  <c r="CZ49" i="2"/>
  <c r="CZ57" i="2"/>
  <c r="CZ65" i="2"/>
  <c r="CZ73" i="2"/>
  <c r="CZ42" i="2"/>
  <c r="CZ80" i="2"/>
  <c r="CZ88" i="2"/>
  <c r="CZ96" i="2"/>
  <c r="CZ104" i="2"/>
  <c r="CZ112" i="2"/>
  <c r="CZ120" i="2"/>
  <c r="CZ128" i="2"/>
  <c r="CZ136" i="2"/>
  <c r="CZ144" i="2"/>
  <c r="CZ152" i="2"/>
  <c r="CZ160" i="2"/>
  <c r="CZ168" i="2"/>
  <c r="CZ176" i="2"/>
  <c r="CZ184" i="2"/>
  <c r="CZ192" i="2"/>
  <c r="CZ200" i="2"/>
  <c r="CZ50" i="2"/>
  <c r="CZ81" i="2"/>
  <c r="CZ89" i="2"/>
  <c r="CZ97" i="2"/>
  <c r="CZ105" i="2"/>
  <c r="CZ113" i="2"/>
  <c r="CZ121" i="2"/>
  <c r="CZ129" i="2"/>
  <c r="CZ137" i="2"/>
  <c r="CZ145" i="2"/>
  <c r="CZ153" i="2"/>
  <c r="CZ161" i="2"/>
  <c r="CZ169" i="2"/>
  <c r="CZ177" i="2"/>
  <c r="CZ185" i="2"/>
  <c r="CZ193" i="2"/>
  <c r="CZ201" i="2"/>
  <c r="CZ58" i="2"/>
  <c r="CZ82" i="2"/>
  <c r="CZ90" i="2"/>
  <c r="CZ98" i="2"/>
  <c r="CZ106" i="2"/>
  <c r="CZ114" i="2"/>
  <c r="CZ122" i="2"/>
  <c r="CZ130" i="2"/>
  <c r="CZ138" i="2"/>
  <c r="CZ146" i="2"/>
  <c r="CZ154" i="2"/>
  <c r="CZ162" i="2"/>
  <c r="CZ170" i="2"/>
  <c r="CZ178" i="2"/>
  <c r="CZ186" i="2"/>
  <c r="CZ194" i="2"/>
  <c r="CZ202" i="2"/>
  <c r="CZ66" i="2"/>
  <c r="CZ83" i="2"/>
  <c r="CZ91" i="2"/>
  <c r="CZ99" i="2"/>
  <c r="CZ107" i="2"/>
  <c r="CZ115" i="2"/>
  <c r="CZ123" i="2"/>
  <c r="CZ131" i="2"/>
  <c r="CZ139" i="2"/>
  <c r="CZ147" i="2"/>
  <c r="CZ155" i="2"/>
  <c r="CZ163" i="2"/>
  <c r="CZ171" i="2"/>
  <c r="CZ179" i="2"/>
  <c r="CZ187" i="2"/>
  <c r="CZ195" i="2"/>
  <c r="CZ203" i="2"/>
  <c r="CZ10" i="2"/>
  <c r="CZ74" i="2"/>
  <c r="CZ84" i="2"/>
  <c r="CZ92" i="2"/>
  <c r="CZ100" i="2"/>
  <c r="CZ108" i="2"/>
  <c r="CZ116" i="2"/>
  <c r="CZ124" i="2"/>
  <c r="CZ132" i="2"/>
  <c r="CZ140" i="2"/>
  <c r="CZ148" i="2"/>
  <c r="CZ156" i="2"/>
  <c r="CZ164" i="2"/>
  <c r="CZ172" i="2"/>
  <c r="CZ180" i="2"/>
  <c r="CZ188" i="2"/>
  <c r="CZ196" i="2"/>
  <c r="CZ18" i="2"/>
  <c r="CZ77" i="2"/>
  <c r="CZ85" i="2"/>
  <c r="CZ93" i="2"/>
  <c r="CZ101" i="2"/>
  <c r="CZ109" i="2"/>
  <c r="CZ117" i="2"/>
  <c r="CZ125" i="2"/>
  <c r="CZ133" i="2"/>
  <c r="CZ141" i="2"/>
  <c r="CZ149" i="2"/>
  <c r="CZ157" i="2"/>
  <c r="CZ165" i="2"/>
  <c r="CZ173" i="2"/>
  <c r="CZ181" i="2"/>
  <c r="CZ189" i="2"/>
  <c r="CZ197" i="2"/>
  <c r="CZ26" i="2"/>
  <c r="CZ78" i="2"/>
  <c r="CZ86" i="2"/>
  <c r="CZ94" i="2"/>
  <c r="CZ102" i="2"/>
  <c r="CZ110" i="2"/>
  <c r="CZ118" i="2"/>
  <c r="CZ126" i="2"/>
  <c r="CZ134" i="2"/>
  <c r="CZ142" i="2"/>
  <c r="CZ150" i="2"/>
  <c r="CZ158" i="2"/>
  <c r="CZ166" i="2"/>
  <c r="CZ174" i="2"/>
  <c r="CZ182" i="2"/>
  <c r="CZ190" i="2"/>
  <c r="CZ198" i="2"/>
  <c r="CZ127" i="2"/>
  <c r="CZ191" i="2"/>
  <c r="CZ34" i="2"/>
  <c r="CZ135" i="2"/>
  <c r="CZ199" i="2"/>
  <c r="CZ79" i="2"/>
  <c r="CZ143" i="2"/>
  <c r="CZ87" i="2"/>
  <c r="CZ151" i="2"/>
  <c r="CZ95" i="2"/>
  <c r="CZ159" i="2"/>
  <c r="CZ103" i="2"/>
  <c r="CZ167" i="2"/>
  <c r="CZ111" i="2"/>
  <c r="CZ175" i="2"/>
  <c r="CZ119" i="2"/>
  <c r="CZ183" i="2"/>
  <c r="DU7" i="2"/>
  <c r="DU15" i="2"/>
  <c r="DU23" i="2"/>
  <c r="DU31" i="2"/>
  <c r="DU39" i="2"/>
  <c r="DU47" i="2"/>
  <c r="DU55" i="2"/>
  <c r="DU63" i="2"/>
  <c r="DU71" i="2"/>
  <c r="DU79" i="2"/>
  <c r="DU8" i="2"/>
  <c r="DU16" i="2"/>
  <c r="DU24" i="2"/>
  <c r="DU32" i="2"/>
  <c r="DU40" i="2"/>
  <c r="DU48" i="2"/>
  <c r="DU56" i="2"/>
  <c r="DU64" i="2"/>
  <c r="DU72" i="2"/>
  <c r="DU9" i="2"/>
  <c r="DU17" i="2"/>
  <c r="DU25" i="2"/>
  <c r="DU33" i="2"/>
  <c r="DU41" i="2"/>
  <c r="DU49" i="2"/>
  <c r="DU57" i="2"/>
  <c r="DU65" i="2"/>
  <c r="DU73" i="2"/>
  <c r="DU10" i="2"/>
  <c r="DU18" i="2"/>
  <c r="DU26" i="2"/>
  <c r="DU34" i="2"/>
  <c r="DU42" i="2"/>
  <c r="DU50" i="2"/>
  <c r="DU58" i="2"/>
  <c r="DU66" i="2"/>
  <c r="DU74" i="2"/>
  <c r="DU11" i="2"/>
  <c r="DU19" i="2"/>
  <c r="DU27" i="2"/>
  <c r="DU35" i="2"/>
  <c r="DU43" i="2"/>
  <c r="DU51" i="2"/>
  <c r="DU59" i="2"/>
  <c r="DU67" i="2"/>
  <c r="DU75" i="2"/>
  <c r="DU4" i="2"/>
  <c r="DU12" i="2"/>
  <c r="DU20" i="2"/>
  <c r="DU28" i="2"/>
  <c r="DU36" i="2"/>
  <c r="DU44" i="2"/>
  <c r="DU52" i="2"/>
  <c r="DU60" i="2"/>
  <c r="DU68" i="2"/>
  <c r="DU76" i="2"/>
  <c r="DU5" i="2"/>
  <c r="DU13" i="2"/>
  <c r="DU21" i="2"/>
  <c r="DU29" i="2"/>
  <c r="DU37" i="2"/>
  <c r="DU45" i="2"/>
  <c r="DU53" i="2"/>
  <c r="DU61" i="2"/>
  <c r="DU69" i="2"/>
  <c r="DU77" i="2"/>
  <c r="DU46" i="2"/>
  <c r="DU83" i="2"/>
  <c r="DU91" i="2"/>
  <c r="DU99" i="2"/>
  <c r="DU107" i="2"/>
  <c r="DU115" i="2"/>
  <c r="DU123" i="2"/>
  <c r="DU131" i="2"/>
  <c r="DU139" i="2"/>
  <c r="DU147" i="2"/>
  <c r="DU155" i="2"/>
  <c r="DU163" i="2"/>
  <c r="DU171" i="2"/>
  <c r="DU179" i="2"/>
  <c r="DU187" i="2"/>
  <c r="DU195" i="2"/>
  <c r="DU203" i="2"/>
  <c r="DU54" i="2"/>
  <c r="DU84" i="2"/>
  <c r="DU92" i="2"/>
  <c r="DU100" i="2"/>
  <c r="DU108" i="2"/>
  <c r="DU116" i="2"/>
  <c r="DU124" i="2"/>
  <c r="DU132" i="2"/>
  <c r="DU140" i="2"/>
  <c r="DU148" i="2"/>
  <c r="DU156" i="2"/>
  <c r="DU164" i="2"/>
  <c r="DU172" i="2"/>
  <c r="DU180" i="2"/>
  <c r="DU188" i="2"/>
  <c r="DU196" i="2"/>
  <c r="DU62" i="2"/>
  <c r="DU85" i="2"/>
  <c r="DU93" i="2"/>
  <c r="DU101" i="2"/>
  <c r="DU109" i="2"/>
  <c r="DU117" i="2"/>
  <c r="DU125" i="2"/>
  <c r="DU133" i="2"/>
  <c r="DU141" i="2"/>
  <c r="DU149" i="2"/>
  <c r="DU157" i="2"/>
  <c r="DU165" i="2"/>
  <c r="DU173" i="2"/>
  <c r="DU181" i="2"/>
  <c r="DU189" i="2"/>
  <c r="DU197" i="2"/>
  <c r="DU6" i="2"/>
  <c r="DU70" i="2"/>
  <c r="DU86" i="2"/>
  <c r="DU94" i="2"/>
  <c r="DU102" i="2"/>
  <c r="DU110" i="2"/>
  <c r="DU118" i="2"/>
  <c r="DU126" i="2"/>
  <c r="DU134" i="2"/>
  <c r="DU142" i="2"/>
  <c r="DU150" i="2"/>
  <c r="DU158" i="2"/>
  <c r="DU166" i="2"/>
  <c r="DU174" i="2"/>
  <c r="DU182" i="2"/>
  <c r="DU190" i="2"/>
  <c r="DU198" i="2"/>
  <c r="DU14" i="2"/>
  <c r="DU78" i="2"/>
  <c r="DU87" i="2"/>
  <c r="DU95" i="2"/>
  <c r="DU103" i="2"/>
  <c r="DU111" i="2"/>
  <c r="DU119" i="2"/>
  <c r="DU127" i="2"/>
  <c r="DU135" i="2"/>
  <c r="DU143" i="2"/>
  <c r="DU151" i="2"/>
  <c r="DU159" i="2"/>
  <c r="DU167" i="2"/>
  <c r="DU175" i="2"/>
  <c r="DU183" i="2"/>
  <c r="DU191" i="2"/>
  <c r="DU199" i="2"/>
  <c r="DU22" i="2"/>
  <c r="DU80" i="2"/>
  <c r="DU88" i="2"/>
  <c r="DU96" i="2"/>
  <c r="DU104" i="2"/>
  <c r="DU112" i="2"/>
  <c r="DU120" i="2"/>
  <c r="DU128" i="2"/>
  <c r="DU136" i="2"/>
  <c r="DU144" i="2"/>
  <c r="DU152" i="2"/>
  <c r="DU160" i="2"/>
  <c r="DU168" i="2"/>
  <c r="DU176" i="2"/>
  <c r="DU184" i="2"/>
  <c r="DU192" i="2"/>
  <c r="DU200" i="2"/>
  <c r="DU30" i="2"/>
  <c r="DU81" i="2"/>
  <c r="DU89" i="2"/>
  <c r="DU97" i="2"/>
  <c r="DU105" i="2"/>
  <c r="DU113" i="2"/>
  <c r="DU121" i="2"/>
  <c r="DU129" i="2"/>
  <c r="DU137" i="2"/>
  <c r="DU145" i="2"/>
  <c r="DU153" i="2"/>
  <c r="DU161" i="2"/>
  <c r="DU169" i="2"/>
  <c r="DU177" i="2"/>
  <c r="DU185" i="2"/>
  <c r="DU193" i="2"/>
  <c r="DU201" i="2"/>
  <c r="DU130" i="2"/>
  <c r="DU194" i="2"/>
  <c r="DU38" i="2"/>
  <c r="DU138" i="2"/>
  <c r="DU202" i="2"/>
  <c r="DU82" i="2"/>
  <c r="DU146" i="2"/>
  <c r="DU90" i="2"/>
  <c r="DU154" i="2"/>
  <c r="DU98" i="2"/>
  <c r="DU162" i="2"/>
  <c r="DU106" i="2"/>
  <c r="DU170" i="2"/>
  <c r="DU114" i="2"/>
  <c r="DU178" i="2"/>
  <c r="DU122" i="2"/>
  <c r="DU186" i="2"/>
  <c r="GV182" i="2"/>
  <c r="GA182" i="2"/>
  <c r="GB181" i="2"/>
  <c r="GC181" i="2" s="1"/>
  <c r="GD181" i="2" s="1"/>
  <c r="Z184" i="2"/>
  <c r="AC183" i="2"/>
  <c r="FT183" i="2"/>
  <c r="FQ184" i="2"/>
  <c r="AX181" i="2"/>
  <c r="AU182" i="2"/>
  <c r="EY183" i="2"/>
  <c r="EV184" i="2"/>
  <c r="EA184" i="2"/>
  <c r="ED183" i="2"/>
  <c r="CK184" i="2"/>
  <c r="CN183" i="2"/>
  <c r="HG184" i="2"/>
  <c r="HJ183" i="2"/>
  <c r="GO183" i="2"/>
  <c r="GL184" i="2"/>
  <c r="DI183" i="2"/>
  <c r="DF184" i="2"/>
  <c r="GF3" i="2"/>
  <c r="D14" i="4" s="1"/>
  <c r="FF182" i="2"/>
  <c r="FG181" i="2"/>
  <c r="FH181" i="2" s="1"/>
  <c r="FI181" i="2" s="1"/>
  <c r="EK182" i="2"/>
  <c r="EL181" i="2"/>
  <c r="EM181" i="2" s="1"/>
  <c r="EN181" i="2" s="1"/>
  <c r="DP182" i="2"/>
  <c r="DQ181" i="2"/>
  <c r="DR181" i="2" s="1"/>
  <c r="DS181" i="2" s="1"/>
  <c r="DU3" i="2"/>
  <c r="D11" i="4" s="1"/>
  <c r="CV181" i="2"/>
  <c r="CW181" i="2" s="1"/>
  <c r="CX181" i="2" s="1"/>
  <c r="CU182" i="2"/>
  <c r="CZ3" i="2"/>
  <c r="D10" i="4" s="1"/>
  <c r="BZ182" i="2"/>
  <c r="CA181" i="2"/>
  <c r="CB181" i="2" s="1"/>
  <c r="CC181" i="2" s="1"/>
  <c r="CE3" i="2"/>
  <c r="D9" i="4" s="1"/>
  <c r="BF181" i="2"/>
  <c r="BG181" i="2" s="1"/>
  <c r="BH181" i="2" s="1"/>
  <c r="BE182" i="2"/>
  <c r="AK181" i="2"/>
  <c r="AL181" i="2" s="1"/>
  <c r="AM181" i="2" s="1"/>
  <c r="AJ182" i="2"/>
  <c r="GA34" i="2"/>
  <c r="GB34" i="2" s="1"/>
  <c r="GC34" i="2" s="1"/>
  <c r="GD34" i="2" s="1"/>
  <c r="BZ34" i="2"/>
  <c r="CA34" i="2" s="1"/>
  <c r="CB34" i="2" s="1"/>
  <c r="CC34" i="2" s="1"/>
  <c r="CU34" i="2"/>
  <c r="CV34" i="2" s="1"/>
  <c r="CW34" i="2" s="1"/>
  <c r="CX34" i="2" s="1"/>
  <c r="DP34" i="2"/>
  <c r="DQ34" i="2" s="1"/>
  <c r="DR34" i="2" s="1"/>
  <c r="DS34" i="2" s="1"/>
  <c r="GV33" i="2"/>
  <c r="GW33" i="2" s="1"/>
  <c r="GX33" i="2" s="1"/>
  <c r="GY33" i="2" s="1"/>
  <c r="FF33" i="2"/>
  <c r="FG33" i="2" s="1"/>
  <c r="FH33" i="2" s="1"/>
  <c r="FI33" i="2" s="1"/>
  <c r="EK33" i="2"/>
  <c r="EL33" i="2" s="1"/>
  <c r="EM33" i="2" s="1"/>
  <c r="EN33" i="2" s="1"/>
  <c r="AJ33" i="2"/>
  <c r="AK33" i="2" s="1"/>
  <c r="AL33" i="2" s="1"/>
  <c r="AM33" i="2" s="1"/>
  <c r="HA4" i="2" l="1"/>
  <c r="HA12" i="2"/>
  <c r="HA20" i="2"/>
  <c r="HA28" i="2"/>
  <c r="HA36" i="2"/>
  <c r="HA44" i="2"/>
  <c r="HA52" i="2"/>
  <c r="HA60" i="2"/>
  <c r="HA68" i="2"/>
  <c r="HA76" i="2"/>
  <c r="HA84" i="2"/>
  <c r="HA92" i="2"/>
  <c r="HA100" i="2"/>
  <c r="HA108" i="2"/>
  <c r="HA116" i="2"/>
  <c r="HA124" i="2"/>
  <c r="HA132" i="2"/>
  <c r="HA140" i="2"/>
  <c r="HA148" i="2"/>
  <c r="HA156" i="2"/>
  <c r="HA164" i="2"/>
  <c r="HA172" i="2"/>
  <c r="HA180" i="2"/>
  <c r="HA188" i="2"/>
  <c r="HA196" i="2"/>
  <c r="HA42" i="2"/>
  <c r="HA58" i="2"/>
  <c r="HA74" i="2"/>
  <c r="HA90" i="2"/>
  <c r="HA106" i="2"/>
  <c r="HA122" i="2"/>
  <c r="HA138" i="2"/>
  <c r="HA154" i="2"/>
  <c r="HA178" i="2"/>
  <c r="HA35" i="2"/>
  <c r="HA67" i="2"/>
  <c r="HA99" i="2"/>
  <c r="HA115" i="2"/>
  <c r="HA139" i="2"/>
  <c r="HA171" i="2"/>
  <c r="HA195" i="2"/>
  <c r="HA5" i="2"/>
  <c r="HA13" i="2"/>
  <c r="HA21" i="2"/>
  <c r="HA29" i="2"/>
  <c r="HA37" i="2"/>
  <c r="HA45" i="2"/>
  <c r="HA53" i="2"/>
  <c r="HA61" i="2"/>
  <c r="HA69" i="2"/>
  <c r="HA77" i="2"/>
  <c r="HA85" i="2"/>
  <c r="HA93" i="2"/>
  <c r="HA101" i="2"/>
  <c r="HA109" i="2"/>
  <c r="HA117" i="2"/>
  <c r="HA125" i="2"/>
  <c r="HA133" i="2"/>
  <c r="HA141" i="2"/>
  <c r="HA149" i="2"/>
  <c r="HA157" i="2"/>
  <c r="HA165" i="2"/>
  <c r="HA173" i="2"/>
  <c r="HA181" i="2"/>
  <c r="HA189" i="2"/>
  <c r="HA197" i="2"/>
  <c r="HA50" i="2"/>
  <c r="HA162" i="2"/>
  <c r="HA27" i="2"/>
  <c r="HA83" i="2"/>
  <c r="HA131" i="2"/>
  <c r="HA155" i="2"/>
  <c r="HA187" i="2"/>
  <c r="HA6" i="2"/>
  <c r="HA14" i="2"/>
  <c r="HA22" i="2"/>
  <c r="HA30" i="2"/>
  <c r="HA38" i="2"/>
  <c r="HA46" i="2"/>
  <c r="HA54" i="2"/>
  <c r="HA62" i="2"/>
  <c r="HA70" i="2"/>
  <c r="HA78" i="2"/>
  <c r="HA86" i="2"/>
  <c r="HA94" i="2"/>
  <c r="HA102" i="2"/>
  <c r="HA110" i="2"/>
  <c r="HA118" i="2"/>
  <c r="HA126" i="2"/>
  <c r="HA134" i="2"/>
  <c r="HA142" i="2"/>
  <c r="HA150" i="2"/>
  <c r="HA158" i="2"/>
  <c r="HA166" i="2"/>
  <c r="HA174" i="2"/>
  <c r="HA182" i="2"/>
  <c r="HA190" i="2"/>
  <c r="HA198" i="2"/>
  <c r="HA34" i="2"/>
  <c r="HA51" i="2"/>
  <c r="HA7" i="2"/>
  <c r="HA15" i="2"/>
  <c r="HA23" i="2"/>
  <c r="HA31" i="2"/>
  <c r="HA39" i="2"/>
  <c r="HA47" i="2"/>
  <c r="HA55" i="2"/>
  <c r="HA63" i="2"/>
  <c r="HA71" i="2"/>
  <c r="HA79" i="2"/>
  <c r="HA87" i="2"/>
  <c r="HA95" i="2"/>
  <c r="HA103" i="2"/>
  <c r="HA111" i="2"/>
  <c r="HA119" i="2"/>
  <c r="HA127" i="2"/>
  <c r="HA135" i="2"/>
  <c r="HA143" i="2"/>
  <c r="HA151" i="2"/>
  <c r="HA159" i="2"/>
  <c r="HA167" i="2"/>
  <c r="HA175" i="2"/>
  <c r="HA183" i="2"/>
  <c r="HA191" i="2"/>
  <c r="HA199" i="2"/>
  <c r="HA26" i="2"/>
  <c r="HA194" i="2"/>
  <c r="HA11" i="2"/>
  <c r="HA8" i="2"/>
  <c r="HA16" i="2"/>
  <c r="HA24" i="2"/>
  <c r="HA32" i="2"/>
  <c r="HA40" i="2"/>
  <c r="HA48" i="2"/>
  <c r="HA56" i="2"/>
  <c r="HA64" i="2"/>
  <c r="HA72" i="2"/>
  <c r="HA80" i="2"/>
  <c r="HA88" i="2"/>
  <c r="HA96" i="2"/>
  <c r="HA104" i="2"/>
  <c r="HA112" i="2"/>
  <c r="HA120" i="2"/>
  <c r="HA128" i="2"/>
  <c r="HA136" i="2"/>
  <c r="HA144" i="2"/>
  <c r="HA152" i="2"/>
  <c r="HA160" i="2"/>
  <c r="HA168" i="2"/>
  <c r="HA176" i="2"/>
  <c r="HA184" i="2"/>
  <c r="HA192" i="2"/>
  <c r="HA200" i="2"/>
  <c r="HA18" i="2"/>
  <c r="HA66" i="2"/>
  <c r="HA82" i="2"/>
  <c r="HA98" i="2"/>
  <c r="HA114" i="2"/>
  <c r="HA130" i="2"/>
  <c r="HA146" i="2"/>
  <c r="HA170" i="2"/>
  <c r="HA202" i="2"/>
  <c r="HA43" i="2"/>
  <c r="HA59" i="2"/>
  <c r="HA91" i="2"/>
  <c r="HA107" i="2"/>
  <c r="HA147" i="2"/>
  <c r="HA179" i="2"/>
  <c r="HA203" i="2"/>
  <c r="HA9" i="2"/>
  <c r="HA17" i="2"/>
  <c r="HA25" i="2"/>
  <c r="HA33" i="2"/>
  <c r="HA41" i="2"/>
  <c r="HA49" i="2"/>
  <c r="HA57" i="2"/>
  <c r="HA65" i="2"/>
  <c r="HA73" i="2"/>
  <c r="HA81" i="2"/>
  <c r="HA89" i="2"/>
  <c r="HA97" i="2"/>
  <c r="HA105" i="2"/>
  <c r="HA113" i="2"/>
  <c r="HA121" i="2"/>
  <c r="HA129" i="2"/>
  <c r="HA137" i="2"/>
  <c r="HA145" i="2"/>
  <c r="HA153" i="2"/>
  <c r="HA161" i="2"/>
  <c r="HA169" i="2"/>
  <c r="HA177" i="2"/>
  <c r="HA185" i="2"/>
  <c r="HA193" i="2"/>
  <c r="HA201" i="2"/>
  <c r="HA10" i="2"/>
  <c r="HA186" i="2"/>
  <c r="HA19" i="2"/>
  <c r="HA75" i="2"/>
  <c r="HA123" i="2"/>
  <c r="HA163" i="2"/>
  <c r="N52" i="2"/>
  <c r="O51" i="2"/>
  <c r="P51" i="2" s="1"/>
  <c r="Q51" i="2" s="1"/>
  <c r="R51" i="2" s="1"/>
  <c r="AO5" i="2"/>
  <c r="AO13" i="2"/>
  <c r="AO21" i="2"/>
  <c r="AO29" i="2"/>
  <c r="AO37" i="2"/>
  <c r="AO45" i="2"/>
  <c r="AO53" i="2"/>
  <c r="AO61" i="2"/>
  <c r="AO69" i="2"/>
  <c r="AO6" i="2"/>
  <c r="AO14" i="2"/>
  <c r="AO22" i="2"/>
  <c r="AO30" i="2"/>
  <c r="AO38" i="2"/>
  <c r="AO46" i="2"/>
  <c r="AO54" i="2"/>
  <c r="AO62" i="2"/>
  <c r="AO70" i="2"/>
  <c r="AO7" i="2"/>
  <c r="AO15" i="2"/>
  <c r="AO23" i="2"/>
  <c r="AO31" i="2"/>
  <c r="AO39" i="2"/>
  <c r="AO47" i="2"/>
  <c r="AO55" i="2"/>
  <c r="AO63" i="2"/>
  <c r="AO71" i="2"/>
  <c r="AO8" i="2"/>
  <c r="AO16" i="2"/>
  <c r="AO24" i="2"/>
  <c r="AO32" i="2"/>
  <c r="AO40" i="2"/>
  <c r="AO48" i="2"/>
  <c r="AO56" i="2"/>
  <c r="AO64" i="2"/>
  <c r="AO72" i="2"/>
  <c r="AO9" i="2"/>
  <c r="AO17" i="2"/>
  <c r="AO25" i="2"/>
  <c r="AO33" i="2"/>
  <c r="AO41" i="2"/>
  <c r="AO49" i="2"/>
  <c r="AO57" i="2"/>
  <c r="AO65" i="2"/>
  <c r="AO73" i="2"/>
  <c r="AO10" i="2"/>
  <c r="AO18" i="2"/>
  <c r="AO26" i="2"/>
  <c r="AO34" i="2"/>
  <c r="AO42" i="2"/>
  <c r="AO50" i="2"/>
  <c r="AO58" i="2"/>
  <c r="AO66" i="2"/>
  <c r="AO11" i="2"/>
  <c r="AO19" i="2"/>
  <c r="AO27" i="2"/>
  <c r="AO35" i="2"/>
  <c r="AO43" i="2"/>
  <c r="AO51" i="2"/>
  <c r="AO59" i="2"/>
  <c r="AO67" i="2"/>
  <c r="AO36" i="2"/>
  <c r="AO77" i="2"/>
  <c r="AO85" i="2"/>
  <c r="AO93" i="2"/>
  <c r="AO101" i="2"/>
  <c r="AO109" i="2"/>
  <c r="AO117" i="2"/>
  <c r="AO125" i="2"/>
  <c r="AO133" i="2"/>
  <c r="AO141" i="2"/>
  <c r="AO149" i="2"/>
  <c r="AO157" i="2"/>
  <c r="AO165" i="2"/>
  <c r="AO173" i="2"/>
  <c r="AO181" i="2"/>
  <c r="AO189" i="2"/>
  <c r="AO197" i="2"/>
  <c r="AO44" i="2"/>
  <c r="AO78" i="2"/>
  <c r="AO86" i="2"/>
  <c r="AO94" i="2"/>
  <c r="AO102" i="2"/>
  <c r="AO110" i="2"/>
  <c r="AO118" i="2"/>
  <c r="AO126" i="2"/>
  <c r="AO134" i="2"/>
  <c r="AO142" i="2"/>
  <c r="AO150" i="2"/>
  <c r="AO158" i="2"/>
  <c r="AO166" i="2"/>
  <c r="AO174" i="2"/>
  <c r="AO182" i="2"/>
  <c r="AO190" i="2"/>
  <c r="AO198" i="2"/>
  <c r="AO52" i="2"/>
  <c r="AO79" i="2"/>
  <c r="AO87" i="2"/>
  <c r="AO95" i="2"/>
  <c r="AO103" i="2"/>
  <c r="AO111" i="2"/>
  <c r="AO119" i="2"/>
  <c r="AO127" i="2"/>
  <c r="AO135" i="2"/>
  <c r="AO143" i="2"/>
  <c r="AO151" i="2"/>
  <c r="AO159" i="2"/>
  <c r="AO167" i="2"/>
  <c r="AO175" i="2"/>
  <c r="AO183" i="2"/>
  <c r="AO191" i="2"/>
  <c r="AO199" i="2"/>
  <c r="AO60" i="2"/>
  <c r="AO80" i="2"/>
  <c r="AO88" i="2"/>
  <c r="AO96" i="2"/>
  <c r="AO104" i="2"/>
  <c r="AO112" i="2"/>
  <c r="AO120" i="2"/>
  <c r="AO128" i="2"/>
  <c r="AO136" i="2"/>
  <c r="AO144" i="2"/>
  <c r="AO152" i="2"/>
  <c r="AO160" i="2"/>
  <c r="AO168" i="2"/>
  <c r="AO176" i="2"/>
  <c r="AO184" i="2"/>
  <c r="AO192" i="2"/>
  <c r="AO200" i="2"/>
  <c r="AO4" i="2"/>
  <c r="AO68" i="2"/>
  <c r="AO81" i="2"/>
  <c r="AO89" i="2"/>
  <c r="AO97" i="2"/>
  <c r="AO105" i="2"/>
  <c r="AO113" i="2"/>
  <c r="AO121" i="2"/>
  <c r="AO129" i="2"/>
  <c r="AO137" i="2"/>
  <c r="AO145" i="2"/>
  <c r="AO153" i="2"/>
  <c r="AO161" i="2"/>
  <c r="AO169" i="2"/>
  <c r="AO177" i="2"/>
  <c r="AO185" i="2"/>
  <c r="AO193" i="2"/>
  <c r="AO201" i="2"/>
  <c r="AO12" i="2"/>
  <c r="AO74" i="2"/>
  <c r="AO82" i="2"/>
  <c r="AO90" i="2"/>
  <c r="AO98" i="2"/>
  <c r="AO106" i="2"/>
  <c r="AO114" i="2"/>
  <c r="AO122" i="2"/>
  <c r="AO130" i="2"/>
  <c r="AO138" i="2"/>
  <c r="AO146" i="2"/>
  <c r="AO154" i="2"/>
  <c r="AO162" i="2"/>
  <c r="AO170" i="2"/>
  <c r="AO178" i="2"/>
  <c r="AO186" i="2"/>
  <c r="AO194" i="2"/>
  <c r="AO202" i="2"/>
  <c r="AO20" i="2"/>
  <c r="AO75" i="2"/>
  <c r="AO83" i="2"/>
  <c r="AO91" i="2"/>
  <c r="AO99" i="2"/>
  <c r="AO107" i="2"/>
  <c r="AO115" i="2"/>
  <c r="AO123" i="2"/>
  <c r="AO131" i="2"/>
  <c r="AO139" i="2"/>
  <c r="AO147" i="2"/>
  <c r="AO155" i="2"/>
  <c r="AO163" i="2"/>
  <c r="AO171" i="2"/>
  <c r="AO179" i="2"/>
  <c r="AO187" i="2"/>
  <c r="AO195" i="2"/>
  <c r="AO203" i="2"/>
  <c r="AO28" i="2"/>
  <c r="AO76" i="2"/>
  <c r="AO84" i="2"/>
  <c r="AO92" i="2"/>
  <c r="AO100" i="2"/>
  <c r="AO108" i="2"/>
  <c r="AO116" i="2"/>
  <c r="AO124" i="2"/>
  <c r="AO132" i="2"/>
  <c r="AO140" i="2"/>
  <c r="AO148" i="2"/>
  <c r="AO156" i="2"/>
  <c r="AO164" i="2"/>
  <c r="AO172" i="2"/>
  <c r="AO180" i="2"/>
  <c r="AO188" i="2"/>
  <c r="AO196" i="2"/>
  <c r="EP4" i="2"/>
  <c r="EP12" i="2"/>
  <c r="EP20" i="2"/>
  <c r="EP28" i="2"/>
  <c r="EP36" i="2"/>
  <c r="EP44" i="2"/>
  <c r="EP52" i="2"/>
  <c r="EP60" i="2"/>
  <c r="EP68" i="2"/>
  <c r="EP76" i="2"/>
  <c r="EP5" i="2"/>
  <c r="EP13" i="2"/>
  <c r="EP21" i="2"/>
  <c r="EP29" i="2"/>
  <c r="EP37" i="2"/>
  <c r="EP45" i="2"/>
  <c r="EP53" i="2"/>
  <c r="EP61" i="2"/>
  <c r="EP69" i="2"/>
  <c r="EP77" i="2"/>
  <c r="EP6" i="2"/>
  <c r="EP14" i="2"/>
  <c r="EP22" i="2"/>
  <c r="EP30" i="2"/>
  <c r="EP38" i="2"/>
  <c r="EP46" i="2"/>
  <c r="EP54" i="2"/>
  <c r="EP62" i="2"/>
  <c r="EP70" i="2"/>
  <c r="EP78" i="2"/>
  <c r="EP7" i="2"/>
  <c r="EP15" i="2"/>
  <c r="EP23" i="2"/>
  <c r="EP31" i="2"/>
  <c r="EP39" i="2"/>
  <c r="EP47" i="2"/>
  <c r="EP55" i="2"/>
  <c r="EP63" i="2"/>
  <c r="EP71" i="2"/>
  <c r="EP79" i="2"/>
  <c r="EP8" i="2"/>
  <c r="EP16" i="2"/>
  <c r="EP24" i="2"/>
  <c r="EP32" i="2"/>
  <c r="EP40" i="2"/>
  <c r="EP48" i="2"/>
  <c r="EP56" i="2"/>
  <c r="EP64" i="2"/>
  <c r="EP72" i="2"/>
  <c r="EP80" i="2"/>
  <c r="EP9" i="2"/>
  <c r="EP17" i="2"/>
  <c r="EP25" i="2"/>
  <c r="EP33" i="2"/>
  <c r="EP41" i="2"/>
  <c r="EP49" i="2"/>
  <c r="EP57" i="2"/>
  <c r="EP65" i="2"/>
  <c r="EP73" i="2"/>
  <c r="EP81" i="2"/>
  <c r="EP10" i="2"/>
  <c r="EP18" i="2"/>
  <c r="EP26" i="2"/>
  <c r="EP34" i="2"/>
  <c r="EP42" i="2"/>
  <c r="EP50" i="2"/>
  <c r="EP58" i="2"/>
  <c r="EP66" i="2"/>
  <c r="EP74" i="2"/>
  <c r="EP82" i="2"/>
  <c r="EP51" i="2"/>
  <c r="EP87" i="2"/>
  <c r="EP95" i="2"/>
  <c r="EP103" i="2"/>
  <c r="EP111" i="2"/>
  <c r="EP119" i="2"/>
  <c r="EP127" i="2"/>
  <c r="EP135" i="2"/>
  <c r="EP143" i="2"/>
  <c r="EP151" i="2"/>
  <c r="EP159" i="2"/>
  <c r="EP167" i="2"/>
  <c r="EP175" i="2"/>
  <c r="EP183" i="2"/>
  <c r="EP191" i="2"/>
  <c r="EP199" i="2"/>
  <c r="EP59" i="2"/>
  <c r="EP88" i="2"/>
  <c r="EP96" i="2"/>
  <c r="EP104" i="2"/>
  <c r="EP112" i="2"/>
  <c r="EP120" i="2"/>
  <c r="EP128" i="2"/>
  <c r="EP136" i="2"/>
  <c r="EP144" i="2"/>
  <c r="EP152" i="2"/>
  <c r="EP160" i="2"/>
  <c r="EP168" i="2"/>
  <c r="EP176" i="2"/>
  <c r="EP184" i="2"/>
  <c r="EP192" i="2"/>
  <c r="EP200" i="2"/>
  <c r="EP67" i="2"/>
  <c r="EP89" i="2"/>
  <c r="EP97" i="2"/>
  <c r="EP105" i="2"/>
  <c r="EP113" i="2"/>
  <c r="EP121" i="2"/>
  <c r="EP129" i="2"/>
  <c r="EP137" i="2"/>
  <c r="EP145" i="2"/>
  <c r="EP153" i="2"/>
  <c r="EP161" i="2"/>
  <c r="EP169" i="2"/>
  <c r="EP177" i="2"/>
  <c r="EP185" i="2"/>
  <c r="EP193" i="2"/>
  <c r="EP201" i="2"/>
  <c r="EP11" i="2"/>
  <c r="EP75" i="2"/>
  <c r="EP90" i="2"/>
  <c r="EP98" i="2"/>
  <c r="EP106" i="2"/>
  <c r="EP114" i="2"/>
  <c r="EP122" i="2"/>
  <c r="EP130" i="2"/>
  <c r="EP138" i="2"/>
  <c r="EP146" i="2"/>
  <c r="EP154" i="2"/>
  <c r="EP162" i="2"/>
  <c r="EP170" i="2"/>
  <c r="EP178" i="2"/>
  <c r="EP186" i="2"/>
  <c r="EP194" i="2"/>
  <c r="EP202" i="2"/>
  <c r="EP19" i="2"/>
  <c r="EP83" i="2"/>
  <c r="EP91" i="2"/>
  <c r="EP99" i="2"/>
  <c r="EP107" i="2"/>
  <c r="EP115" i="2"/>
  <c r="EP123" i="2"/>
  <c r="EP131" i="2"/>
  <c r="EP139" i="2"/>
  <c r="EP147" i="2"/>
  <c r="EP155" i="2"/>
  <c r="EP163" i="2"/>
  <c r="EP171" i="2"/>
  <c r="EP179" i="2"/>
  <c r="EP187" i="2"/>
  <c r="EP195" i="2"/>
  <c r="EP203" i="2"/>
  <c r="EP27" i="2"/>
  <c r="EP84" i="2"/>
  <c r="EP92" i="2"/>
  <c r="EP100" i="2"/>
  <c r="EP108" i="2"/>
  <c r="EP116" i="2"/>
  <c r="EP124" i="2"/>
  <c r="EP132" i="2"/>
  <c r="EP140" i="2"/>
  <c r="EP148" i="2"/>
  <c r="EP156" i="2"/>
  <c r="EP164" i="2"/>
  <c r="EP172" i="2"/>
  <c r="EP180" i="2"/>
  <c r="EP188" i="2"/>
  <c r="EP196" i="2"/>
  <c r="EP35" i="2"/>
  <c r="EP85" i="2"/>
  <c r="EP93" i="2"/>
  <c r="EP101" i="2"/>
  <c r="EP109" i="2"/>
  <c r="EP117" i="2"/>
  <c r="EP125" i="2"/>
  <c r="EP133" i="2"/>
  <c r="EP141" i="2"/>
  <c r="EP149" i="2"/>
  <c r="EP157" i="2"/>
  <c r="EP165" i="2"/>
  <c r="EP173" i="2"/>
  <c r="EP181" i="2"/>
  <c r="EP189" i="2"/>
  <c r="EP197" i="2"/>
  <c r="EP134" i="2"/>
  <c r="EP198" i="2"/>
  <c r="EP43" i="2"/>
  <c r="EP142" i="2"/>
  <c r="EP86" i="2"/>
  <c r="EP150" i="2"/>
  <c r="EP94" i="2"/>
  <c r="EP158" i="2"/>
  <c r="EP102" i="2"/>
  <c r="EP166" i="2"/>
  <c r="EP110" i="2"/>
  <c r="EP174" i="2"/>
  <c r="EP118" i="2"/>
  <c r="EP182" i="2"/>
  <c r="EP126" i="2"/>
  <c r="EP190" i="2"/>
  <c r="FK4" i="2"/>
  <c r="FK12" i="2"/>
  <c r="FK20" i="2"/>
  <c r="FK28" i="2"/>
  <c r="FK36" i="2"/>
  <c r="FK44" i="2"/>
  <c r="FK52" i="2"/>
  <c r="FK60" i="2"/>
  <c r="FK68" i="2"/>
  <c r="FK76" i="2"/>
  <c r="FK84" i="2"/>
  <c r="FK92" i="2"/>
  <c r="FK100" i="2"/>
  <c r="FK108" i="2"/>
  <c r="FK116" i="2"/>
  <c r="FK124" i="2"/>
  <c r="FK132" i="2"/>
  <c r="FK140" i="2"/>
  <c r="FK148" i="2"/>
  <c r="FK156" i="2"/>
  <c r="FK164" i="2"/>
  <c r="FK172" i="2"/>
  <c r="FK180" i="2"/>
  <c r="FK188" i="2"/>
  <c r="FK196" i="2"/>
  <c r="FK5" i="2"/>
  <c r="FK13" i="2"/>
  <c r="FK21" i="2"/>
  <c r="FK29" i="2"/>
  <c r="FK37" i="2"/>
  <c r="FK45" i="2"/>
  <c r="FK53" i="2"/>
  <c r="FK61" i="2"/>
  <c r="FK69" i="2"/>
  <c r="FK77" i="2"/>
  <c r="FK85" i="2"/>
  <c r="FK93" i="2"/>
  <c r="FK101" i="2"/>
  <c r="FK109" i="2"/>
  <c r="FK117" i="2"/>
  <c r="FK125" i="2"/>
  <c r="FK133" i="2"/>
  <c r="FK141" i="2"/>
  <c r="FK149" i="2"/>
  <c r="FK157" i="2"/>
  <c r="FK165" i="2"/>
  <c r="FK173" i="2"/>
  <c r="FK181" i="2"/>
  <c r="FK189" i="2"/>
  <c r="FK197" i="2"/>
  <c r="FK6" i="2"/>
  <c r="FK14" i="2"/>
  <c r="FK22" i="2"/>
  <c r="FK30" i="2"/>
  <c r="FK38" i="2"/>
  <c r="FK46" i="2"/>
  <c r="FK54" i="2"/>
  <c r="FK62" i="2"/>
  <c r="FK70" i="2"/>
  <c r="FK78" i="2"/>
  <c r="FK86" i="2"/>
  <c r="FK94" i="2"/>
  <c r="FK102" i="2"/>
  <c r="FK110" i="2"/>
  <c r="FK118" i="2"/>
  <c r="FK126" i="2"/>
  <c r="FK134" i="2"/>
  <c r="FK142" i="2"/>
  <c r="FK150" i="2"/>
  <c r="FK158" i="2"/>
  <c r="FK166" i="2"/>
  <c r="FK174" i="2"/>
  <c r="FK182" i="2"/>
  <c r="FK190" i="2"/>
  <c r="FK198" i="2"/>
  <c r="FK7" i="2"/>
  <c r="FK15" i="2"/>
  <c r="FK23" i="2"/>
  <c r="FK31" i="2"/>
  <c r="FK39" i="2"/>
  <c r="FK47" i="2"/>
  <c r="FK55" i="2"/>
  <c r="FK63" i="2"/>
  <c r="FK71" i="2"/>
  <c r="FK79" i="2"/>
  <c r="FK87" i="2"/>
  <c r="FK95" i="2"/>
  <c r="FK103" i="2"/>
  <c r="FK111" i="2"/>
  <c r="FK119" i="2"/>
  <c r="FK127" i="2"/>
  <c r="FK135" i="2"/>
  <c r="FK143" i="2"/>
  <c r="FK151" i="2"/>
  <c r="FK159" i="2"/>
  <c r="FK167" i="2"/>
  <c r="FK175" i="2"/>
  <c r="FK183" i="2"/>
  <c r="FK191" i="2"/>
  <c r="FK199" i="2"/>
  <c r="FK8" i="2"/>
  <c r="FK16" i="2"/>
  <c r="FK24" i="2"/>
  <c r="FK32" i="2"/>
  <c r="FK40" i="2"/>
  <c r="FK48" i="2"/>
  <c r="FK56" i="2"/>
  <c r="FK64" i="2"/>
  <c r="FK72" i="2"/>
  <c r="FK80" i="2"/>
  <c r="FK88" i="2"/>
  <c r="FK96" i="2"/>
  <c r="FK104" i="2"/>
  <c r="FK112" i="2"/>
  <c r="FK120" i="2"/>
  <c r="FK128" i="2"/>
  <c r="FK136" i="2"/>
  <c r="FK144" i="2"/>
  <c r="FK152" i="2"/>
  <c r="FK160" i="2"/>
  <c r="FK168" i="2"/>
  <c r="FK176" i="2"/>
  <c r="FK184" i="2"/>
  <c r="FK192" i="2"/>
  <c r="FK200" i="2"/>
  <c r="FK9" i="2"/>
  <c r="FK17" i="2"/>
  <c r="FK25" i="2"/>
  <c r="FK33" i="2"/>
  <c r="FK41" i="2"/>
  <c r="FK49" i="2"/>
  <c r="FK57" i="2"/>
  <c r="FK65" i="2"/>
  <c r="FK73" i="2"/>
  <c r="FK81" i="2"/>
  <c r="FK89" i="2"/>
  <c r="FK97" i="2"/>
  <c r="FK105" i="2"/>
  <c r="FK113" i="2"/>
  <c r="FK121" i="2"/>
  <c r="FK129" i="2"/>
  <c r="FK137" i="2"/>
  <c r="FK145" i="2"/>
  <c r="FK153" i="2"/>
  <c r="FK161" i="2"/>
  <c r="FK169" i="2"/>
  <c r="FK177" i="2"/>
  <c r="FK185" i="2"/>
  <c r="FK193" i="2"/>
  <c r="FK201" i="2"/>
  <c r="FK10" i="2"/>
  <c r="FK18" i="2"/>
  <c r="FK26" i="2"/>
  <c r="FK34" i="2"/>
  <c r="FK42" i="2"/>
  <c r="FK50" i="2"/>
  <c r="FK58" i="2"/>
  <c r="FK66" i="2"/>
  <c r="FK74" i="2"/>
  <c r="FK82" i="2"/>
  <c r="FK90" i="2"/>
  <c r="FK98" i="2"/>
  <c r="FK106" i="2"/>
  <c r="FK114" i="2"/>
  <c r="FK122" i="2"/>
  <c r="FK130" i="2"/>
  <c r="FK138" i="2"/>
  <c r="FK146" i="2"/>
  <c r="FK154" i="2"/>
  <c r="FK162" i="2"/>
  <c r="FK170" i="2"/>
  <c r="FK178" i="2"/>
  <c r="FK186" i="2"/>
  <c r="FK194" i="2"/>
  <c r="FK202" i="2"/>
  <c r="FK11" i="2"/>
  <c r="FK75" i="2"/>
  <c r="FK139" i="2"/>
  <c r="FK203" i="2"/>
  <c r="FK19" i="2"/>
  <c r="FK83" i="2"/>
  <c r="FK147" i="2"/>
  <c r="FK27" i="2"/>
  <c r="FK91" i="2"/>
  <c r="FK155" i="2"/>
  <c r="FK35" i="2"/>
  <c r="FK99" i="2"/>
  <c r="FK163" i="2"/>
  <c r="FK43" i="2"/>
  <c r="FK107" i="2"/>
  <c r="FK171" i="2"/>
  <c r="FK51" i="2"/>
  <c r="FK115" i="2"/>
  <c r="FK179" i="2"/>
  <c r="FK59" i="2"/>
  <c r="FK123" i="2"/>
  <c r="FK187" i="2"/>
  <c r="FK67" i="2"/>
  <c r="FK131" i="2"/>
  <c r="FK195" i="2"/>
  <c r="GV183" i="2"/>
  <c r="GW183" i="2" s="1"/>
  <c r="GX183" i="2" s="1"/>
  <c r="GY183" i="2" s="1"/>
  <c r="GW182" i="2"/>
  <c r="GX182" i="2" s="1"/>
  <c r="GY182" i="2" s="1"/>
  <c r="GA183" i="2"/>
  <c r="GB182" i="2"/>
  <c r="GC182" i="2" s="1"/>
  <c r="GD182" i="2" s="1"/>
  <c r="EY184" i="2"/>
  <c r="EV185" i="2"/>
  <c r="GL185" i="2"/>
  <c r="GO184" i="2"/>
  <c r="AU183" i="2"/>
  <c r="AX182" i="2"/>
  <c r="HJ184" i="2"/>
  <c r="HG185" i="2"/>
  <c r="FT184" i="2"/>
  <c r="FQ185" i="2"/>
  <c r="CK185" i="2"/>
  <c r="CN184" i="2"/>
  <c r="ED184" i="2"/>
  <c r="EA185" i="2"/>
  <c r="AC184" i="2"/>
  <c r="Z185" i="2"/>
  <c r="DF185" i="2"/>
  <c r="DI184" i="2"/>
  <c r="HA3" i="2"/>
  <c r="D15" i="4" s="1"/>
  <c r="FG182" i="2"/>
  <c r="FH182" i="2" s="1"/>
  <c r="FI182" i="2" s="1"/>
  <c r="FF183" i="2"/>
  <c r="FK3" i="2"/>
  <c r="D13" i="4" s="1"/>
  <c r="EL182" i="2"/>
  <c r="EM182" i="2" s="1"/>
  <c r="EN182" i="2" s="1"/>
  <c r="EK183" i="2"/>
  <c r="EP3" i="2"/>
  <c r="D12" i="4" s="1"/>
  <c r="DP183" i="2"/>
  <c r="DQ182" i="2"/>
  <c r="DR182" i="2" s="1"/>
  <c r="DS182" i="2" s="1"/>
  <c r="CV182" i="2"/>
  <c r="CW182" i="2" s="1"/>
  <c r="CX182" i="2" s="1"/>
  <c r="CU183" i="2"/>
  <c r="CA182" i="2"/>
  <c r="CB182" i="2" s="1"/>
  <c r="CC182" i="2" s="1"/>
  <c r="BZ183" i="2"/>
  <c r="BF182" i="2"/>
  <c r="BG182" i="2" s="1"/>
  <c r="BH182" i="2" s="1"/>
  <c r="BE183" i="2"/>
  <c r="AJ183" i="2"/>
  <c r="AK182" i="2"/>
  <c r="AL182" i="2" s="1"/>
  <c r="AM182" i="2" s="1"/>
  <c r="AO3" i="2"/>
  <c r="D7" i="4" s="1"/>
  <c r="FF34" i="2"/>
  <c r="FG34" i="2" s="1"/>
  <c r="FH34" i="2" s="1"/>
  <c r="FI34" i="2" s="1"/>
  <c r="DP35" i="2"/>
  <c r="DQ35" i="2" s="1"/>
  <c r="DR35" i="2" s="1"/>
  <c r="DS35" i="2" s="1"/>
  <c r="BZ35" i="2"/>
  <c r="CA35" i="2" s="1"/>
  <c r="CB35" i="2" s="1"/>
  <c r="CC35" i="2" s="1"/>
  <c r="EK34" i="2"/>
  <c r="EL34" i="2" s="1"/>
  <c r="EM34" i="2" s="1"/>
  <c r="EN34" i="2" s="1"/>
  <c r="GV34" i="2"/>
  <c r="GW34" i="2" s="1"/>
  <c r="GX34" i="2" s="1"/>
  <c r="GY34" i="2" s="1"/>
  <c r="CU35" i="2"/>
  <c r="CV35" i="2" s="1"/>
  <c r="CW35" i="2" s="1"/>
  <c r="CX35" i="2" s="1"/>
  <c r="GA35" i="2"/>
  <c r="GB35" i="2" s="1"/>
  <c r="GC35" i="2" s="1"/>
  <c r="GD35" i="2" s="1"/>
  <c r="AJ34" i="2"/>
  <c r="AK34" i="2" s="1"/>
  <c r="AL34" i="2" s="1"/>
  <c r="AM34" i="2" s="1"/>
  <c r="N53" i="2" l="1"/>
  <c r="O52" i="2"/>
  <c r="P52" i="2" s="1"/>
  <c r="Q52" i="2" s="1"/>
  <c r="R52" i="2" s="1"/>
  <c r="GV184" i="2"/>
  <c r="GW184" i="2" s="1"/>
  <c r="GX184" i="2" s="1"/>
  <c r="GY184" i="2" s="1"/>
  <c r="GA184" i="2"/>
  <c r="GB183" i="2"/>
  <c r="GC183" i="2" s="1"/>
  <c r="GD183" i="2" s="1"/>
  <c r="HG186" i="2"/>
  <c r="HJ185" i="2"/>
  <c r="EA186" i="2"/>
  <c r="ED185" i="2"/>
  <c r="Z186" i="2"/>
  <c r="AC185" i="2"/>
  <c r="AU184" i="2"/>
  <c r="AX183" i="2"/>
  <c r="CK186" i="2"/>
  <c r="CN185" i="2"/>
  <c r="GO185" i="2"/>
  <c r="GL186" i="2"/>
  <c r="FQ186" i="2"/>
  <c r="FT185" i="2"/>
  <c r="EV186" i="2"/>
  <c r="EY185" i="2"/>
  <c r="DF186" i="2"/>
  <c r="DI185" i="2"/>
  <c r="FF184" i="2"/>
  <c r="FG183" i="2"/>
  <c r="FH183" i="2" s="1"/>
  <c r="FI183" i="2" s="1"/>
  <c r="EK184" i="2"/>
  <c r="EL183" i="2"/>
  <c r="EM183" i="2" s="1"/>
  <c r="EN183" i="2" s="1"/>
  <c r="DQ183" i="2"/>
  <c r="DR183" i="2" s="1"/>
  <c r="DS183" i="2" s="1"/>
  <c r="DP184" i="2"/>
  <c r="CV183" i="2"/>
  <c r="CW183" i="2" s="1"/>
  <c r="CX183" i="2" s="1"/>
  <c r="CU184" i="2"/>
  <c r="BZ184" i="2"/>
  <c r="CA183" i="2"/>
  <c r="CB183" i="2" s="1"/>
  <c r="CC183" i="2" s="1"/>
  <c r="BE184" i="2"/>
  <c r="BF183" i="2"/>
  <c r="BG183" i="2" s="1"/>
  <c r="BH183" i="2" s="1"/>
  <c r="AJ184" i="2"/>
  <c r="AK183" i="2"/>
  <c r="AL183" i="2" s="1"/>
  <c r="AM183" i="2" s="1"/>
  <c r="CU36" i="2"/>
  <c r="CV36" i="2" s="1"/>
  <c r="CW36" i="2" s="1"/>
  <c r="CX36" i="2" s="1"/>
  <c r="EK35" i="2"/>
  <c r="EL35" i="2" s="1"/>
  <c r="EM35" i="2" s="1"/>
  <c r="EN35" i="2" s="1"/>
  <c r="DP36" i="2"/>
  <c r="DQ36" i="2" s="1"/>
  <c r="DR36" i="2" s="1"/>
  <c r="DS36" i="2" s="1"/>
  <c r="GA36" i="2"/>
  <c r="GB36" i="2" s="1"/>
  <c r="GC36" i="2" s="1"/>
  <c r="GD36" i="2" s="1"/>
  <c r="GV35" i="2"/>
  <c r="GW35" i="2" s="1"/>
  <c r="GX35" i="2" s="1"/>
  <c r="GY35" i="2" s="1"/>
  <c r="BZ36" i="2"/>
  <c r="CA36" i="2" s="1"/>
  <c r="CB36" i="2" s="1"/>
  <c r="CC36" i="2" s="1"/>
  <c r="FF35" i="2"/>
  <c r="FG35" i="2" s="1"/>
  <c r="FH35" i="2" s="1"/>
  <c r="FI35" i="2" s="1"/>
  <c r="AJ35" i="2"/>
  <c r="AK35" i="2" s="1"/>
  <c r="AL35" i="2" s="1"/>
  <c r="AM35" i="2" s="1"/>
  <c r="N54" i="2" l="1"/>
  <c r="O53" i="2"/>
  <c r="P53" i="2" s="1"/>
  <c r="Q53" i="2" s="1"/>
  <c r="R53" i="2" s="1"/>
  <c r="GV185" i="2"/>
  <c r="GA185" i="2"/>
  <c r="GB185" i="2" s="1"/>
  <c r="GC185" i="2" s="1"/>
  <c r="GD185" i="2" s="1"/>
  <c r="GB184" i="2"/>
  <c r="GC184" i="2" s="1"/>
  <c r="GD184" i="2" s="1"/>
  <c r="EY186" i="2"/>
  <c r="EV187" i="2"/>
  <c r="AU185" i="2"/>
  <c r="AX184" i="2"/>
  <c r="FQ187" i="2"/>
  <c r="FT186" i="2"/>
  <c r="Z187" i="2"/>
  <c r="AC186" i="2"/>
  <c r="GL187" i="2"/>
  <c r="GO186" i="2"/>
  <c r="ED186" i="2"/>
  <c r="EA187" i="2"/>
  <c r="CN186" i="2"/>
  <c r="CK187" i="2"/>
  <c r="HJ186" i="2"/>
  <c r="HG187" i="2"/>
  <c r="DF187" i="2"/>
  <c r="DI186" i="2"/>
  <c r="FG184" i="2"/>
  <c r="FH184" i="2" s="1"/>
  <c r="FI184" i="2" s="1"/>
  <c r="FF185" i="2"/>
  <c r="EL184" i="2"/>
  <c r="EM184" i="2" s="1"/>
  <c r="EN184" i="2" s="1"/>
  <c r="EK185" i="2"/>
  <c r="DQ184" i="2"/>
  <c r="DR184" i="2" s="1"/>
  <c r="DS184" i="2" s="1"/>
  <c r="DP185" i="2"/>
  <c r="CU185" i="2"/>
  <c r="CV184" i="2"/>
  <c r="CW184" i="2" s="1"/>
  <c r="CX184" i="2" s="1"/>
  <c r="CA184" i="2"/>
  <c r="CB184" i="2" s="1"/>
  <c r="CC184" i="2" s="1"/>
  <c r="BZ185" i="2"/>
  <c r="BE185" i="2"/>
  <c r="BF184" i="2"/>
  <c r="BG184" i="2" s="1"/>
  <c r="BH184" i="2" s="1"/>
  <c r="AK184" i="2"/>
  <c r="AL184" i="2" s="1"/>
  <c r="AM184" i="2" s="1"/>
  <c r="AJ185" i="2"/>
  <c r="BZ37" i="2"/>
  <c r="CA37" i="2" s="1"/>
  <c r="CB37" i="2" s="1"/>
  <c r="CC37" i="2" s="1"/>
  <c r="GA37" i="2"/>
  <c r="GB37" i="2" s="1"/>
  <c r="GC37" i="2" s="1"/>
  <c r="GD37" i="2" s="1"/>
  <c r="EK36" i="2"/>
  <c r="EL36" i="2" s="1"/>
  <c r="EM36" i="2" s="1"/>
  <c r="EN36" i="2" s="1"/>
  <c r="FF36" i="2"/>
  <c r="FG36" i="2" s="1"/>
  <c r="FH36" i="2" s="1"/>
  <c r="FI36" i="2" s="1"/>
  <c r="GV36" i="2"/>
  <c r="GW36" i="2" s="1"/>
  <c r="GX36" i="2" s="1"/>
  <c r="GY36" i="2" s="1"/>
  <c r="DP37" i="2"/>
  <c r="DQ37" i="2" s="1"/>
  <c r="DR37" i="2" s="1"/>
  <c r="DS37" i="2" s="1"/>
  <c r="CU37" i="2"/>
  <c r="CV37" i="2" s="1"/>
  <c r="CW37" i="2" s="1"/>
  <c r="CX37" i="2" s="1"/>
  <c r="AJ36" i="2"/>
  <c r="AK36" i="2" s="1"/>
  <c r="AL36" i="2" s="1"/>
  <c r="AM36" i="2" s="1"/>
  <c r="N55" i="2" l="1"/>
  <c r="O54" i="2"/>
  <c r="P54" i="2" s="1"/>
  <c r="Q54" i="2" s="1"/>
  <c r="R54" i="2" s="1"/>
  <c r="GV186" i="2"/>
  <c r="GW185" i="2"/>
  <c r="GX185" i="2" s="1"/>
  <c r="GY185" i="2" s="1"/>
  <c r="GA186" i="2"/>
  <c r="HG188" i="2"/>
  <c r="HJ187" i="2"/>
  <c r="AC187" i="2"/>
  <c r="Z188" i="2"/>
  <c r="CK188" i="2"/>
  <c r="CN187" i="2"/>
  <c r="FQ188" i="2"/>
  <c r="FT187" i="2"/>
  <c r="EA188" i="2"/>
  <c r="ED187" i="2"/>
  <c r="AU186" i="2"/>
  <c r="AX185" i="2"/>
  <c r="EV188" i="2"/>
  <c r="EY187" i="2"/>
  <c r="GO187" i="2"/>
  <c r="GL188" i="2"/>
  <c r="DI187" i="2"/>
  <c r="DF188" i="2"/>
  <c r="FG185" i="2"/>
  <c r="FH185" i="2" s="1"/>
  <c r="FI185" i="2" s="1"/>
  <c r="FF186" i="2"/>
  <c r="EK186" i="2"/>
  <c r="EL185" i="2"/>
  <c r="EM185" i="2" s="1"/>
  <c r="EN185" i="2" s="1"/>
  <c r="DP186" i="2"/>
  <c r="DQ185" i="2"/>
  <c r="DR185" i="2" s="1"/>
  <c r="DS185" i="2" s="1"/>
  <c r="CV185" i="2"/>
  <c r="CW185" i="2" s="1"/>
  <c r="CX185" i="2" s="1"/>
  <c r="CU186" i="2"/>
  <c r="BZ186" i="2"/>
  <c r="CA185" i="2"/>
  <c r="CB185" i="2" s="1"/>
  <c r="CC185" i="2" s="1"/>
  <c r="BE186" i="2"/>
  <c r="BF185" i="2"/>
  <c r="BG185" i="2" s="1"/>
  <c r="BH185" i="2" s="1"/>
  <c r="AJ186" i="2"/>
  <c r="AK185" i="2"/>
  <c r="AL185" i="2" s="1"/>
  <c r="AM185" i="2" s="1"/>
  <c r="DP38" i="2"/>
  <c r="DQ38" i="2" s="1"/>
  <c r="DR38" i="2" s="1"/>
  <c r="DS38" i="2" s="1"/>
  <c r="FF37" i="2"/>
  <c r="FG37" i="2" s="1"/>
  <c r="FH37" i="2" s="1"/>
  <c r="FI37" i="2" s="1"/>
  <c r="GA38" i="2"/>
  <c r="GB38" i="2" s="1"/>
  <c r="GC38" i="2" s="1"/>
  <c r="GD38" i="2" s="1"/>
  <c r="CU38" i="2"/>
  <c r="CV38" i="2" s="1"/>
  <c r="CW38" i="2" s="1"/>
  <c r="CX38" i="2" s="1"/>
  <c r="GV37" i="2"/>
  <c r="GW37" i="2" s="1"/>
  <c r="GX37" i="2" s="1"/>
  <c r="GY37" i="2" s="1"/>
  <c r="EK37" i="2"/>
  <c r="EL37" i="2" s="1"/>
  <c r="EM37" i="2" s="1"/>
  <c r="EN37" i="2" s="1"/>
  <c r="BZ38" i="2"/>
  <c r="CA38" i="2" s="1"/>
  <c r="CB38" i="2" s="1"/>
  <c r="CC38" i="2" s="1"/>
  <c r="AJ37" i="2"/>
  <c r="AK37" i="2" s="1"/>
  <c r="AL37" i="2" s="1"/>
  <c r="AM37" i="2" s="1"/>
  <c r="N56" i="2" l="1"/>
  <c r="O55" i="2"/>
  <c r="GV187" i="2"/>
  <c r="GW187" i="2" s="1"/>
  <c r="GX187" i="2" s="1"/>
  <c r="GY187" i="2" s="1"/>
  <c r="GW186" i="2"/>
  <c r="GX186" i="2" s="1"/>
  <c r="GY186" i="2" s="1"/>
  <c r="GA187" i="2"/>
  <c r="GB186" i="2"/>
  <c r="GC186" i="2" s="1"/>
  <c r="GD186" i="2" s="1"/>
  <c r="GL189" i="2"/>
  <c r="GO188" i="2"/>
  <c r="FQ189" i="2"/>
  <c r="FT188" i="2"/>
  <c r="EY188" i="2"/>
  <c r="EV189" i="2"/>
  <c r="CK189" i="2"/>
  <c r="CN188" i="2"/>
  <c r="AC188" i="2"/>
  <c r="Z189" i="2"/>
  <c r="AU187" i="2"/>
  <c r="AX186" i="2"/>
  <c r="ED188" i="2"/>
  <c r="EA189" i="2"/>
  <c r="HJ188" i="2"/>
  <c r="HG189" i="2"/>
  <c r="DI188" i="2"/>
  <c r="DF189" i="2"/>
  <c r="FG186" i="2"/>
  <c r="FH186" i="2" s="1"/>
  <c r="FI186" i="2" s="1"/>
  <c r="FF187" i="2"/>
  <c r="EL186" i="2"/>
  <c r="EM186" i="2" s="1"/>
  <c r="EN186" i="2" s="1"/>
  <c r="EK187" i="2"/>
  <c r="DQ186" i="2"/>
  <c r="DR186" i="2" s="1"/>
  <c r="DS186" i="2" s="1"/>
  <c r="DP187" i="2"/>
  <c r="CV186" i="2"/>
  <c r="CW186" i="2" s="1"/>
  <c r="CX186" i="2" s="1"/>
  <c r="CU187" i="2"/>
  <c r="CA186" i="2"/>
  <c r="CB186" i="2" s="1"/>
  <c r="CC186" i="2" s="1"/>
  <c r="BZ187" i="2"/>
  <c r="BE187" i="2"/>
  <c r="BF186" i="2"/>
  <c r="BG186" i="2" s="1"/>
  <c r="BH186" i="2" s="1"/>
  <c r="AK186" i="2"/>
  <c r="AL186" i="2" s="1"/>
  <c r="AM186" i="2" s="1"/>
  <c r="AJ187" i="2"/>
  <c r="EK38" i="2"/>
  <c r="EL38" i="2" s="1"/>
  <c r="EM38" i="2" s="1"/>
  <c r="EN38" i="2" s="1"/>
  <c r="CU39" i="2"/>
  <c r="CV39" i="2" s="1"/>
  <c r="CW39" i="2" s="1"/>
  <c r="CX39" i="2" s="1"/>
  <c r="FF38" i="2"/>
  <c r="FG38" i="2" s="1"/>
  <c r="FH38" i="2" s="1"/>
  <c r="FI38" i="2" s="1"/>
  <c r="BZ39" i="2"/>
  <c r="CA39" i="2" s="1"/>
  <c r="CB39" i="2" s="1"/>
  <c r="CC39" i="2" s="1"/>
  <c r="GV38" i="2"/>
  <c r="GW38" i="2" s="1"/>
  <c r="GX38" i="2" s="1"/>
  <c r="GY38" i="2" s="1"/>
  <c r="GA39" i="2"/>
  <c r="GB39" i="2" s="1"/>
  <c r="GC39" i="2" s="1"/>
  <c r="GD39" i="2" s="1"/>
  <c r="DP39" i="2"/>
  <c r="DQ39" i="2" s="1"/>
  <c r="DR39" i="2" s="1"/>
  <c r="DS39" i="2" s="1"/>
  <c r="AJ38" i="2"/>
  <c r="AK38" i="2" s="1"/>
  <c r="AL38" i="2" s="1"/>
  <c r="AM38" i="2" s="1"/>
  <c r="P55" i="2" l="1"/>
  <c r="Q55" i="2" s="1"/>
  <c r="R55" i="2" s="1"/>
  <c r="N57" i="2"/>
  <c r="O56" i="2"/>
  <c r="GV188" i="2"/>
  <c r="GW188" i="2" s="1"/>
  <c r="GX188" i="2" s="1"/>
  <c r="GY188" i="2" s="1"/>
  <c r="GA188" i="2"/>
  <c r="GB188" i="2" s="1"/>
  <c r="GC188" i="2" s="1"/>
  <c r="GD188" i="2" s="1"/>
  <c r="GB187" i="2"/>
  <c r="GC187" i="2" s="1"/>
  <c r="GD187" i="2" s="1"/>
  <c r="HG190" i="2"/>
  <c r="HJ189" i="2"/>
  <c r="CK190" i="2"/>
  <c r="CN189" i="2"/>
  <c r="EA190" i="2"/>
  <c r="ED189" i="2"/>
  <c r="EV190" i="2"/>
  <c r="EY189" i="2"/>
  <c r="AU188" i="2"/>
  <c r="AX187" i="2"/>
  <c r="FT189" i="2"/>
  <c r="FQ190" i="2"/>
  <c r="AC189" i="2"/>
  <c r="Z190" i="2"/>
  <c r="GO189" i="2"/>
  <c r="GL190" i="2"/>
  <c r="DF190" i="2"/>
  <c r="DI189" i="2"/>
  <c r="FG187" i="2"/>
  <c r="FH187" i="2" s="1"/>
  <c r="FI187" i="2" s="1"/>
  <c r="FF188" i="2"/>
  <c r="EK188" i="2"/>
  <c r="EL187" i="2"/>
  <c r="EM187" i="2" s="1"/>
  <c r="EN187" i="2" s="1"/>
  <c r="DP188" i="2"/>
  <c r="DQ187" i="2"/>
  <c r="DR187" i="2" s="1"/>
  <c r="DS187" i="2" s="1"/>
  <c r="CV187" i="2"/>
  <c r="CW187" i="2" s="1"/>
  <c r="CX187" i="2" s="1"/>
  <c r="CU188" i="2"/>
  <c r="BZ188" i="2"/>
  <c r="CA187" i="2"/>
  <c r="CB187" i="2" s="1"/>
  <c r="CC187" i="2" s="1"/>
  <c r="BE188" i="2"/>
  <c r="BF187" i="2"/>
  <c r="BG187" i="2" s="1"/>
  <c r="BH187" i="2" s="1"/>
  <c r="AK187" i="2"/>
  <c r="AL187" i="2" s="1"/>
  <c r="AM187" i="2" s="1"/>
  <c r="AJ188" i="2"/>
  <c r="GA40" i="2"/>
  <c r="GB40" i="2" s="1"/>
  <c r="GC40" i="2" s="1"/>
  <c r="GD40" i="2" s="1"/>
  <c r="BZ40" i="2"/>
  <c r="CA40" i="2" s="1"/>
  <c r="CB40" i="2" s="1"/>
  <c r="CC40" i="2" s="1"/>
  <c r="CU40" i="2"/>
  <c r="CV40" i="2" s="1"/>
  <c r="CW40" i="2" s="1"/>
  <c r="CX40" i="2" s="1"/>
  <c r="DP40" i="2"/>
  <c r="DQ40" i="2" s="1"/>
  <c r="DR40" i="2" s="1"/>
  <c r="DS40" i="2" s="1"/>
  <c r="GV39" i="2"/>
  <c r="GW39" i="2" s="1"/>
  <c r="GX39" i="2" s="1"/>
  <c r="GY39" i="2" s="1"/>
  <c r="FF39" i="2"/>
  <c r="FG39" i="2" s="1"/>
  <c r="FH39" i="2" s="1"/>
  <c r="FI39" i="2" s="1"/>
  <c r="EK39" i="2"/>
  <c r="EL39" i="2" s="1"/>
  <c r="EM39" i="2" s="1"/>
  <c r="EN39" i="2" s="1"/>
  <c r="AJ39" i="2"/>
  <c r="AK39" i="2" s="1"/>
  <c r="AL39" i="2" s="1"/>
  <c r="AM39" i="2" s="1"/>
  <c r="P56" i="2" l="1"/>
  <c r="Q56" i="2" s="1"/>
  <c r="R56" i="2" s="1"/>
  <c r="N58" i="2"/>
  <c r="O57" i="2"/>
  <c r="GV189" i="2"/>
  <c r="GW189" i="2" s="1"/>
  <c r="GX189" i="2" s="1"/>
  <c r="GY189" i="2" s="1"/>
  <c r="GA189" i="2"/>
  <c r="GO190" i="2"/>
  <c r="GL191" i="2"/>
  <c r="EV191" i="2"/>
  <c r="EY190" i="2"/>
  <c r="Z191" i="2"/>
  <c r="AC190" i="2"/>
  <c r="ED190" i="2"/>
  <c r="EA191" i="2"/>
  <c r="FT190" i="2"/>
  <c r="FQ191" i="2"/>
  <c r="CN190" i="2"/>
  <c r="CK191" i="2"/>
  <c r="AX188" i="2"/>
  <c r="AU189" i="2"/>
  <c r="HJ190" i="2"/>
  <c r="HG191" i="2"/>
  <c r="DI190" i="2"/>
  <c r="DF191" i="2"/>
  <c r="FF189" i="2"/>
  <c r="FG188" i="2"/>
  <c r="FH188" i="2" s="1"/>
  <c r="FI188" i="2" s="1"/>
  <c r="EL188" i="2"/>
  <c r="EM188" i="2" s="1"/>
  <c r="EN188" i="2" s="1"/>
  <c r="EK189" i="2"/>
  <c r="DQ188" i="2"/>
  <c r="DR188" i="2" s="1"/>
  <c r="DS188" i="2" s="1"/>
  <c r="DP189" i="2"/>
  <c r="CV188" i="2"/>
  <c r="CW188" i="2" s="1"/>
  <c r="CX188" i="2" s="1"/>
  <c r="CU189" i="2"/>
  <c r="CA188" i="2"/>
  <c r="CB188" i="2" s="1"/>
  <c r="CC188" i="2" s="1"/>
  <c r="BZ189" i="2"/>
  <c r="BE189" i="2"/>
  <c r="BF188" i="2"/>
  <c r="BG188" i="2" s="1"/>
  <c r="BH188" i="2" s="1"/>
  <c r="AJ189" i="2"/>
  <c r="AK188" i="2"/>
  <c r="AL188" i="2" s="1"/>
  <c r="AM188" i="2" s="1"/>
  <c r="FF40" i="2"/>
  <c r="FG40" i="2" s="1"/>
  <c r="FH40" i="2" s="1"/>
  <c r="FI40" i="2" s="1"/>
  <c r="DP41" i="2"/>
  <c r="DQ41" i="2" s="1"/>
  <c r="DR41" i="2" s="1"/>
  <c r="DS41" i="2" s="1"/>
  <c r="BZ41" i="2"/>
  <c r="CA41" i="2" s="1"/>
  <c r="CB41" i="2" s="1"/>
  <c r="CC41" i="2" s="1"/>
  <c r="EK40" i="2"/>
  <c r="EL40" i="2" s="1"/>
  <c r="EM40" i="2" s="1"/>
  <c r="EN40" i="2" s="1"/>
  <c r="GV40" i="2"/>
  <c r="GW40" i="2" s="1"/>
  <c r="GX40" i="2" s="1"/>
  <c r="GY40" i="2" s="1"/>
  <c r="CU41" i="2"/>
  <c r="CV41" i="2" s="1"/>
  <c r="CW41" i="2" s="1"/>
  <c r="CX41" i="2" s="1"/>
  <c r="GA41" i="2"/>
  <c r="GB41" i="2" s="1"/>
  <c r="GC41" i="2" s="1"/>
  <c r="GD41" i="2" s="1"/>
  <c r="AJ40" i="2"/>
  <c r="AK40" i="2" s="1"/>
  <c r="AL40" i="2" s="1"/>
  <c r="AM40" i="2" s="1"/>
  <c r="P57" i="2" l="1"/>
  <c r="Q57" i="2" s="1"/>
  <c r="R57" i="2" s="1"/>
  <c r="N59" i="2"/>
  <c r="O58" i="2"/>
  <c r="P58" i="2" s="1"/>
  <c r="Q58" i="2" s="1"/>
  <c r="R58" i="2" s="1"/>
  <c r="GV190" i="2"/>
  <c r="GA190" i="2"/>
  <c r="GB189" i="2"/>
  <c r="GC189" i="2" s="1"/>
  <c r="GD189" i="2" s="1"/>
  <c r="AU190" i="2"/>
  <c r="AX189" i="2"/>
  <c r="HG192" i="2"/>
  <c r="HJ191" i="2"/>
  <c r="AC191" i="2"/>
  <c r="Z192" i="2"/>
  <c r="EA192" i="2"/>
  <c r="ED191" i="2"/>
  <c r="CK192" i="2"/>
  <c r="CN191" i="2"/>
  <c r="EY191" i="2"/>
  <c r="EV192" i="2"/>
  <c r="FQ192" i="2"/>
  <c r="FT191" i="2"/>
  <c r="GL192" i="2"/>
  <c r="GO191" i="2"/>
  <c r="DF192" i="2"/>
  <c r="DI191" i="2"/>
  <c r="FF190" i="2"/>
  <c r="FG189" i="2"/>
  <c r="FH189" i="2" s="1"/>
  <c r="FI189" i="2" s="1"/>
  <c r="EK190" i="2"/>
  <c r="EL189" i="2"/>
  <c r="EM189" i="2" s="1"/>
  <c r="EN189" i="2" s="1"/>
  <c r="DP190" i="2"/>
  <c r="DQ189" i="2"/>
  <c r="DR189" i="2" s="1"/>
  <c r="DS189" i="2" s="1"/>
  <c r="CU190" i="2"/>
  <c r="CV189" i="2"/>
  <c r="CW189" i="2" s="1"/>
  <c r="CX189" i="2" s="1"/>
  <c r="BZ190" i="2"/>
  <c r="CA189" i="2"/>
  <c r="CB189" i="2" s="1"/>
  <c r="CC189" i="2" s="1"/>
  <c r="BF189" i="2"/>
  <c r="BG189" i="2" s="1"/>
  <c r="BH189" i="2" s="1"/>
  <c r="BE190" i="2"/>
  <c r="AJ190" i="2"/>
  <c r="AK189" i="2"/>
  <c r="AL189" i="2" s="1"/>
  <c r="AM189" i="2" s="1"/>
  <c r="CU42" i="2"/>
  <c r="CV42" i="2" s="1"/>
  <c r="CW42" i="2" s="1"/>
  <c r="CX42" i="2" s="1"/>
  <c r="EK41" i="2"/>
  <c r="EL41" i="2" s="1"/>
  <c r="EM41" i="2" s="1"/>
  <c r="EN41" i="2" s="1"/>
  <c r="DP42" i="2"/>
  <c r="DQ42" i="2" s="1"/>
  <c r="DR42" i="2" s="1"/>
  <c r="DS42" i="2" s="1"/>
  <c r="GA42" i="2"/>
  <c r="GB42" i="2" s="1"/>
  <c r="GC42" i="2" s="1"/>
  <c r="GD42" i="2" s="1"/>
  <c r="GV41" i="2"/>
  <c r="GW41" i="2" s="1"/>
  <c r="GX41" i="2" s="1"/>
  <c r="GY41" i="2" s="1"/>
  <c r="BZ42" i="2"/>
  <c r="CA42" i="2" s="1"/>
  <c r="CB42" i="2" s="1"/>
  <c r="CC42" i="2" s="1"/>
  <c r="FF41" i="2"/>
  <c r="FG41" i="2" s="1"/>
  <c r="FH41" i="2" s="1"/>
  <c r="FI41" i="2" s="1"/>
  <c r="AJ41" i="2"/>
  <c r="AK41" i="2" s="1"/>
  <c r="AL41" i="2" s="1"/>
  <c r="AM41" i="2" s="1"/>
  <c r="N60" i="2" l="1"/>
  <c r="O59" i="2"/>
  <c r="GV191" i="2"/>
  <c r="GW191" i="2" s="1"/>
  <c r="GX191" i="2" s="1"/>
  <c r="GY191" i="2" s="1"/>
  <c r="GW190" i="2"/>
  <c r="GX190" i="2" s="1"/>
  <c r="GY190" i="2" s="1"/>
  <c r="GA191" i="2"/>
  <c r="GB190" i="2"/>
  <c r="GC190" i="2" s="1"/>
  <c r="GD190" i="2" s="1"/>
  <c r="GO192" i="2"/>
  <c r="GL193" i="2"/>
  <c r="ED192" i="2"/>
  <c r="EA193" i="2"/>
  <c r="Z193" i="2"/>
  <c r="AC192" i="2"/>
  <c r="FT192" i="2"/>
  <c r="FQ193" i="2"/>
  <c r="EV193" i="2"/>
  <c r="EY192" i="2"/>
  <c r="HJ192" i="2"/>
  <c r="HG193" i="2"/>
  <c r="CN192" i="2"/>
  <c r="CK193" i="2"/>
  <c r="AX190" i="2"/>
  <c r="AU191" i="2"/>
  <c r="DI192" i="2"/>
  <c r="DF193" i="2"/>
  <c r="FG190" i="2"/>
  <c r="FH190" i="2" s="1"/>
  <c r="FI190" i="2" s="1"/>
  <c r="FF191" i="2"/>
  <c r="EL190" i="2"/>
  <c r="EM190" i="2" s="1"/>
  <c r="EN190" i="2" s="1"/>
  <c r="EK191" i="2"/>
  <c r="DQ190" i="2"/>
  <c r="DR190" i="2" s="1"/>
  <c r="DS190" i="2" s="1"/>
  <c r="DP191" i="2"/>
  <c r="CV190" i="2"/>
  <c r="CW190" i="2" s="1"/>
  <c r="CX190" i="2" s="1"/>
  <c r="CU191" i="2"/>
  <c r="CA190" i="2"/>
  <c r="CB190" i="2" s="1"/>
  <c r="CC190" i="2" s="1"/>
  <c r="BZ191" i="2"/>
  <c r="BF190" i="2"/>
  <c r="BG190" i="2" s="1"/>
  <c r="BH190" i="2" s="1"/>
  <c r="BE191" i="2"/>
  <c r="AK190" i="2"/>
  <c r="AL190" i="2" s="1"/>
  <c r="AM190" i="2" s="1"/>
  <c r="AJ191" i="2"/>
  <c r="BZ43" i="2"/>
  <c r="CA43" i="2" s="1"/>
  <c r="CB43" i="2" s="1"/>
  <c r="CC43" i="2" s="1"/>
  <c r="GA43" i="2"/>
  <c r="GB43" i="2" s="1"/>
  <c r="GC43" i="2" s="1"/>
  <c r="GD43" i="2" s="1"/>
  <c r="EK42" i="2"/>
  <c r="EL42" i="2" s="1"/>
  <c r="EM42" i="2" s="1"/>
  <c r="EN42" i="2" s="1"/>
  <c r="FF42" i="2"/>
  <c r="FG42" i="2" s="1"/>
  <c r="FH42" i="2" s="1"/>
  <c r="FI42" i="2" s="1"/>
  <c r="GV42" i="2"/>
  <c r="GW42" i="2" s="1"/>
  <c r="GX42" i="2" s="1"/>
  <c r="GY42" i="2" s="1"/>
  <c r="DP43" i="2"/>
  <c r="DQ43" i="2" s="1"/>
  <c r="DR43" i="2" s="1"/>
  <c r="DS43" i="2" s="1"/>
  <c r="CU43" i="2"/>
  <c r="CV43" i="2" s="1"/>
  <c r="CW43" i="2" s="1"/>
  <c r="CX43" i="2" s="1"/>
  <c r="AJ42" i="2"/>
  <c r="AK42" i="2" s="1"/>
  <c r="AL42" i="2" s="1"/>
  <c r="AM42" i="2" s="1"/>
  <c r="P59" i="2" l="1"/>
  <c r="Q59" i="2" s="1"/>
  <c r="R59" i="2" s="1"/>
  <c r="N61" i="2"/>
  <c r="O60" i="2"/>
  <c r="GV192" i="2"/>
  <c r="GA192" i="2"/>
  <c r="GB191" i="2"/>
  <c r="GC191" i="2" s="1"/>
  <c r="GD191" i="2" s="1"/>
  <c r="CK194" i="2"/>
  <c r="CN193" i="2"/>
  <c r="FQ194" i="2"/>
  <c r="FT193" i="2"/>
  <c r="Z194" i="2"/>
  <c r="AC193" i="2"/>
  <c r="AU192" i="2"/>
  <c r="AX191" i="2"/>
  <c r="HG194" i="2"/>
  <c r="HJ193" i="2"/>
  <c r="EA194" i="2"/>
  <c r="ED193" i="2"/>
  <c r="GL194" i="2"/>
  <c r="GO193" i="2"/>
  <c r="EY193" i="2"/>
  <c r="EV194" i="2"/>
  <c r="DF194" i="2"/>
  <c r="DI193" i="2"/>
  <c r="FG191" i="2"/>
  <c r="FH191" i="2" s="1"/>
  <c r="FI191" i="2" s="1"/>
  <c r="FF192" i="2"/>
  <c r="EK192" i="2"/>
  <c r="EL191" i="2"/>
  <c r="EM191" i="2" s="1"/>
  <c r="EN191" i="2" s="1"/>
  <c r="DP192" i="2"/>
  <c r="DQ191" i="2"/>
  <c r="DR191" i="2" s="1"/>
  <c r="DS191" i="2" s="1"/>
  <c r="CU192" i="2"/>
  <c r="CV191" i="2"/>
  <c r="CW191" i="2" s="1"/>
  <c r="CX191" i="2" s="1"/>
  <c r="CA191" i="2"/>
  <c r="CB191" i="2" s="1"/>
  <c r="CC191" i="2" s="1"/>
  <c r="BZ192" i="2"/>
  <c r="BE192" i="2"/>
  <c r="BF191" i="2"/>
  <c r="BG191" i="2" s="1"/>
  <c r="BH191" i="2" s="1"/>
  <c r="AJ192" i="2"/>
  <c r="AK191" i="2"/>
  <c r="AL191" i="2" s="1"/>
  <c r="AM191" i="2" s="1"/>
  <c r="DP44" i="2"/>
  <c r="DQ44" i="2" s="1"/>
  <c r="DR44" i="2" s="1"/>
  <c r="DS44" i="2" s="1"/>
  <c r="FF43" i="2"/>
  <c r="FG43" i="2" s="1"/>
  <c r="FH43" i="2" s="1"/>
  <c r="FI43" i="2" s="1"/>
  <c r="GA44" i="2"/>
  <c r="GB44" i="2" s="1"/>
  <c r="GC44" i="2" s="1"/>
  <c r="GD44" i="2" s="1"/>
  <c r="CU44" i="2"/>
  <c r="CV44" i="2" s="1"/>
  <c r="CW44" i="2" s="1"/>
  <c r="CX44" i="2" s="1"/>
  <c r="GV43" i="2"/>
  <c r="GW43" i="2" s="1"/>
  <c r="GX43" i="2" s="1"/>
  <c r="GY43" i="2" s="1"/>
  <c r="EK43" i="2"/>
  <c r="EL43" i="2" s="1"/>
  <c r="EM43" i="2" s="1"/>
  <c r="EN43" i="2" s="1"/>
  <c r="BZ44" i="2"/>
  <c r="CA44" i="2" s="1"/>
  <c r="CB44" i="2" s="1"/>
  <c r="CC44" i="2" s="1"/>
  <c r="AJ43" i="2"/>
  <c r="AK43" i="2" s="1"/>
  <c r="AL43" i="2" s="1"/>
  <c r="AM43" i="2" s="1"/>
  <c r="P60" i="2" l="1"/>
  <c r="Q60" i="2"/>
  <c r="R60" i="2" s="1"/>
  <c r="N62" i="2"/>
  <c r="O61" i="2"/>
  <c r="P61" i="2" s="1"/>
  <c r="Q61" i="2" s="1"/>
  <c r="R61" i="2" s="1"/>
  <c r="GV193" i="2"/>
  <c r="GW193" i="2" s="1"/>
  <c r="GX193" i="2" s="1"/>
  <c r="GY193" i="2" s="1"/>
  <c r="GW192" i="2"/>
  <c r="GX192" i="2" s="1"/>
  <c r="GY192" i="2" s="1"/>
  <c r="GA193" i="2"/>
  <c r="GB193" i="2" s="1"/>
  <c r="GC193" i="2" s="1"/>
  <c r="GD193" i="2" s="1"/>
  <c r="GB192" i="2"/>
  <c r="GC192" i="2" s="1"/>
  <c r="GD192" i="2" s="1"/>
  <c r="AU193" i="2"/>
  <c r="AX192" i="2"/>
  <c r="Z195" i="2"/>
  <c r="AC194" i="2"/>
  <c r="ED194" i="2"/>
  <c r="EA195" i="2"/>
  <c r="FT194" i="2"/>
  <c r="FQ195" i="2"/>
  <c r="EV195" i="2"/>
  <c r="EY194" i="2"/>
  <c r="GO194" i="2"/>
  <c r="GL195" i="2"/>
  <c r="HJ194" i="2"/>
  <c r="HG195" i="2"/>
  <c r="CN194" i="2"/>
  <c r="CK195" i="2"/>
  <c r="DI194" i="2"/>
  <c r="DF195" i="2"/>
  <c r="FF193" i="2"/>
  <c r="FG192" i="2"/>
  <c r="FH192" i="2" s="1"/>
  <c r="FI192" i="2" s="1"/>
  <c r="EL192" i="2"/>
  <c r="EM192" i="2" s="1"/>
  <c r="EN192" i="2" s="1"/>
  <c r="EK193" i="2"/>
  <c r="DQ192" i="2"/>
  <c r="DR192" i="2" s="1"/>
  <c r="DS192" i="2" s="1"/>
  <c r="DP193" i="2"/>
  <c r="CV192" i="2"/>
  <c r="CW192" i="2" s="1"/>
  <c r="CX192" i="2" s="1"/>
  <c r="CU193" i="2"/>
  <c r="BZ193" i="2"/>
  <c r="CA192" i="2"/>
  <c r="CB192" i="2" s="1"/>
  <c r="CC192" i="2" s="1"/>
  <c r="BE193" i="2"/>
  <c r="BF192" i="2"/>
  <c r="BG192" i="2" s="1"/>
  <c r="BH192" i="2" s="1"/>
  <c r="AK192" i="2"/>
  <c r="AL192" i="2" s="1"/>
  <c r="AM192" i="2" s="1"/>
  <c r="AJ193" i="2"/>
  <c r="EK44" i="2"/>
  <c r="EL44" i="2" s="1"/>
  <c r="EM44" i="2" s="1"/>
  <c r="EN44" i="2" s="1"/>
  <c r="CU45" i="2"/>
  <c r="CV45" i="2" s="1"/>
  <c r="CW45" i="2" s="1"/>
  <c r="CX45" i="2" s="1"/>
  <c r="FF44" i="2"/>
  <c r="FG44" i="2" s="1"/>
  <c r="FH44" i="2" s="1"/>
  <c r="FI44" i="2" s="1"/>
  <c r="BZ45" i="2"/>
  <c r="CA45" i="2" s="1"/>
  <c r="CB45" i="2" s="1"/>
  <c r="CC45" i="2" s="1"/>
  <c r="GV44" i="2"/>
  <c r="GW44" i="2" s="1"/>
  <c r="GX44" i="2" s="1"/>
  <c r="GY44" i="2" s="1"/>
  <c r="GA45" i="2"/>
  <c r="GB45" i="2" s="1"/>
  <c r="GC45" i="2" s="1"/>
  <c r="GD45" i="2" s="1"/>
  <c r="DP45" i="2"/>
  <c r="DQ45" i="2" s="1"/>
  <c r="DR45" i="2" s="1"/>
  <c r="DS45" i="2" s="1"/>
  <c r="AJ44" i="2"/>
  <c r="AK44" i="2" s="1"/>
  <c r="AL44" i="2" s="1"/>
  <c r="AM44" i="2" s="1"/>
  <c r="N63" i="2" l="1"/>
  <c r="O62" i="2"/>
  <c r="P62" i="2" s="1"/>
  <c r="Q62" i="2" s="1"/>
  <c r="R62" i="2" s="1"/>
  <c r="GV194" i="2"/>
  <c r="GA194" i="2"/>
  <c r="HG196" i="2"/>
  <c r="HJ195" i="2"/>
  <c r="EA196" i="2"/>
  <c r="ED195" i="2"/>
  <c r="GL196" i="2"/>
  <c r="GO195" i="2"/>
  <c r="FQ196" i="2"/>
  <c r="FT195" i="2"/>
  <c r="Z196" i="2"/>
  <c r="AC195" i="2"/>
  <c r="CK196" i="2"/>
  <c r="CN195" i="2"/>
  <c r="EY195" i="2"/>
  <c r="EV196" i="2"/>
  <c r="AX193" i="2"/>
  <c r="AU194" i="2"/>
  <c r="DF196" i="2"/>
  <c r="DI195" i="2"/>
  <c r="FF194" i="2"/>
  <c r="FG193" i="2"/>
  <c r="FH193" i="2" s="1"/>
  <c r="FI193" i="2" s="1"/>
  <c r="EK194" i="2"/>
  <c r="EL193" i="2"/>
  <c r="EM193" i="2" s="1"/>
  <c r="EN193" i="2" s="1"/>
  <c r="DP194" i="2"/>
  <c r="DQ193" i="2"/>
  <c r="DR193" i="2" s="1"/>
  <c r="DS193" i="2" s="1"/>
  <c r="CV193" i="2"/>
  <c r="CW193" i="2" s="1"/>
  <c r="CX193" i="2" s="1"/>
  <c r="CU194" i="2"/>
  <c r="BZ194" i="2"/>
  <c r="CA193" i="2"/>
  <c r="CB193" i="2" s="1"/>
  <c r="CC193" i="2" s="1"/>
  <c r="BE194" i="2"/>
  <c r="BF193" i="2"/>
  <c r="BG193" i="2" s="1"/>
  <c r="BH193" i="2" s="1"/>
  <c r="AJ194" i="2"/>
  <c r="AK193" i="2"/>
  <c r="AL193" i="2" s="1"/>
  <c r="AM193" i="2" s="1"/>
  <c r="GA46" i="2"/>
  <c r="GB46" i="2" s="1"/>
  <c r="GC46" i="2" s="1"/>
  <c r="GD46" i="2" s="1"/>
  <c r="BZ46" i="2"/>
  <c r="CA46" i="2" s="1"/>
  <c r="CB46" i="2" s="1"/>
  <c r="CC46" i="2" s="1"/>
  <c r="CU46" i="2"/>
  <c r="CV46" i="2" s="1"/>
  <c r="CW46" i="2" s="1"/>
  <c r="CX46" i="2" s="1"/>
  <c r="DP46" i="2"/>
  <c r="DQ46" i="2" s="1"/>
  <c r="DR46" i="2" s="1"/>
  <c r="DS46" i="2" s="1"/>
  <c r="GV45" i="2"/>
  <c r="GW45" i="2" s="1"/>
  <c r="GX45" i="2" s="1"/>
  <c r="GY45" i="2" s="1"/>
  <c r="FF45" i="2"/>
  <c r="FG45" i="2" s="1"/>
  <c r="FH45" i="2" s="1"/>
  <c r="FI45" i="2" s="1"/>
  <c r="EK45" i="2"/>
  <c r="EL45" i="2" s="1"/>
  <c r="EM45" i="2" s="1"/>
  <c r="EN45" i="2" s="1"/>
  <c r="AJ45" i="2"/>
  <c r="AK45" i="2" s="1"/>
  <c r="AL45" i="2" s="1"/>
  <c r="AM45" i="2" s="1"/>
  <c r="N64" i="2" l="1"/>
  <c r="O63" i="2"/>
  <c r="P63" i="2" s="1"/>
  <c r="Q63" i="2" s="1"/>
  <c r="R63" i="2" s="1"/>
  <c r="GV195" i="2"/>
  <c r="GW194" i="2"/>
  <c r="GX194" i="2" s="1"/>
  <c r="GY194" i="2" s="1"/>
  <c r="GA195" i="2"/>
  <c r="GB194" i="2"/>
  <c r="GC194" i="2" s="1"/>
  <c r="GD194" i="2" s="1"/>
  <c r="AX194" i="2"/>
  <c r="AU195" i="2"/>
  <c r="FT196" i="2"/>
  <c r="FQ197" i="2"/>
  <c r="GO196" i="2"/>
  <c r="GL197" i="2"/>
  <c r="EV197" i="2"/>
  <c r="EY196" i="2"/>
  <c r="CN196" i="2"/>
  <c r="CK197" i="2"/>
  <c r="ED196" i="2"/>
  <c r="EA197" i="2"/>
  <c r="Z197" i="2"/>
  <c r="AC196" i="2"/>
  <c r="HJ196" i="2"/>
  <c r="HG197" i="2"/>
  <c r="DI196" i="2"/>
  <c r="DF197" i="2"/>
  <c r="FG194" i="2"/>
  <c r="FH194" i="2" s="1"/>
  <c r="FI194" i="2" s="1"/>
  <c r="FF195" i="2"/>
  <c r="EL194" i="2"/>
  <c r="EM194" i="2" s="1"/>
  <c r="EN194" i="2" s="1"/>
  <c r="EK195" i="2"/>
  <c r="DQ194" i="2"/>
  <c r="DR194" i="2" s="1"/>
  <c r="DS194" i="2" s="1"/>
  <c r="DP195" i="2"/>
  <c r="CV194" i="2"/>
  <c r="CW194" i="2" s="1"/>
  <c r="CX194" i="2" s="1"/>
  <c r="CU195" i="2"/>
  <c r="CA194" i="2"/>
  <c r="CB194" i="2" s="1"/>
  <c r="CC194" i="2" s="1"/>
  <c r="BZ195" i="2"/>
  <c r="BE195" i="2"/>
  <c r="BF194" i="2"/>
  <c r="BG194" i="2" s="1"/>
  <c r="BH194" i="2" s="1"/>
  <c r="AJ195" i="2"/>
  <c r="AK194" i="2"/>
  <c r="AL194" i="2" s="1"/>
  <c r="AM194" i="2" s="1"/>
  <c r="FF46" i="2"/>
  <c r="FG46" i="2" s="1"/>
  <c r="FH46" i="2" s="1"/>
  <c r="FI46" i="2" s="1"/>
  <c r="DP47" i="2"/>
  <c r="DQ47" i="2" s="1"/>
  <c r="DR47" i="2" s="1"/>
  <c r="DS47" i="2" s="1"/>
  <c r="BZ47" i="2"/>
  <c r="CA47" i="2" s="1"/>
  <c r="CB47" i="2" s="1"/>
  <c r="CC47" i="2" s="1"/>
  <c r="EK46" i="2"/>
  <c r="EL46" i="2" s="1"/>
  <c r="EM46" i="2" s="1"/>
  <c r="EN46" i="2" s="1"/>
  <c r="GV46" i="2"/>
  <c r="GW46" i="2" s="1"/>
  <c r="GX46" i="2" s="1"/>
  <c r="GY46" i="2" s="1"/>
  <c r="CU47" i="2"/>
  <c r="CV47" i="2" s="1"/>
  <c r="CW47" i="2" s="1"/>
  <c r="CX47" i="2" s="1"/>
  <c r="GA47" i="2"/>
  <c r="GB47" i="2" s="1"/>
  <c r="GC47" i="2" s="1"/>
  <c r="GD47" i="2" s="1"/>
  <c r="AJ46" i="2"/>
  <c r="AK46" i="2" s="1"/>
  <c r="AL46" i="2" s="1"/>
  <c r="AM46" i="2" s="1"/>
  <c r="N65" i="2" l="1"/>
  <c r="O64" i="2"/>
  <c r="GV196" i="2"/>
  <c r="GW195" i="2"/>
  <c r="GX195" i="2" s="1"/>
  <c r="GY195" i="2" s="1"/>
  <c r="GA196" i="2"/>
  <c r="GB196" i="2" s="1"/>
  <c r="GC196" i="2" s="1"/>
  <c r="GD196" i="2" s="1"/>
  <c r="GB195" i="2"/>
  <c r="GC195" i="2" s="1"/>
  <c r="GD195" i="2" s="1"/>
  <c r="EY197" i="2"/>
  <c r="EV198" i="2"/>
  <c r="HG198" i="2"/>
  <c r="HJ197" i="2"/>
  <c r="GL198" i="2"/>
  <c r="GO197" i="2"/>
  <c r="Z198" i="2"/>
  <c r="AC197" i="2"/>
  <c r="EA198" i="2"/>
  <c r="ED197" i="2"/>
  <c r="FQ198" i="2"/>
  <c r="FT197" i="2"/>
  <c r="CK198" i="2"/>
  <c r="CN197" i="2"/>
  <c r="AX195" i="2"/>
  <c r="AU196" i="2"/>
  <c r="DF198" i="2"/>
  <c r="DI197" i="2"/>
  <c r="FF196" i="2"/>
  <c r="FG195" i="2"/>
  <c r="FH195" i="2" s="1"/>
  <c r="FI195" i="2" s="1"/>
  <c r="EK196" i="2"/>
  <c r="EL195" i="2"/>
  <c r="EM195" i="2" s="1"/>
  <c r="EN195" i="2" s="1"/>
  <c r="DQ195" i="2"/>
  <c r="DR195" i="2" s="1"/>
  <c r="DS195" i="2" s="1"/>
  <c r="DP196" i="2"/>
  <c r="CU196" i="2"/>
  <c r="CV195" i="2"/>
  <c r="CW195" i="2" s="1"/>
  <c r="CX195" i="2" s="1"/>
  <c r="CA195" i="2"/>
  <c r="CB195" i="2" s="1"/>
  <c r="CC195" i="2" s="1"/>
  <c r="BZ196" i="2"/>
  <c r="BF195" i="2"/>
  <c r="BG195" i="2" s="1"/>
  <c r="BH195" i="2" s="1"/>
  <c r="BE196" i="2"/>
  <c r="AJ196" i="2"/>
  <c r="AK195" i="2"/>
  <c r="AL195" i="2" s="1"/>
  <c r="AM195" i="2" s="1"/>
  <c r="CU48" i="2"/>
  <c r="CV48" i="2" s="1"/>
  <c r="CW48" i="2" s="1"/>
  <c r="CX48" i="2" s="1"/>
  <c r="EK47" i="2"/>
  <c r="EL47" i="2" s="1"/>
  <c r="EM47" i="2" s="1"/>
  <c r="EN47" i="2" s="1"/>
  <c r="DP48" i="2"/>
  <c r="DQ48" i="2" s="1"/>
  <c r="DR48" i="2" s="1"/>
  <c r="DS48" i="2" s="1"/>
  <c r="GA48" i="2"/>
  <c r="GB48" i="2" s="1"/>
  <c r="GC48" i="2" s="1"/>
  <c r="GD48" i="2" s="1"/>
  <c r="GV47" i="2"/>
  <c r="GW47" i="2" s="1"/>
  <c r="GX47" i="2" s="1"/>
  <c r="GY47" i="2" s="1"/>
  <c r="BZ48" i="2"/>
  <c r="CA48" i="2" s="1"/>
  <c r="CB48" i="2" s="1"/>
  <c r="CC48" i="2" s="1"/>
  <c r="FF47" i="2"/>
  <c r="FG47" i="2" s="1"/>
  <c r="FH47" i="2" s="1"/>
  <c r="FI47" i="2" s="1"/>
  <c r="AJ47" i="2"/>
  <c r="AK47" i="2" s="1"/>
  <c r="AL47" i="2" s="1"/>
  <c r="AM47" i="2" s="1"/>
  <c r="P64" i="2" l="1"/>
  <c r="Q64" i="2" s="1"/>
  <c r="R64" i="2" s="1"/>
  <c r="N66" i="2"/>
  <c r="O65" i="2"/>
  <c r="GV197" i="2"/>
  <c r="GW196" i="2"/>
  <c r="GX196" i="2" s="1"/>
  <c r="GY196" i="2" s="1"/>
  <c r="GA197" i="2"/>
  <c r="GB197" i="2" s="1"/>
  <c r="GC197" i="2" s="1"/>
  <c r="GD197" i="2" s="1"/>
  <c r="Z199" i="2"/>
  <c r="AC198" i="2"/>
  <c r="AX196" i="2"/>
  <c r="AU197" i="2"/>
  <c r="CN198" i="2"/>
  <c r="CK199" i="2"/>
  <c r="GO198" i="2"/>
  <c r="GL199" i="2"/>
  <c r="FT198" i="2"/>
  <c r="FQ199" i="2"/>
  <c r="HJ198" i="2"/>
  <c r="HG199" i="2"/>
  <c r="EV199" i="2"/>
  <c r="EY198" i="2"/>
  <c r="ED198" i="2"/>
  <c r="EA199" i="2"/>
  <c r="DI198" i="2"/>
  <c r="DF199" i="2"/>
  <c r="FG196" i="2"/>
  <c r="FH196" i="2" s="1"/>
  <c r="FI196" i="2" s="1"/>
  <c r="FF197" i="2"/>
  <c r="EL196" i="2"/>
  <c r="EM196" i="2" s="1"/>
  <c r="EN196" i="2" s="1"/>
  <c r="EK197" i="2"/>
  <c r="DP197" i="2"/>
  <c r="DQ196" i="2"/>
  <c r="DR196" i="2" s="1"/>
  <c r="DS196" i="2" s="1"/>
  <c r="CV196" i="2"/>
  <c r="CW196" i="2" s="1"/>
  <c r="CX196" i="2" s="1"/>
  <c r="CU197" i="2"/>
  <c r="CA196" i="2"/>
  <c r="CB196" i="2" s="1"/>
  <c r="CC196" i="2" s="1"/>
  <c r="BZ197" i="2"/>
  <c r="BE197" i="2"/>
  <c r="BF196" i="2"/>
  <c r="BG196" i="2" s="1"/>
  <c r="BH196" i="2" s="1"/>
  <c r="AK196" i="2"/>
  <c r="AL196" i="2" s="1"/>
  <c r="AM196" i="2" s="1"/>
  <c r="AJ197" i="2"/>
  <c r="BZ49" i="2"/>
  <c r="CA49" i="2" s="1"/>
  <c r="CB49" i="2" s="1"/>
  <c r="CC49" i="2" s="1"/>
  <c r="GA49" i="2"/>
  <c r="GB49" i="2" s="1"/>
  <c r="GC49" i="2" s="1"/>
  <c r="GD49" i="2" s="1"/>
  <c r="EK48" i="2"/>
  <c r="EL48" i="2" s="1"/>
  <c r="EM48" i="2" s="1"/>
  <c r="EN48" i="2" s="1"/>
  <c r="FF48" i="2"/>
  <c r="FG48" i="2" s="1"/>
  <c r="FH48" i="2" s="1"/>
  <c r="FI48" i="2" s="1"/>
  <c r="GV48" i="2"/>
  <c r="GW48" i="2" s="1"/>
  <c r="GX48" i="2" s="1"/>
  <c r="GY48" i="2" s="1"/>
  <c r="DP49" i="2"/>
  <c r="DQ49" i="2" s="1"/>
  <c r="DR49" i="2" s="1"/>
  <c r="DS49" i="2" s="1"/>
  <c r="CU49" i="2"/>
  <c r="CV49" i="2" s="1"/>
  <c r="CW49" i="2" s="1"/>
  <c r="CX49" i="2" s="1"/>
  <c r="AJ48" i="2"/>
  <c r="AK48" i="2" s="1"/>
  <c r="AL48" i="2" s="1"/>
  <c r="AM48" i="2" s="1"/>
  <c r="P65" i="2" l="1"/>
  <c r="Q65" i="2"/>
  <c r="R65" i="2" s="1"/>
  <c r="N67" i="2"/>
  <c r="O66" i="2"/>
  <c r="P66" i="2" s="1"/>
  <c r="Q66" i="2" s="1"/>
  <c r="R66" i="2" s="1"/>
  <c r="GV198" i="2"/>
  <c r="GW198" i="2" s="1"/>
  <c r="GX198" i="2" s="1"/>
  <c r="GY198" i="2" s="1"/>
  <c r="GW197" i="2"/>
  <c r="GX197" i="2" s="1"/>
  <c r="GY197" i="2" s="1"/>
  <c r="GA198" i="2"/>
  <c r="GB198" i="2" s="1"/>
  <c r="GC198" i="2" s="1"/>
  <c r="GD198" i="2" s="1"/>
  <c r="EA200" i="2"/>
  <c r="ED199" i="2"/>
  <c r="CK200" i="2"/>
  <c r="CN199" i="2"/>
  <c r="GL200" i="2"/>
  <c r="GO199" i="2"/>
  <c r="EY199" i="2"/>
  <c r="EV200" i="2"/>
  <c r="HG200" i="2"/>
  <c r="HJ199" i="2"/>
  <c r="AX197" i="2"/>
  <c r="AU198" i="2"/>
  <c r="FQ200" i="2"/>
  <c r="FT199" i="2"/>
  <c r="AC199" i="2"/>
  <c r="Z200" i="2"/>
  <c r="DF200" i="2"/>
  <c r="DI199" i="2"/>
  <c r="FF198" i="2"/>
  <c r="FG197" i="2"/>
  <c r="FH197" i="2" s="1"/>
  <c r="FI197" i="2" s="1"/>
  <c r="EK198" i="2"/>
  <c r="EL197" i="2"/>
  <c r="EM197" i="2" s="1"/>
  <c r="EN197" i="2" s="1"/>
  <c r="DP198" i="2"/>
  <c r="DQ197" i="2"/>
  <c r="DR197" i="2" s="1"/>
  <c r="DS197" i="2" s="1"/>
  <c r="CV197" i="2"/>
  <c r="CW197" i="2" s="1"/>
  <c r="CX197" i="2" s="1"/>
  <c r="CU198" i="2"/>
  <c r="CA197" i="2"/>
  <c r="CB197" i="2" s="1"/>
  <c r="CC197" i="2" s="1"/>
  <c r="BZ198" i="2"/>
  <c r="BE198" i="2"/>
  <c r="BF197" i="2"/>
  <c r="BG197" i="2" s="1"/>
  <c r="BH197" i="2" s="1"/>
  <c r="AK197" i="2"/>
  <c r="AL197" i="2" s="1"/>
  <c r="AM197" i="2" s="1"/>
  <c r="AJ198" i="2"/>
  <c r="DP50" i="2"/>
  <c r="DQ50" i="2" s="1"/>
  <c r="DR50" i="2" s="1"/>
  <c r="DS50" i="2" s="1"/>
  <c r="FF49" i="2"/>
  <c r="FG49" i="2" s="1"/>
  <c r="FH49" i="2" s="1"/>
  <c r="FI49" i="2" s="1"/>
  <c r="GA50" i="2"/>
  <c r="GB50" i="2" s="1"/>
  <c r="GC50" i="2" s="1"/>
  <c r="GD50" i="2" s="1"/>
  <c r="CU50" i="2"/>
  <c r="CV50" i="2" s="1"/>
  <c r="CW50" i="2" s="1"/>
  <c r="CX50" i="2" s="1"/>
  <c r="GV49" i="2"/>
  <c r="GW49" i="2" s="1"/>
  <c r="GX49" i="2" s="1"/>
  <c r="GY49" i="2" s="1"/>
  <c r="EK49" i="2"/>
  <c r="EL49" i="2" s="1"/>
  <c r="EM49" i="2" s="1"/>
  <c r="EN49" i="2" s="1"/>
  <c r="BZ50" i="2"/>
  <c r="CA50" i="2" s="1"/>
  <c r="CB50" i="2" s="1"/>
  <c r="CC50" i="2" s="1"/>
  <c r="AJ49" i="2"/>
  <c r="AK49" i="2" s="1"/>
  <c r="AL49" i="2" s="1"/>
  <c r="AM49" i="2" s="1"/>
  <c r="N68" i="2" l="1"/>
  <c r="O67" i="2"/>
  <c r="GV199" i="2"/>
  <c r="GW199" i="2" s="1"/>
  <c r="GX199" i="2" s="1"/>
  <c r="GY199" i="2" s="1"/>
  <c r="GA199" i="2"/>
  <c r="GB199" i="2" s="1"/>
  <c r="GC199" i="2" s="1"/>
  <c r="GD199" i="2" s="1"/>
  <c r="FT200" i="2"/>
  <c r="FQ201" i="2"/>
  <c r="GO200" i="2"/>
  <c r="GL201" i="2"/>
  <c r="Z201" i="2"/>
  <c r="AC200" i="2"/>
  <c r="AX198" i="2"/>
  <c r="AU199" i="2"/>
  <c r="CN200" i="2"/>
  <c r="CK201" i="2"/>
  <c r="EV201" i="2"/>
  <c r="EY200" i="2"/>
  <c r="HJ200" i="2"/>
  <c r="HG201" i="2"/>
  <c r="ED200" i="2"/>
  <c r="EA201" i="2"/>
  <c r="DI200" i="2"/>
  <c r="DF201" i="2"/>
  <c r="FG198" i="2"/>
  <c r="FH198" i="2" s="1"/>
  <c r="FI198" i="2" s="1"/>
  <c r="FF199" i="2"/>
  <c r="EL198" i="2"/>
  <c r="EM198" i="2" s="1"/>
  <c r="EN198" i="2" s="1"/>
  <c r="EK199" i="2"/>
  <c r="DP199" i="2"/>
  <c r="DQ198" i="2"/>
  <c r="DR198" i="2" s="1"/>
  <c r="DS198" i="2" s="1"/>
  <c r="CV198" i="2"/>
  <c r="CW198" i="2" s="1"/>
  <c r="CX198" i="2" s="1"/>
  <c r="CU199" i="2"/>
  <c r="CA198" i="2"/>
  <c r="CB198" i="2" s="1"/>
  <c r="CC198" i="2" s="1"/>
  <c r="BZ199" i="2"/>
  <c r="BE199" i="2"/>
  <c r="BF198" i="2"/>
  <c r="BG198" i="2" s="1"/>
  <c r="BH198" i="2" s="1"/>
  <c r="AJ199" i="2"/>
  <c r="AK198" i="2"/>
  <c r="AL198" i="2" s="1"/>
  <c r="AM198" i="2" s="1"/>
  <c r="EK50" i="2"/>
  <c r="EL50" i="2" s="1"/>
  <c r="EM50" i="2" s="1"/>
  <c r="EN50" i="2" s="1"/>
  <c r="CU51" i="2"/>
  <c r="CV51" i="2" s="1"/>
  <c r="CW51" i="2" s="1"/>
  <c r="CX51" i="2" s="1"/>
  <c r="FF50" i="2"/>
  <c r="FG50" i="2" s="1"/>
  <c r="FH50" i="2" s="1"/>
  <c r="FI50" i="2" s="1"/>
  <c r="BZ51" i="2"/>
  <c r="CA51" i="2" s="1"/>
  <c r="CB51" i="2" s="1"/>
  <c r="CC51" i="2" s="1"/>
  <c r="GV50" i="2"/>
  <c r="GW50" i="2" s="1"/>
  <c r="GX50" i="2" s="1"/>
  <c r="GY50" i="2" s="1"/>
  <c r="GA51" i="2"/>
  <c r="GB51" i="2" s="1"/>
  <c r="GC51" i="2" s="1"/>
  <c r="GD51" i="2" s="1"/>
  <c r="DP51" i="2"/>
  <c r="DQ51" i="2" s="1"/>
  <c r="DR51" i="2" s="1"/>
  <c r="DS51" i="2" s="1"/>
  <c r="AJ50" i="2"/>
  <c r="AK50" i="2" s="1"/>
  <c r="AL50" i="2" s="1"/>
  <c r="AM50" i="2" s="1"/>
  <c r="P67" i="2" l="1"/>
  <c r="Q67" i="2" s="1"/>
  <c r="R67" i="2" s="1"/>
  <c r="N69" i="2"/>
  <c r="O68" i="2"/>
  <c r="P68" i="2" s="1"/>
  <c r="Q68" i="2" s="1"/>
  <c r="R68" i="2" s="1"/>
  <c r="GV200" i="2"/>
  <c r="GW200" i="2" s="1"/>
  <c r="GX200" i="2" s="1"/>
  <c r="GY200" i="2" s="1"/>
  <c r="GA200" i="2"/>
  <c r="EA202" i="2"/>
  <c r="ED201" i="2"/>
  <c r="AU200" i="2"/>
  <c r="AX199" i="2"/>
  <c r="HG202" i="2"/>
  <c r="HJ201" i="2"/>
  <c r="Z202" i="2"/>
  <c r="AC201" i="2"/>
  <c r="GL202" i="2"/>
  <c r="GO201" i="2"/>
  <c r="EY201" i="2"/>
  <c r="EV202" i="2"/>
  <c r="CK202" i="2"/>
  <c r="CN201" i="2"/>
  <c r="FQ202" i="2"/>
  <c r="FT201" i="2"/>
  <c r="DF202" i="2"/>
  <c r="DI201" i="2"/>
  <c r="FG199" i="2"/>
  <c r="FH199" i="2" s="1"/>
  <c r="FI199" i="2" s="1"/>
  <c r="FF200" i="2"/>
  <c r="EK200" i="2"/>
  <c r="EL199" i="2"/>
  <c r="EM199" i="2" s="1"/>
  <c r="EN199" i="2" s="1"/>
  <c r="DQ199" i="2"/>
  <c r="DR199" i="2" s="1"/>
  <c r="DS199" i="2" s="1"/>
  <c r="DP200" i="2"/>
  <c r="CV199" i="2"/>
  <c r="CW199" i="2" s="1"/>
  <c r="CX199" i="2" s="1"/>
  <c r="CU200" i="2"/>
  <c r="CA199" i="2"/>
  <c r="CB199" i="2" s="1"/>
  <c r="CC199" i="2" s="1"/>
  <c r="BZ200" i="2"/>
  <c r="BE200" i="2"/>
  <c r="BF199" i="2"/>
  <c r="BG199" i="2" s="1"/>
  <c r="BH199" i="2" s="1"/>
  <c r="AJ200" i="2"/>
  <c r="AK199" i="2"/>
  <c r="AL199" i="2" s="1"/>
  <c r="AM199" i="2" s="1"/>
  <c r="GA52" i="2"/>
  <c r="GB52" i="2" s="1"/>
  <c r="GC52" i="2" s="1"/>
  <c r="GD52" i="2" s="1"/>
  <c r="BZ52" i="2"/>
  <c r="CA52" i="2" s="1"/>
  <c r="CB52" i="2" s="1"/>
  <c r="CC52" i="2" s="1"/>
  <c r="CU52" i="2"/>
  <c r="CV52" i="2" s="1"/>
  <c r="CW52" i="2" s="1"/>
  <c r="CX52" i="2" s="1"/>
  <c r="DP52" i="2"/>
  <c r="DQ52" i="2" s="1"/>
  <c r="DR52" i="2" s="1"/>
  <c r="DS52" i="2" s="1"/>
  <c r="GV51" i="2"/>
  <c r="GW51" i="2" s="1"/>
  <c r="GX51" i="2" s="1"/>
  <c r="GY51" i="2" s="1"/>
  <c r="FF51" i="2"/>
  <c r="FG51" i="2" s="1"/>
  <c r="FH51" i="2" s="1"/>
  <c r="FI51" i="2" s="1"/>
  <c r="EK51" i="2"/>
  <c r="EL51" i="2" s="1"/>
  <c r="EM51" i="2" s="1"/>
  <c r="EN51" i="2" s="1"/>
  <c r="AJ51" i="2"/>
  <c r="AK51" i="2" s="1"/>
  <c r="AL51" i="2" s="1"/>
  <c r="AM51" i="2" s="1"/>
  <c r="N70" i="2" l="1"/>
  <c r="O69" i="2"/>
  <c r="P69" i="2" s="1"/>
  <c r="Q69" i="2" s="1"/>
  <c r="R69" i="2" s="1"/>
  <c r="GV201" i="2"/>
  <c r="GW201" i="2" s="1"/>
  <c r="GX201" i="2" s="1"/>
  <c r="GY201" i="2" s="1"/>
  <c r="GA201" i="2"/>
  <c r="GB200" i="2"/>
  <c r="GC200" i="2" s="1"/>
  <c r="GD200" i="2" s="1"/>
  <c r="FT202" i="2"/>
  <c r="FQ203" i="2"/>
  <c r="FT203" i="2" s="1"/>
  <c r="Z203" i="2"/>
  <c r="AC203" i="2" s="1"/>
  <c r="AC202" i="2"/>
  <c r="CN202" i="2"/>
  <c r="CK203" i="2"/>
  <c r="CN203" i="2" s="1"/>
  <c r="HJ202" i="2"/>
  <c r="HG203" i="2"/>
  <c r="HJ203" i="2" s="1"/>
  <c r="EV203" i="2"/>
  <c r="EY203" i="2" s="1"/>
  <c r="EY202" i="2"/>
  <c r="AX200" i="2"/>
  <c r="AU201" i="2"/>
  <c r="GO202" i="2"/>
  <c r="GL203" i="2"/>
  <c r="GO203" i="2" s="1"/>
  <c r="ED202" i="2"/>
  <c r="EA203" i="2"/>
  <c r="ED203" i="2" s="1"/>
  <c r="DI202" i="2"/>
  <c r="DF203" i="2"/>
  <c r="DI203" i="2" s="1"/>
  <c r="FG200" i="2"/>
  <c r="FH200" i="2" s="1"/>
  <c r="FI200" i="2" s="1"/>
  <c r="FF201" i="2"/>
  <c r="EL200" i="2"/>
  <c r="EM200" i="2" s="1"/>
  <c r="EN200" i="2" s="1"/>
  <c r="EK201" i="2"/>
  <c r="DQ200" i="2"/>
  <c r="DR200" i="2" s="1"/>
  <c r="DS200" i="2" s="1"/>
  <c r="DP201" i="2"/>
  <c r="CV200" i="2"/>
  <c r="CW200" i="2" s="1"/>
  <c r="CX200" i="2" s="1"/>
  <c r="CU201" i="2"/>
  <c r="CA200" i="2"/>
  <c r="CB200" i="2" s="1"/>
  <c r="CC200" i="2" s="1"/>
  <c r="BZ201" i="2"/>
  <c r="BE201" i="2"/>
  <c r="BF200" i="2"/>
  <c r="BG200" i="2" s="1"/>
  <c r="BH200" i="2" s="1"/>
  <c r="AK200" i="2"/>
  <c r="AL200" i="2" s="1"/>
  <c r="AM200" i="2" s="1"/>
  <c r="AJ201" i="2"/>
  <c r="FF52" i="2"/>
  <c r="FG52" i="2" s="1"/>
  <c r="FH52" i="2" s="1"/>
  <c r="FI52" i="2" s="1"/>
  <c r="DP53" i="2"/>
  <c r="DQ53" i="2" s="1"/>
  <c r="DR53" i="2" s="1"/>
  <c r="DS53" i="2" s="1"/>
  <c r="BZ53" i="2"/>
  <c r="CA53" i="2" s="1"/>
  <c r="CB53" i="2" s="1"/>
  <c r="CC53" i="2" s="1"/>
  <c r="EK52" i="2"/>
  <c r="EL52" i="2" s="1"/>
  <c r="EM52" i="2" s="1"/>
  <c r="EN52" i="2" s="1"/>
  <c r="GV52" i="2"/>
  <c r="GW52" i="2" s="1"/>
  <c r="GX52" i="2" s="1"/>
  <c r="GY52" i="2" s="1"/>
  <c r="CU53" i="2"/>
  <c r="CV53" i="2" s="1"/>
  <c r="CW53" i="2" s="1"/>
  <c r="CX53" i="2" s="1"/>
  <c r="GA53" i="2"/>
  <c r="GB53" i="2" s="1"/>
  <c r="GC53" i="2" s="1"/>
  <c r="GD53" i="2" s="1"/>
  <c r="AJ52" i="2"/>
  <c r="AK52" i="2" s="1"/>
  <c r="AL52" i="2" s="1"/>
  <c r="AM52" i="2" s="1"/>
  <c r="N71" i="2" l="1"/>
  <c r="O70" i="2"/>
  <c r="P70" i="2" s="1"/>
  <c r="Q70" i="2" s="1"/>
  <c r="R70" i="2" s="1"/>
  <c r="GV202" i="2"/>
  <c r="GW202" i="2" s="1"/>
  <c r="GX202" i="2" s="1"/>
  <c r="GY202" i="2" s="1"/>
  <c r="GV203" i="2"/>
  <c r="GA202" i="2"/>
  <c r="GA203" i="2"/>
  <c r="GB203" i="2" s="1"/>
  <c r="GC203" i="2" s="1"/>
  <c r="GD203" i="2" s="1"/>
  <c r="GB201" i="2"/>
  <c r="GC201" i="2" s="1"/>
  <c r="GD201" i="2" s="1"/>
  <c r="AX201" i="2"/>
  <c r="AU202" i="2"/>
  <c r="FF203" i="2"/>
  <c r="FF202" i="2"/>
  <c r="FG201" i="2"/>
  <c r="FH201" i="2" s="1"/>
  <c r="FI201" i="2" s="1"/>
  <c r="EK203" i="2"/>
  <c r="EK202" i="2"/>
  <c r="EL201" i="2"/>
  <c r="EM201" i="2" s="1"/>
  <c r="EN201" i="2" s="1"/>
  <c r="DP203" i="2"/>
  <c r="DP202" i="2"/>
  <c r="DQ201" i="2"/>
  <c r="DR201" i="2" s="1"/>
  <c r="DS201" i="2" s="1"/>
  <c r="CV201" i="2"/>
  <c r="CW201" i="2" s="1"/>
  <c r="CX201" i="2" s="1"/>
  <c r="CU203" i="2"/>
  <c r="CU202" i="2"/>
  <c r="BZ203" i="2"/>
  <c r="BZ202" i="2"/>
  <c r="CA201" i="2"/>
  <c r="CB201" i="2" s="1"/>
  <c r="CC201" i="2" s="1"/>
  <c r="BE202" i="2"/>
  <c r="BE203" i="2"/>
  <c r="BF201" i="2"/>
  <c r="BG201" i="2" s="1"/>
  <c r="BH201" i="2" s="1"/>
  <c r="AJ202" i="2"/>
  <c r="AJ203" i="2"/>
  <c r="AK201" i="2"/>
  <c r="AL201" i="2" s="1"/>
  <c r="AM201" i="2" s="1"/>
  <c r="CU54" i="2"/>
  <c r="CV54" i="2" s="1"/>
  <c r="CW54" i="2" s="1"/>
  <c r="CX54" i="2" s="1"/>
  <c r="EK53" i="2"/>
  <c r="EL53" i="2" s="1"/>
  <c r="EM53" i="2" s="1"/>
  <c r="EN53" i="2" s="1"/>
  <c r="DP54" i="2"/>
  <c r="DQ54" i="2" s="1"/>
  <c r="DR54" i="2" s="1"/>
  <c r="DS54" i="2" s="1"/>
  <c r="GA54" i="2"/>
  <c r="GB54" i="2" s="1"/>
  <c r="GC54" i="2" s="1"/>
  <c r="GD54" i="2" s="1"/>
  <c r="GV53" i="2"/>
  <c r="GW53" i="2" s="1"/>
  <c r="GX53" i="2" s="1"/>
  <c r="GY53" i="2" s="1"/>
  <c r="BZ54" i="2"/>
  <c r="CA54" i="2" s="1"/>
  <c r="CB54" i="2" s="1"/>
  <c r="CC54" i="2" s="1"/>
  <c r="FF53" i="2"/>
  <c r="FG53" i="2" s="1"/>
  <c r="FH53" i="2" s="1"/>
  <c r="FI53" i="2" s="1"/>
  <c r="AJ53" i="2"/>
  <c r="AK53" i="2" s="1"/>
  <c r="AL53" i="2" s="1"/>
  <c r="AM53" i="2" s="1"/>
  <c r="N72" i="2" l="1"/>
  <c r="O71" i="2"/>
  <c r="P71" i="2" s="1"/>
  <c r="Q71" i="2" s="1"/>
  <c r="R71" i="2" s="1"/>
  <c r="GW203" i="2"/>
  <c r="GX203" i="2" s="1"/>
  <c r="GY203" i="2" s="1"/>
  <c r="GB202" i="2"/>
  <c r="GC202" i="2" s="1"/>
  <c r="GD202" i="2" s="1"/>
  <c r="AU203" i="2"/>
  <c r="AX203" i="2" s="1"/>
  <c r="AX202" i="2"/>
  <c r="FG202" i="2"/>
  <c r="FH202" i="2" s="1"/>
  <c r="FI202" i="2" s="1"/>
  <c r="FG203" i="2"/>
  <c r="FH203" i="2" s="1"/>
  <c r="FI203" i="2" s="1"/>
  <c r="EL202" i="2"/>
  <c r="EM202" i="2" s="1"/>
  <c r="EN202" i="2" s="1"/>
  <c r="EL203" i="2"/>
  <c r="EM203" i="2" s="1"/>
  <c r="EN203" i="2" s="1"/>
  <c r="DQ203" i="2"/>
  <c r="DR203" i="2" s="1"/>
  <c r="DS203" i="2" s="1"/>
  <c r="DQ202" i="2"/>
  <c r="DR202" i="2" s="1"/>
  <c r="DS202" i="2" s="1"/>
  <c r="CV203" i="2"/>
  <c r="CW203" i="2" s="1"/>
  <c r="CX203" i="2" s="1"/>
  <c r="CV202" i="2"/>
  <c r="CW202" i="2" s="1"/>
  <c r="CX202" i="2" s="1"/>
  <c r="CA202" i="2"/>
  <c r="CB202" i="2" s="1"/>
  <c r="CC202" i="2" s="1"/>
  <c r="CA203" i="2"/>
  <c r="CB203" i="2" s="1"/>
  <c r="CC203" i="2" s="1"/>
  <c r="BF203" i="2"/>
  <c r="BG203" i="2" s="1"/>
  <c r="BH203" i="2" s="1"/>
  <c r="BF202" i="2"/>
  <c r="BG202" i="2" s="1"/>
  <c r="BH202" i="2" s="1"/>
  <c r="AK203" i="2"/>
  <c r="AL203" i="2" s="1"/>
  <c r="AM203" i="2" s="1"/>
  <c r="AK202" i="2"/>
  <c r="AL202" i="2" s="1"/>
  <c r="AM202" i="2" s="1"/>
  <c r="BZ55" i="2"/>
  <c r="CA55" i="2" s="1"/>
  <c r="CB55" i="2" s="1"/>
  <c r="CC55" i="2" s="1"/>
  <c r="GA55" i="2"/>
  <c r="GB55" i="2" s="1"/>
  <c r="GC55" i="2" s="1"/>
  <c r="GD55" i="2" s="1"/>
  <c r="EK54" i="2"/>
  <c r="EL54" i="2" s="1"/>
  <c r="EM54" i="2" s="1"/>
  <c r="EN54" i="2" s="1"/>
  <c r="FF54" i="2"/>
  <c r="FG54" i="2" s="1"/>
  <c r="FH54" i="2" s="1"/>
  <c r="FI54" i="2" s="1"/>
  <c r="GV54" i="2"/>
  <c r="GW54" i="2" s="1"/>
  <c r="GX54" i="2" s="1"/>
  <c r="GY54" i="2" s="1"/>
  <c r="DP55" i="2"/>
  <c r="DQ55" i="2" s="1"/>
  <c r="DR55" i="2" s="1"/>
  <c r="DS55" i="2" s="1"/>
  <c r="CU55" i="2"/>
  <c r="CV55" i="2" s="1"/>
  <c r="CW55" i="2" s="1"/>
  <c r="CX55" i="2" s="1"/>
  <c r="AJ54" i="2"/>
  <c r="AK54" i="2" s="1"/>
  <c r="AL54" i="2" s="1"/>
  <c r="AM54" i="2" s="1"/>
  <c r="N73" i="2" l="1"/>
  <c r="O72" i="2"/>
  <c r="P72" i="2" s="1"/>
  <c r="Q72" i="2" s="1"/>
  <c r="R72" i="2" s="1"/>
  <c r="DP56" i="2"/>
  <c r="DQ56" i="2" s="1"/>
  <c r="DR56" i="2" s="1"/>
  <c r="DS56" i="2" s="1"/>
  <c r="FF55" i="2"/>
  <c r="FG55" i="2" s="1"/>
  <c r="FH55" i="2" s="1"/>
  <c r="FI55" i="2" s="1"/>
  <c r="GA56" i="2"/>
  <c r="GB56" i="2" s="1"/>
  <c r="GC56" i="2" s="1"/>
  <c r="GD56" i="2" s="1"/>
  <c r="CU56" i="2"/>
  <c r="CV56" i="2" s="1"/>
  <c r="CW56" i="2" s="1"/>
  <c r="CX56" i="2" s="1"/>
  <c r="GV55" i="2"/>
  <c r="GW55" i="2" s="1"/>
  <c r="GX55" i="2" s="1"/>
  <c r="GY55" i="2" s="1"/>
  <c r="EK55" i="2"/>
  <c r="EL55" i="2" s="1"/>
  <c r="EM55" i="2" s="1"/>
  <c r="EN55" i="2" s="1"/>
  <c r="BZ56" i="2"/>
  <c r="CA56" i="2" s="1"/>
  <c r="CB56" i="2" s="1"/>
  <c r="CC56" i="2" s="1"/>
  <c r="AJ55" i="2"/>
  <c r="AK55" i="2" s="1"/>
  <c r="AL55" i="2" s="1"/>
  <c r="AM55" i="2" s="1"/>
  <c r="N74" i="2" l="1"/>
  <c r="O73" i="2"/>
  <c r="P73" i="2" s="1"/>
  <c r="Q73" i="2" s="1"/>
  <c r="R73" i="2" s="1"/>
  <c r="EK56" i="2"/>
  <c r="EL56" i="2" s="1"/>
  <c r="EM56" i="2" s="1"/>
  <c r="EN56" i="2" s="1"/>
  <c r="CU57" i="2"/>
  <c r="CV57" i="2" s="1"/>
  <c r="CW57" i="2" s="1"/>
  <c r="CX57" i="2" s="1"/>
  <c r="FF56" i="2"/>
  <c r="FG56" i="2" s="1"/>
  <c r="FH56" i="2" s="1"/>
  <c r="FI56" i="2" s="1"/>
  <c r="BZ57" i="2"/>
  <c r="CA57" i="2" s="1"/>
  <c r="CB57" i="2" s="1"/>
  <c r="CC57" i="2" s="1"/>
  <c r="GV56" i="2"/>
  <c r="GW56" i="2" s="1"/>
  <c r="GX56" i="2" s="1"/>
  <c r="GY56" i="2" s="1"/>
  <c r="GA57" i="2"/>
  <c r="GB57" i="2" s="1"/>
  <c r="GC57" i="2" s="1"/>
  <c r="GD57" i="2" s="1"/>
  <c r="DP57" i="2"/>
  <c r="DQ57" i="2" s="1"/>
  <c r="DR57" i="2" s="1"/>
  <c r="DS57" i="2" s="1"/>
  <c r="AJ56" i="2"/>
  <c r="AK56" i="2" s="1"/>
  <c r="AL56" i="2" s="1"/>
  <c r="AM56" i="2" s="1"/>
  <c r="N75" i="2" l="1"/>
  <c r="O74" i="2"/>
  <c r="GA58" i="2"/>
  <c r="GB58" i="2" s="1"/>
  <c r="GC58" i="2" s="1"/>
  <c r="GD58" i="2" s="1"/>
  <c r="BZ58" i="2"/>
  <c r="CA58" i="2" s="1"/>
  <c r="CB58" i="2" s="1"/>
  <c r="CC58" i="2" s="1"/>
  <c r="CU58" i="2"/>
  <c r="CV58" i="2" s="1"/>
  <c r="CW58" i="2" s="1"/>
  <c r="CX58" i="2" s="1"/>
  <c r="DP58" i="2"/>
  <c r="DQ58" i="2" s="1"/>
  <c r="DR58" i="2" s="1"/>
  <c r="DS58" i="2" s="1"/>
  <c r="GV57" i="2"/>
  <c r="GW57" i="2" s="1"/>
  <c r="GX57" i="2" s="1"/>
  <c r="GY57" i="2" s="1"/>
  <c r="FF57" i="2"/>
  <c r="FG57" i="2" s="1"/>
  <c r="FH57" i="2" s="1"/>
  <c r="FI57" i="2" s="1"/>
  <c r="EK57" i="2"/>
  <c r="EL57" i="2" s="1"/>
  <c r="EM57" i="2" s="1"/>
  <c r="EN57" i="2" s="1"/>
  <c r="AJ57" i="2"/>
  <c r="AK57" i="2" s="1"/>
  <c r="AL57" i="2" s="1"/>
  <c r="AM57" i="2" s="1"/>
  <c r="P74" i="2" l="1"/>
  <c r="Q74" i="2" s="1"/>
  <c r="R74" i="2" s="1"/>
  <c r="N76" i="2"/>
  <c r="O75" i="2"/>
  <c r="P75" i="2" s="1"/>
  <c r="Q75" i="2" s="1"/>
  <c r="R75" i="2" s="1"/>
  <c r="FF58" i="2"/>
  <c r="FG58" i="2" s="1"/>
  <c r="FH58" i="2" s="1"/>
  <c r="FI58" i="2" s="1"/>
  <c r="DP59" i="2"/>
  <c r="DQ59" i="2" s="1"/>
  <c r="DR59" i="2" s="1"/>
  <c r="DS59" i="2" s="1"/>
  <c r="BZ59" i="2"/>
  <c r="CA59" i="2" s="1"/>
  <c r="CB59" i="2" s="1"/>
  <c r="CC59" i="2" s="1"/>
  <c r="EK58" i="2"/>
  <c r="EL58" i="2" s="1"/>
  <c r="EM58" i="2" s="1"/>
  <c r="EN58" i="2" s="1"/>
  <c r="GV58" i="2"/>
  <c r="GW58" i="2" s="1"/>
  <c r="GX58" i="2" s="1"/>
  <c r="GY58" i="2" s="1"/>
  <c r="CU59" i="2"/>
  <c r="CV59" i="2" s="1"/>
  <c r="CW59" i="2" s="1"/>
  <c r="CX59" i="2" s="1"/>
  <c r="GA59" i="2"/>
  <c r="GB59" i="2" s="1"/>
  <c r="GC59" i="2" s="1"/>
  <c r="GD59" i="2" s="1"/>
  <c r="AJ58" i="2"/>
  <c r="AK58" i="2" s="1"/>
  <c r="AL58" i="2" s="1"/>
  <c r="AM58" i="2" s="1"/>
  <c r="N77" i="2" l="1"/>
  <c r="O76" i="2"/>
  <c r="P76" i="2" s="1"/>
  <c r="Q76" i="2" s="1"/>
  <c r="R76" i="2" s="1"/>
  <c r="CU60" i="2"/>
  <c r="CV60" i="2" s="1"/>
  <c r="CW60" i="2" s="1"/>
  <c r="CX60" i="2" s="1"/>
  <c r="EK59" i="2"/>
  <c r="EL59" i="2" s="1"/>
  <c r="EM59" i="2" s="1"/>
  <c r="EN59" i="2" s="1"/>
  <c r="DP60" i="2"/>
  <c r="DQ60" i="2" s="1"/>
  <c r="DR60" i="2" s="1"/>
  <c r="DS60" i="2" s="1"/>
  <c r="GA60" i="2"/>
  <c r="GB60" i="2" s="1"/>
  <c r="GC60" i="2" s="1"/>
  <c r="GD60" i="2" s="1"/>
  <c r="GV59" i="2"/>
  <c r="GW59" i="2" s="1"/>
  <c r="GX59" i="2" s="1"/>
  <c r="GY59" i="2" s="1"/>
  <c r="BZ60" i="2"/>
  <c r="CA60" i="2" s="1"/>
  <c r="CB60" i="2" s="1"/>
  <c r="CC60" i="2" s="1"/>
  <c r="FF59" i="2"/>
  <c r="FG59" i="2" s="1"/>
  <c r="FH59" i="2" s="1"/>
  <c r="FI59" i="2" s="1"/>
  <c r="AJ59" i="2"/>
  <c r="AK59" i="2" s="1"/>
  <c r="AL59" i="2" s="1"/>
  <c r="AM59" i="2" s="1"/>
  <c r="N78" i="2" l="1"/>
  <c r="O77" i="2"/>
  <c r="P77" i="2" s="1"/>
  <c r="Q77" i="2" s="1"/>
  <c r="R77" i="2" s="1"/>
  <c r="BZ61" i="2"/>
  <c r="CA61" i="2" s="1"/>
  <c r="CB61" i="2" s="1"/>
  <c r="CC61" i="2" s="1"/>
  <c r="GA61" i="2"/>
  <c r="GB61" i="2" s="1"/>
  <c r="GC61" i="2" s="1"/>
  <c r="GD61" i="2" s="1"/>
  <c r="EK60" i="2"/>
  <c r="EL60" i="2" s="1"/>
  <c r="EM60" i="2" s="1"/>
  <c r="EN60" i="2" s="1"/>
  <c r="FF60" i="2"/>
  <c r="FG60" i="2" s="1"/>
  <c r="FH60" i="2" s="1"/>
  <c r="FI60" i="2" s="1"/>
  <c r="GV60" i="2"/>
  <c r="GW60" i="2" s="1"/>
  <c r="GX60" i="2" s="1"/>
  <c r="GY60" i="2" s="1"/>
  <c r="DP61" i="2"/>
  <c r="DQ61" i="2" s="1"/>
  <c r="DR61" i="2" s="1"/>
  <c r="DS61" i="2" s="1"/>
  <c r="CU61" i="2"/>
  <c r="CV61" i="2" s="1"/>
  <c r="CW61" i="2" s="1"/>
  <c r="CX61" i="2" s="1"/>
  <c r="AJ60" i="2"/>
  <c r="AK60" i="2" s="1"/>
  <c r="AL60" i="2" s="1"/>
  <c r="AM60" i="2" s="1"/>
  <c r="N79" i="2" l="1"/>
  <c r="O78" i="2"/>
  <c r="P78" i="2" s="1"/>
  <c r="Q78" i="2" s="1"/>
  <c r="R78" i="2" s="1"/>
  <c r="DP62" i="2"/>
  <c r="DQ62" i="2" s="1"/>
  <c r="DR62" i="2" s="1"/>
  <c r="DS62" i="2" s="1"/>
  <c r="FF61" i="2"/>
  <c r="FG61" i="2" s="1"/>
  <c r="FH61" i="2" s="1"/>
  <c r="FI61" i="2" s="1"/>
  <c r="GA62" i="2"/>
  <c r="GB62" i="2" s="1"/>
  <c r="GC62" i="2" s="1"/>
  <c r="GD62" i="2" s="1"/>
  <c r="CU62" i="2"/>
  <c r="CV62" i="2" s="1"/>
  <c r="CW62" i="2" s="1"/>
  <c r="CX62" i="2" s="1"/>
  <c r="GV61" i="2"/>
  <c r="GW61" i="2" s="1"/>
  <c r="GX61" i="2" s="1"/>
  <c r="GY61" i="2" s="1"/>
  <c r="EK61" i="2"/>
  <c r="EL61" i="2" s="1"/>
  <c r="EM61" i="2" s="1"/>
  <c r="EN61" i="2" s="1"/>
  <c r="BZ62" i="2"/>
  <c r="CA62" i="2" s="1"/>
  <c r="CB62" i="2" s="1"/>
  <c r="CC62" i="2" s="1"/>
  <c r="AJ61" i="2"/>
  <c r="AK61" i="2" s="1"/>
  <c r="AL61" i="2" s="1"/>
  <c r="AM61" i="2" s="1"/>
  <c r="N80" i="2" l="1"/>
  <c r="O79" i="2"/>
  <c r="P79" i="2" s="1"/>
  <c r="Q79" i="2" s="1"/>
  <c r="R79" i="2" s="1"/>
  <c r="EK62" i="2"/>
  <c r="EL62" i="2" s="1"/>
  <c r="EM62" i="2" s="1"/>
  <c r="EN62" i="2" s="1"/>
  <c r="CU63" i="2"/>
  <c r="CV63" i="2" s="1"/>
  <c r="CW63" i="2" s="1"/>
  <c r="CX63" i="2" s="1"/>
  <c r="FF62" i="2"/>
  <c r="FG62" i="2" s="1"/>
  <c r="FH62" i="2" s="1"/>
  <c r="FI62" i="2" s="1"/>
  <c r="BZ63" i="2"/>
  <c r="CA63" i="2" s="1"/>
  <c r="CB63" i="2" s="1"/>
  <c r="CC63" i="2" s="1"/>
  <c r="GV62" i="2"/>
  <c r="GW62" i="2" s="1"/>
  <c r="GX62" i="2" s="1"/>
  <c r="GY62" i="2" s="1"/>
  <c r="GA63" i="2"/>
  <c r="GB63" i="2" s="1"/>
  <c r="GC63" i="2" s="1"/>
  <c r="GD63" i="2" s="1"/>
  <c r="DP63" i="2"/>
  <c r="DQ63" i="2" s="1"/>
  <c r="DR63" i="2" s="1"/>
  <c r="DS63" i="2" s="1"/>
  <c r="AJ62" i="2"/>
  <c r="AK62" i="2" s="1"/>
  <c r="AL62" i="2" s="1"/>
  <c r="AM62" i="2" s="1"/>
  <c r="N81" i="2" l="1"/>
  <c r="O80" i="2"/>
  <c r="P80" i="2" s="1"/>
  <c r="Q80" i="2" s="1"/>
  <c r="R80" i="2" s="1"/>
  <c r="GA64" i="2"/>
  <c r="GB64" i="2" s="1"/>
  <c r="GC64" i="2" s="1"/>
  <c r="GD64" i="2" s="1"/>
  <c r="BZ64" i="2"/>
  <c r="CA64" i="2" s="1"/>
  <c r="CB64" i="2" s="1"/>
  <c r="CC64" i="2" s="1"/>
  <c r="CU64" i="2"/>
  <c r="CV64" i="2" s="1"/>
  <c r="CW64" i="2" s="1"/>
  <c r="CX64" i="2" s="1"/>
  <c r="DP64" i="2"/>
  <c r="DQ64" i="2" s="1"/>
  <c r="DR64" i="2" s="1"/>
  <c r="DS64" i="2" s="1"/>
  <c r="GV63" i="2"/>
  <c r="GW63" i="2" s="1"/>
  <c r="GX63" i="2" s="1"/>
  <c r="GY63" i="2" s="1"/>
  <c r="FF63" i="2"/>
  <c r="FG63" i="2" s="1"/>
  <c r="FH63" i="2" s="1"/>
  <c r="FI63" i="2" s="1"/>
  <c r="EK63" i="2"/>
  <c r="EL63" i="2" s="1"/>
  <c r="EM63" i="2" s="1"/>
  <c r="EN63" i="2" s="1"/>
  <c r="AJ63" i="2"/>
  <c r="AK63" i="2" s="1"/>
  <c r="AL63" i="2" s="1"/>
  <c r="AM63" i="2" s="1"/>
  <c r="N82" i="2" l="1"/>
  <c r="O81" i="2"/>
  <c r="FF64" i="2"/>
  <c r="FG64" i="2" s="1"/>
  <c r="FH64" i="2" s="1"/>
  <c r="FI64" i="2" s="1"/>
  <c r="DP65" i="2"/>
  <c r="DQ65" i="2" s="1"/>
  <c r="DR65" i="2" s="1"/>
  <c r="DS65" i="2" s="1"/>
  <c r="BZ65" i="2"/>
  <c r="CA65" i="2" s="1"/>
  <c r="CB65" i="2" s="1"/>
  <c r="CC65" i="2" s="1"/>
  <c r="EK64" i="2"/>
  <c r="EL64" i="2" s="1"/>
  <c r="EM64" i="2" s="1"/>
  <c r="EN64" i="2" s="1"/>
  <c r="GV64" i="2"/>
  <c r="GW64" i="2" s="1"/>
  <c r="GX64" i="2" s="1"/>
  <c r="GY64" i="2" s="1"/>
  <c r="CU65" i="2"/>
  <c r="CV65" i="2" s="1"/>
  <c r="CW65" i="2" s="1"/>
  <c r="CX65" i="2" s="1"/>
  <c r="GA65" i="2"/>
  <c r="GB65" i="2" s="1"/>
  <c r="GC65" i="2" s="1"/>
  <c r="GD65" i="2" s="1"/>
  <c r="AJ64" i="2"/>
  <c r="AK64" i="2" s="1"/>
  <c r="AL64" i="2" s="1"/>
  <c r="AM64" i="2" s="1"/>
  <c r="P81" i="2" l="1"/>
  <c r="Q81" i="2" s="1"/>
  <c r="R81" i="2" s="1"/>
  <c r="N83" i="2"/>
  <c r="O82" i="2"/>
  <c r="CU66" i="2"/>
  <c r="CV66" i="2" s="1"/>
  <c r="CW66" i="2" s="1"/>
  <c r="CX66" i="2" s="1"/>
  <c r="EK65" i="2"/>
  <c r="EL65" i="2" s="1"/>
  <c r="EM65" i="2" s="1"/>
  <c r="EN65" i="2" s="1"/>
  <c r="DP66" i="2"/>
  <c r="DQ66" i="2" s="1"/>
  <c r="DR66" i="2" s="1"/>
  <c r="DS66" i="2" s="1"/>
  <c r="GA66" i="2"/>
  <c r="GB66" i="2" s="1"/>
  <c r="GC66" i="2" s="1"/>
  <c r="GD66" i="2" s="1"/>
  <c r="GV65" i="2"/>
  <c r="GW65" i="2" s="1"/>
  <c r="GX65" i="2" s="1"/>
  <c r="GY65" i="2" s="1"/>
  <c r="BZ66" i="2"/>
  <c r="CA66" i="2" s="1"/>
  <c r="CB66" i="2" s="1"/>
  <c r="CC66" i="2" s="1"/>
  <c r="FF65" i="2"/>
  <c r="FG65" i="2" s="1"/>
  <c r="FH65" i="2" s="1"/>
  <c r="FI65" i="2" s="1"/>
  <c r="AJ65" i="2"/>
  <c r="AK65" i="2" s="1"/>
  <c r="AL65" i="2" s="1"/>
  <c r="AM65" i="2" s="1"/>
  <c r="N84" i="2" l="1"/>
  <c r="O83" i="2"/>
  <c r="P83" i="2" s="1"/>
  <c r="Q83" i="2" s="1"/>
  <c r="R83" i="2" s="1"/>
  <c r="P82" i="2"/>
  <c r="Q82" i="2" s="1"/>
  <c r="R82" i="2" s="1"/>
  <c r="BZ67" i="2"/>
  <c r="CA67" i="2" s="1"/>
  <c r="CB67" i="2" s="1"/>
  <c r="CC67" i="2" s="1"/>
  <c r="GA67" i="2"/>
  <c r="GB67" i="2" s="1"/>
  <c r="GC67" i="2" s="1"/>
  <c r="GD67" i="2" s="1"/>
  <c r="EK66" i="2"/>
  <c r="EL66" i="2" s="1"/>
  <c r="EM66" i="2" s="1"/>
  <c r="EN66" i="2" s="1"/>
  <c r="FF66" i="2"/>
  <c r="FG66" i="2" s="1"/>
  <c r="FH66" i="2" s="1"/>
  <c r="FI66" i="2" s="1"/>
  <c r="GV66" i="2"/>
  <c r="GW66" i="2" s="1"/>
  <c r="GX66" i="2" s="1"/>
  <c r="GY66" i="2" s="1"/>
  <c r="DP67" i="2"/>
  <c r="DQ67" i="2" s="1"/>
  <c r="DR67" i="2" s="1"/>
  <c r="DS67" i="2" s="1"/>
  <c r="CU67" i="2"/>
  <c r="CV67" i="2" s="1"/>
  <c r="CW67" i="2" s="1"/>
  <c r="CX67" i="2" s="1"/>
  <c r="AJ66" i="2"/>
  <c r="AK66" i="2" s="1"/>
  <c r="AL66" i="2" s="1"/>
  <c r="AM66" i="2" s="1"/>
  <c r="N85" i="2" l="1"/>
  <c r="O84" i="2"/>
  <c r="P84" i="2" s="1"/>
  <c r="Q84" i="2" s="1"/>
  <c r="R84" i="2" s="1"/>
  <c r="DP68" i="2"/>
  <c r="DQ68" i="2" s="1"/>
  <c r="DR68" i="2" s="1"/>
  <c r="DS68" i="2" s="1"/>
  <c r="FF67" i="2"/>
  <c r="FG67" i="2" s="1"/>
  <c r="FH67" i="2" s="1"/>
  <c r="FI67" i="2" s="1"/>
  <c r="GA68" i="2"/>
  <c r="GB68" i="2" s="1"/>
  <c r="GC68" i="2" s="1"/>
  <c r="GD68" i="2" s="1"/>
  <c r="CU68" i="2"/>
  <c r="CV68" i="2" s="1"/>
  <c r="CW68" i="2" s="1"/>
  <c r="CX68" i="2" s="1"/>
  <c r="GV67" i="2"/>
  <c r="GW67" i="2" s="1"/>
  <c r="GX67" i="2" s="1"/>
  <c r="GY67" i="2" s="1"/>
  <c r="EK67" i="2"/>
  <c r="EL67" i="2" s="1"/>
  <c r="EM67" i="2" s="1"/>
  <c r="EN67" i="2" s="1"/>
  <c r="BZ68" i="2"/>
  <c r="CA68" i="2" s="1"/>
  <c r="CB68" i="2" s="1"/>
  <c r="CC68" i="2" s="1"/>
  <c r="AJ67" i="2"/>
  <c r="AK67" i="2" s="1"/>
  <c r="AL67" i="2" s="1"/>
  <c r="AM67" i="2" s="1"/>
  <c r="N86" i="2" l="1"/>
  <c r="O85" i="2"/>
  <c r="P85" i="2" s="1"/>
  <c r="Q85" i="2" s="1"/>
  <c r="R85" i="2" s="1"/>
  <c r="EK68" i="2"/>
  <c r="EL68" i="2" s="1"/>
  <c r="EM68" i="2" s="1"/>
  <c r="EN68" i="2" s="1"/>
  <c r="CU69" i="2"/>
  <c r="CV69" i="2" s="1"/>
  <c r="CW69" i="2" s="1"/>
  <c r="CX69" i="2" s="1"/>
  <c r="FF68" i="2"/>
  <c r="FG68" i="2" s="1"/>
  <c r="FH68" i="2" s="1"/>
  <c r="FI68" i="2" s="1"/>
  <c r="BZ69" i="2"/>
  <c r="CA69" i="2" s="1"/>
  <c r="CB69" i="2" s="1"/>
  <c r="CC69" i="2" s="1"/>
  <c r="GV68" i="2"/>
  <c r="GW68" i="2" s="1"/>
  <c r="GX68" i="2" s="1"/>
  <c r="GY68" i="2" s="1"/>
  <c r="GA69" i="2"/>
  <c r="GB69" i="2" s="1"/>
  <c r="GC69" i="2" s="1"/>
  <c r="GD69" i="2" s="1"/>
  <c r="DP69" i="2"/>
  <c r="DQ69" i="2" s="1"/>
  <c r="DR69" i="2" s="1"/>
  <c r="DS69" i="2" s="1"/>
  <c r="AJ68" i="2"/>
  <c r="AK68" i="2" s="1"/>
  <c r="AL68" i="2" s="1"/>
  <c r="AM68" i="2" s="1"/>
  <c r="N87" i="2" l="1"/>
  <c r="O86" i="2"/>
  <c r="P86" i="2" s="1"/>
  <c r="Q86" i="2" s="1"/>
  <c r="R86" i="2" s="1"/>
  <c r="GA70" i="2"/>
  <c r="GB70" i="2" s="1"/>
  <c r="GC70" i="2" s="1"/>
  <c r="GD70" i="2" s="1"/>
  <c r="BZ70" i="2"/>
  <c r="CA70" i="2" s="1"/>
  <c r="CB70" i="2" s="1"/>
  <c r="CC70" i="2" s="1"/>
  <c r="CU70" i="2"/>
  <c r="CV70" i="2" s="1"/>
  <c r="CW70" i="2" s="1"/>
  <c r="CX70" i="2" s="1"/>
  <c r="DP70" i="2"/>
  <c r="DQ70" i="2" s="1"/>
  <c r="DR70" i="2" s="1"/>
  <c r="DS70" i="2" s="1"/>
  <c r="GV69" i="2"/>
  <c r="GW69" i="2" s="1"/>
  <c r="GX69" i="2" s="1"/>
  <c r="GY69" i="2" s="1"/>
  <c r="FF69" i="2"/>
  <c r="FG69" i="2" s="1"/>
  <c r="FH69" i="2" s="1"/>
  <c r="FI69" i="2" s="1"/>
  <c r="EK69" i="2"/>
  <c r="EL69" i="2" s="1"/>
  <c r="EM69" i="2" s="1"/>
  <c r="EN69" i="2" s="1"/>
  <c r="AJ69" i="2"/>
  <c r="AK69" i="2" s="1"/>
  <c r="AL69" i="2" s="1"/>
  <c r="AM69" i="2" s="1"/>
  <c r="N88" i="2" l="1"/>
  <c r="O87" i="2"/>
  <c r="P87" i="2" s="1"/>
  <c r="Q87" i="2" s="1"/>
  <c r="R87" i="2" s="1"/>
  <c r="FF70" i="2"/>
  <c r="FG70" i="2" s="1"/>
  <c r="FH70" i="2" s="1"/>
  <c r="FI70" i="2" s="1"/>
  <c r="DP71" i="2"/>
  <c r="DQ71" i="2" s="1"/>
  <c r="DR71" i="2" s="1"/>
  <c r="DS71" i="2" s="1"/>
  <c r="BZ71" i="2"/>
  <c r="CA71" i="2" s="1"/>
  <c r="CB71" i="2" s="1"/>
  <c r="CC71" i="2" s="1"/>
  <c r="EK70" i="2"/>
  <c r="EL70" i="2" s="1"/>
  <c r="EM70" i="2" s="1"/>
  <c r="EN70" i="2" s="1"/>
  <c r="GV70" i="2"/>
  <c r="GW70" i="2" s="1"/>
  <c r="GX70" i="2" s="1"/>
  <c r="GY70" i="2" s="1"/>
  <c r="CU71" i="2"/>
  <c r="CV71" i="2" s="1"/>
  <c r="CW71" i="2" s="1"/>
  <c r="CX71" i="2" s="1"/>
  <c r="GA71" i="2"/>
  <c r="GB71" i="2" s="1"/>
  <c r="GC71" i="2" s="1"/>
  <c r="GD71" i="2" s="1"/>
  <c r="AJ70" i="2"/>
  <c r="AK70" i="2" s="1"/>
  <c r="AL70" i="2" s="1"/>
  <c r="AM70" i="2" s="1"/>
  <c r="N89" i="2" l="1"/>
  <c r="O88" i="2"/>
  <c r="P88" i="2" s="1"/>
  <c r="Q88" i="2" s="1"/>
  <c r="R88" i="2" s="1"/>
  <c r="CU72" i="2"/>
  <c r="CV72" i="2" s="1"/>
  <c r="CW72" i="2" s="1"/>
  <c r="CX72" i="2" s="1"/>
  <c r="EK71" i="2"/>
  <c r="EL71" i="2" s="1"/>
  <c r="EM71" i="2" s="1"/>
  <c r="EN71" i="2" s="1"/>
  <c r="DP72" i="2"/>
  <c r="DQ72" i="2" s="1"/>
  <c r="DR72" i="2" s="1"/>
  <c r="DS72" i="2" s="1"/>
  <c r="GA72" i="2"/>
  <c r="GB72" i="2" s="1"/>
  <c r="GC72" i="2" s="1"/>
  <c r="GD72" i="2" s="1"/>
  <c r="GV71" i="2"/>
  <c r="GW71" i="2" s="1"/>
  <c r="GX71" i="2" s="1"/>
  <c r="GY71" i="2" s="1"/>
  <c r="BZ72" i="2"/>
  <c r="CA72" i="2" s="1"/>
  <c r="CB72" i="2" s="1"/>
  <c r="CC72" i="2" s="1"/>
  <c r="FF71" i="2"/>
  <c r="FG71" i="2" s="1"/>
  <c r="FH71" i="2" s="1"/>
  <c r="FI71" i="2" s="1"/>
  <c r="AJ71" i="2"/>
  <c r="AK71" i="2" s="1"/>
  <c r="AL71" i="2" s="1"/>
  <c r="AM71" i="2" s="1"/>
  <c r="N90" i="2" l="1"/>
  <c r="O89" i="2"/>
  <c r="BZ73" i="2"/>
  <c r="CA73" i="2" s="1"/>
  <c r="CB73" i="2" s="1"/>
  <c r="CC73" i="2" s="1"/>
  <c r="GA73" i="2"/>
  <c r="GB73" i="2" s="1"/>
  <c r="GC73" i="2" s="1"/>
  <c r="GD73" i="2" s="1"/>
  <c r="EK72" i="2"/>
  <c r="EL72" i="2" s="1"/>
  <c r="EM72" i="2" s="1"/>
  <c r="EN72" i="2" s="1"/>
  <c r="FF72" i="2"/>
  <c r="FG72" i="2" s="1"/>
  <c r="FH72" i="2" s="1"/>
  <c r="FI72" i="2" s="1"/>
  <c r="GV72" i="2"/>
  <c r="GW72" i="2" s="1"/>
  <c r="GX72" i="2" s="1"/>
  <c r="GY72" i="2" s="1"/>
  <c r="DP73" i="2"/>
  <c r="DQ73" i="2" s="1"/>
  <c r="DR73" i="2" s="1"/>
  <c r="DS73" i="2" s="1"/>
  <c r="CU73" i="2"/>
  <c r="CV73" i="2" s="1"/>
  <c r="CW73" i="2" s="1"/>
  <c r="CX73" i="2" s="1"/>
  <c r="AJ72" i="2"/>
  <c r="AK72" i="2" s="1"/>
  <c r="AL72" i="2" s="1"/>
  <c r="AM72" i="2" s="1"/>
  <c r="P89" i="2" l="1"/>
  <c r="Q89" i="2" s="1"/>
  <c r="R89" i="2" s="1"/>
  <c r="N91" i="2"/>
  <c r="O90" i="2"/>
  <c r="P90" i="2" s="1"/>
  <c r="Q90" i="2" s="1"/>
  <c r="R90" i="2" s="1"/>
  <c r="DP74" i="2"/>
  <c r="DQ74" i="2" s="1"/>
  <c r="DR74" i="2" s="1"/>
  <c r="DS74" i="2" s="1"/>
  <c r="FF73" i="2"/>
  <c r="FG73" i="2" s="1"/>
  <c r="FH73" i="2" s="1"/>
  <c r="FI73" i="2" s="1"/>
  <c r="GA74" i="2"/>
  <c r="GB74" i="2" s="1"/>
  <c r="GC74" i="2" s="1"/>
  <c r="GD74" i="2" s="1"/>
  <c r="CU74" i="2"/>
  <c r="CV74" i="2" s="1"/>
  <c r="CW74" i="2" s="1"/>
  <c r="CX74" i="2" s="1"/>
  <c r="GV73" i="2"/>
  <c r="GW73" i="2" s="1"/>
  <c r="GX73" i="2" s="1"/>
  <c r="GY73" i="2" s="1"/>
  <c r="EK73" i="2"/>
  <c r="EL73" i="2" s="1"/>
  <c r="EM73" i="2" s="1"/>
  <c r="EN73" i="2" s="1"/>
  <c r="BZ74" i="2"/>
  <c r="CA74" i="2" s="1"/>
  <c r="CB74" i="2" s="1"/>
  <c r="CC74" i="2" s="1"/>
  <c r="AJ73" i="2"/>
  <c r="AK73" i="2" s="1"/>
  <c r="AL73" i="2" s="1"/>
  <c r="AM73" i="2" s="1"/>
  <c r="N92" i="2" l="1"/>
  <c r="O91" i="2"/>
  <c r="P91" i="2" s="1"/>
  <c r="Q91" i="2" s="1"/>
  <c r="R91" i="2" s="1"/>
  <c r="EK74" i="2"/>
  <c r="EL74" i="2" s="1"/>
  <c r="EM74" i="2" s="1"/>
  <c r="EN74" i="2" s="1"/>
  <c r="CU75" i="2"/>
  <c r="CV75" i="2" s="1"/>
  <c r="CW75" i="2" s="1"/>
  <c r="CX75" i="2" s="1"/>
  <c r="FF74" i="2"/>
  <c r="FG74" i="2" s="1"/>
  <c r="FH74" i="2" s="1"/>
  <c r="FI74" i="2" s="1"/>
  <c r="BZ75" i="2"/>
  <c r="CA75" i="2" s="1"/>
  <c r="CB75" i="2" s="1"/>
  <c r="CC75" i="2" s="1"/>
  <c r="GV74" i="2"/>
  <c r="GW74" i="2" s="1"/>
  <c r="GX74" i="2" s="1"/>
  <c r="GY74" i="2" s="1"/>
  <c r="GA75" i="2"/>
  <c r="GB75" i="2" s="1"/>
  <c r="GC75" i="2" s="1"/>
  <c r="GD75" i="2" s="1"/>
  <c r="DP75" i="2"/>
  <c r="DQ75" i="2" s="1"/>
  <c r="DR75" i="2" s="1"/>
  <c r="DS75" i="2" s="1"/>
  <c r="AJ74" i="2"/>
  <c r="AK74" i="2" s="1"/>
  <c r="AL74" i="2" s="1"/>
  <c r="AM74" i="2" s="1"/>
  <c r="N93" i="2" l="1"/>
  <c r="O92" i="2"/>
  <c r="P92" i="2" s="1"/>
  <c r="Q92" i="2" s="1"/>
  <c r="R92" i="2" s="1"/>
  <c r="GA76" i="2"/>
  <c r="GB76" i="2" s="1"/>
  <c r="GC76" i="2" s="1"/>
  <c r="GD76" i="2" s="1"/>
  <c r="BZ76" i="2"/>
  <c r="CA76" i="2" s="1"/>
  <c r="CB76" i="2" s="1"/>
  <c r="CC76" i="2" s="1"/>
  <c r="CU76" i="2"/>
  <c r="CV76" i="2" s="1"/>
  <c r="CW76" i="2" s="1"/>
  <c r="CX76" i="2" s="1"/>
  <c r="DP76" i="2"/>
  <c r="DQ76" i="2" s="1"/>
  <c r="DR76" i="2" s="1"/>
  <c r="DS76" i="2" s="1"/>
  <c r="GV75" i="2"/>
  <c r="GW75" i="2" s="1"/>
  <c r="GX75" i="2" s="1"/>
  <c r="GY75" i="2" s="1"/>
  <c r="FF75" i="2"/>
  <c r="FG75" i="2" s="1"/>
  <c r="FH75" i="2" s="1"/>
  <c r="FI75" i="2" s="1"/>
  <c r="EK75" i="2"/>
  <c r="EL75" i="2" s="1"/>
  <c r="EM75" i="2" s="1"/>
  <c r="EN75" i="2" s="1"/>
  <c r="AJ75" i="2"/>
  <c r="AK75" i="2" s="1"/>
  <c r="AL75" i="2" s="1"/>
  <c r="AM75" i="2" s="1"/>
  <c r="N94" i="2" l="1"/>
  <c r="O93" i="2"/>
  <c r="P93" i="2" s="1"/>
  <c r="Q93" i="2" s="1"/>
  <c r="R93" i="2" s="1"/>
  <c r="FF76" i="2"/>
  <c r="FG76" i="2" s="1"/>
  <c r="FH76" i="2" s="1"/>
  <c r="FI76" i="2" s="1"/>
  <c r="DP77" i="2"/>
  <c r="DQ77" i="2" s="1"/>
  <c r="DR77" i="2" s="1"/>
  <c r="DS77" i="2" s="1"/>
  <c r="BZ77" i="2"/>
  <c r="CA77" i="2" s="1"/>
  <c r="CB77" i="2" s="1"/>
  <c r="CC77" i="2" s="1"/>
  <c r="EK76" i="2"/>
  <c r="EL76" i="2" s="1"/>
  <c r="EM76" i="2" s="1"/>
  <c r="EN76" i="2" s="1"/>
  <c r="GV76" i="2"/>
  <c r="GW76" i="2" s="1"/>
  <c r="GX76" i="2" s="1"/>
  <c r="GY76" i="2" s="1"/>
  <c r="CU77" i="2"/>
  <c r="CV77" i="2" s="1"/>
  <c r="CW77" i="2" s="1"/>
  <c r="CX77" i="2" s="1"/>
  <c r="GA77" i="2"/>
  <c r="GB77" i="2" s="1"/>
  <c r="GC77" i="2" s="1"/>
  <c r="GD77" i="2" s="1"/>
  <c r="AJ76" i="2"/>
  <c r="AK76" i="2" s="1"/>
  <c r="AL76" i="2" s="1"/>
  <c r="AM76" i="2" s="1"/>
  <c r="N95" i="2" l="1"/>
  <c r="O94" i="2"/>
  <c r="P94" i="2" s="1"/>
  <c r="Q94" i="2" s="1"/>
  <c r="R94" i="2" s="1"/>
  <c r="CU78" i="2"/>
  <c r="CV78" i="2" s="1"/>
  <c r="CW78" i="2" s="1"/>
  <c r="CX78" i="2" s="1"/>
  <c r="EK77" i="2"/>
  <c r="EL77" i="2" s="1"/>
  <c r="EM77" i="2" s="1"/>
  <c r="EN77" i="2" s="1"/>
  <c r="DP78" i="2"/>
  <c r="DQ78" i="2" s="1"/>
  <c r="DR78" i="2" s="1"/>
  <c r="DS78" i="2" s="1"/>
  <c r="GA78" i="2"/>
  <c r="GB78" i="2" s="1"/>
  <c r="GC78" i="2" s="1"/>
  <c r="GD78" i="2" s="1"/>
  <c r="GV77" i="2"/>
  <c r="GW77" i="2" s="1"/>
  <c r="GX77" i="2" s="1"/>
  <c r="GY77" i="2" s="1"/>
  <c r="BZ78" i="2"/>
  <c r="CA78" i="2" s="1"/>
  <c r="CB78" i="2" s="1"/>
  <c r="CC78" i="2" s="1"/>
  <c r="FF77" i="2"/>
  <c r="FG77" i="2" s="1"/>
  <c r="FH77" i="2" s="1"/>
  <c r="FI77" i="2" s="1"/>
  <c r="AJ77" i="2"/>
  <c r="AK77" i="2" s="1"/>
  <c r="AL77" i="2" s="1"/>
  <c r="AM77" i="2" s="1"/>
  <c r="N96" i="2" l="1"/>
  <c r="O95" i="2"/>
  <c r="P95" i="2" s="1"/>
  <c r="Q95" i="2" s="1"/>
  <c r="R95" i="2" s="1"/>
  <c r="BZ79" i="2"/>
  <c r="CA79" i="2" s="1"/>
  <c r="CB79" i="2" s="1"/>
  <c r="CC79" i="2" s="1"/>
  <c r="GA79" i="2"/>
  <c r="GB79" i="2" s="1"/>
  <c r="GC79" i="2" s="1"/>
  <c r="GD79" i="2" s="1"/>
  <c r="EK78" i="2"/>
  <c r="EL78" i="2" s="1"/>
  <c r="EM78" i="2" s="1"/>
  <c r="EN78" i="2" s="1"/>
  <c r="FF78" i="2"/>
  <c r="FG78" i="2" s="1"/>
  <c r="FH78" i="2" s="1"/>
  <c r="FI78" i="2" s="1"/>
  <c r="GV78" i="2"/>
  <c r="GW78" i="2" s="1"/>
  <c r="GX78" i="2" s="1"/>
  <c r="GY78" i="2" s="1"/>
  <c r="DP79" i="2"/>
  <c r="DQ79" i="2" s="1"/>
  <c r="DR79" i="2" s="1"/>
  <c r="DS79" i="2" s="1"/>
  <c r="CU79" i="2"/>
  <c r="CV79" i="2" s="1"/>
  <c r="CW79" i="2" s="1"/>
  <c r="CX79" i="2" s="1"/>
  <c r="AJ78" i="2"/>
  <c r="AK78" i="2" s="1"/>
  <c r="AL78" i="2" s="1"/>
  <c r="AM78" i="2" s="1"/>
  <c r="N97" i="2" l="1"/>
  <c r="O96" i="2"/>
  <c r="P96" i="2" s="1"/>
  <c r="Q96" i="2" s="1"/>
  <c r="R96" i="2" s="1"/>
  <c r="DP80" i="2"/>
  <c r="DQ80" i="2" s="1"/>
  <c r="DR80" i="2" s="1"/>
  <c r="DS80" i="2" s="1"/>
  <c r="FF79" i="2"/>
  <c r="FG79" i="2" s="1"/>
  <c r="FH79" i="2" s="1"/>
  <c r="FI79" i="2" s="1"/>
  <c r="GA80" i="2"/>
  <c r="GB80" i="2" s="1"/>
  <c r="GC80" i="2" s="1"/>
  <c r="GD80" i="2" s="1"/>
  <c r="CU80" i="2"/>
  <c r="CV80" i="2" s="1"/>
  <c r="CW80" i="2" s="1"/>
  <c r="CX80" i="2" s="1"/>
  <c r="GV79" i="2"/>
  <c r="GW79" i="2" s="1"/>
  <c r="GX79" i="2" s="1"/>
  <c r="GY79" i="2" s="1"/>
  <c r="EK79" i="2"/>
  <c r="EL79" i="2" s="1"/>
  <c r="EM79" i="2" s="1"/>
  <c r="EN79" i="2" s="1"/>
  <c r="BZ80" i="2"/>
  <c r="CA80" i="2" s="1"/>
  <c r="CB80" i="2" s="1"/>
  <c r="CC80" i="2" s="1"/>
  <c r="AJ79" i="2"/>
  <c r="AK79" i="2" s="1"/>
  <c r="AL79" i="2" s="1"/>
  <c r="AM79" i="2" s="1"/>
  <c r="N98" i="2" l="1"/>
  <c r="O97" i="2"/>
  <c r="EK80" i="2"/>
  <c r="EL80" i="2" s="1"/>
  <c r="EM80" i="2" s="1"/>
  <c r="EN80" i="2" s="1"/>
  <c r="CU81" i="2"/>
  <c r="CV81" i="2" s="1"/>
  <c r="CW81" i="2" s="1"/>
  <c r="CX81" i="2" s="1"/>
  <c r="FF80" i="2"/>
  <c r="FG80" i="2" s="1"/>
  <c r="FH80" i="2" s="1"/>
  <c r="FI80" i="2" s="1"/>
  <c r="BZ81" i="2"/>
  <c r="CA81" i="2" s="1"/>
  <c r="CB81" i="2" s="1"/>
  <c r="CC81" i="2" s="1"/>
  <c r="GV80" i="2"/>
  <c r="GW80" i="2" s="1"/>
  <c r="GX80" i="2" s="1"/>
  <c r="GY80" i="2" s="1"/>
  <c r="GA81" i="2"/>
  <c r="GB81" i="2" s="1"/>
  <c r="GC81" i="2" s="1"/>
  <c r="GD81" i="2" s="1"/>
  <c r="DP81" i="2"/>
  <c r="DQ81" i="2" s="1"/>
  <c r="DR81" i="2" s="1"/>
  <c r="DS81" i="2" s="1"/>
  <c r="AJ80" i="2"/>
  <c r="AK80" i="2" s="1"/>
  <c r="AL80" i="2" s="1"/>
  <c r="AM80" i="2" s="1"/>
  <c r="N99" i="2" l="1"/>
  <c r="O98" i="2"/>
  <c r="P98" i="2" s="1"/>
  <c r="Q98" i="2" s="1"/>
  <c r="R98" i="2" s="1"/>
  <c r="P97" i="2"/>
  <c r="Q97" i="2" s="1"/>
  <c r="R97" i="2" s="1"/>
  <c r="GA82" i="2"/>
  <c r="GB82" i="2" s="1"/>
  <c r="GC82" i="2" s="1"/>
  <c r="GD82" i="2" s="1"/>
  <c r="BZ82" i="2"/>
  <c r="CA82" i="2" s="1"/>
  <c r="CB82" i="2" s="1"/>
  <c r="CC82" i="2" s="1"/>
  <c r="CU82" i="2"/>
  <c r="CV82" i="2" s="1"/>
  <c r="CW82" i="2" s="1"/>
  <c r="CX82" i="2" s="1"/>
  <c r="DP82" i="2"/>
  <c r="DQ82" i="2" s="1"/>
  <c r="DR82" i="2" s="1"/>
  <c r="DS82" i="2" s="1"/>
  <c r="GV81" i="2"/>
  <c r="GW81" i="2" s="1"/>
  <c r="GX81" i="2" s="1"/>
  <c r="GY81" i="2" s="1"/>
  <c r="FF81" i="2"/>
  <c r="FG81" i="2" s="1"/>
  <c r="FH81" i="2" s="1"/>
  <c r="FI81" i="2" s="1"/>
  <c r="EK81" i="2"/>
  <c r="EL81" i="2" s="1"/>
  <c r="EM81" i="2" s="1"/>
  <c r="EN81" i="2" s="1"/>
  <c r="AJ81" i="2"/>
  <c r="AK81" i="2" s="1"/>
  <c r="AL81" i="2" s="1"/>
  <c r="AM81" i="2" s="1"/>
  <c r="N100" i="2" l="1"/>
  <c r="O99" i="2"/>
  <c r="P99" i="2" s="1"/>
  <c r="Q99" i="2" s="1"/>
  <c r="R99" i="2" s="1"/>
  <c r="FF82" i="2"/>
  <c r="FG82" i="2" s="1"/>
  <c r="FH82" i="2" s="1"/>
  <c r="FI82" i="2" s="1"/>
  <c r="DP83" i="2"/>
  <c r="DQ83" i="2" s="1"/>
  <c r="DR83" i="2" s="1"/>
  <c r="DS83" i="2" s="1"/>
  <c r="BZ83" i="2"/>
  <c r="CA83" i="2" s="1"/>
  <c r="CB83" i="2" s="1"/>
  <c r="CC83" i="2" s="1"/>
  <c r="EK82" i="2"/>
  <c r="EL82" i="2" s="1"/>
  <c r="EM82" i="2" s="1"/>
  <c r="EN82" i="2" s="1"/>
  <c r="GV82" i="2"/>
  <c r="GW82" i="2" s="1"/>
  <c r="GX82" i="2" s="1"/>
  <c r="GY82" i="2" s="1"/>
  <c r="CU83" i="2"/>
  <c r="CV83" i="2" s="1"/>
  <c r="CW83" i="2" s="1"/>
  <c r="CX83" i="2" s="1"/>
  <c r="GA83" i="2"/>
  <c r="GB83" i="2" s="1"/>
  <c r="GC83" i="2" s="1"/>
  <c r="GD83" i="2" s="1"/>
  <c r="AJ82" i="2"/>
  <c r="AK82" i="2" s="1"/>
  <c r="AL82" i="2" s="1"/>
  <c r="AM82" i="2" s="1"/>
  <c r="N101" i="2" l="1"/>
  <c r="O100" i="2"/>
  <c r="P100" i="2" s="1"/>
  <c r="Q100" i="2" s="1"/>
  <c r="R100" i="2" s="1"/>
  <c r="CU84" i="2"/>
  <c r="CV84" i="2" s="1"/>
  <c r="CW84" i="2" s="1"/>
  <c r="CX84" i="2" s="1"/>
  <c r="EK83" i="2"/>
  <c r="EL83" i="2" s="1"/>
  <c r="EM83" i="2" s="1"/>
  <c r="EN83" i="2" s="1"/>
  <c r="DP84" i="2"/>
  <c r="DQ84" i="2" s="1"/>
  <c r="DR84" i="2" s="1"/>
  <c r="DS84" i="2" s="1"/>
  <c r="GA84" i="2"/>
  <c r="GB84" i="2" s="1"/>
  <c r="GC84" i="2" s="1"/>
  <c r="GD84" i="2" s="1"/>
  <c r="GV83" i="2"/>
  <c r="GW83" i="2" s="1"/>
  <c r="GX83" i="2" s="1"/>
  <c r="GY83" i="2" s="1"/>
  <c r="BZ84" i="2"/>
  <c r="CA84" i="2" s="1"/>
  <c r="CB84" i="2" s="1"/>
  <c r="CC84" i="2" s="1"/>
  <c r="FF83" i="2"/>
  <c r="FG83" i="2" s="1"/>
  <c r="FH83" i="2" s="1"/>
  <c r="FI83" i="2" s="1"/>
  <c r="AJ83" i="2"/>
  <c r="AK83" i="2" s="1"/>
  <c r="AL83" i="2" s="1"/>
  <c r="AM83" i="2" s="1"/>
  <c r="N102" i="2" l="1"/>
  <c r="O101" i="2"/>
  <c r="P101" i="2" s="1"/>
  <c r="Q101" i="2" s="1"/>
  <c r="R101" i="2" s="1"/>
  <c r="BZ85" i="2"/>
  <c r="CA85" i="2" s="1"/>
  <c r="CB85" i="2" s="1"/>
  <c r="CC85" i="2" s="1"/>
  <c r="GA85" i="2"/>
  <c r="GB85" i="2" s="1"/>
  <c r="GC85" i="2" s="1"/>
  <c r="GD85" i="2" s="1"/>
  <c r="EK84" i="2"/>
  <c r="EL84" i="2" s="1"/>
  <c r="EM84" i="2" s="1"/>
  <c r="EN84" i="2" s="1"/>
  <c r="FF84" i="2"/>
  <c r="FG84" i="2" s="1"/>
  <c r="FH84" i="2" s="1"/>
  <c r="FI84" i="2" s="1"/>
  <c r="GV84" i="2"/>
  <c r="GW84" i="2" s="1"/>
  <c r="GX84" i="2" s="1"/>
  <c r="GY84" i="2" s="1"/>
  <c r="DP85" i="2"/>
  <c r="DQ85" i="2" s="1"/>
  <c r="DR85" i="2" s="1"/>
  <c r="DS85" i="2" s="1"/>
  <c r="CU85" i="2"/>
  <c r="CV85" i="2" s="1"/>
  <c r="CW85" i="2" s="1"/>
  <c r="CX85" i="2" s="1"/>
  <c r="AJ84" i="2"/>
  <c r="AK84" i="2" s="1"/>
  <c r="AL84" i="2" s="1"/>
  <c r="AM84" i="2" s="1"/>
  <c r="N103" i="2" l="1"/>
  <c r="O102" i="2"/>
  <c r="P102" i="2" s="1"/>
  <c r="Q102" i="2" s="1"/>
  <c r="R102" i="2" s="1"/>
  <c r="DP86" i="2"/>
  <c r="DQ86" i="2" s="1"/>
  <c r="DR86" i="2" s="1"/>
  <c r="DS86" i="2" s="1"/>
  <c r="FF85" i="2"/>
  <c r="FG85" i="2" s="1"/>
  <c r="FH85" i="2" s="1"/>
  <c r="FI85" i="2" s="1"/>
  <c r="GA86" i="2"/>
  <c r="GB86" i="2" s="1"/>
  <c r="GC86" i="2" s="1"/>
  <c r="GD86" i="2" s="1"/>
  <c r="CU86" i="2"/>
  <c r="CV86" i="2" s="1"/>
  <c r="CW86" i="2" s="1"/>
  <c r="CX86" i="2" s="1"/>
  <c r="GV85" i="2"/>
  <c r="GW85" i="2" s="1"/>
  <c r="GX85" i="2" s="1"/>
  <c r="GY85" i="2" s="1"/>
  <c r="EK85" i="2"/>
  <c r="EL85" i="2" s="1"/>
  <c r="EM85" i="2" s="1"/>
  <c r="EN85" i="2" s="1"/>
  <c r="BZ86" i="2"/>
  <c r="CA86" i="2" s="1"/>
  <c r="CB86" i="2" s="1"/>
  <c r="CC86" i="2" s="1"/>
  <c r="AJ85" i="2"/>
  <c r="AK85" i="2" s="1"/>
  <c r="AL85" i="2" s="1"/>
  <c r="AM85" i="2" s="1"/>
  <c r="N104" i="2" l="1"/>
  <c r="O103" i="2"/>
  <c r="P103" i="2" s="1"/>
  <c r="Q103" i="2" s="1"/>
  <c r="R103" i="2" s="1"/>
  <c r="EK86" i="2"/>
  <c r="EL86" i="2" s="1"/>
  <c r="EM86" i="2" s="1"/>
  <c r="EN86" i="2" s="1"/>
  <c r="CU87" i="2"/>
  <c r="CV87" i="2" s="1"/>
  <c r="CW87" i="2" s="1"/>
  <c r="CX87" i="2" s="1"/>
  <c r="FF86" i="2"/>
  <c r="FG86" i="2" s="1"/>
  <c r="FH86" i="2" s="1"/>
  <c r="FI86" i="2" s="1"/>
  <c r="BZ87" i="2"/>
  <c r="CA87" i="2" s="1"/>
  <c r="CB87" i="2" s="1"/>
  <c r="CC87" i="2" s="1"/>
  <c r="GV86" i="2"/>
  <c r="GW86" i="2" s="1"/>
  <c r="GX86" i="2" s="1"/>
  <c r="GY86" i="2" s="1"/>
  <c r="GA87" i="2"/>
  <c r="GB87" i="2" s="1"/>
  <c r="GC87" i="2" s="1"/>
  <c r="GD87" i="2" s="1"/>
  <c r="DP87" i="2"/>
  <c r="DQ87" i="2" s="1"/>
  <c r="DR87" i="2" s="1"/>
  <c r="DS87" i="2" s="1"/>
  <c r="AJ86" i="2"/>
  <c r="AK86" i="2" s="1"/>
  <c r="AL86" i="2" s="1"/>
  <c r="AM86" i="2" s="1"/>
  <c r="N105" i="2" l="1"/>
  <c r="O104" i="2"/>
  <c r="P104" i="2" s="1"/>
  <c r="Q104" i="2" s="1"/>
  <c r="R104" i="2" s="1"/>
  <c r="GA88" i="2"/>
  <c r="GB88" i="2" s="1"/>
  <c r="GC88" i="2" s="1"/>
  <c r="GD88" i="2" s="1"/>
  <c r="BZ88" i="2"/>
  <c r="CA88" i="2" s="1"/>
  <c r="CB88" i="2" s="1"/>
  <c r="CC88" i="2" s="1"/>
  <c r="CU88" i="2"/>
  <c r="CV88" i="2" s="1"/>
  <c r="CW88" i="2" s="1"/>
  <c r="CX88" i="2" s="1"/>
  <c r="DP88" i="2"/>
  <c r="DQ88" i="2" s="1"/>
  <c r="DR88" i="2" s="1"/>
  <c r="DS88" i="2" s="1"/>
  <c r="GV87" i="2"/>
  <c r="GW87" i="2" s="1"/>
  <c r="GX87" i="2" s="1"/>
  <c r="GY87" i="2" s="1"/>
  <c r="FF87" i="2"/>
  <c r="FG87" i="2" s="1"/>
  <c r="FH87" i="2" s="1"/>
  <c r="FI87" i="2" s="1"/>
  <c r="EK87" i="2"/>
  <c r="EL87" i="2" s="1"/>
  <c r="EM87" i="2" s="1"/>
  <c r="EN87" i="2" s="1"/>
  <c r="AJ87" i="2"/>
  <c r="AK87" i="2" s="1"/>
  <c r="AL87" i="2" s="1"/>
  <c r="AM87" i="2" s="1"/>
  <c r="N106" i="2" l="1"/>
  <c r="O105" i="2"/>
  <c r="P105" i="2" s="1"/>
  <c r="Q105" i="2" s="1"/>
  <c r="R105" i="2" s="1"/>
  <c r="FF88" i="2"/>
  <c r="FG88" i="2" s="1"/>
  <c r="FH88" i="2" s="1"/>
  <c r="FI88" i="2" s="1"/>
  <c r="DP89" i="2"/>
  <c r="DQ89" i="2" s="1"/>
  <c r="DR89" i="2" s="1"/>
  <c r="DS89" i="2" s="1"/>
  <c r="BZ89" i="2"/>
  <c r="CA89" i="2" s="1"/>
  <c r="CB89" i="2" s="1"/>
  <c r="CC89" i="2" s="1"/>
  <c r="EK88" i="2"/>
  <c r="EL88" i="2" s="1"/>
  <c r="EM88" i="2" s="1"/>
  <c r="EN88" i="2" s="1"/>
  <c r="GV88" i="2"/>
  <c r="GW88" i="2" s="1"/>
  <c r="GX88" i="2" s="1"/>
  <c r="GY88" i="2" s="1"/>
  <c r="CU89" i="2"/>
  <c r="CV89" i="2" s="1"/>
  <c r="CW89" i="2" s="1"/>
  <c r="CX89" i="2" s="1"/>
  <c r="GA89" i="2"/>
  <c r="GB89" i="2" s="1"/>
  <c r="GC89" i="2" s="1"/>
  <c r="GD89" i="2" s="1"/>
  <c r="AJ88" i="2"/>
  <c r="AK88" i="2" s="1"/>
  <c r="AL88" i="2" s="1"/>
  <c r="AM88" i="2" s="1"/>
  <c r="N107" i="2" l="1"/>
  <c r="O106" i="2"/>
  <c r="P106" i="2" s="1"/>
  <c r="Q106" i="2" s="1"/>
  <c r="R106" i="2" s="1"/>
  <c r="CU90" i="2"/>
  <c r="CV90" i="2" s="1"/>
  <c r="CW90" i="2" s="1"/>
  <c r="CX90" i="2" s="1"/>
  <c r="EK89" i="2"/>
  <c r="EL89" i="2" s="1"/>
  <c r="EM89" i="2" s="1"/>
  <c r="EN89" i="2" s="1"/>
  <c r="DP90" i="2"/>
  <c r="DQ90" i="2" s="1"/>
  <c r="DR90" i="2" s="1"/>
  <c r="DS90" i="2" s="1"/>
  <c r="GA90" i="2"/>
  <c r="GB90" i="2" s="1"/>
  <c r="GC90" i="2" s="1"/>
  <c r="GD90" i="2" s="1"/>
  <c r="GV89" i="2"/>
  <c r="GW89" i="2" s="1"/>
  <c r="GX89" i="2" s="1"/>
  <c r="GY89" i="2" s="1"/>
  <c r="BZ90" i="2"/>
  <c r="CA90" i="2" s="1"/>
  <c r="CB90" i="2" s="1"/>
  <c r="CC90" i="2" s="1"/>
  <c r="FF89" i="2"/>
  <c r="FG89" i="2" s="1"/>
  <c r="FH89" i="2" s="1"/>
  <c r="FI89" i="2" s="1"/>
  <c r="AJ89" i="2"/>
  <c r="AK89" i="2" s="1"/>
  <c r="AL89" i="2" s="1"/>
  <c r="AM89" i="2" s="1"/>
  <c r="N108" i="2" l="1"/>
  <c r="O107" i="2"/>
  <c r="P107" i="2" s="1"/>
  <c r="Q107" i="2" s="1"/>
  <c r="R107" i="2" s="1"/>
  <c r="BZ91" i="2"/>
  <c r="CA91" i="2" s="1"/>
  <c r="CB91" i="2" s="1"/>
  <c r="CC91" i="2" s="1"/>
  <c r="GA91" i="2"/>
  <c r="GB91" i="2" s="1"/>
  <c r="GC91" i="2" s="1"/>
  <c r="GD91" i="2" s="1"/>
  <c r="EK90" i="2"/>
  <c r="EL90" i="2" s="1"/>
  <c r="EM90" i="2" s="1"/>
  <c r="EN90" i="2" s="1"/>
  <c r="FF90" i="2"/>
  <c r="FG90" i="2" s="1"/>
  <c r="FH90" i="2" s="1"/>
  <c r="FI90" i="2" s="1"/>
  <c r="GV90" i="2"/>
  <c r="GW90" i="2" s="1"/>
  <c r="GX90" i="2" s="1"/>
  <c r="GY90" i="2" s="1"/>
  <c r="DP91" i="2"/>
  <c r="DQ91" i="2" s="1"/>
  <c r="DR91" i="2" s="1"/>
  <c r="DS91" i="2" s="1"/>
  <c r="CU91" i="2"/>
  <c r="CV91" i="2" s="1"/>
  <c r="CW91" i="2" s="1"/>
  <c r="CX91" i="2" s="1"/>
  <c r="AJ90" i="2"/>
  <c r="AK90" i="2" s="1"/>
  <c r="AL90" i="2" s="1"/>
  <c r="AM90" i="2" s="1"/>
  <c r="N109" i="2" l="1"/>
  <c r="O108" i="2"/>
  <c r="P108" i="2" s="1"/>
  <c r="Q108" i="2" s="1"/>
  <c r="R108" i="2" s="1"/>
  <c r="DP92" i="2"/>
  <c r="DQ92" i="2" s="1"/>
  <c r="DR92" i="2" s="1"/>
  <c r="DS92" i="2" s="1"/>
  <c r="FF91" i="2"/>
  <c r="FG91" i="2" s="1"/>
  <c r="FH91" i="2" s="1"/>
  <c r="FI91" i="2" s="1"/>
  <c r="GA92" i="2"/>
  <c r="GB92" i="2" s="1"/>
  <c r="GC92" i="2" s="1"/>
  <c r="GD92" i="2" s="1"/>
  <c r="CU92" i="2"/>
  <c r="CV92" i="2" s="1"/>
  <c r="CW92" i="2" s="1"/>
  <c r="CX92" i="2" s="1"/>
  <c r="GV91" i="2"/>
  <c r="GW91" i="2" s="1"/>
  <c r="GX91" i="2" s="1"/>
  <c r="GY91" i="2" s="1"/>
  <c r="EK91" i="2"/>
  <c r="EL91" i="2" s="1"/>
  <c r="EM91" i="2" s="1"/>
  <c r="EN91" i="2" s="1"/>
  <c r="BZ92" i="2"/>
  <c r="CA92" i="2" s="1"/>
  <c r="CB92" i="2" s="1"/>
  <c r="CC92" i="2" s="1"/>
  <c r="AJ91" i="2"/>
  <c r="AK91" i="2" s="1"/>
  <c r="AL91" i="2" s="1"/>
  <c r="AM91" i="2" s="1"/>
  <c r="N110" i="2" l="1"/>
  <c r="O109" i="2"/>
  <c r="P109" i="2" s="1"/>
  <c r="Q109" i="2" s="1"/>
  <c r="R109" i="2" s="1"/>
  <c r="EK92" i="2"/>
  <c r="EL92" i="2" s="1"/>
  <c r="EM92" i="2" s="1"/>
  <c r="EN92" i="2" s="1"/>
  <c r="CU93" i="2"/>
  <c r="CV93" i="2" s="1"/>
  <c r="CW93" i="2" s="1"/>
  <c r="CX93" i="2" s="1"/>
  <c r="FF92" i="2"/>
  <c r="FG92" i="2" s="1"/>
  <c r="FH92" i="2" s="1"/>
  <c r="FI92" i="2" s="1"/>
  <c r="BZ93" i="2"/>
  <c r="CA93" i="2" s="1"/>
  <c r="CB93" i="2" s="1"/>
  <c r="CC93" i="2" s="1"/>
  <c r="GV92" i="2"/>
  <c r="GW92" i="2" s="1"/>
  <c r="GX92" i="2" s="1"/>
  <c r="GY92" i="2" s="1"/>
  <c r="GA93" i="2"/>
  <c r="GB93" i="2" s="1"/>
  <c r="GC93" i="2" s="1"/>
  <c r="GD93" i="2" s="1"/>
  <c r="DP93" i="2"/>
  <c r="DQ93" i="2" s="1"/>
  <c r="DR93" i="2" s="1"/>
  <c r="DS93" i="2" s="1"/>
  <c r="AJ92" i="2"/>
  <c r="AK92" i="2" s="1"/>
  <c r="AL92" i="2" s="1"/>
  <c r="AM92" i="2" s="1"/>
  <c r="N111" i="2" l="1"/>
  <c r="O110" i="2"/>
  <c r="GA94" i="2"/>
  <c r="GB94" i="2" s="1"/>
  <c r="GC94" i="2" s="1"/>
  <c r="GD94" i="2" s="1"/>
  <c r="BZ94" i="2"/>
  <c r="CA94" i="2" s="1"/>
  <c r="CB94" i="2" s="1"/>
  <c r="CC94" i="2" s="1"/>
  <c r="CU94" i="2"/>
  <c r="CV94" i="2" s="1"/>
  <c r="CW94" i="2" s="1"/>
  <c r="CX94" i="2" s="1"/>
  <c r="DP94" i="2"/>
  <c r="DQ94" i="2" s="1"/>
  <c r="DR94" i="2" s="1"/>
  <c r="DS94" i="2" s="1"/>
  <c r="GV93" i="2"/>
  <c r="GW93" i="2" s="1"/>
  <c r="GX93" i="2" s="1"/>
  <c r="GY93" i="2" s="1"/>
  <c r="FF93" i="2"/>
  <c r="FG93" i="2" s="1"/>
  <c r="FH93" i="2" s="1"/>
  <c r="FI93" i="2" s="1"/>
  <c r="EK93" i="2"/>
  <c r="EL93" i="2" s="1"/>
  <c r="EM93" i="2" s="1"/>
  <c r="EN93" i="2" s="1"/>
  <c r="AJ93" i="2"/>
  <c r="AK93" i="2" s="1"/>
  <c r="AL93" i="2" s="1"/>
  <c r="AM93" i="2" s="1"/>
  <c r="P110" i="2" l="1"/>
  <c r="Q110" i="2" s="1"/>
  <c r="R110" i="2" s="1"/>
  <c r="N112" i="2"/>
  <c r="O111" i="2"/>
  <c r="P111" i="2" s="1"/>
  <c r="Q111" i="2" s="1"/>
  <c r="R111" i="2" s="1"/>
  <c r="FF94" i="2"/>
  <c r="FG94" i="2" s="1"/>
  <c r="FH94" i="2" s="1"/>
  <c r="FI94" i="2" s="1"/>
  <c r="DP95" i="2"/>
  <c r="DQ95" i="2" s="1"/>
  <c r="DR95" i="2" s="1"/>
  <c r="DS95" i="2" s="1"/>
  <c r="BZ95" i="2"/>
  <c r="CA95" i="2" s="1"/>
  <c r="CB95" i="2" s="1"/>
  <c r="CC95" i="2" s="1"/>
  <c r="EK94" i="2"/>
  <c r="EL94" i="2" s="1"/>
  <c r="EM94" i="2" s="1"/>
  <c r="EN94" i="2" s="1"/>
  <c r="GV94" i="2"/>
  <c r="GW94" i="2" s="1"/>
  <c r="GX94" i="2" s="1"/>
  <c r="GY94" i="2" s="1"/>
  <c r="CU95" i="2"/>
  <c r="CV95" i="2" s="1"/>
  <c r="CW95" i="2" s="1"/>
  <c r="CX95" i="2" s="1"/>
  <c r="GA95" i="2"/>
  <c r="GB95" i="2" s="1"/>
  <c r="GC95" i="2" s="1"/>
  <c r="GD95" i="2" s="1"/>
  <c r="AJ94" i="2"/>
  <c r="AK94" i="2" s="1"/>
  <c r="AL94" i="2" s="1"/>
  <c r="AM94" i="2" s="1"/>
  <c r="N113" i="2" l="1"/>
  <c r="O112" i="2"/>
  <c r="P112" i="2" s="1"/>
  <c r="Q112" i="2" s="1"/>
  <c r="R112" i="2" s="1"/>
  <c r="CU96" i="2"/>
  <c r="CV96" i="2" s="1"/>
  <c r="CW96" i="2" s="1"/>
  <c r="CX96" i="2" s="1"/>
  <c r="EK95" i="2"/>
  <c r="EL95" i="2" s="1"/>
  <c r="EM95" i="2" s="1"/>
  <c r="EN95" i="2" s="1"/>
  <c r="DP96" i="2"/>
  <c r="DQ96" i="2" s="1"/>
  <c r="DR96" i="2" s="1"/>
  <c r="DS96" i="2" s="1"/>
  <c r="GA96" i="2"/>
  <c r="GB96" i="2" s="1"/>
  <c r="GC96" i="2" s="1"/>
  <c r="GD96" i="2" s="1"/>
  <c r="GV95" i="2"/>
  <c r="GW95" i="2" s="1"/>
  <c r="GX95" i="2" s="1"/>
  <c r="GY95" i="2" s="1"/>
  <c r="BZ96" i="2"/>
  <c r="CA96" i="2" s="1"/>
  <c r="CB96" i="2" s="1"/>
  <c r="CC96" i="2" s="1"/>
  <c r="FF95" i="2"/>
  <c r="FG95" i="2" s="1"/>
  <c r="FH95" i="2" s="1"/>
  <c r="FI95" i="2" s="1"/>
  <c r="AJ95" i="2"/>
  <c r="AK95" i="2" s="1"/>
  <c r="AL95" i="2" s="1"/>
  <c r="AM95" i="2" s="1"/>
  <c r="N114" i="2" l="1"/>
  <c r="O113" i="2"/>
  <c r="BZ97" i="2"/>
  <c r="CA97" i="2" s="1"/>
  <c r="CB97" i="2" s="1"/>
  <c r="CC97" i="2" s="1"/>
  <c r="GA97" i="2"/>
  <c r="GB97" i="2" s="1"/>
  <c r="GC97" i="2" s="1"/>
  <c r="GD97" i="2" s="1"/>
  <c r="EK96" i="2"/>
  <c r="EL96" i="2" s="1"/>
  <c r="EM96" i="2" s="1"/>
  <c r="EN96" i="2" s="1"/>
  <c r="FF96" i="2"/>
  <c r="FG96" i="2" s="1"/>
  <c r="FH96" i="2" s="1"/>
  <c r="FI96" i="2" s="1"/>
  <c r="GV96" i="2"/>
  <c r="GW96" i="2" s="1"/>
  <c r="GX96" i="2" s="1"/>
  <c r="GY96" i="2" s="1"/>
  <c r="DP97" i="2"/>
  <c r="DQ97" i="2" s="1"/>
  <c r="DR97" i="2" s="1"/>
  <c r="DS97" i="2" s="1"/>
  <c r="CU97" i="2"/>
  <c r="CV97" i="2" s="1"/>
  <c r="CW97" i="2" s="1"/>
  <c r="CX97" i="2" s="1"/>
  <c r="AJ96" i="2"/>
  <c r="AK96" i="2" s="1"/>
  <c r="AL96" i="2" s="1"/>
  <c r="AM96" i="2" s="1"/>
  <c r="P113" i="2" l="1"/>
  <c r="Q113" i="2" s="1"/>
  <c r="R113" i="2" s="1"/>
  <c r="N115" i="2"/>
  <c r="O114" i="2"/>
  <c r="DP98" i="2"/>
  <c r="DQ98" i="2" s="1"/>
  <c r="DR98" i="2" s="1"/>
  <c r="DS98" i="2" s="1"/>
  <c r="FF97" i="2"/>
  <c r="FG97" i="2" s="1"/>
  <c r="FH97" i="2" s="1"/>
  <c r="FI97" i="2" s="1"/>
  <c r="GA98" i="2"/>
  <c r="GB98" i="2" s="1"/>
  <c r="GC98" i="2" s="1"/>
  <c r="GD98" i="2" s="1"/>
  <c r="CU98" i="2"/>
  <c r="CV98" i="2" s="1"/>
  <c r="CW98" i="2" s="1"/>
  <c r="CX98" i="2" s="1"/>
  <c r="GV97" i="2"/>
  <c r="GW97" i="2" s="1"/>
  <c r="GX97" i="2" s="1"/>
  <c r="GY97" i="2" s="1"/>
  <c r="EK97" i="2"/>
  <c r="EL97" i="2" s="1"/>
  <c r="EM97" i="2" s="1"/>
  <c r="EN97" i="2" s="1"/>
  <c r="BZ98" i="2"/>
  <c r="CA98" i="2" s="1"/>
  <c r="CB98" i="2" s="1"/>
  <c r="CC98" i="2" s="1"/>
  <c r="AJ97" i="2"/>
  <c r="AK97" i="2" s="1"/>
  <c r="AL97" i="2" s="1"/>
  <c r="AM97" i="2" s="1"/>
  <c r="N116" i="2" l="1"/>
  <c r="O115" i="2"/>
  <c r="P114" i="2"/>
  <c r="Q114" i="2" s="1"/>
  <c r="R114" i="2" s="1"/>
  <c r="EK98" i="2"/>
  <c r="EL98" i="2" s="1"/>
  <c r="EM98" i="2" s="1"/>
  <c r="EN98" i="2" s="1"/>
  <c r="CU99" i="2"/>
  <c r="CV99" i="2" s="1"/>
  <c r="CW99" i="2" s="1"/>
  <c r="CX99" i="2" s="1"/>
  <c r="FF98" i="2"/>
  <c r="FG98" i="2" s="1"/>
  <c r="FH98" i="2" s="1"/>
  <c r="FI98" i="2" s="1"/>
  <c r="BZ99" i="2"/>
  <c r="CA99" i="2" s="1"/>
  <c r="CB99" i="2" s="1"/>
  <c r="CC99" i="2" s="1"/>
  <c r="GV98" i="2"/>
  <c r="GW98" i="2" s="1"/>
  <c r="GX98" i="2" s="1"/>
  <c r="GY98" i="2" s="1"/>
  <c r="GA99" i="2"/>
  <c r="GB99" i="2" s="1"/>
  <c r="GC99" i="2" s="1"/>
  <c r="GD99" i="2" s="1"/>
  <c r="DP99" i="2"/>
  <c r="DQ99" i="2" s="1"/>
  <c r="DR99" i="2" s="1"/>
  <c r="DS99" i="2" s="1"/>
  <c r="AJ98" i="2"/>
  <c r="AK98" i="2" s="1"/>
  <c r="AL98" i="2" s="1"/>
  <c r="AM98" i="2" s="1"/>
  <c r="P115" i="2" l="1"/>
  <c r="Q115" i="2" s="1"/>
  <c r="R115" i="2" s="1"/>
  <c r="N117" i="2"/>
  <c r="O116" i="2"/>
  <c r="GA100" i="2"/>
  <c r="GB100" i="2" s="1"/>
  <c r="GC100" i="2" s="1"/>
  <c r="GD100" i="2" s="1"/>
  <c r="BZ100" i="2"/>
  <c r="CA100" i="2" s="1"/>
  <c r="CB100" i="2" s="1"/>
  <c r="CC100" i="2" s="1"/>
  <c r="CU100" i="2"/>
  <c r="CV100" i="2" s="1"/>
  <c r="CW100" i="2" s="1"/>
  <c r="CX100" i="2" s="1"/>
  <c r="DP100" i="2"/>
  <c r="DQ100" i="2" s="1"/>
  <c r="DR100" i="2" s="1"/>
  <c r="DS100" i="2" s="1"/>
  <c r="GV99" i="2"/>
  <c r="GW99" i="2" s="1"/>
  <c r="GX99" i="2" s="1"/>
  <c r="GY99" i="2" s="1"/>
  <c r="FF99" i="2"/>
  <c r="FG99" i="2" s="1"/>
  <c r="FH99" i="2" s="1"/>
  <c r="FI99" i="2" s="1"/>
  <c r="EK99" i="2"/>
  <c r="EL99" i="2" s="1"/>
  <c r="EM99" i="2" s="1"/>
  <c r="EN99" i="2" s="1"/>
  <c r="AJ99" i="2"/>
  <c r="AK99" i="2" s="1"/>
  <c r="AL99" i="2" s="1"/>
  <c r="AM99" i="2" s="1"/>
  <c r="N118" i="2" l="1"/>
  <c r="O117" i="2"/>
  <c r="P116" i="2"/>
  <c r="Q116" i="2" s="1"/>
  <c r="R116" i="2" s="1"/>
  <c r="FF100" i="2"/>
  <c r="FG100" i="2" s="1"/>
  <c r="FH100" i="2" s="1"/>
  <c r="FI100" i="2" s="1"/>
  <c r="DP101" i="2"/>
  <c r="DQ101" i="2" s="1"/>
  <c r="DR101" i="2" s="1"/>
  <c r="DS101" i="2" s="1"/>
  <c r="BZ101" i="2"/>
  <c r="CA101" i="2" s="1"/>
  <c r="CB101" i="2" s="1"/>
  <c r="CC101" i="2" s="1"/>
  <c r="EK100" i="2"/>
  <c r="EL100" i="2" s="1"/>
  <c r="EM100" i="2" s="1"/>
  <c r="EN100" i="2" s="1"/>
  <c r="GV100" i="2"/>
  <c r="GW100" i="2" s="1"/>
  <c r="GX100" i="2" s="1"/>
  <c r="GY100" i="2" s="1"/>
  <c r="CU101" i="2"/>
  <c r="CV101" i="2" s="1"/>
  <c r="CW101" i="2" s="1"/>
  <c r="CX101" i="2" s="1"/>
  <c r="GA101" i="2"/>
  <c r="GB101" i="2" s="1"/>
  <c r="GC101" i="2" s="1"/>
  <c r="GD101" i="2" s="1"/>
  <c r="AJ100" i="2"/>
  <c r="AK100" i="2" s="1"/>
  <c r="AL100" i="2" s="1"/>
  <c r="AM100" i="2" s="1"/>
  <c r="P117" i="2" l="1"/>
  <c r="Q117" i="2" s="1"/>
  <c r="R117" i="2" s="1"/>
  <c r="N119" i="2"/>
  <c r="O118" i="2"/>
  <c r="P118" i="2" s="1"/>
  <c r="Q118" i="2" s="1"/>
  <c r="R118" i="2" s="1"/>
  <c r="CU102" i="2"/>
  <c r="CV102" i="2" s="1"/>
  <c r="CW102" i="2" s="1"/>
  <c r="CX102" i="2" s="1"/>
  <c r="EK101" i="2"/>
  <c r="EL101" i="2" s="1"/>
  <c r="EM101" i="2" s="1"/>
  <c r="EN101" i="2" s="1"/>
  <c r="DP102" i="2"/>
  <c r="DQ102" i="2" s="1"/>
  <c r="DR102" i="2" s="1"/>
  <c r="DS102" i="2" s="1"/>
  <c r="GA102" i="2"/>
  <c r="GB102" i="2" s="1"/>
  <c r="GC102" i="2" s="1"/>
  <c r="GD102" i="2" s="1"/>
  <c r="GV101" i="2"/>
  <c r="GW101" i="2" s="1"/>
  <c r="GX101" i="2" s="1"/>
  <c r="GY101" i="2" s="1"/>
  <c r="BZ102" i="2"/>
  <c r="CA102" i="2" s="1"/>
  <c r="CB102" i="2" s="1"/>
  <c r="CC102" i="2" s="1"/>
  <c r="FF101" i="2"/>
  <c r="FG101" i="2" s="1"/>
  <c r="FH101" i="2" s="1"/>
  <c r="FI101" i="2" s="1"/>
  <c r="AJ101" i="2"/>
  <c r="AK101" i="2" s="1"/>
  <c r="AL101" i="2" s="1"/>
  <c r="AM101" i="2" s="1"/>
  <c r="N120" i="2" l="1"/>
  <c r="O119" i="2"/>
  <c r="GE3" i="2"/>
  <c r="C14" i="4" s="1"/>
  <c r="E14" i="4" s="1"/>
  <c r="F14" i="4" s="1"/>
  <c r="G14" i="4" s="1"/>
  <c r="L14" i="4" s="1"/>
  <c r="BZ103" i="2"/>
  <c r="CA103" i="2" s="1"/>
  <c r="CB103" i="2" s="1"/>
  <c r="CC103" i="2" s="1"/>
  <c r="GA103" i="2"/>
  <c r="GB103" i="2" s="1"/>
  <c r="GC103" i="2" s="1"/>
  <c r="GD103" i="2" s="1"/>
  <c r="EK102" i="2"/>
  <c r="EL102" i="2" s="1"/>
  <c r="EM102" i="2" s="1"/>
  <c r="EN102" i="2" s="1"/>
  <c r="FF102" i="2"/>
  <c r="FG102" i="2" s="1"/>
  <c r="FH102" i="2" s="1"/>
  <c r="FI102" i="2" s="1"/>
  <c r="GV102" i="2"/>
  <c r="GW102" i="2" s="1"/>
  <c r="GX102" i="2" s="1"/>
  <c r="GY102" i="2" s="1"/>
  <c r="DP103" i="2"/>
  <c r="DQ103" i="2" s="1"/>
  <c r="DR103" i="2" s="1"/>
  <c r="DS103" i="2" s="1"/>
  <c r="CU103" i="2"/>
  <c r="CV103" i="2" s="1"/>
  <c r="CW103" i="2" s="1"/>
  <c r="CX103" i="2" s="1"/>
  <c r="AJ102" i="2"/>
  <c r="AK102" i="2" s="1"/>
  <c r="AL102" i="2" s="1"/>
  <c r="AM102" i="2" s="1"/>
  <c r="P119" i="2" l="1"/>
  <c r="Q119" i="2" s="1"/>
  <c r="R119" i="2" s="1"/>
  <c r="N121" i="2"/>
  <c r="O120" i="2"/>
  <c r="GZ3" i="2"/>
  <c r="C15" i="4" s="1"/>
  <c r="E15" i="4" s="1"/>
  <c r="F15" i="4" s="1"/>
  <c r="G15" i="4" s="1"/>
  <c r="L15" i="4" s="1"/>
  <c r="FJ3" i="2"/>
  <c r="DP104" i="2"/>
  <c r="DQ104" i="2" s="1"/>
  <c r="DR104" i="2" s="1"/>
  <c r="DS104" i="2" s="1"/>
  <c r="FF103" i="2"/>
  <c r="FG103" i="2" s="1"/>
  <c r="FH103" i="2" s="1"/>
  <c r="FI103" i="2" s="1"/>
  <c r="GA104" i="2"/>
  <c r="GB104" i="2" s="1"/>
  <c r="GC104" i="2" s="1"/>
  <c r="GD104" i="2" s="1"/>
  <c r="CU104" i="2"/>
  <c r="CV104" i="2" s="1"/>
  <c r="CW104" i="2" s="1"/>
  <c r="CX104" i="2" s="1"/>
  <c r="GV103" i="2"/>
  <c r="GW103" i="2" s="1"/>
  <c r="GX103" i="2" s="1"/>
  <c r="GY103" i="2" s="1"/>
  <c r="EK103" i="2"/>
  <c r="EL103" i="2" s="1"/>
  <c r="EM103" i="2" s="1"/>
  <c r="EN103" i="2" s="1"/>
  <c r="BZ104" i="2"/>
  <c r="CA104" i="2" s="1"/>
  <c r="CB104" i="2" s="1"/>
  <c r="CC104" i="2" s="1"/>
  <c r="AJ103" i="2"/>
  <c r="AK103" i="2" s="1"/>
  <c r="AL103" i="2" s="1"/>
  <c r="AM103" i="2" s="1"/>
  <c r="AN5" i="2" l="1"/>
  <c r="AN74" i="2"/>
  <c r="AN97" i="2"/>
  <c r="AN21" i="2"/>
  <c r="AN203" i="2"/>
  <c r="AN119" i="2"/>
  <c r="AN159" i="2"/>
  <c r="AN142" i="2"/>
  <c r="AN58" i="2"/>
  <c r="AN173" i="2"/>
  <c r="AN171" i="2"/>
  <c r="AN154" i="2"/>
  <c r="AN67" i="2"/>
  <c r="AN170" i="2"/>
  <c r="AN17" i="2"/>
  <c r="AN153" i="2"/>
  <c r="AN59" i="2"/>
  <c r="AN174" i="2"/>
  <c r="AN150" i="2"/>
  <c r="AN88" i="2"/>
  <c r="AN71" i="2"/>
  <c r="AN4" i="2"/>
  <c r="AN60" i="2"/>
  <c r="AN133" i="2"/>
  <c r="AN41" i="2"/>
  <c r="AN101" i="2"/>
  <c r="AN160" i="2"/>
  <c r="AN181" i="2"/>
  <c r="AN202" i="2"/>
  <c r="AN47" i="2"/>
  <c r="AN46" i="2"/>
  <c r="AN141" i="2"/>
  <c r="AN69" i="2"/>
  <c r="AN184" i="2"/>
  <c r="AN151" i="2"/>
  <c r="AN15" i="2"/>
  <c r="AN197" i="2"/>
  <c r="AN113" i="2"/>
  <c r="AN6" i="2"/>
  <c r="AN110" i="2"/>
  <c r="AN93" i="2"/>
  <c r="AN63" i="2"/>
  <c r="AN168" i="2"/>
  <c r="AN145" i="2"/>
  <c r="AN84" i="2"/>
  <c r="AN114" i="2"/>
  <c r="AN30" i="2"/>
  <c r="AN54" i="2"/>
  <c r="AN27" i="2"/>
  <c r="AN10" i="2"/>
  <c r="AN183" i="2"/>
  <c r="AN51" i="2"/>
  <c r="AN39" i="2"/>
  <c r="AN179" i="2"/>
  <c r="AN196" i="2"/>
  <c r="AN125" i="2"/>
  <c r="AN118" i="2"/>
  <c r="AN111" i="2"/>
  <c r="AN139" i="2"/>
  <c r="AN156" i="2"/>
  <c r="AN8" i="2"/>
  <c r="AN123" i="2"/>
  <c r="AN157" i="2"/>
  <c r="AN37" i="2"/>
  <c r="AN12" i="2"/>
  <c r="AN135" i="2"/>
  <c r="AN105" i="2"/>
  <c r="AN72" i="2"/>
  <c r="AN122" i="2"/>
  <c r="AN201" i="2"/>
  <c r="AN40" i="2"/>
  <c r="AN76" i="2"/>
  <c r="AN147" i="2"/>
  <c r="AN136" i="2"/>
  <c r="AN44" i="2"/>
  <c r="AN192" i="2"/>
  <c r="AN198" i="2"/>
  <c r="AN65" i="2"/>
  <c r="AN89" i="2"/>
  <c r="AN144" i="2"/>
  <c r="AN177" i="2"/>
  <c r="AN20" i="2"/>
  <c r="AN132" i="2"/>
  <c r="AN149" i="2"/>
  <c r="AN57" i="2"/>
  <c r="AN83" i="2"/>
  <c r="AN78" i="2"/>
  <c r="AN19" i="2"/>
  <c r="AN34" i="2"/>
  <c r="AN62" i="2"/>
  <c r="AN13" i="2"/>
  <c r="AN109" i="2"/>
  <c r="AN82" i="2"/>
  <c r="AN124" i="2"/>
  <c r="AN36" i="2"/>
  <c r="AN11" i="2"/>
  <c r="AN61" i="2"/>
  <c r="AN180" i="2"/>
  <c r="AN178" i="2"/>
  <c r="AN90" i="2"/>
  <c r="AN169" i="2"/>
  <c r="AN75" i="2"/>
  <c r="AN129" i="2"/>
  <c r="AN48" i="2"/>
  <c r="AN104" i="2"/>
  <c r="AN87" i="2"/>
  <c r="AN70" i="2"/>
  <c r="AN43" i="2"/>
  <c r="AN26" i="2"/>
  <c r="AN199" i="2"/>
  <c r="AN164" i="2"/>
  <c r="AN55" i="2"/>
  <c r="AN195" i="2"/>
  <c r="AN148" i="2"/>
  <c r="AN50" i="2"/>
  <c r="AN96" i="2"/>
  <c r="AN175" i="2"/>
  <c r="AN158" i="2"/>
  <c r="AN112" i="2"/>
  <c r="AN137" i="2"/>
  <c r="AN187" i="2"/>
  <c r="AN103" i="2"/>
  <c r="AN16" i="2"/>
  <c r="AN182" i="2"/>
  <c r="AN33" i="2"/>
  <c r="AN79" i="2"/>
  <c r="AN117" i="2"/>
  <c r="AN29" i="2"/>
  <c r="AN100" i="2"/>
  <c r="AN130" i="2"/>
  <c r="AN128" i="2"/>
  <c r="AN163" i="2"/>
  <c r="AN152" i="2"/>
  <c r="AN108" i="2"/>
  <c r="AN9" i="2"/>
  <c r="AN98" i="2"/>
  <c r="AN81" i="2"/>
  <c r="AN38" i="2"/>
  <c r="AN143" i="2"/>
  <c r="AN193" i="2"/>
  <c r="AN25" i="2"/>
  <c r="AN85" i="2"/>
  <c r="AN200" i="2"/>
  <c r="AN35" i="2"/>
  <c r="AN31" i="2"/>
  <c r="AN14" i="2"/>
  <c r="AN22" i="2"/>
  <c r="AN68" i="2"/>
  <c r="AN126" i="2"/>
  <c r="AN42" i="2"/>
  <c r="AN121" i="2"/>
  <c r="AN155" i="2"/>
  <c r="AN138" i="2"/>
  <c r="AN18" i="2"/>
  <c r="AN56" i="2"/>
  <c r="AN167" i="2"/>
  <c r="AN188" i="2"/>
  <c r="AN194" i="2"/>
  <c r="AN106" i="2"/>
  <c r="AN185" i="2"/>
  <c r="AN91" i="2"/>
  <c r="AN186" i="2"/>
  <c r="AN64" i="2"/>
  <c r="AN120" i="2"/>
  <c r="AN86" i="2"/>
  <c r="AN134" i="2"/>
  <c r="AN127" i="2"/>
  <c r="AN23" i="2"/>
  <c r="AN80" i="2"/>
  <c r="AN24" i="2"/>
  <c r="AN190" i="2"/>
  <c r="AN92" i="2"/>
  <c r="AN53" i="2"/>
  <c r="AN28" i="2"/>
  <c r="AN140" i="2"/>
  <c r="AN131" i="2"/>
  <c r="AN52" i="2"/>
  <c r="AN94" i="2"/>
  <c r="AN77" i="2"/>
  <c r="AN32" i="2"/>
  <c r="AN66" i="2"/>
  <c r="AN49" i="2"/>
  <c r="AN95" i="2"/>
  <c r="AN166" i="2"/>
  <c r="AN45" i="2"/>
  <c r="AN172" i="2"/>
  <c r="AN146" i="2"/>
  <c r="AN7" i="2"/>
  <c r="AN176" i="2"/>
  <c r="AN115" i="2"/>
  <c r="AN165" i="2"/>
  <c r="AN73" i="2"/>
  <c r="AN99" i="2"/>
  <c r="AN161" i="2"/>
  <c r="AN102" i="2"/>
  <c r="AN162" i="2"/>
  <c r="AN189" i="2"/>
  <c r="AN116" i="2"/>
  <c r="AN191" i="2"/>
  <c r="AN107" i="2"/>
  <c r="N122" i="2"/>
  <c r="O121" i="2"/>
  <c r="P120" i="2"/>
  <c r="Q120" i="2" s="1"/>
  <c r="R120" i="2" s="1"/>
  <c r="C13" i="4"/>
  <c r="E13" i="4" s="1"/>
  <c r="F13" i="4" s="1"/>
  <c r="G13" i="4" s="1"/>
  <c r="L13" i="4" s="1"/>
  <c r="EK104" i="2"/>
  <c r="EL104" i="2" s="1"/>
  <c r="EM104" i="2" s="1"/>
  <c r="EN104" i="2" s="1"/>
  <c r="CU105" i="2"/>
  <c r="CV105" i="2" s="1"/>
  <c r="CW105" i="2" s="1"/>
  <c r="CX105" i="2" s="1"/>
  <c r="FF104" i="2"/>
  <c r="FG104" i="2" s="1"/>
  <c r="FH104" i="2" s="1"/>
  <c r="FI104" i="2" s="1"/>
  <c r="BZ105" i="2"/>
  <c r="CA105" i="2" s="1"/>
  <c r="CB105" i="2" s="1"/>
  <c r="CC105" i="2" s="1"/>
  <c r="GV104" i="2"/>
  <c r="GW104" i="2" s="1"/>
  <c r="GX104" i="2" s="1"/>
  <c r="GY104" i="2" s="1"/>
  <c r="GA105" i="2"/>
  <c r="GB105" i="2" s="1"/>
  <c r="GC105" i="2" s="1"/>
  <c r="GD105" i="2" s="1"/>
  <c r="DP105" i="2"/>
  <c r="DQ105" i="2" s="1"/>
  <c r="DR105" i="2" s="1"/>
  <c r="DS105" i="2" s="1"/>
  <c r="AJ104" i="2"/>
  <c r="AK104" i="2" s="1"/>
  <c r="AL104" i="2" s="1"/>
  <c r="AM104" i="2" s="1"/>
  <c r="P121" i="2" l="1"/>
  <c r="Q121" i="2" s="1"/>
  <c r="R121" i="2" s="1"/>
  <c r="N123" i="2"/>
  <c r="O122" i="2"/>
  <c r="GA106" i="2"/>
  <c r="GB106" i="2" s="1"/>
  <c r="GC106" i="2" s="1"/>
  <c r="GD106" i="2" s="1"/>
  <c r="BZ106" i="2"/>
  <c r="CA106" i="2" s="1"/>
  <c r="CB106" i="2" s="1"/>
  <c r="CC106" i="2" s="1"/>
  <c r="CU106" i="2"/>
  <c r="CV106" i="2" s="1"/>
  <c r="CW106" i="2" s="1"/>
  <c r="CX106" i="2" s="1"/>
  <c r="DP106" i="2"/>
  <c r="DQ106" i="2" s="1"/>
  <c r="DR106" i="2" s="1"/>
  <c r="DS106" i="2" s="1"/>
  <c r="GV105" i="2"/>
  <c r="GW105" i="2" s="1"/>
  <c r="GX105" i="2" s="1"/>
  <c r="GY105" i="2" s="1"/>
  <c r="FF105" i="2"/>
  <c r="FG105" i="2" s="1"/>
  <c r="FH105" i="2" s="1"/>
  <c r="FI105" i="2" s="1"/>
  <c r="EK105" i="2"/>
  <c r="EL105" i="2" s="1"/>
  <c r="EM105" i="2" s="1"/>
  <c r="EN105" i="2" s="1"/>
  <c r="AJ105" i="2"/>
  <c r="AK105" i="2" s="1"/>
  <c r="AL105" i="2" s="1"/>
  <c r="AM105" i="2" s="1"/>
  <c r="N124" i="2" l="1"/>
  <c r="O123" i="2"/>
  <c r="P122" i="2"/>
  <c r="Q122" i="2" s="1"/>
  <c r="R122" i="2" s="1"/>
  <c r="FF106" i="2"/>
  <c r="FG106" i="2" s="1"/>
  <c r="FH106" i="2" s="1"/>
  <c r="FI106" i="2" s="1"/>
  <c r="DP107" i="2"/>
  <c r="DQ107" i="2" s="1"/>
  <c r="DR107" i="2" s="1"/>
  <c r="DS107" i="2" s="1"/>
  <c r="BZ107" i="2"/>
  <c r="CA107" i="2" s="1"/>
  <c r="CB107" i="2" s="1"/>
  <c r="CC107" i="2" s="1"/>
  <c r="EK106" i="2"/>
  <c r="EL106" i="2" s="1"/>
  <c r="EM106" i="2" s="1"/>
  <c r="EN106" i="2" s="1"/>
  <c r="GV106" i="2"/>
  <c r="GW106" i="2" s="1"/>
  <c r="GX106" i="2" s="1"/>
  <c r="GY106" i="2" s="1"/>
  <c r="CU107" i="2"/>
  <c r="CV107" i="2" s="1"/>
  <c r="CW107" i="2" s="1"/>
  <c r="CX107" i="2" s="1"/>
  <c r="GA107" i="2"/>
  <c r="GB107" i="2" s="1"/>
  <c r="GC107" i="2" s="1"/>
  <c r="GD107" i="2" s="1"/>
  <c r="AJ106" i="2"/>
  <c r="AK106" i="2" s="1"/>
  <c r="AL106" i="2" s="1"/>
  <c r="AM106" i="2" s="1"/>
  <c r="P123" i="2" l="1"/>
  <c r="Q123" i="2" s="1"/>
  <c r="R123" i="2" s="1"/>
  <c r="N125" i="2"/>
  <c r="O124" i="2"/>
  <c r="CU108" i="2"/>
  <c r="CV108" i="2" s="1"/>
  <c r="CW108" i="2" s="1"/>
  <c r="CX108" i="2" s="1"/>
  <c r="EK107" i="2"/>
  <c r="EL107" i="2" s="1"/>
  <c r="EM107" i="2" s="1"/>
  <c r="EN107" i="2" s="1"/>
  <c r="DP108" i="2"/>
  <c r="DQ108" i="2" s="1"/>
  <c r="DR108" i="2" s="1"/>
  <c r="DS108" i="2" s="1"/>
  <c r="GA108" i="2"/>
  <c r="GB108" i="2" s="1"/>
  <c r="GC108" i="2" s="1"/>
  <c r="GD108" i="2" s="1"/>
  <c r="GV107" i="2"/>
  <c r="GW107" i="2" s="1"/>
  <c r="GX107" i="2" s="1"/>
  <c r="GY107" i="2" s="1"/>
  <c r="BZ108" i="2"/>
  <c r="CA108" i="2" s="1"/>
  <c r="CB108" i="2" s="1"/>
  <c r="CC108" i="2" s="1"/>
  <c r="FF107" i="2"/>
  <c r="FG107" i="2" s="1"/>
  <c r="FH107" i="2" s="1"/>
  <c r="FI107" i="2" s="1"/>
  <c r="AJ107" i="2"/>
  <c r="AK107" i="2" s="1"/>
  <c r="AL107" i="2" s="1"/>
  <c r="AM107" i="2" s="1"/>
  <c r="P124" i="2" l="1"/>
  <c r="Q124" i="2" s="1"/>
  <c r="R124" i="2" s="1"/>
  <c r="N126" i="2"/>
  <c r="O125" i="2"/>
  <c r="BZ109" i="2"/>
  <c r="CA109" i="2" s="1"/>
  <c r="CB109" i="2" s="1"/>
  <c r="CC109" i="2" s="1"/>
  <c r="GA109" i="2"/>
  <c r="GB109" i="2" s="1"/>
  <c r="GC109" i="2" s="1"/>
  <c r="GD109" i="2" s="1"/>
  <c r="EK108" i="2"/>
  <c r="EL108" i="2" s="1"/>
  <c r="EM108" i="2" s="1"/>
  <c r="EN108" i="2" s="1"/>
  <c r="FF108" i="2"/>
  <c r="FG108" i="2" s="1"/>
  <c r="FH108" i="2" s="1"/>
  <c r="FI108" i="2" s="1"/>
  <c r="GV108" i="2"/>
  <c r="GW108" i="2" s="1"/>
  <c r="GX108" i="2" s="1"/>
  <c r="GY108" i="2" s="1"/>
  <c r="DP109" i="2"/>
  <c r="DQ109" i="2" s="1"/>
  <c r="DR109" i="2" s="1"/>
  <c r="DS109" i="2" s="1"/>
  <c r="CU109" i="2"/>
  <c r="CV109" i="2" s="1"/>
  <c r="CW109" i="2" s="1"/>
  <c r="CX109" i="2" s="1"/>
  <c r="AJ108" i="2"/>
  <c r="AK108" i="2" s="1"/>
  <c r="AL108" i="2" s="1"/>
  <c r="AM108" i="2" s="1"/>
  <c r="N127" i="2" l="1"/>
  <c r="O126" i="2"/>
  <c r="P126" i="2" s="1"/>
  <c r="Q126" i="2" s="1"/>
  <c r="R126" i="2" s="1"/>
  <c r="P125" i="2"/>
  <c r="Q125" i="2" s="1"/>
  <c r="R125" i="2" s="1"/>
  <c r="DP110" i="2"/>
  <c r="DQ110" i="2" s="1"/>
  <c r="DR110" i="2" s="1"/>
  <c r="DS110" i="2" s="1"/>
  <c r="FF109" i="2"/>
  <c r="FG109" i="2" s="1"/>
  <c r="FH109" i="2" s="1"/>
  <c r="FI109" i="2" s="1"/>
  <c r="GA110" i="2"/>
  <c r="GB110" i="2" s="1"/>
  <c r="GC110" i="2" s="1"/>
  <c r="GD110" i="2" s="1"/>
  <c r="CU110" i="2"/>
  <c r="CV110" i="2" s="1"/>
  <c r="CW110" i="2" s="1"/>
  <c r="CX110" i="2" s="1"/>
  <c r="GV109" i="2"/>
  <c r="GW109" i="2" s="1"/>
  <c r="GX109" i="2" s="1"/>
  <c r="GY109" i="2" s="1"/>
  <c r="EK109" i="2"/>
  <c r="EL109" i="2" s="1"/>
  <c r="EM109" i="2" s="1"/>
  <c r="EN109" i="2" s="1"/>
  <c r="BZ110" i="2"/>
  <c r="CA110" i="2" s="1"/>
  <c r="CB110" i="2" s="1"/>
  <c r="CC110" i="2" s="1"/>
  <c r="AJ109" i="2"/>
  <c r="AK109" i="2" s="1"/>
  <c r="AL109" i="2" s="1"/>
  <c r="AM109" i="2" s="1"/>
  <c r="N128" i="2" l="1"/>
  <c r="O127" i="2"/>
  <c r="EK110" i="2"/>
  <c r="EL110" i="2" s="1"/>
  <c r="EM110" i="2" s="1"/>
  <c r="EN110" i="2" s="1"/>
  <c r="CU111" i="2"/>
  <c r="CV111" i="2" s="1"/>
  <c r="CW111" i="2" s="1"/>
  <c r="CX111" i="2" s="1"/>
  <c r="FF110" i="2"/>
  <c r="FG110" i="2" s="1"/>
  <c r="FH110" i="2" s="1"/>
  <c r="FI110" i="2" s="1"/>
  <c r="BZ111" i="2"/>
  <c r="CA111" i="2" s="1"/>
  <c r="CB111" i="2" s="1"/>
  <c r="CC111" i="2" s="1"/>
  <c r="GV110" i="2"/>
  <c r="GW110" i="2" s="1"/>
  <c r="GX110" i="2" s="1"/>
  <c r="GY110" i="2" s="1"/>
  <c r="GA111" i="2"/>
  <c r="GB111" i="2" s="1"/>
  <c r="GC111" i="2" s="1"/>
  <c r="GD111" i="2" s="1"/>
  <c r="DP111" i="2"/>
  <c r="DQ111" i="2" s="1"/>
  <c r="DR111" i="2" s="1"/>
  <c r="DS111" i="2" s="1"/>
  <c r="AJ110" i="2"/>
  <c r="AK110" i="2" s="1"/>
  <c r="AL110" i="2" s="1"/>
  <c r="AM110" i="2" s="1"/>
  <c r="P127" i="2" l="1"/>
  <c r="Q127" i="2" s="1"/>
  <c r="R127" i="2" s="1"/>
  <c r="N129" i="2"/>
  <c r="O128" i="2"/>
  <c r="GA112" i="2"/>
  <c r="GB112" i="2" s="1"/>
  <c r="GC112" i="2" s="1"/>
  <c r="GD112" i="2" s="1"/>
  <c r="BZ112" i="2"/>
  <c r="CA112" i="2" s="1"/>
  <c r="CB112" i="2" s="1"/>
  <c r="CC112" i="2" s="1"/>
  <c r="CU112" i="2"/>
  <c r="CV112" i="2" s="1"/>
  <c r="CW112" i="2" s="1"/>
  <c r="CX112" i="2" s="1"/>
  <c r="DP112" i="2"/>
  <c r="DQ112" i="2" s="1"/>
  <c r="DR112" i="2" s="1"/>
  <c r="DS112" i="2" s="1"/>
  <c r="GV111" i="2"/>
  <c r="GW111" i="2" s="1"/>
  <c r="GX111" i="2" s="1"/>
  <c r="GY111" i="2" s="1"/>
  <c r="FF111" i="2"/>
  <c r="FG111" i="2" s="1"/>
  <c r="FH111" i="2" s="1"/>
  <c r="FI111" i="2" s="1"/>
  <c r="EK111" i="2"/>
  <c r="EL111" i="2" s="1"/>
  <c r="EM111" i="2" s="1"/>
  <c r="EN111" i="2" s="1"/>
  <c r="AJ111" i="2"/>
  <c r="AK111" i="2" s="1"/>
  <c r="AL111" i="2" s="1"/>
  <c r="AM111" i="2" s="1"/>
  <c r="N130" i="2" l="1"/>
  <c r="O129" i="2"/>
  <c r="P128" i="2"/>
  <c r="Q128" i="2" s="1"/>
  <c r="R128" i="2" s="1"/>
  <c r="FF112" i="2"/>
  <c r="FG112" i="2" s="1"/>
  <c r="FH112" i="2" s="1"/>
  <c r="FI112" i="2" s="1"/>
  <c r="DP113" i="2"/>
  <c r="DQ113" i="2" s="1"/>
  <c r="DR113" i="2" s="1"/>
  <c r="DS113" i="2" s="1"/>
  <c r="BZ113" i="2"/>
  <c r="CA113" i="2" s="1"/>
  <c r="CB113" i="2" s="1"/>
  <c r="CC113" i="2" s="1"/>
  <c r="EK112" i="2"/>
  <c r="EL112" i="2" s="1"/>
  <c r="EM112" i="2" s="1"/>
  <c r="EN112" i="2" s="1"/>
  <c r="GV112" i="2"/>
  <c r="GW112" i="2" s="1"/>
  <c r="GX112" i="2" s="1"/>
  <c r="GY112" i="2" s="1"/>
  <c r="CU113" i="2"/>
  <c r="CV113" i="2" s="1"/>
  <c r="CW113" i="2" s="1"/>
  <c r="CX113" i="2" s="1"/>
  <c r="GA113" i="2"/>
  <c r="GB113" i="2" s="1"/>
  <c r="GC113" i="2" s="1"/>
  <c r="GD113" i="2" s="1"/>
  <c r="AJ112" i="2"/>
  <c r="AK112" i="2" s="1"/>
  <c r="AL112" i="2" s="1"/>
  <c r="AM112" i="2" s="1"/>
  <c r="P129" i="2" l="1"/>
  <c r="Q129" i="2" s="1"/>
  <c r="R129" i="2" s="1"/>
  <c r="N131" i="2"/>
  <c r="O130" i="2"/>
  <c r="CU114" i="2"/>
  <c r="CV114" i="2" s="1"/>
  <c r="CW114" i="2" s="1"/>
  <c r="CX114" i="2" s="1"/>
  <c r="EK113" i="2"/>
  <c r="EL113" i="2" s="1"/>
  <c r="EM113" i="2" s="1"/>
  <c r="EN113" i="2" s="1"/>
  <c r="DP114" i="2"/>
  <c r="DQ114" i="2" s="1"/>
  <c r="DR114" i="2" s="1"/>
  <c r="DS114" i="2" s="1"/>
  <c r="GA114" i="2"/>
  <c r="GB114" i="2" s="1"/>
  <c r="GC114" i="2" s="1"/>
  <c r="GD114" i="2" s="1"/>
  <c r="GV113" i="2"/>
  <c r="GW113" i="2" s="1"/>
  <c r="GX113" i="2" s="1"/>
  <c r="GY113" i="2" s="1"/>
  <c r="BZ114" i="2"/>
  <c r="CA114" i="2" s="1"/>
  <c r="CB114" i="2" s="1"/>
  <c r="CC114" i="2" s="1"/>
  <c r="FF113" i="2"/>
  <c r="FG113" i="2" s="1"/>
  <c r="FH113" i="2" s="1"/>
  <c r="FI113" i="2" s="1"/>
  <c r="AJ113" i="2"/>
  <c r="AK113" i="2" s="1"/>
  <c r="AL113" i="2" s="1"/>
  <c r="AM113" i="2" s="1"/>
  <c r="N132" i="2" l="1"/>
  <c r="O131" i="2"/>
  <c r="P130" i="2"/>
  <c r="Q130" i="2" s="1"/>
  <c r="R130" i="2" s="1"/>
  <c r="BZ115" i="2"/>
  <c r="CA115" i="2" s="1"/>
  <c r="CB115" i="2" s="1"/>
  <c r="CC115" i="2" s="1"/>
  <c r="GA115" i="2"/>
  <c r="GB115" i="2" s="1"/>
  <c r="GC115" i="2" s="1"/>
  <c r="GD115" i="2" s="1"/>
  <c r="EK114" i="2"/>
  <c r="EL114" i="2" s="1"/>
  <c r="EM114" i="2" s="1"/>
  <c r="EN114" i="2" s="1"/>
  <c r="FF114" i="2"/>
  <c r="FG114" i="2" s="1"/>
  <c r="FH114" i="2" s="1"/>
  <c r="FI114" i="2" s="1"/>
  <c r="GV114" i="2"/>
  <c r="GW114" i="2" s="1"/>
  <c r="GX114" i="2" s="1"/>
  <c r="GY114" i="2" s="1"/>
  <c r="DP115" i="2"/>
  <c r="DQ115" i="2" s="1"/>
  <c r="DR115" i="2" s="1"/>
  <c r="DS115" i="2" s="1"/>
  <c r="CU115" i="2"/>
  <c r="CV115" i="2" s="1"/>
  <c r="CW115" i="2" s="1"/>
  <c r="CX115" i="2" s="1"/>
  <c r="AJ114" i="2"/>
  <c r="AK114" i="2" s="1"/>
  <c r="AL114" i="2" s="1"/>
  <c r="AM114" i="2" s="1"/>
  <c r="P131" i="2" l="1"/>
  <c r="Q131" i="2" s="1"/>
  <c r="R131" i="2" s="1"/>
  <c r="N133" i="2"/>
  <c r="O132" i="2"/>
  <c r="DP116" i="2"/>
  <c r="DQ116" i="2" s="1"/>
  <c r="DR116" i="2" s="1"/>
  <c r="DS116" i="2" s="1"/>
  <c r="FF115" i="2"/>
  <c r="FG115" i="2" s="1"/>
  <c r="FH115" i="2" s="1"/>
  <c r="FI115" i="2" s="1"/>
  <c r="GA116" i="2"/>
  <c r="GB116" i="2" s="1"/>
  <c r="GC116" i="2" s="1"/>
  <c r="GD116" i="2" s="1"/>
  <c r="CU116" i="2"/>
  <c r="CV116" i="2" s="1"/>
  <c r="CW116" i="2" s="1"/>
  <c r="CX116" i="2" s="1"/>
  <c r="GV115" i="2"/>
  <c r="GW115" i="2" s="1"/>
  <c r="GX115" i="2" s="1"/>
  <c r="GY115" i="2" s="1"/>
  <c r="EK115" i="2"/>
  <c r="EL115" i="2" s="1"/>
  <c r="EM115" i="2" s="1"/>
  <c r="EN115" i="2" s="1"/>
  <c r="BZ116" i="2"/>
  <c r="CA116" i="2" s="1"/>
  <c r="CB116" i="2" s="1"/>
  <c r="CC116" i="2" s="1"/>
  <c r="AJ115" i="2"/>
  <c r="AK115" i="2" s="1"/>
  <c r="AL115" i="2" s="1"/>
  <c r="AM115" i="2" s="1"/>
  <c r="N134" i="2" l="1"/>
  <c r="O133" i="2"/>
  <c r="P132" i="2"/>
  <c r="Q132" i="2" s="1"/>
  <c r="R132" i="2" s="1"/>
  <c r="EK116" i="2"/>
  <c r="EL116" i="2" s="1"/>
  <c r="EM116" i="2" s="1"/>
  <c r="EN116" i="2" s="1"/>
  <c r="CU117" i="2"/>
  <c r="CV117" i="2" s="1"/>
  <c r="CW117" i="2" s="1"/>
  <c r="CX117" i="2" s="1"/>
  <c r="FF116" i="2"/>
  <c r="FG116" i="2" s="1"/>
  <c r="FH116" i="2" s="1"/>
  <c r="FI116" i="2" s="1"/>
  <c r="BZ117" i="2"/>
  <c r="CA117" i="2" s="1"/>
  <c r="CB117" i="2" s="1"/>
  <c r="CC117" i="2" s="1"/>
  <c r="GV116" i="2"/>
  <c r="GW116" i="2" s="1"/>
  <c r="GX116" i="2" s="1"/>
  <c r="GY116" i="2" s="1"/>
  <c r="GA117" i="2"/>
  <c r="GB117" i="2" s="1"/>
  <c r="GC117" i="2" s="1"/>
  <c r="GD117" i="2" s="1"/>
  <c r="DP117" i="2"/>
  <c r="DQ117" i="2" s="1"/>
  <c r="DR117" i="2" s="1"/>
  <c r="DS117" i="2" s="1"/>
  <c r="AJ116" i="2"/>
  <c r="AK116" i="2" s="1"/>
  <c r="AL116" i="2" s="1"/>
  <c r="AM116" i="2" s="1"/>
  <c r="P133" i="2" l="1"/>
  <c r="Q133" i="2" s="1"/>
  <c r="R133" i="2" s="1"/>
  <c r="N135" i="2"/>
  <c r="O134" i="2"/>
  <c r="P134" i="2" s="1"/>
  <c r="Q134" i="2" s="1"/>
  <c r="R134" i="2" s="1"/>
  <c r="GA118" i="2"/>
  <c r="GB118" i="2" s="1"/>
  <c r="GC118" i="2" s="1"/>
  <c r="GD118" i="2" s="1"/>
  <c r="BZ118" i="2"/>
  <c r="CA118" i="2" s="1"/>
  <c r="CB118" i="2" s="1"/>
  <c r="CC118" i="2" s="1"/>
  <c r="CU118" i="2"/>
  <c r="CV118" i="2" s="1"/>
  <c r="CW118" i="2" s="1"/>
  <c r="CX118" i="2" s="1"/>
  <c r="DP118" i="2"/>
  <c r="DQ118" i="2" s="1"/>
  <c r="DR118" i="2" s="1"/>
  <c r="DS118" i="2" s="1"/>
  <c r="GV117" i="2"/>
  <c r="GW117" i="2" s="1"/>
  <c r="GX117" i="2" s="1"/>
  <c r="GY117" i="2" s="1"/>
  <c r="FF117" i="2"/>
  <c r="FG117" i="2" s="1"/>
  <c r="FH117" i="2" s="1"/>
  <c r="FI117" i="2" s="1"/>
  <c r="EK117" i="2"/>
  <c r="EL117" i="2" s="1"/>
  <c r="EM117" i="2" s="1"/>
  <c r="EN117" i="2" s="1"/>
  <c r="AJ117" i="2"/>
  <c r="AK117" i="2" s="1"/>
  <c r="AL117" i="2" s="1"/>
  <c r="AM117" i="2" s="1"/>
  <c r="N136" i="2" l="1"/>
  <c r="O135" i="2"/>
  <c r="FF118" i="2"/>
  <c r="FG118" i="2" s="1"/>
  <c r="FH118" i="2" s="1"/>
  <c r="FI118" i="2" s="1"/>
  <c r="DP119" i="2"/>
  <c r="DQ119" i="2" s="1"/>
  <c r="DR119" i="2" s="1"/>
  <c r="DS119" i="2" s="1"/>
  <c r="BZ119" i="2"/>
  <c r="CA119" i="2" s="1"/>
  <c r="CB119" i="2" s="1"/>
  <c r="CC119" i="2" s="1"/>
  <c r="EK118" i="2"/>
  <c r="EL118" i="2" s="1"/>
  <c r="EM118" i="2" s="1"/>
  <c r="EN118" i="2" s="1"/>
  <c r="GV118" i="2"/>
  <c r="GW118" i="2" s="1"/>
  <c r="GX118" i="2" s="1"/>
  <c r="GY118" i="2" s="1"/>
  <c r="CU119" i="2"/>
  <c r="CV119" i="2" s="1"/>
  <c r="CW119" i="2" s="1"/>
  <c r="CX119" i="2" s="1"/>
  <c r="GA119" i="2"/>
  <c r="GB119" i="2" s="1"/>
  <c r="GC119" i="2" s="1"/>
  <c r="GD119" i="2" s="1"/>
  <c r="AJ118" i="2"/>
  <c r="AK118" i="2" s="1"/>
  <c r="AL118" i="2" s="1"/>
  <c r="AM118" i="2" s="1"/>
  <c r="P135" i="2" l="1"/>
  <c r="Q135" i="2" s="1"/>
  <c r="R135" i="2" s="1"/>
  <c r="N137" i="2"/>
  <c r="O136" i="2"/>
  <c r="CU120" i="2"/>
  <c r="CV120" i="2" s="1"/>
  <c r="CW120" i="2" s="1"/>
  <c r="CX120" i="2" s="1"/>
  <c r="EK119" i="2"/>
  <c r="EL119" i="2" s="1"/>
  <c r="EM119" i="2" s="1"/>
  <c r="EN119" i="2" s="1"/>
  <c r="DP120" i="2"/>
  <c r="DQ120" i="2" s="1"/>
  <c r="DR120" i="2" s="1"/>
  <c r="DS120" i="2" s="1"/>
  <c r="GA120" i="2"/>
  <c r="GB120" i="2" s="1"/>
  <c r="GC120" i="2" s="1"/>
  <c r="GD120" i="2" s="1"/>
  <c r="GV119" i="2"/>
  <c r="GW119" i="2" s="1"/>
  <c r="GX119" i="2" s="1"/>
  <c r="GY119" i="2" s="1"/>
  <c r="BZ120" i="2"/>
  <c r="CA120" i="2" s="1"/>
  <c r="CB120" i="2" s="1"/>
  <c r="CC120" i="2" s="1"/>
  <c r="FF119" i="2"/>
  <c r="FG119" i="2" s="1"/>
  <c r="FH119" i="2" s="1"/>
  <c r="FI119" i="2" s="1"/>
  <c r="AJ119" i="2"/>
  <c r="AK119" i="2" s="1"/>
  <c r="AL119" i="2" s="1"/>
  <c r="AM119" i="2" s="1"/>
  <c r="P136" i="2" l="1"/>
  <c r="Q136" i="2" s="1"/>
  <c r="R136" i="2" s="1"/>
  <c r="N138" i="2"/>
  <c r="O137" i="2"/>
  <c r="BZ121" i="2"/>
  <c r="CA121" i="2" s="1"/>
  <c r="CB121" i="2" s="1"/>
  <c r="CC121" i="2" s="1"/>
  <c r="GA121" i="2"/>
  <c r="GB121" i="2" s="1"/>
  <c r="GC121" i="2" s="1"/>
  <c r="GD121" i="2" s="1"/>
  <c r="EK120" i="2"/>
  <c r="EL120" i="2" s="1"/>
  <c r="EM120" i="2" s="1"/>
  <c r="EN120" i="2" s="1"/>
  <c r="FF120" i="2"/>
  <c r="FG120" i="2" s="1"/>
  <c r="FH120" i="2" s="1"/>
  <c r="FI120" i="2" s="1"/>
  <c r="GV120" i="2"/>
  <c r="GW120" i="2" s="1"/>
  <c r="GX120" i="2" s="1"/>
  <c r="GY120" i="2" s="1"/>
  <c r="DP121" i="2"/>
  <c r="DQ121" i="2" s="1"/>
  <c r="DR121" i="2" s="1"/>
  <c r="DS121" i="2" s="1"/>
  <c r="CU121" i="2"/>
  <c r="CV121" i="2" s="1"/>
  <c r="CW121" i="2" s="1"/>
  <c r="CX121" i="2" s="1"/>
  <c r="AJ120" i="2"/>
  <c r="AK120" i="2" s="1"/>
  <c r="AL120" i="2" s="1"/>
  <c r="AM120" i="2" s="1"/>
  <c r="P137" i="2" l="1"/>
  <c r="Q137" i="2" s="1"/>
  <c r="R137" i="2" s="1"/>
  <c r="N139" i="2"/>
  <c r="O138" i="2"/>
  <c r="DP122" i="2"/>
  <c r="DQ122" i="2" s="1"/>
  <c r="DR122" i="2" s="1"/>
  <c r="DS122" i="2" s="1"/>
  <c r="FF121" i="2"/>
  <c r="FG121" i="2" s="1"/>
  <c r="FH121" i="2" s="1"/>
  <c r="FI121" i="2" s="1"/>
  <c r="GA122" i="2"/>
  <c r="GB122" i="2" s="1"/>
  <c r="GC122" i="2" s="1"/>
  <c r="GD122" i="2" s="1"/>
  <c r="CU122" i="2"/>
  <c r="CV122" i="2" s="1"/>
  <c r="CW122" i="2" s="1"/>
  <c r="CX122" i="2" s="1"/>
  <c r="GV121" i="2"/>
  <c r="GW121" i="2" s="1"/>
  <c r="GX121" i="2" s="1"/>
  <c r="GY121" i="2" s="1"/>
  <c r="EK121" i="2"/>
  <c r="EL121" i="2" s="1"/>
  <c r="EM121" i="2" s="1"/>
  <c r="EN121" i="2" s="1"/>
  <c r="BZ122" i="2"/>
  <c r="CA122" i="2" s="1"/>
  <c r="CB122" i="2" s="1"/>
  <c r="CC122" i="2" s="1"/>
  <c r="AJ121" i="2"/>
  <c r="AK121" i="2" s="1"/>
  <c r="AL121" i="2" s="1"/>
  <c r="AM121" i="2" s="1"/>
  <c r="P138" i="2" l="1"/>
  <c r="Q138" i="2" s="1"/>
  <c r="R138" i="2" s="1"/>
  <c r="N140" i="2"/>
  <c r="O139" i="2"/>
  <c r="EK122" i="2"/>
  <c r="EL122" i="2" s="1"/>
  <c r="EM122" i="2" s="1"/>
  <c r="EN122" i="2" s="1"/>
  <c r="CU123" i="2"/>
  <c r="CV123" i="2" s="1"/>
  <c r="CW123" i="2" s="1"/>
  <c r="CX123" i="2" s="1"/>
  <c r="FF122" i="2"/>
  <c r="FG122" i="2" s="1"/>
  <c r="FH122" i="2" s="1"/>
  <c r="FI122" i="2" s="1"/>
  <c r="BZ123" i="2"/>
  <c r="CA123" i="2" s="1"/>
  <c r="CB123" i="2" s="1"/>
  <c r="CC123" i="2" s="1"/>
  <c r="GV122" i="2"/>
  <c r="GW122" i="2" s="1"/>
  <c r="GX122" i="2" s="1"/>
  <c r="GY122" i="2" s="1"/>
  <c r="GA123" i="2"/>
  <c r="GB123" i="2" s="1"/>
  <c r="GC123" i="2" s="1"/>
  <c r="GD123" i="2" s="1"/>
  <c r="DP123" i="2"/>
  <c r="DQ123" i="2" s="1"/>
  <c r="DR123" i="2" s="1"/>
  <c r="DS123" i="2" s="1"/>
  <c r="AJ122" i="2"/>
  <c r="AK122" i="2" s="1"/>
  <c r="AL122" i="2" s="1"/>
  <c r="AM122" i="2" s="1"/>
  <c r="CD96" i="2" l="1"/>
  <c r="CD6" i="2"/>
  <c r="CD62" i="2"/>
  <c r="CD130" i="2"/>
  <c r="CD50" i="2"/>
  <c r="CD12" i="2"/>
  <c r="CD52" i="2"/>
  <c r="CD38" i="2"/>
  <c r="CD133" i="2"/>
  <c r="CD179" i="2"/>
  <c r="CD174" i="2"/>
  <c r="CD135" i="2"/>
  <c r="CD36" i="2"/>
  <c r="CD88" i="2"/>
  <c r="CD138" i="2"/>
  <c r="CD173" i="2"/>
  <c r="CD19" i="2"/>
  <c r="CD124" i="2"/>
  <c r="CD145" i="2"/>
  <c r="CD37" i="2"/>
  <c r="CD196" i="2"/>
  <c r="CD171" i="2"/>
  <c r="CD78" i="2"/>
  <c r="CD59" i="2"/>
  <c r="CD122" i="2"/>
  <c r="CD55" i="2"/>
  <c r="CD93" i="2"/>
  <c r="CD126" i="2"/>
  <c r="CD198" i="2"/>
  <c r="CD131" i="2"/>
  <c r="CD147" i="2"/>
  <c r="CD187" i="2"/>
  <c r="CD176" i="2"/>
  <c r="CD134" i="2"/>
  <c r="CD153" i="2"/>
  <c r="CD197" i="2"/>
  <c r="CD48" i="2"/>
  <c r="CD40" i="2"/>
  <c r="CD46" i="2"/>
  <c r="CD112" i="2"/>
  <c r="CD100" i="2"/>
  <c r="CD121" i="2"/>
  <c r="CD15" i="2"/>
  <c r="CD143" i="2"/>
  <c r="CD195" i="2"/>
  <c r="CD114" i="2"/>
  <c r="CD169" i="2"/>
  <c r="CD27" i="2"/>
  <c r="CD194" i="2"/>
  <c r="CD94" i="2"/>
  <c r="CD159" i="2"/>
  <c r="CD74" i="2"/>
  <c r="CD172" i="2"/>
  <c r="CD30" i="2"/>
  <c r="CD95" i="2"/>
  <c r="CD80" i="2"/>
  <c r="CD149" i="2"/>
  <c r="CD92" i="2"/>
  <c r="CD79" i="2"/>
  <c r="CD155" i="2"/>
  <c r="CD7" i="2"/>
  <c r="CD57" i="2"/>
  <c r="CD164" i="2"/>
  <c r="CD35" i="2"/>
  <c r="CD58" i="2"/>
  <c r="CD26" i="2"/>
  <c r="CD87" i="2"/>
  <c r="CD201" i="2"/>
  <c r="CD25" i="2"/>
  <c r="CD14" i="2"/>
  <c r="CD102" i="2"/>
  <c r="CD154" i="2"/>
  <c r="CD71" i="2"/>
  <c r="CD31" i="2"/>
  <c r="CD181" i="2"/>
  <c r="CD119" i="2"/>
  <c r="CD53" i="2"/>
  <c r="CD162" i="2"/>
  <c r="CD5" i="2"/>
  <c r="CD77" i="2"/>
  <c r="CD63" i="2"/>
  <c r="CD168" i="2"/>
  <c r="CD118" i="2"/>
  <c r="CD11" i="2"/>
  <c r="CD185" i="2"/>
  <c r="CD125" i="2"/>
  <c r="CD132" i="2"/>
  <c r="CD178" i="2"/>
  <c r="CD166" i="2"/>
  <c r="CD67" i="2"/>
  <c r="CD189" i="2"/>
  <c r="CD109" i="2"/>
  <c r="CD177" i="2"/>
  <c r="CD157" i="2"/>
  <c r="CD167" i="2"/>
  <c r="CD144" i="2"/>
  <c r="CD183" i="2"/>
  <c r="CD160" i="2"/>
  <c r="CD61" i="2"/>
  <c r="CD193" i="2"/>
  <c r="CD65" i="2"/>
  <c r="CD16" i="2"/>
  <c r="CD105" i="2"/>
  <c r="CD8" i="2"/>
  <c r="CD170" i="2"/>
  <c r="CD152" i="2"/>
  <c r="CD200" i="2"/>
  <c r="CD203" i="2"/>
  <c r="CD75" i="2"/>
  <c r="CD68" i="2"/>
  <c r="CD116" i="2"/>
  <c r="CD84" i="2"/>
  <c r="CD76" i="2"/>
  <c r="CD175" i="2"/>
  <c r="CD103" i="2"/>
  <c r="CD28" i="2"/>
  <c r="CD151" i="2"/>
  <c r="CD180" i="2"/>
  <c r="CD99" i="2"/>
  <c r="CD85" i="2"/>
  <c r="CD142" i="2"/>
  <c r="CD190" i="2"/>
  <c r="CD188" i="2"/>
  <c r="CD33" i="2"/>
  <c r="CD18" i="2"/>
  <c r="CD20" i="2"/>
  <c r="CD117" i="2"/>
  <c r="CD34" i="2"/>
  <c r="CD47" i="2"/>
  <c r="CD81" i="2"/>
  <c r="CD70" i="2"/>
  <c r="CD22" i="2"/>
  <c r="CD56" i="2"/>
  <c r="CD42" i="2"/>
  <c r="CD23" i="2"/>
  <c r="CD136" i="2"/>
  <c r="CD49" i="2"/>
  <c r="CD148" i="2"/>
  <c r="CD120" i="2"/>
  <c r="CD66" i="2"/>
  <c r="CD139" i="2"/>
  <c r="CD86" i="2"/>
  <c r="CD44" i="2"/>
  <c r="CD165" i="2"/>
  <c r="CD89" i="2"/>
  <c r="CD32" i="2"/>
  <c r="CD137" i="2"/>
  <c r="CD83" i="2"/>
  <c r="CD13" i="2"/>
  <c r="CD150" i="2"/>
  <c r="CD29" i="2"/>
  <c r="CD54" i="2"/>
  <c r="CD24" i="2"/>
  <c r="CD140" i="2"/>
  <c r="CD72" i="2"/>
  <c r="CD10" i="2"/>
  <c r="CD17" i="2"/>
  <c r="CD110" i="2"/>
  <c r="CD202" i="2"/>
  <c r="CD104" i="2"/>
  <c r="CD182" i="2"/>
  <c r="CD156" i="2"/>
  <c r="CD98" i="2"/>
  <c r="CD146" i="2"/>
  <c r="CD21" i="2"/>
  <c r="CD141" i="2"/>
  <c r="CD82" i="2"/>
  <c r="CD4" i="2"/>
  <c r="CD191" i="2"/>
  <c r="CD39" i="2"/>
  <c r="CD64" i="2"/>
  <c r="CD115" i="2"/>
  <c r="CD163" i="2"/>
  <c r="CD45" i="2"/>
  <c r="CD41" i="2"/>
  <c r="CD199" i="2"/>
  <c r="CD184" i="2"/>
  <c r="CD123" i="2"/>
  <c r="CD192" i="2"/>
  <c r="CD91" i="2"/>
  <c r="CD101" i="2"/>
  <c r="CD127" i="2"/>
  <c r="CD128" i="2"/>
  <c r="CD9" i="2"/>
  <c r="CD43" i="2"/>
  <c r="CD69" i="2"/>
  <c r="CD97" i="2"/>
  <c r="CD107" i="2"/>
  <c r="CD60" i="2"/>
  <c r="CD51" i="2"/>
  <c r="CD90" i="2"/>
  <c r="CD129" i="2"/>
  <c r="CD161" i="2"/>
  <c r="CD106" i="2"/>
  <c r="CD73" i="2"/>
  <c r="CD113" i="2"/>
  <c r="CD111" i="2"/>
  <c r="CD158" i="2"/>
  <c r="CD186" i="2"/>
  <c r="CD108" i="2"/>
  <c r="CD3" i="2"/>
  <c r="C9" i="4" s="1"/>
  <c r="E9" i="4" s="1"/>
  <c r="F9" i="4" s="1"/>
  <c r="G9" i="4" s="1"/>
  <c r="L9" i="4" s="1"/>
  <c r="N141" i="2"/>
  <c r="O140" i="2"/>
  <c r="P139" i="2"/>
  <c r="Q139" i="2" s="1"/>
  <c r="R139" i="2" s="1"/>
  <c r="GA124" i="2"/>
  <c r="GB124" i="2" s="1"/>
  <c r="GC124" i="2" s="1"/>
  <c r="GD124" i="2" s="1"/>
  <c r="BZ124" i="2"/>
  <c r="CA124" i="2" s="1"/>
  <c r="CB124" i="2" s="1"/>
  <c r="CC124" i="2" s="1"/>
  <c r="CU124" i="2"/>
  <c r="CV124" i="2" s="1"/>
  <c r="CW124" i="2" s="1"/>
  <c r="CX124" i="2" s="1"/>
  <c r="DP124" i="2"/>
  <c r="DQ124" i="2" s="1"/>
  <c r="DR124" i="2" s="1"/>
  <c r="DS124" i="2" s="1"/>
  <c r="GV123" i="2"/>
  <c r="GW123" i="2" s="1"/>
  <c r="GX123" i="2" s="1"/>
  <c r="GY123" i="2" s="1"/>
  <c r="FF123" i="2"/>
  <c r="FG123" i="2" s="1"/>
  <c r="FH123" i="2" s="1"/>
  <c r="FI123" i="2" s="1"/>
  <c r="EK123" i="2"/>
  <c r="EL123" i="2" s="1"/>
  <c r="EM123" i="2" s="1"/>
  <c r="EN123" i="2" s="1"/>
  <c r="AJ123" i="2"/>
  <c r="AK123" i="2" s="1"/>
  <c r="AL123" i="2" s="1"/>
  <c r="AM123" i="2" s="1"/>
  <c r="P140" i="2" l="1"/>
  <c r="Q140" i="2" s="1"/>
  <c r="R140" i="2" s="1"/>
  <c r="N142" i="2"/>
  <c r="O141" i="2"/>
  <c r="FF124" i="2"/>
  <c r="FG124" i="2" s="1"/>
  <c r="FH124" i="2" s="1"/>
  <c r="FI124" i="2" s="1"/>
  <c r="DP125" i="2"/>
  <c r="DQ125" i="2" s="1"/>
  <c r="DR125" i="2" s="1"/>
  <c r="DS125" i="2" s="1"/>
  <c r="BZ125" i="2"/>
  <c r="CA125" i="2" s="1"/>
  <c r="CB125" i="2" s="1"/>
  <c r="CC125" i="2" s="1"/>
  <c r="EK124" i="2"/>
  <c r="EL124" i="2" s="1"/>
  <c r="EM124" i="2" s="1"/>
  <c r="EN124" i="2" s="1"/>
  <c r="GV124" i="2"/>
  <c r="GW124" i="2" s="1"/>
  <c r="GX124" i="2" s="1"/>
  <c r="GY124" i="2" s="1"/>
  <c r="CU125" i="2"/>
  <c r="CV125" i="2" s="1"/>
  <c r="CW125" i="2" s="1"/>
  <c r="CX125" i="2" s="1"/>
  <c r="GA125" i="2"/>
  <c r="GB125" i="2" s="1"/>
  <c r="GC125" i="2" s="1"/>
  <c r="GD125" i="2" s="1"/>
  <c r="AJ124" i="2"/>
  <c r="AK124" i="2" s="1"/>
  <c r="AL124" i="2" s="1"/>
  <c r="AM124" i="2" s="1"/>
  <c r="N143" i="2" l="1"/>
  <c r="O142" i="2"/>
  <c r="P142" i="2" s="1"/>
  <c r="Q142" i="2" s="1"/>
  <c r="R142" i="2" s="1"/>
  <c r="P141" i="2"/>
  <c r="Q141" i="2" s="1"/>
  <c r="R141" i="2" s="1"/>
  <c r="CU126" i="2"/>
  <c r="CV126" i="2" s="1"/>
  <c r="CW126" i="2" s="1"/>
  <c r="CX126" i="2" s="1"/>
  <c r="EK125" i="2"/>
  <c r="EL125" i="2" s="1"/>
  <c r="EM125" i="2" s="1"/>
  <c r="EN125" i="2" s="1"/>
  <c r="DP126" i="2"/>
  <c r="DQ126" i="2" s="1"/>
  <c r="DR126" i="2" s="1"/>
  <c r="DS126" i="2" s="1"/>
  <c r="GA126" i="2"/>
  <c r="GB126" i="2" s="1"/>
  <c r="GC126" i="2" s="1"/>
  <c r="GD126" i="2" s="1"/>
  <c r="GV125" i="2"/>
  <c r="GW125" i="2" s="1"/>
  <c r="GX125" i="2" s="1"/>
  <c r="GY125" i="2" s="1"/>
  <c r="BZ126" i="2"/>
  <c r="CA126" i="2" s="1"/>
  <c r="CB126" i="2" s="1"/>
  <c r="CC126" i="2" s="1"/>
  <c r="FF125" i="2"/>
  <c r="FG125" i="2" s="1"/>
  <c r="FH125" i="2" s="1"/>
  <c r="FI125" i="2" s="1"/>
  <c r="AJ125" i="2"/>
  <c r="AK125" i="2" s="1"/>
  <c r="AL125" i="2" s="1"/>
  <c r="AM125" i="2" s="1"/>
  <c r="N144" i="2" l="1"/>
  <c r="O143" i="2"/>
  <c r="BZ127" i="2"/>
  <c r="CA127" i="2" s="1"/>
  <c r="CB127" i="2" s="1"/>
  <c r="CC127" i="2" s="1"/>
  <c r="GA127" i="2"/>
  <c r="GB127" i="2" s="1"/>
  <c r="GC127" i="2" s="1"/>
  <c r="GD127" i="2" s="1"/>
  <c r="EK126" i="2"/>
  <c r="EL126" i="2" s="1"/>
  <c r="EM126" i="2" s="1"/>
  <c r="EN126" i="2" s="1"/>
  <c r="FF126" i="2"/>
  <c r="FG126" i="2" s="1"/>
  <c r="FH126" i="2" s="1"/>
  <c r="FI126" i="2" s="1"/>
  <c r="GV126" i="2"/>
  <c r="GW126" i="2" s="1"/>
  <c r="GX126" i="2" s="1"/>
  <c r="GY126" i="2" s="1"/>
  <c r="DP127" i="2"/>
  <c r="DQ127" i="2" s="1"/>
  <c r="DR127" i="2" s="1"/>
  <c r="DS127" i="2" s="1"/>
  <c r="CU127" i="2"/>
  <c r="CV127" i="2" s="1"/>
  <c r="CW127" i="2" s="1"/>
  <c r="CX127" i="2" s="1"/>
  <c r="AJ126" i="2"/>
  <c r="AK126" i="2" s="1"/>
  <c r="AL126" i="2" s="1"/>
  <c r="AM126" i="2" s="1"/>
  <c r="P143" i="2" l="1"/>
  <c r="Q143" i="2" s="1"/>
  <c r="R143" i="2" s="1"/>
  <c r="N145" i="2"/>
  <c r="O144" i="2"/>
  <c r="DP128" i="2"/>
  <c r="DQ128" i="2" s="1"/>
  <c r="DR128" i="2" s="1"/>
  <c r="DS128" i="2" s="1"/>
  <c r="FF127" i="2"/>
  <c r="FG127" i="2" s="1"/>
  <c r="FH127" i="2" s="1"/>
  <c r="FI127" i="2" s="1"/>
  <c r="GA128" i="2"/>
  <c r="GB128" i="2" s="1"/>
  <c r="GC128" i="2" s="1"/>
  <c r="GD128" i="2" s="1"/>
  <c r="CU128" i="2"/>
  <c r="CV128" i="2" s="1"/>
  <c r="CW128" i="2" s="1"/>
  <c r="CX128" i="2" s="1"/>
  <c r="GV127" i="2"/>
  <c r="GW127" i="2" s="1"/>
  <c r="GX127" i="2" s="1"/>
  <c r="GY127" i="2" s="1"/>
  <c r="EK127" i="2"/>
  <c r="EL127" i="2" s="1"/>
  <c r="EM127" i="2" s="1"/>
  <c r="EN127" i="2" s="1"/>
  <c r="BZ128" i="2"/>
  <c r="CA128" i="2" s="1"/>
  <c r="CB128" i="2" s="1"/>
  <c r="CC128" i="2" s="1"/>
  <c r="AJ127" i="2"/>
  <c r="AK127" i="2" s="1"/>
  <c r="AL127" i="2" s="1"/>
  <c r="AM127" i="2" s="1"/>
  <c r="N146" i="2" l="1"/>
  <c r="O145" i="2"/>
  <c r="P144" i="2"/>
  <c r="Q144" i="2" s="1"/>
  <c r="R144" i="2" s="1"/>
  <c r="EK128" i="2"/>
  <c r="EL128" i="2" s="1"/>
  <c r="EM128" i="2" s="1"/>
  <c r="EN128" i="2" s="1"/>
  <c r="CU129" i="2"/>
  <c r="CV129" i="2" s="1"/>
  <c r="CW129" i="2" s="1"/>
  <c r="CX129" i="2" s="1"/>
  <c r="FF128" i="2"/>
  <c r="FG128" i="2" s="1"/>
  <c r="FH128" i="2" s="1"/>
  <c r="FI128" i="2" s="1"/>
  <c r="BZ129" i="2"/>
  <c r="CA129" i="2" s="1"/>
  <c r="CB129" i="2" s="1"/>
  <c r="CC129" i="2" s="1"/>
  <c r="GV128" i="2"/>
  <c r="GW128" i="2" s="1"/>
  <c r="GX128" i="2" s="1"/>
  <c r="GY128" i="2" s="1"/>
  <c r="GA129" i="2"/>
  <c r="GB129" i="2" s="1"/>
  <c r="GC129" i="2" s="1"/>
  <c r="GD129" i="2" s="1"/>
  <c r="DP129" i="2"/>
  <c r="DQ129" i="2" s="1"/>
  <c r="DR129" i="2" s="1"/>
  <c r="DS129" i="2" s="1"/>
  <c r="AJ128" i="2"/>
  <c r="AK128" i="2" s="1"/>
  <c r="AL128" i="2" s="1"/>
  <c r="AM128" i="2" s="1"/>
  <c r="P145" i="2" l="1"/>
  <c r="Q145" i="2" s="1"/>
  <c r="R145" i="2" s="1"/>
  <c r="N147" i="2"/>
  <c r="O146" i="2"/>
  <c r="GA130" i="2"/>
  <c r="GB130" i="2" s="1"/>
  <c r="GC130" i="2" s="1"/>
  <c r="GD130" i="2" s="1"/>
  <c r="BZ130" i="2"/>
  <c r="CA130" i="2" s="1"/>
  <c r="CB130" i="2" s="1"/>
  <c r="CC130" i="2" s="1"/>
  <c r="CU130" i="2"/>
  <c r="CV130" i="2" s="1"/>
  <c r="CW130" i="2" s="1"/>
  <c r="CX130" i="2" s="1"/>
  <c r="DP130" i="2"/>
  <c r="DQ130" i="2" s="1"/>
  <c r="DR130" i="2" s="1"/>
  <c r="DS130" i="2" s="1"/>
  <c r="GV129" i="2"/>
  <c r="GW129" i="2" s="1"/>
  <c r="GX129" i="2" s="1"/>
  <c r="GY129" i="2" s="1"/>
  <c r="FF129" i="2"/>
  <c r="FG129" i="2" s="1"/>
  <c r="FH129" i="2" s="1"/>
  <c r="FI129" i="2" s="1"/>
  <c r="EK129" i="2"/>
  <c r="EL129" i="2" s="1"/>
  <c r="EM129" i="2" s="1"/>
  <c r="EN129" i="2" s="1"/>
  <c r="AJ129" i="2"/>
  <c r="AK129" i="2" s="1"/>
  <c r="AL129" i="2" s="1"/>
  <c r="AM129" i="2" s="1"/>
  <c r="P146" i="2" l="1"/>
  <c r="Q146" i="2" s="1"/>
  <c r="R146" i="2" s="1"/>
  <c r="N148" i="2"/>
  <c r="O147" i="2"/>
  <c r="FF130" i="2"/>
  <c r="FG130" i="2" s="1"/>
  <c r="FH130" i="2" s="1"/>
  <c r="FI130" i="2" s="1"/>
  <c r="DP131" i="2"/>
  <c r="DQ131" i="2" s="1"/>
  <c r="DR131" i="2" s="1"/>
  <c r="DS131" i="2" s="1"/>
  <c r="BZ131" i="2"/>
  <c r="CA131" i="2" s="1"/>
  <c r="CB131" i="2" s="1"/>
  <c r="CC131" i="2" s="1"/>
  <c r="EK130" i="2"/>
  <c r="EL130" i="2" s="1"/>
  <c r="EM130" i="2" s="1"/>
  <c r="EN130" i="2" s="1"/>
  <c r="GV130" i="2"/>
  <c r="GW130" i="2" s="1"/>
  <c r="GX130" i="2" s="1"/>
  <c r="GY130" i="2" s="1"/>
  <c r="CU131" i="2"/>
  <c r="CV131" i="2" s="1"/>
  <c r="CW131" i="2" s="1"/>
  <c r="CX131" i="2" s="1"/>
  <c r="GA131" i="2"/>
  <c r="GB131" i="2" s="1"/>
  <c r="GC131" i="2" s="1"/>
  <c r="GD131" i="2" s="1"/>
  <c r="AJ130" i="2"/>
  <c r="AK130" i="2" s="1"/>
  <c r="AL130" i="2" s="1"/>
  <c r="AM130" i="2" s="1"/>
  <c r="N149" i="2" l="1"/>
  <c r="O148" i="2"/>
  <c r="P147" i="2"/>
  <c r="Q147" i="2" s="1"/>
  <c r="R147" i="2" s="1"/>
  <c r="CU132" i="2"/>
  <c r="CV132" i="2" s="1"/>
  <c r="CW132" i="2" s="1"/>
  <c r="CX132" i="2" s="1"/>
  <c r="EK131" i="2"/>
  <c r="EL131" i="2" s="1"/>
  <c r="EM131" i="2" s="1"/>
  <c r="EN131" i="2" s="1"/>
  <c r="DP132" i="2"/>
  <c r="DQ132" i="2" s="1"/>
  <c r="DR132" i="2" s="1"/>
  <c r="DS132" i="2" s="1"/>
  <c r="GA132" i="2"/>
  <c r="GB132" i="2" s="1"/>
  <c r="GC132" i="2" s="1"/>
  <c r="GD132" i="2" s="1"/>
  <c r="GV131" i="2"/>
  <c r="GW131" i="2" s="1"/>
  <c r="GX131" i="2" s="1"/>
  <c r="GY131" i="2" s="1"/>
  <c r="BZ132" i="2"/>
  <c r="CA132" i="2" s="1"/>
  <c r="CB132" i="2" s="1"/>
  <c r="CC132" i="2" s="1"/>
  <c r="FF131" i="2"/>
  <c r="FG131" i="2" s="1"/>
  <c r="FH131" i="2" s="1"/>
  <c r="FI131" i="2" s="1"/>
  <c r="AJ131" i="2"/>
  <c r="AK131" i="2" s="1"/>
  <c r="AL131" i="2" s="1"/>
  <c r="AM131" i="2" s="1"/>
  <c r="P148" i="2" l="1"/>
  <c r="Q148" i="2" s="1"/>
  <c r="R148" i="2" s="1"/>
  <c r="N150" i="2"/>
  <c r="O149" i="2"/>
  <c r="BZ133" i="2"/>
  <c r="CA133" i="2" s="1"/>
  <c r="CB133" i="2" s="1"/>
  <c r="CC133" i="2" s="1"/>
  <c r="GA133" i="2"/>
  <c r="GB133" i="2" s="1"/>
  <c r="GC133" i="2" s="1"/>
  <c r="GD133" i="2" s="1"/>
  <c r="EK132" i="2"/>
  <c r="EL132" i="2" s="1"/>
  <c r="EM132" i="2" s="1"/>
  <c r="EN132" i="2" s="1"/>
  <c r="FF132" i="2"/>
  <c r="FG132" i="2" s="1"/>
  <c r="FH132" i="2" s="1"/>
  <c r="FI132" i="2" s="1"/>
  <c r="GV132" i="2"/>
  <c r="GW132" i="2" s="1"/>
  <c r="GX132" i="2" s="1"/>
  <c r="GY132" i="2" s="1"/>
  <c r="DP133" i="2"/>
  <c r="DQ133" i="2" s="1"/>
  <c r="DR133" i="2" s="1"/>
  <c r="DS133" i="2" s="1"/>
  <c r="CU133" i="2"/>
  <c r="CV133" i="2" s="1"/>
  <c r="CW133" i="2" s="1"/>
  <c r="CX133" i="2" s="1"/>
  <c r="AJ132" i="2"/>
  <c r="AK132" i="2" s="1"/>
  <c r="AL132" i="2" s="1"/>
  <c r="AM132" i="2" s="1"/>
  <c r="N151" i="2" l="1"/>
  <c r="O150" i="2"/>
  <c r="P150" i="2" s="1"/>
  <c r="Q150" i="2" s="1"/>
  <c r="R150" i="2" s="1"/>
  <c r="P149" i="2"/>
  <c r="Q149" i="2" s="1"/>
  <c r="R149" i="2" s="1"/>
  <c r="DP134" i="2"/>
  <c r="DQ134" i="2" s="1"/>
  <c r="DR134" i="2" s="1"/>
  <c r="DS134" i="2" s="1"/>
  <c r="FF133" i="2"/>
  <c r="FG133" i="2" s="1"/>
  <c r="FH133" i="2" s="1"/>
  <c r="FI133" i="2" s="1"/>
  <c r="GA134" i="2"/>
  <c r="GB134" i="2" s="1"/>
  <c r="GC134" i="2" s="1"/>
  <c r="GD134" i="2" s="1"/>
  <c r="CU134" i="2"/>
  <c r="CV134" i="2" s="1"/>
  <c r="CW134" i="2" s="1"/>
  <c r="CX134" i="2" s="1"/>
  <c r="GV133" i="2"/>
  <c r="GW133" i="2" s="1"/>
  <c r="GX133" i="2" s="1"/>
  <c r="GY133" i="2" s="1"/>
  <c r="EK133" i="2"/>
  <c r="EL133" i="2" s="1"/>
  <c r="EM133" i="2" s="1"/>
  <c r="EN133" i="2" s="1"/>
  <c r="BZ134" i="2"/>
  <c r="CA134" i="2" s="1"/>
  <c r="CB134" i="2" s="1"/>
  <c r="CC134" i="2" s="1"/>
  <c r="AJ133" i="2"/>
  <c r="AK133" i="2" s="1"/>
  <c r="AL133" i="2" s="1"/>
  <c r="AM133" i="2" s="1"/>
  <c r="N152" i="2" l="1"/>
  <c r="O151" i="2"/>
  <c r="EK134" i="2"/>
  <c r="EL134" i="2" s="1"/>
  <c r="EM134" i="2" s="1"/>
  <c r="EN134" i="2" s="1"/>
  <c r="CU135" i="2"/>
  <c r="CV135" i="2" s="1"/>
  <c r="CW135" i="2" s="1"/>
  <c r="CX135" i="2" s="1"/>
  <c r="FF134" i="2"/>
  <c r="FG134" i="2" s="1"/>
  <c r="FH134" i="2" s="1"/>
  <c r="FI134" i="2" s="1"/>
  <c r="BZ135" i="2"/>
  <c r="CA135" i="2" s="1"/>
  <c r="CB135" i="2" s="1"/>
  <c r="CC135" i="2" s="1"/>
  <c r="GV134" i="2"/>
  <c r="GW134" i="2" s="1"/>
  <c r="GX134" i="2" s="1"/>
  <c r="GY134" i="2" s="1"/>
  <c r="GA135" i="2"/>
  <c r="GB135" i="2" s="1"/>
  <c r="GC135" i="2" s="1"/>
  <c r="GD135" i="2" s="1"/>
  <c r="DP135" i="2"/>
  <c r="DQ135" i="2" s="1"/>
  <c r="DR135" i="2" s="1"/>
  <c r="DS135" i="2" s="1"/>
  <c r="AJ134" i="2"/>
  <c r="AK134" i="2" s="1"/>
  <c r="AL134" i="2" s="1"/>
  <c r="AM134" i="2" s="1"/>
  <c r="P151" i="2" l="1"/>
  <c r="Q151" i="2" s="1"/>
  <c r="R151" i="2" s="1"/>
  <c r="N153" i="2"/>
  <c r="O152" i="2"/>
  <c r="GA136" i="2"/>
  <c r="GB136" i="2" s="1"/>
  <c r="GC136" i="2" s="1"/>
  <c r="GD136" i="2" s="1"/>
  <c r="BZ136" i="2"/>
  <c r="CA136" i="2" s="1"/>
  <c r="CB136" i="2" s="1"/>
  <c r="CC136" i="2" s="1"/>
  <c r="CU136" i="2"/>
  <c r="CV136" i="2" s="1"/>
  <c r="CW136" i="2" s="1"/>
  <c r="CX136" i="2" s="1"/>
  <c r="DP136" i="2"/>
  <c r="DQ136" i="2" s="1"/>
  <c r="DR136" i="2" s="1"/>
  <c r="DS136" i="2" s="1"/>
  <c r="GV135" i="2"/>
  <c r="GW135" i="2" s="1"/>
  <c r="GX135" i="2" s="1"/>
  <c r="GY135" i="2" s="1"/>
  <c r="FF135" i="2"/>
  <c r="FG135" i="2" s="1"/>
  <c r="FH135" i="2" s="1"/>
  <c r="FI135" i="2" s="1"/>
  <c r="EK135" i="2"/>
  <c r="EL135" i="2" s="1"/>
  <c r="EM135" i="2" s="1"/>
  <c r="EN135" i="2" s="1"/>
  <c r="AJ135" i="2"/>
  <c r="AK135" i="2" s="1"/>
  <c r="AL135" i="2" s="1"/>
  <c r="AM135" i="2" s="1"/>
  <c r="P152" i="2" l="1"/>
  <c r="Q152" i="2" s="1"/>
  <c r="R152" i="2" s="1"/>
  <c r="N154" i="2"/>
  <c r="O153" i="2"/>
  <c r="FF136" i="2"/>
  <c r="FG136" i="2" s="1"/>
  <c r="FH136" i="2" s="1"/>
  <c r="FI136" i="2" s="1"/>
  <c r="DP137" i="2"/>
  <c r="DQ137" i="2" s="1"/>
  <c r="DR137" i="2" s="1"/>
  <c r="DS137" i="2" s="1"/>
  <c r="BZ137" i="2"/>
  <c r="CA137" i="2" s="1"/>
  <c r="CB137" i="2" s="1"/>
  <c r="CC137" i="2" s="1"/>
  <c r="EK136" i="2"/>
  <c r="EL136" i="2" s="1"/>
  <c r="EM136" i="2" s="1"/>
  <c r="EN136" i="2" s="1"/>
  <c r="GV136" i="2"/>
  <c r="GW136" i="2" s="1"/>
  <c r="GX136" i="2" s="1"/>
  <c r="GY136" i="2" s="1"/>
  <c r="CU137" i="2"/>
  <c r="CV137" i="2" s="1"/>
  <c r="CW137" i="2" s="1"/>
  <c r="CX137" i="2" s="1"/>
  <c r="GA137" i="2"/>
  <c r="GB137" i="2" s="1"/>
  <c r="GC137" i="2" s="1"/>
  <c r="GD137" i="2" s="1"/>
  <c r="AJ136" i="2"/>
  <c r="AK136" i="2" s="1"/>
  <c r="AL136" i="2" s="1"/>
  <c r="AM136" i="2" s="1"/>
  <c r="N155" i="2" l="1"/>
  <c r="O154" i="2"/>
  <c r="P153" i="2"/>
  <c r="Q153" i="2" s="1"/>
  <c r="R153" i="2" s="1"/>
  <c r="CU138" i="2"/>
  <c r="CV138" i="2" s="1"/>
  <c r="CW138" i="2" s="1"/>
  <c r="CX138" i="2" s="1"/>
  <c r="EK137" i="2"/>
  <c r="EL137" i="2" s="1"/>
  <c r="EM137" i="2" s="1"/>
  <c r="EN137" i="2" s="1"/>
  <c r="DP138" i="2"/>
  <c r="DQ138" i="2" s="1"/>
  <c r="DR138" i="2" s="1"/>
  <c r="DS138" i="2" s="1"/>
  <c r="GA138" i="2"/>
  <c r="GB138" i="2" s="1"/>
  <c r="GC138" i="2" s="1"/>
  <c r="GD138" i="2" s="1"/>
  <c r="GV137" i="2"/>
  <c r="GW137" i="2" s="1"/>
  <c r="GX137" i="2" s="1"/>
  <c r="GY137" i="2" s="1"/>
  <c r="BZ138" i="2"/>
  <c r="CA138" i="2" s="1"/>
  <c r="CB138" i="2" s="1"/>
  <c r="CC138" i="2" s="1"/>
  <c r="FF137" i="2"/>
  <c r="FG137" i="2" s="1"/>
  <c r="FH137" i="2" s="1"/>
  <c r="FI137" i="2" s="1"/>
  <c r="AJ137" i="2"/>
  <c r="AK137" i="2" s="1"/>
  <c r="AL137" i="2" s="1"/>
  <c r="AM137" i="2" s="1"/>
  <c r="P154" i="2" l="1"/>
  <c r="Q154" i="2" s="1"/>
  <c r="R154" i="2" s="1"/>
  <c r="N156" i="2"/>
  <c r="O155" i="2"/>
  <c r="BZ139" i="2"/>
  <c r="CA139" i="2" s="1"/>
  <c r="CB139" i="2" s="1"/>
  <c r="CC139" i="2" s="1"/>
  <c r="GA139" i="2"/>
  <c r="GB139" i="2" s="1"/>
  <c r="GC139" i="2" s="1"/>
  <c r="GD139" i="2" s="1"/>
  <c r="EK138" i="2"/>
  <c r="EL138" i="2" s="1"/>
  <c r="EM138" i="2" s="1"/>
  <c r="EN138" i="2" s="1"/>
  <c r="FF138" i="2"/>
  <c r="FG138" i="2" s="1"/>
  <c r="FH138" i="2" s="1"/>
  <c r="FI138" i="2" s="1"/>
  <c r="GV138" i="2"/>
  <c r="GW138" i="2" s="1"/>
  <c r="GX138" i="2" s="1"/>
  <c r="GY138" i="2" s="1"/>
  <c r="DP139" i="2"/>
  <c r="DQ139" i="2" s="1"/>
  <c r="DR139" i="2" s="1"/>
  <c r="DS139" i="2" s="1"/>
  <c r="CU139" i="2"/>
  <c r="CV139" i="2" s="1"/>
  <c r="CW139" i="2" s="1"/>
  <c r="CX139" i="2" s="1"/>
  <c r="AJ138" i="2"/>
  <c r="AK138" i="2" s="1"/>
  <c r="AL138" i="2" s="1"/>
  <c r="AM138" i="2" s="1"/>
  <c r="N157" i="2" l="1"/>
  <c r="O156" i="2"/>
  <c r="P155" i="2"/>
  <c r="Q155" i="2" s="1"/>
  <c r="R155" i="2" s="1"/>
  <c r="DP140" i="2"/>
  <c r="DQ140" i="2" s="1"/>
  <c r="DR140" i="2" s="1"/>
  <c r="DS140" i="2" s="1"/>
  <c r="FF139" i="2"/>
  <c r="FG139" i="2" s="1"/>
  <c r="FH139" i="2" s="1"/>
  <c r="FI139" i="2" s="1"/>
  <c r="GA140" i="2"/>
  <c r="GB140" i="2" s="1"/>
  <c r="GC140" i="2" s="1"/>
  <c r="GD140" i="2" s="1"/>
  <c r="CU140" i="2"/>
  <c r="CV140" i="2" s="1"/>
  <c r="CW140" i="2" s="1"/>
  <c r="CX140" i="2" s="1"/>
  <c r="GV139" i="2"/>
  <c r="GW139" i="2" s="1"/>
  <c r="GX139" i="2" s="1"/>
  <c r="GY139" i="2" s="1"/>
  <c r="EK139" i="2"/>
  <c r="EL139" i="2" s="1"/>
  <c r="EM139" i="2" s="1"/>
  <c r="EN139" i="2" s="1"/>
  <c r="BZ140" i="2"/>
  <c r="CA140" i="2" s="1"/>
  <c r="CB140" i="2" s="1"/>
  <c r="CC140" i="2" s="1"/>
  <c r="AJ139" i="2"/>
  <c r="AK139" i="2" s="1"/>
  <c r="AL139" i="2" s="1"/>
  <c r="AM139" i="2" s="1"/>
  <c r="P156" i="2" l="1"/>
  <c r="Q156" i="2" s="1"/>
  <c r="R156" i="2" s="1"/>
  <c r="N158" i="2"/>
  <c r="O157" i="2"/>
  <c r="EK140" i="2"/>
  <c r="EL140" i="2" s="1"/>
  <c r="EM140" i="2" s="1"/>
  <c r="EN140" i="2" s="1"/>
  <c r="CU141" i="2"/>
  <c r="CV141" i="2" s="1"/>
  <c r="CW141" i="2" s="1"/>
  <c r="CX141" i="2" s="1"/>
  <c r="FF140" i="2"/>
  <c r="FG140" i="2" s="1"/>
  <c r="FH140" i="2" s="1"/>
  <c r="FI140" i="2" s="1"/>
  <c r="BZ141" i="2"/>
  <c r="CA141" i="2" s="1"/>
  <c r="CB141" i="2" s="1"/>
  <c r="CC141" i="2" s="1"/>
  <c r="GV140" i="2"/>
  <c r="GW140" i="2" s="1"/>
  <c r="GX140" i="2" s="1"/>
  <c r="GY140" i="2" s="1"/>
  <c r="GA141" i="2"/>
  <c r="GB141" i="2" s="1"/>
  <c r="GC141" i="2" s="1"/>
  <c r="GD141" i="2" s="1"/>
  <c r="DP141" i="2"/>
  <c r="DQ141" i="2" s="1"/>
  <c r="DR141" i="2" s="1"/>
  <c r="DS141" i="2" s="1"/>
  <c r="AJ140" i="2"/>
  <c r="AK140" i="2" s="1"/>
  <c r="AL140" i="2" s="1"/>
  <c r="AM140" i="2" s="1"/>
  <c r="N159" i="2" l="1"/>
  <c r="O158" i="2"/>
  <c r="P158" i="2" s="1"/>
  <c r="Q158" i="2" s="1"/>
  <c r="R158" i="2" s="1"/>
  <c r="P157" i="2"/>
  <c r="Q157" i="2" s="1"/>
  <c r="R157" i="2" s="1"/>
  <c r="GA142" i="2"/>
  <c r="GB142" i="2" s="1"/>
  <c r="GC142" i="2" s="1"/>
  <c r="GD142" i="2" s="1"/>
  <c r="BZ142" i="2"/>
  <c r="CA142" i="2" s="1"/>
  <c r="CB142" i="2" s="1"/>
  <c r="CC142" i="2" s="1"/>
  <c r="CU142" i="2"/>
  <c r="CV142" i="2" s="1"/>
  <c r="CW142" i="2" s="1"/>
  <c r="CX142" i="2" s="1"/>
  <c r="DP142" i="2"/>
  <c r="DQ142" i="2" s="1"/>
  <c r="DR142" i="2" s="1"/>
  <c r="DS142" i="2" s="1"/>
  <c r="GV141" i="2"/>
  <c r="GW141" i="2" s="1"/>
  <c r="GX141" i="2" s="1"/>
  <c r="GY141" i="2" s="1"/>
  <c r="FF141" i="2"/>
  <c r="FG141" i="2" s="1"/>
  <c r="FH141" i="2" s="1"/>
  <c r="FI141" i="2" s="1"/>
  <c r="EK141" i="2"/>
  <c r="EL141" i="2" s="1"/>
  <c r="EM141" i="2" s="1"/>
  <c r="EN141" i="2" s="1"/>
  <c r="AJ141" i="2"/>
  <c r="AK141" i="2" s="1"/>
  <c r="AL141" i="2" s="1"/>
  <c r="AM141" i="2" s="1"/>
  <c r="N160" i="2" l="1"/>
  <c r="O159" i="2"/>
  <c r="FF142" i="2"/>
  <c r="FG142" i="2" s="1"/>
  <c r="FH142" i="2" s="1"/>
  <c r="FI142" i="2" s="1"/>
  <c r="DP143" i="2"/>
  <c r="DQ143" i="2" s="1"/>
  <c r="DR143" i="2" s="1"/>
  <c r="DS143" i="2" s="1"/>
  <c r="BZ143" i="2"/>
  <c r="CA143" i="2" s="1"/>
  <c r="CB143" i="2" s="1"/>
  <c r="CC143" i="2" s="1"/>
  <c r="EK142" i="2"/>
  <c r="EL142" i="2" s="1"/>
  <c r="EM142" i="2" s="1"/>
  <c r="EN142" i="2" s="1"/>
  <c r="GV142" i="2"/>
  <c r="GW142" i="2" s="1"/>
  <c r="GX142" i="2" s="1"/>
  <c r="GY142" i="2" s="1"/>
  <c r="CU143" i="2"/>
  <c r="CV143" i="2" s="1"/>
  <c r="CW143" i="2" s="1"/>
  <c r="CX143" i="2" s="1"/>
  <c r="GA143" i="2"/>
  <c r="GB143" i="2" s="1"/>
  <c r="GC143" i="2" s="1"/>
  <c r="GD143" i="2" s="1"/>
  <c r="AJ142" i="2"/>
  <c r="AK142" i="2" s="1"/>
  <c r="AL142" i="2" s="1"/>
  <c r="AM142" i="2" s="1"/>
  <c r="P159" i="2" l="1"/>
  <c r="Q159" i="2" s="1"/>
  <c r="R159" i="2" s="1"/>
  <c r="N161" i="2"/>
  <c r="O160" i="2"/>
  <c r="CU144" i="2"/>
  <c r="CV144" i="2" s="1"/>
  <c r="CW144" i="2" s="1"/>
  <c r="CX144" i="2" s="1"/>
  <c r="EK143" i="2"/>
  <c r="EL143" i="2" s="1"/>
  <c r="EM143" i="2" s="1"/>
  <c r="EN143" i="2" s="1"/>
  <c r="DP144" i="2"/>
  <c r="DQ144" i="2" s="1"/>
  <c r="DR144" i="2" s="1"/>
  <c r="DS144" i="2" s="1"/>
  <c r="GA144" i="2"/>
  <c r="GB144" i="2" s="1"/>
  <c r="GC144" i="2" s="1"/>
  <c r="GD144" i="2" s="1"/>
  <c r="GV143" i="2"/>
  <c r="GW143" i="2" s="1"/>
  <c r="GX143" i="2" s="1"/>
  <c r="GY143" i="2" s="1"/>
  <c r="BZ144" i="2"/>
  <c r="CA144" i="2" s="1"/>
  <c r="CB144" i="2" s="1"/>
  <c r="CC144" i="2" s="1"/>
  <c r="FF143" i="2"/>
  <c r="FG143" i="2" s="1"/>
  <c r="FH143" i="2" s="1"/>
  <c r="FI143" i="2" s="1"/>
  <c r="AJ143" i="2"/>
  <c r="AK143" i="2" s="1"/>
  <c r="AL143" i="2" s="1"/>
  <c r="AM143" i="2" s="1"/>
  <c r="N162" i="2" l="1"/>
  <c r="O161" i="2"/>
  <c r="P160" i="2"/>
  <c r="Q160" i="2" s="1"/>
  <c r="R160" i="2" s="1"/>
  <c r="BZ145" i="2"/>
  <c r="CA145" i="2" s="1"/>
  <c r="CB145" i="2" s="1"/>
  <c r="CC145" i="2" s="1"/>
  <c r="GA145" i="2"/>
  <c r="GB145" i="2" s="1"/>
  <c r="GC145" i="2" s="1"/>
  <c r="GD145" i="2" s="1"/>
  <c r="EK144" i="2"/>
  <c r="EL144" i="2" s="1"/>
  <c r="EM144" i="2" s="1"/>
  <c r="EN144" i="2" s="1"/>
  <c r="FF144" i="2"/>
  <c r="FG144" i="2" s="1"/>
  <c r="FH144" i="2" s="1"/>
  <c r="FI144" i="2" s="1"/>
  <c r="GV144" i="2"/>
  <c r="GW144" i="2" s="1"/>
  <c r="GX144" i="2" s="1"/>
  <c r="GY144" i="2" s="1"/>
  <c r="DP145" i="2"/>
  <c r="DQ145" i="2" s="1"/>
  <c r="DR145" i="2" s="1"/>
  <c r="DS145" i="2" s="1"/>
  <c r="CU145" i="2"/>
  <c r="CV145" i="2" s="1"/>
  <c r="CW145" i="2" s="1"/>
  <c r="CX145" i="2" s="1"/>
  <c r="AJ144" i="2"/>
  <c r="AK144" i="2" s="1"/>
  <c r="AL144" i="2" s="1"/>
  <c r="AM144" i="2" s="1"/>
  <c r="P161" i="2" l="1"/>
  <c r="Q161" i="2" s="1"/>
  <c r="R161" i="2" s="1"/>
  <c r="N163" i="2"/>
  <c r="O162" i="2"/>
  <c r="DP146" i="2"/>
  <c r="DQ146" i="2" s="1"/>
  <c r="DR146" i="2" s="1"/>
  <c r="DS146" i="2" s="1"/>
  <c r="FF145" i="2"/>
  <c r="FG145" i="2" s="1"/>
  <c r="FH145" i="2" s="1"/>
  <c r="FI145" i="2" s="1"/>
  <c r="GA146" i="2"/>
  <c r="GB146" i="2" s="1"/>
  <c r="GC146" i="2" s="1"/>
  <c r="GD146" i="2" s="1"/>
  <c r="CU146" i="2"/>
  <c r="CV146" i="2" s="1"/>
  <c r="CW146" i="2" s="1"/>
  <c r="CX146" i="2" s="1"/>
  <c r="GV145" i="2"/>
  <c r="GW145" i="2" s="1"/>
  <c r="GX145" i="2" s="1"/>
  <c r="GY145" i="2" s="1"/>
  <c r="EK145" i="2"/>
  <c r="EL145" i="2" s="1"/>
  <c r="EM145" i="2" s="1"/>
  <c r="EN145" i="2" s="1"/>
  <c r="BZ146" i="2"/>
  <c r="CA146" i="2" s="1"/>
  <c r="CB146" i="2" s="1"/>
  <c r="CC146" i="2" s="1"/>
  <c r="AJ145" i="2"/>
  <c r="AK145" i="2" s="1"/>
  <c r="AL145" i="2" s="1"/>
  <c r="AM145" i="2" s="1"/>
  <c r="N164" i="2" l="1"/>
  <c r="O163" i="2"/>
  <c r="P162" i="2"/>
  <c r="Q162" i="2" s="1"/>
  <c r="R162" i="2" s="1"/>
  <c r="EK146" i="2"/>
  <c r="EL146" i="2" s="1"/>
  <c r="EM146" i="2" s="1"/>
  <c r="EN146" i="2" s="1"/>
  <c r="CU147" i="2"/>
  <c r="CV147" i="2" s="1"/>
  <c r="CW147" i="2" s="1"/>
  <c r="CX147" i="2" s="1"/>
  <c r="FF146" i="2"/>
  <c r="FG146" i="2" s="1"/>
  <c r="FH146" i="2" s="1"/>
  <c r="FI146" i="2" s="1"/>
  <c r="BZ147" i="2"/>
  <c r="CA147" i="2" s="1"/>
  <c r="CB147" i="2" s="1"/>
  <c r="CC147" i="2" s="1"/>
  <c r="GV146" i="2"/>
  <c r="GW146" i="2" s="1"/>
  <c r="GX146" i="2" s="1"/>
  <c r="GY146" i="2" s="1"/>
  <c r="GA147" i="2"/>
  <c r="GB147" i="2" s="1"/>
  <c r="GC147" i="2" s="1"/>
  <c r="GD147" i="2" s="1"/>
  <c r="DP147" i="2"/>
  <c r="DQ147" i="2" s="1"/>
  <c r="DR147" i="2" s="1"/>
  <c r="DS147" i="2" s="1"/>
  <c r="AJ146" i="2"/>
  <c r="AK146" i="2" s="1"/>
  <c r="AL146" i="2" s="1"/>
  <c r="AM146" i="2" s="1"/>
  <c r="P163" i="2" l="1"/>
  <c r="Q163" i="2" s="1"/>
  <c r="R163" i="2" s="1"/>
  <c r="N165" i="2"/>
  <c r="O164" i="2"/>
  <c r="GA148" i="2"/>
  <c r="GB148" i="2" s="1"/>
  <c r="GC148" i="2" s="1"/>
  <c r="GD148" i="2" s="1"/>
  <c r="BZ148" i="2"/>
  <c r="CA148" i="2" s="1"/>
  <c r="CB148" i="2" s="1"/>
  <c r="CC148" i="2" s="1"/>
  <c r="CU148" i="2"/>
  <c r="CV148" i="2" s="1"/>
  <c r="CW148" i="2" s="1"/>
  <c r="CX148" i="2" s="1"/>
  <c r="DP148" i="2"/>
  <c r="DQ148" i="2" s="1"/>
  <c r="DR148" i="2" s="1"/>
  <c r="DS148" i="2" s="1"/>
  <c r="GV147" i="2"/>
  <c r="GW147" i="2" s="1"/>
  <c r="GX147" i="2" s="1"/>
  <c r="GY147" i="2" s="1"/>
  <c r="FF147" i="2"/>
  <c r="FG147" i="2" s="1"/>
  <c r="FH147" i="2" s="1"/>
  <c r="FI147" i="2" s="1"/>
  <c r="EK147" i="2"/>
  <c r="EL147" i="2" s="1"/>
  <c r="EM147" i="2" s="1"/>
  <c r="EN147" i="2" s="1"/>
  <c r="AJ147" i="2"/>
  <c r="AK147" i="2" s="1"/>
  <c r="AL147" i="2" s="1"/>
  <c r="AM147" i="2" s="1"/>
  <c r="N166" i="2" l="1"/>
  <c r="O165" i="2"/>
  <c r="P164" i="2"/>
  <c r="Q164" i="2" s="1"/>
  <c r="R164" i="2" s="1"/>
  <c r="FF148" i="2"/>
  <c r="FG148" i="2" s="1"/>
  <c r="FH148" i="2" s="1"/>
  <c r="FI148" i="2" s="1"/>
  <c r="DP149" i="2"/>
  <c r="DQ149" i="2" s="1"/>
  <c r="DR149" i="2" s="1"/>
  <c r="DS149" i="2" s="1"/>
  <c r="BZ149" i="2"/>
  <c r="CA149" i="2" s="1"/>
  <c r="CB149" i="2" s="1"/>
  <c r="CC149" i="2" s="1"/>
  <c r="EK148" i="2"/>
  <c r="EL148" i="2" s="1"/>
  <c r="EM148" i="2" s="1"/>
  <c r="EN148" i="2" s="1"/>
  <c r="GV148" i="2"/>
  <c r="GW148" i="2" s="1"/>
  <c r="GX148" i="2" s="1"/>
  <c r="GY148" i="2" s="1"/>
  <c r="CU149" i="2"/>
  <c r="CV149" i="2" s="1"/>
  <c r="CW149" i="2" s="1"/>
  <c r="CX149" i="2" s="1"/>
  <c r="GA149" i="2"/>
  <c r="GB149" i="2" s="1"/>
  <c r="GC149" i="2" s="1"/>
  <c r="GD149" i="2" s="1"/>
  <c r="AJ148" i="2"/>
  <c r="AK148" i="2" s="1"/>
  <c r="AL148" i="2" s="1"/>
  <c r="AM148" i="2" s="1"/>
  <c r="P165" i="2" l="1"/>
  <c r="Q165" i="2" s="1"/>
  <c r="R165" i="2" s="1"/>
  <c r="N167" i="2"/>
  <c r="O166" i="2"/>
  <c r="P166" i="2" s="1"/>
  <c r="Q166" i="2" s="1"/>
  <c r="R166" i="2" s="1"/>
  <c r="CU150" i="2"/>
  <c r="CV150" i="2" s="1"/>
  <c r="CW150" i="2" s="1"/>
  <c r="CX150" i="2" s="1"/>
  <c r="EK149" i="2"/>
  <c r="EL149" i="2" s="1"/>
  <c r="EM149" i="2" s="1"/>
  <c r="EN149" i="2" s="1"/>
  <c r="DP150" i="2"/>
  <c r="DQ150" i="2" s="1"/>
  <c r="DR150" i="2" s="1"/>
  <c r="DS150" i="2" s="1"/>
  <c r="GA150" i="2"/>
  <c r="GB150" i="2" s="1"/>
  <c r="GC150" i="2" s="1"/>
  <c r="GD150" i="2" s="1"/>
  <c r="GV149" i="2"/>
  <c r="GW149" i="2" s="1"/>
  <c r="GX149" i="2" s="1"/>
  <c r="GY149" i="2" s="1"/>
  <c r="BZ150" i="2"/>
  <c r="CA150" i="2" s="1"/>
  <c r="CB150" i="2" s="1"/>
  <c r="CC150" i="2" s="1"/>
  <c r="FF149" i="2"/>
  <c r="FG149" i="2" s="1"/>
  <c r="FH149" i="2" s="1"/>
  <c r="FI149" i="2" s="1"/>
  <c r="AJ149" i="2"/>
  <c r="AK149" i="2" s="1"/>
  <c r="AL149" i="2" s="1"/>
  <c r="AM149" i="2" s="1"/>
  <c r="N168" i="2" l="1"/>
  <c r="O167" i="2"/>
  <c r="BZ151" i="2"/>
  <c r="CA151" i="2" s="1"/>
  <c r="CB151" i="2" s="1"/>
  <c r="CC151" i="2" s="1"/>
  <c r="GA151" i="2"/>
  <c r="GB151" i="2" s="1"/>
  <c r="GC151" i="2" s="1"/>
  <c r="GD151" i="2" s="1"/>
  <c r="EK150" i="2"/>
  <c r="EL150" i="2" s="1"/>
  <c r="EM150" i="2" s="1"/>
  <c r="EN150" i="2" s="1"/>
  <c r="FF150" i="2"/>
  <c r="FG150" i="2" s="1"/>
  <c r="FH150" i="2" s="1"/>
  <c r="FI150" i="2" s="1"/>
  <c r="GV150" i="2"/>
  <c r="GW150" i="2" s="1"/>
  <c r="GX150" i="2" s="1"/>
  <c r="GY150" i="2" s="1"/>
  <c r="DP151" i="2"/>
  <c r="DQ151" i="2" s="1"/>
  <c r="DR151" i="2" s="1"/>
  <c r="DS151" i="2" s="1"/>
  <c r="CU151" i="2"/>
  <c r="CV151" i="2" s="1"/>
  <c r="CW151" i="2" s="1"/>
  <c r="CX151" i="2" s="1"/>
  <c r="AJ150" i="2"/>
  <c r="AK150" i="2" s="1"/>
  <c r="AL150" i="2" s="1"/>
  <c r="AM150" i="2" s="1"/>
  <c r="P167" i="2" l="1"/>
  <c r="Q167" i="2" s="1"/>
  <c r="R167" i="2" s="1"/>
  <c r="N169" i="2"/>
  <c r="O168" i="2"/>
  <c r="DP153" i="2"/>
  <c r="DQ153" i="2" s="1"/>
  <c r="DR153" i="2" s="1"/>
  <c r="DS153" i="2" s="1"/>
  <c r="DP152" i="2"/>
  <c r="DQ152" i="2" s="1"/>
  <c r="DR152" i="2" s="1"/>
  <c r="DS152" i="2" s="1"/>
  <c r="FF151" i="2"/>
  <c r="FG151" i="2" s="1"/>
  <c r="FH151" i="2" s="1"/>
  <c r="FI151" i="2" s="1"/>
  <c r="GA153" i="2"/>
  <c r="GB153" i="2" s="1"/>
  <c r="GC153" i="2" s="1"/>
  <c r="GD153" i="2" s="1"/>
  <c r="GA152" i="2"/>
  <c r="GB152" i="2" s="1"/>
  <c r="GC152" i="2" s="1"/>
  <c r="GD152" i="2" s="1"/>
  <c r="CU153" i="2"/>
  <c r="CV153" i="2" s="1"/>
  <c r="CW153" i="2" s="1"/>
  <c r="CX153" i="2" s="1"/>
  <c r="CU152" i="2"/>
  <c r="CV152" i="2" s="1"/>
  <c r="CW152" i="2" s="1"/>
  <c r="CX152" i="2" s="1"/>
  <c r="GV151" i="2"/>
  <c r="GW151" i="2" s="1"/>
  <c r="GX151" i="2" s="1"/>
  <c r="GY151" i="2" s="1"/>
  <c r="EK151" i="2"/>
  <c r="EL151" i="2" s="1"/>
  <c r="EM151" i="2" s="1"/>
  <c r="EN151" i="2" s="1"/>
  <c r="BZ153" i="2"/>
  <c r="CA153" i="2" s="1"/>
  <c r="CB153" i="2" s="1"/>
  <c r="CC153" i="2" s="1"/>
  <c r="BZ152" i="2"/>
  <c r="CA152" i="2" s="1"/>
  <c r="CB152" i="2" s="1"/>
  <c r="CC152" i="2" s="1"/>
  <c r="AJ151" i="2"/>
  <c r="AK151" i="2" s="1"/>
  <c r="AL151" i="2" s="1"/>
  <c r="AM151" i="2" s="1"/>
  <c r="CY146" i="2" l="1"/>
  <c r="CY29" i="2"/>
  <c r="CY102" i="2"/>
  <c r="CY51" i="2"/>
  <c r="CY46" i="2"/>
  <c r="CY151" i="2"/>
  <c r="CY81" i="2"/>
  <c r="CY121" i="2"/>
  <c r="CY55" i="2"/>
  <c r="CY181" i="2"/>
  <c r="CY13" i="2"/>
  <c r="CY120" i="2"/>
  <c r="CY149" i="2"/>
  <c r="CY30" i="2"/>
  <c r="CY143" i="2"/>
  <c r="CY26" i="2"/>
  <c r="CY66" i="2"/>
  <c r="CY168" i="2"/>
  <c r="CY18" i="2"/>
  <c r="CY117" i="2"/>
  <c r="CY128" i="2"/>
  <c r="CY22" i="2"/>
  <c r="CY174" i="2"/>
  <c r="CY169" i="2"/>
  <c r="CY160" i="2"/>
  <c r="CY87" i="2"/>
  <c r="CY158" i="2"/>
  <c r="CY84" i="2"/>
  <c r="CY37" i="2"/>
  <c r="CY63" i="2"/>
  <c r="CY62" i="2"/>
  <c r="CY141" i="2"/>
  <c r="CY56" i="2"/>
  <c r="CY156" i="2"/>
  <c r="CY74" i="2"/>
  <c r="CY35" i="2"/>
  <c r="CY73" i="2"/>
  <c r="CY71" i="2"/>
  <c r="CY11" i="2"/>
  <c r="CY59" i="2"/>
  <c r="CY103" i="2"/>
  <c r="CY105" i="2"/>
  <c r="CY6" i="2"/>
  <c r="CY57" i="2"/>
  <c r="CY139" i="2"/>
  <c r="CY104" i="2"/>
  <c r="CY44" i="2"/>
  <c r="CY50" i="2"/>
  <c r="CY108" i="2"/>
  <c r="CY126" i="2"/>
  <c r="CY183" i="2"/>
  <c r="CY129" i="2"/>
  <c r="CY106" i="2"/>
  <c r="CY172" i="2"/>
  <c r="CY34" i="2"/>
  <c r="CY9" i="2"/>
  <c r="CY107" i="2"/>
  <c r="CY68" i="2"/>
  <c r="CY197" i="2"/>
  <c r="CY21" i="2"/>
  <c r="CY36" i="2"/>
  <c r="CY162" i="2"/>
  <c r="CY8" i="2"/>
  <c r="CY136" i="2"/>
  <c r="CY48" i="2"/>
  <c r="CY192" i="2"/>
  <c r="CY154" i="2"/>
  <c r="CY88" i="2"/>
  <c r="CY83" i="2"/>
  <c r="CY5" i="2"/>
  <c r="CY178" i="2"/>
  <c r="CY61" i="2"/>
  <c r="CY99" i="2"/>
  <c r="CY198" i="2"/>
  <c r="CY53" i="2"/>
  <c r="CY190" i="2"/>
  <c r="CY164" i="2"/>
  <c r="CY145" i="2"/>
  <c r="CY157" i="2"/>
  <c r="CY182" i="2"/>
  <c r="CY39" i="2"/>
  <c r="CY91" i="2"/>
  <c r="CY194" i="2"/>
  <c r="CY47" i="2"/>
  <c r="CY147" i="2"/>
  <c r="CY202" i="2"/>
  <c r="CY118" i="2"/>
  <c r="CY17" i="2"/>
  <c r="CY115" i="2"/>
  <c r="CY132" i="2"/>
  <c r="CY67" i="2"/>
  <c r="CY82" i="2"/>
  <c r="CY180" i="2"/>
  <c r="CY114" i="2"/>
  <c r="CY31" i="2"/>
  <c r="CY80" i="2"/>
  <c r="CY184" i="2"/>
  <c r="CY142" i="2"/>
  <c r="CY135" i="2"/>
  <c r="CY98" i="2"/>
  <c r="CY19" i="2"/>
  <c r="CY137" i="2"/>
  <c r="CY58" i="2"/>
  <c r="CY79" i="2"/>
  <c r="CY94" i="2"/>
  <c r="CY101" i="2"/>
  <c r="CY175" i="2"/>
  <c r="CY130" i="2"/>
  <c r="CY32" i="2"/>
  <c r="CY52" i="2"/>
  <c r="CY12" i="2"/>
  <c r="CY111" i="2"/>
  <c r="CY127" i="2"/>
  <c r="CY69" i="2"/>
  <c r="CY138" i="2"/>
  <c r="CY43" i="2"/>
  <c r="CY189" i="2"/>
  <c r="CY199" i="2"/>
  <c r="CY125" i="2"/>
  <c r="CY85" i="2"/>
  <c r="CY161" i="2"/>
  <c r="CY89" i="2"/>
  <c r="CY15" i="2"/>
  <c r="CY38" i="2"/>
  <c r="CY131" i="2"/>
  <c r="CY179" i="2"/>
  <c r="CY155" i="2"/>
  <c r="CY124" i="2"/>
  <c r="CY40" i="2"/>
  <c r="CY90" i="2"/>
  <c r="CY133" i="2"/>
  <c r="CY152" i="2"/>
  <c r="CY116" i="2"/>
  <c r="CY166" i="2"/>
  <c r="CY92" i="2"/>
  <c r="CY200" i="2"/>
  <c r="CY112" i="2"/>
  <c r="CY171" i="2"/>
  <c r="CY60" i="2"/>
  <c r="CY113" i="2"/>
  <c r="CY86" i="2"/>
  <c r="CY153" i="2"/>
  <c r="CY14" i="2"/>
  <c r="CY177" i="2"/>
  <c r="CY42" i="2"/>
  <c r="CY140" i="2"/>
  <c r="CY4" i="2"/>
  <c r="CY54" i="2"/>
  <c r="CY186" i="2"/>
  <c r="CY165" i="2"/>
  <c r="CY49" i="2"/>
  <c r="CY150" i="2"/>
  <c r="CY64" i="2"/>
  <c r="CY97" i="2"/>
  <c r="CY23" i="2"/>
  <c r="CY173" i="2"/>
  <c r="CY93" i="2"/>
  <c r="CY191" i="2"/>
  <c r="CY41" i="2"/>
  <c r="CY134" i="2"/>
  <c r="CY159" i="2"/>
  <c r="CY33" i="2"/>
  <c r="CY195" i="2"/>
  <c r="CY96" i="2"/>
  <c r="CY196" i="2"/>
  <c r="CY95" i="2"/>
  <c r="CY16" i="2"/>
  <c r="CY28" i="2"/>
  <c r="CY123" i="2"/>
  <c r="CY100" i="2"/>
  <c r="CY188" i="2"/>
  <c r="CY75" i="2"/>
  <c r="CY109" i="2"/>
  <c r="CY72" i="2"/>
  <c r="CY65" i="2"/>
  <c r="CY144" i="2"/>
  <c r="CY167" i="2"/>
  <c r="CY193" i="2"/>
  <c r="CY77" i="2"/>
  <c r="CY27" i="2"/>
  <c r="CY70" i="2"/>
  <c r="CY170" i="2"/>
  <c r="CY78" i="2"/>
  <c r="CY10" i="2"/>
  <c r="CY201" i="2"/>
  <c r="CY176" i="2"/>
  <c r="CY122" i="2"/>
  <c r="CY187" i="2"/>
  <c r="CY185" i="2"/>
  <c r="CY24" i="2"/>
  <c r="CY163" i="2"/>
  <c r="CY76" i="2"/>
  <c r="CY25" i="2"/>
  <c r="CY148" i="2"/>
  <c r="CY45" i="2"/>
  <c r="CY119" i="2"/>
  <c r="CY203" i="2"/>
  <c r="CY20" i="2"/>
  <c r="CY7" i="2"/>
  <c r="CY110" i="2"/>
  <c r="CY3" i="2"/>
  <c r="C10" i="4" s="1"/>
  <c r="E10" i="4" s="1"/>
  <c r="F10" i="4" s="1"/>
  <c r="G10" i="4" s="1"/>
  <c r="L10" i="4" s="1"/>
  <c r="N170" i="2"/>
  <c r="O169" i="2"/>
  <c r="P168" i="2"/>
  <c r="Q168" i="2" s="1"/>
  <c r="R168" i="2" s="1"/>
  <c r="DT3" i="2"/>
  <c r="EK153" i="2"/>
  <c r="EL153" i="2" s="1"/>
  <c r="EM153" i="2" s="1"/>
  <c r="EN153" i="2" s="1"/>
  <c r="EK152" i="2"/>
  <c r="EL152" i="2" s="1"/>
  <c r="EM152" i="2" s="1"/>
  <c r="EN152" i="2" s="1"/>
  <c r="FF153" i="2"/>
  <c r="FG153" i="2" s="1"/>
  <c r="FH153" i="2" s="1"/>
  <c r="FI153" i="2" s="1"/>
  <c r="FF152" i="2"/>
  <c r="FG152" i="2" s="1"/>
  <c r="FH152" i="2" s="1"/>
  <c r="FI152" i="2" s="1"/>
  <c r="GV153" i="2"/>
  <c r="GW153" i="2" s="1"/>
  <c r="GX153" i="2" s="1"/>
  <c r="GY153" i="2" s="1"/>
  <c r="GV152" i="2"/>
  <c r="GW152" i="2" s="1"/>
  <c r="GX152" i="2" s="1"/>
  <c r="GY152" i="2" s="1"/>
  <c r="AJ153" i="2"/>
  <c r="AK153" i="2" s="1"/>
  <c r="AL153" i="2" s="1"/>
  <c r="AM153" i="2" s="1"/>
  <c r="AJ152" i="2"/>
  <c r="AK152" i="2" s="1"/>
  <c r="AL152" i="2" s="1"/>
  <c r="AM152" i="2" s="1"/>
  <c r="P169" i="2" l="1"/>
  <c r="Q169" i="2" s="1"/>
  <c r="R169" i="2" s="1"/>
  <c r="N171" i="2"/>
  <c r="O170" i="2"/>
  <c r="C11" i="4"/>
  <c r="E11" i="4" s="1"/>
  <c r="F11" i="4" s="1"/>
  <c r="G11" i="4" s="1"/>
  <c r="L11" i="4" s="1"/>
  <c r="EO3" i="2"/>
  <c r="AN3" i="2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P170" i="2" l="1"/>
  <c r="Q170" i="2" s="1"/>
  <c r="R170" i="2" s="1"/>
  <c r="N172" i="2"/>
  <c r="O171" i="2"/>
  <c r="C12" i="4"/>
  <c r="E12" i="4" s="1"/>
  <c r="F12" i="4" s="1"/>
  <c r="G12" i="4" s="1"/>
  <c r="L12" i="4" s="1"/>
  <c r="C7" i="4"/>
  <c r="E7" i="4" s="1"/>
  <c r="F7" i="4" s="1"/>
  <c r="G7" i="4" s="1"/>
  <c r="L7" i="4" s="1"/>
  <c r="BS19" i="2"/>
  <c r="BE20" i="2"/>
  <c r="BF20" i="2" s="1"/>
  <c r="BE21" i="2"/>
  <c r="BP20" i="2"/>
  <c r="K8" i="4"/>
  <c r="K16" i="4" s="1"/>
  <c r="P171" i="2" l="1"/>
  <c r="Q171" i="2" s="1"/>
  <c r="R171" i="2" s="1"/>
  <c r="N173" i="2"/>
  <c r="O172" i="2"/>
  <c r="BG20" i="2"/>
  <c r="BH20" i="2" s="1"/>
  <c r="BS20" i="2"/>
  <c r="BP21" i="2"/>
  <c r="BE22" i="2"/>
  <c r="BF21" i="2"/>
  <c r="BG21" i="2" s="1"/>
  <c r="BH21" i="2" s="1"/>
  <c r="P172" i="2" l="1"/>
  <c r="Q172" i="2" s="1"/>
  <c r="R172" i="2" s="1"/>
  <c r="N174" i="2"/>
  <c r="O173" i="2"/>
  <c r="BS21" i="2"/>
  <c r="BP22" i="2"/>
  <c r="BF22" i="2"/>
  <c r="BG22" i="2" s="1"/>
  <c r="BH22" i="2" s="1"/>
  <c r="BE23" i="2"/>
  <c r="P173" i="2" l="1"/>
  <c r="Q173" i="2" s="1"/>
  <c r="R173" i="2" s="1"/>
  <c r="N175" i="2"/>
  <c r="O174" i="2"/>
  <c r="P174" i="2" s="1"/>
  <c r="Q174" i="2" s="1"/>
  <c r="R174" i="2" s="1"/>
  <c r="BS22" i="2"/>
  <c r="BP23" i="2"/>
  <c r="BE24" i="2"/>
  <c r="BF23" i="2"/>
  <c r="BG23" i="2" s="1"/>
  <c r="BH23" i="2" s="1"/>
  <c r="N176" i="2" l="1"/>
  <c r="O175" i="2"/>
  <c r="BE25" i="2"/>
  <c r="BS23" i="2"/>
  <c r="BP24" i="2"/>
  <c r="BF24" i="2"/>
  <c r="BG24" i="2" s="1"/>
  <c r="BH24" i="2" s="1"/>
  <c r="P175" i="2" l="1"/>
  <c r="Q175" i="2" s="1"/>
  <c r="R175" i="2" s="1"/>
  <c r="N177" i="2"/>
  <c r="O176" i="2"/>
  <c r="BS24" i="2"/>
  <c r="BP25" i="2"/>
  <c r="BE26" i="2"/>
  <c r="BF25" i="2"/>
  <c r="BG25" i="2" s="1"/>
  <c r="BH25" i="2" s="1"/>
  <c r="P176" i="2" l="1"/>
  <c r="Q176" i="2" s="1"/>
  <c r="R176" i="2" s="1"/>
  <c r="N178" i="2"/>
  <c r="O177" i="2"/>
  <c r="BE27" i="2"/>
  <c r="BS25" i="2"/>
  <c r="BP26" i="2"/>
  <c r="BF26" i="2"/>
  <c r="BG26" i="2" s="1"/>
  <c r="BH26" i="2" s="1"/>
  <c r="P177" i="2" l="1"/>
  <c r="Q177" i="2" s="1"/>
  <c r="R177" i="2" s="1"/>
  <c r="N179" i="2"/>
  <c r="O178" i="2"/>
  <c r="BS26" i="2"/>
  <c r="BP27" i="2"/>
  <c r="BE28" i="2"/>
  <c r="BF27" i="2"/>
  <c r="BG27" i="2" s="1"/>
  <c r="BH27" i="2" s="1"/>
  <c r="N180" i="2" l="1"/>
  <c r="O179" i="2"/>
  <c r="P178" i="2"/>
  <c r="Q178" i="2" s="1"/>
  <c r="R178" i="2" s="1"/>
  <c r="BE29" i="2"/>
  <c r="BS27" i="2"/>
  <c r="BP28" i="2"/>
  <c r="BF28" i="2"/>
  <c r="BG28" i="2" s="1"/>
  <c r="BH28" i="2" s="1"/>
  <c r="P179" i="2" l="1"/>
  <c r="Q179" i="2" s="1"/>
  <c r="R179" i="2" s="1"/>
  <c r="N181" i="2"/>
  <c r="O180" i="2"/>
  <c r="BS28" i="2"/>
  <c r="BP29" i="2"/>
  <c r="BE30" i="2"/>
  <c r="BF29" i="2"/>
  <c r="BG29" i="2" s="1"/>
  <c r="BH29" i="2" s="1"/>
  <c r="P180" i="2" l="1"/>
  <c r="Q180" i="2" s="1"/>
  <c r="R180" i="2" s="1"/>
  <c r="N182" i="2"/>
  <c r="O181" i="2"/>
  <c r="BF30" i="2"/>
  <c r="BG30" i="2" s="1"/>
  <c r="BH30" i="2" s="1"/>
  <c r="BE31" i="2"/>
  <c r="BS29" i="2"/>
  <c r="BP30" i="2"/>
  <c r="P181" i="2" l="1"/>
  <c r="Q181" i="2" s="1"/>
  <c r="R181" i="2" s="1"/>
  <c r="N183" i="2"/>
  <c r="O182" i="2"/>
  <c r="P182" i="2" s="1"/>
  <c r="Q182" i="2" s="1"/>
  <c r="R182" i="2" s="1"/>
  <c r="BF31" i="2"/>
  <c r="BG31" i="2" s="1"/>
  <c r="BH31" i="2" s="1"/>
  <c r="BS30" i="2"/>
  <c r="BP31" i="2"/>
  <c r="BE32" i="2"/>
  <c r="N184" i="2" l="1"/>
  <c r="O183" i="2"/>
  <c r="BF32" i="2"/>
  <c r="BG32" i="2" s="1"/>
  <c r="BH32" i="2" s="1"/>
  <c r="BE33" i="2"/>
  <c r="BS31" i="2"/>
  <c r="BP32" i="2"/>
  <c r="P183" i="2" l="1"/>
  <c r="Q183" i="2" s="1"/>
  <c r="R183" i="2" s="1"/>
  <c r="N185" i="2"/>
  <c r="O184" i="2"/>
  <c r="BS32" i="2"/>
  <c r="BP33" i="2"/>
  <c r="BE34" i="2"/>
  <c r="BF33" i="2"/>
  <c r="BG33" i="2" s="1"/>
  <c r="BH33" i="2" s="1"/>
  <c r="P184" i="2" l="1"/>
  <c r="Q184" i="2" s="1"/>
  <c r="R184" i="2" s="1"/>
  <c r="N186" i="2"/>
  <c r="O185" i="2"/>
  <c r="BJ6" i="2"/>
  <c r="BJ14" i="2"/>
  <c r="BJ22" i="2"/>
  <c r="BJ30" i="2"/>
  <c r="BJ38" i="2"/>
  <c r="BJ46" i="2"/>
  <c r="BJ54" i="2"/>
  <c r="BJ62" i="2"/>
  <c r="BJ70" i="2"/>
  <c r="BJ7" i="2"/>
  <c r="BJ15" i="2"/>
  <c r="BJ23" i="2"/>
  <c r="BJ31" i="2"/>
  <c r="BJ39" i="2"/>
  <c r="BJ47" i="2"/>
  <c r="BJ55" i="2"/>
  <c r="BJ63" i="2"/>
  <c r="BJ71" i="2"/>
  <c r="BJ8" i="2"/>
  <c r="BJ16" i="2"/>
  <c r="BJ24" i="2"/>
  <c r="BJ32" i="2"/>
  <c r="BJ40" i="2"/>
  <c r="BJ48" i="2"/>
  <c r="BJ56" i="2"/>
  <c r="BJ64" i="2"/>
  <c r="BJ72" i="2"/>
  <c r="BJ9" i="2"/>
  <c r="BJ17" i="2"/>
  <c r="BJ25" i="2"/>
  <c r="BJ33" i="2"/>
  <c r="BJ41" i="2"/>
  <c r="BJ49" i="2"/>
  <c r="BJ57" i="2"/>
  <c r="BJ65" i="2"/>
  <c r="BJ73" i="2"/>
  <c r="BJ10" i="2"/>
  <c r="BJ18" i="2"/>
  <c r="BJ26" i="2"/>
  <c r="BJ34" i="2"/>
  <c r="BJ42" i="2"/>
  <c r="BJ50" i="2"/>
  <c r="BJ58" i="2"/>
  <c r="BJ66" i="2"/>
  <c r="BJ11" i="2"/>
  <c r="BJ19" i="2"/>
  <c r="BJ27" i="2"/>
  <c r="BJ35" i="2"/>
  <c r="BJ43" i="2"/>
  <c r="BJ51" i="2"/>
  <c r="BJ59" i="2"/>
  <c r="BJ67" i="2"/>
  <c r="BJ4" i="2"/>
  <c r="BJ12" i="2"/>
  <c r="BJ20" i="2"/>
  <c r="BJ28" i="2"/>
  <c r="BJ36" i="2"/>
  <c r="BJ44" i="2"/>
  <c r="BJ52" i="2"/>
  <c r="BJ60" i="2"/>
  <c r="BJ68" i="2"/>
  <c r="BJ37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45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53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61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5" i="2"/>
  <c r="BJ69" i="2"/>
  <c r="BJ81" i="2"/>
  <c r="BJ89" i="2"/>
  <c r="BJ97" i="2"/>
  <c r="BJ105" i="2"/>
  <c r="BJ113" i="2"/>
  <c r="BJ121" i="2"/>
  <c r="BJ129" i="2"/>
  <c r="BJ137" i="2"/>
  <c r="BJ145" i="2"/>
  <c r="BJ153" i="2"/>
  <c r="BJ161" i="2"/>
  <c r="BJ169" i="2"/>
  <c r="BJ177" i="2"/>
  <c r="BJ185" i="2"/>
  <c r="BJ193" i="2"/>
  <c r="BJ201" i="2"/>
  <c r="BJ13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21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BJ124" i="2"/>
  <c r="BJ188" i="2"/>
  <c r="BJ29" i="2"/>
  <c r="BJ132" i="2"/>
  <c r="BJ196" i="2"/>
  <c r="BJ76" i="2"/>
  <c r="BJ140" i="2"/>
  <c r="BJ84" i="2"/>
  <c r="BJ148" i="2"/>
  <c r="BJ92" i="2"/>
  <c r="BJ156" i="2"/>
  <c r="BJ100" i="2"/>
  <c r="BJ164" i="2"/>
  <c r="BJ108" i="2"/>
  <c r="BJ172" i="2"/>
  <c r="BJ116" i="2"/>
  <c r="BJ180" i="2"/>
  <c r="BJ3" i="2"/>
  <c r="D8" i="4" s="1"/>
  <c r="BF34" i="2"/>
  <c r="BG34" i="2" s="1"/>
  <c r="BH34" i="2" s="1"/>
  <c r="BE35" i="2"/>
  <c r="BS33" i="2"/>
  <c r="H8" i="4" s="1"/>
  <c r="H16" i="4" s="1"/>
  <c r="BP34" i="2"/>
  <c r="P185" i="2" l="1"/>
  <c r="Q185" i="2" s="1"/>
  <c r="R185" i="2" s="1"/>
  <c r="N187" i="2"/>
  <c r="O186" i="2"/>
  <c r="I8" i="4"/>
  <c r="BS34" i="2"/>
  <c r="BP35" i="2"/>
  <c r="BE36" i="2"/>
  <c r="BF35" i="2"/>
  <c r="BG35" i="2" s="1"/>
  <c r="BH35" i="2" s="1"/>
  <c r="N188" i="2" l="1"/>
  <c r="O187" i="2"/>
  <c r="P186" i="2"/>
  <c r="Q186" i="2" s="1"/>
  <c r="R186" i="2" s="1"/>
  <c r="I16" i="4"/>
  <c r="BE37" i="2"/>
  <c r="BS35" i="2"/>
  <c r="BP36" i="2"/>
  <c r="BF36" i="2"/>
  <c r="BG36" i="2" s="1"/>
  <c r="BH36" i="2" s="1"/>
  <c r="P187" i="2" l="1"/>
  <c r="Q187" i="2" s="1"/>
  <c r="R187" i="2" s="1"/>
  <c r="N189" i="2"/>
  <c r="O188" i="2"/>
  <c r="BS36" i="2"/>
  <c r="BP37" i="2"/>
  <c r="BE38" i="2"/>
  <c r="BF37" i="2"/>
  <c r="BG37" i="2" s="1"/>
  <c r="BH37" i="2" s="1"/>
  <c r="P188" i="2" l="1"/>
  <c r="Q188" i="2" s="1"/>
  <c r="R188" i="2" s="1"/>
  <c r="N190" i="2"/>
  <c r="O189" i="2"/>
  <c r="BS37" i="2"/>
  <c r="BP38" i="2"/>
  <c r="BE39" i="2"/>
  <c r="BF38" i="2"/>
  <c r="BG38" i="2" s="1"/>
  <c r="BH38" i="2" s="1"/>
  <c r="P189" i="2" l="1"/>
  <c r="Q189" i="2" s="1"/>
  <c r="R189" i="2" s="1"/>
  <c r="N191" i="2"/>
  <c r="O190" i="2"/>
  <c r="P190" i="2" s="1"/>
  <c r="Q190" i="2" s="1"/>
  <c r="R190" i="2" s="1"/>
  <c r="BS38" i="2"/>
  <c r="BP39" i="2"/>
  <c r="BE40" i="2"/>
  <c r="BF39" i="2"/>
  <c r="BG39" i="2" s="1"/>
  <c r="BH39" i="2" s="1"/>
  <c r="N192" i="2" l="1"/>
  <c r="O191" i="2"/>
  <c r="BS39" i="2"/>
  <c r="BP40" i="2"/>
  <c r="BE41" i="2"/>
  <c r="BF40" i="2"/>
  <c r="BG40" i="2" s="1"/>
  <c r="BH40" i="2" s="1"/>
  <c r="P191" i="2" l="1"/>
  <c r="Q191" i="2" s="1"/>
  <c r="R191" i="2" s="1"/>
  <c r="N193" i="2"/>
  <c r="O192" i="2"/>
  <c r="BS40" i="2"/>
  <c r="BP41" i="2"/>
  <c r="BE42" i="2"/>
  <c r="BF41" i="2"/>
  <c r="BG41" i="2" s="1"/>
  <c r="BH41" i="2" s="1"/>
  <c r="P192" i="2" l="1"/>
  <c r="Q192" i="2" s="1"/>
  <c r="R192" i="2" s="1"/>
  <c r="N194" i="2"/>
  <c r="O193" i="2"/>
  <c r="BS41" i="2"/>
  <c r="BP42" i="2"/>
  <c r="BE43" i="2"/>
  <c r="BF42" i="2"/>
  <c r="BG42" i="2" s="1"/>
  <c r="BH42" i="2" s="1"/>
  <c r="N195" i="2" l="1"/>
  <c r="O194" i="2"/>
  <c r="P193" i="2"/>
  <c r="Q193" i="2" s="1"/>
  <c r="R193" i="2" s="1"/>
  <c r="BS42" i="2"/>
  <c r="BP43" i="2"/>
  <c r="BE44" i="2"/>
  <c r="BF43" i="2"/>
  <c r="BG43" i="2" s="1"/>
  <c r="BH43" i="2" s="1"/>
  <c r="P194" i="2" l="1"/>
  <c r="Q194" i="2" s="1"/>
  <c r="R194" i="2" s="1"/>
  <c r="N196" i="2"/>
  <c r="O195" i="2"/>
  <c r="BS43" i="2"/>
  <c r="BP44" i="2"/>
  <c r="BE45" i="2"/>
  <c r="BF44" i="2"/>
  <c r="BG44" i="2" s="1"/>
  <c r="BH44" i="2" s="1"/>
  <c r="P195" i="2" l="1"/>
  <c r="Q195" i="2" s="1"/>
  <c r="R195" i="2" s="1"/>
  <c r="N197" i="2"/>
  <c r="O196" i="2"/>
  <c r="BS44" i="2"/>
  <c r="BP45" i="2"/>
  <c r="BE46" i="2"/>
  <c r="BF45" i="2"/>
  <c r="BG45" i="2" s="1"/>
  <c r="BH45" i="2" s="1"/>
  <c r="P196" i="2" l="1"/>
  <c r="Q196" i="2" s="1"/>
  <c r="R196" i="2" s="1"/>
  <c r="N198" i="2"/>
  <c r="O197" i="2"/>
  <c r="BS45" i="2"/>
  <c r="BP46" i="2"/>
  <c r="BE47" i="2"/>
  <c r="BF46" i="2"/>
  <c r="BG46" i="2" s="1"/>
  <c r="BH46" i="2" s="1"/>
  <c r="P197" i="2" l="1"/>
  <c r="Q197" i="2" s="1"/>
  <c r="R197" i="2" s="1"/>
  <c r="N199" i="2"/>
  <c r="O198" i="2"/>
  <c r="P198" i="2" s="1"/>
  <c r="Q198" i="2" s="1"/>
  <c r="R198" i="2" s="1"/>
  <c r="BS46" i="2"/>
  <c r="BP47" i="2"/>
  <c r="BE48" i="2"/>
  <c r="BF47" i="2"/>
  <c r="BG47" i="2" s="1"/>
  <c r="BH47" i="2" s="1"/>
  <c r="N200" i="2" l="1"/>
  <c r="O199" i="2"/>
  <c r="BE49" i="2"/>
  <c r="BS47" i="2"/>
  <c r="BP48" i="2"/>
  <c r="BF48" i="2"/>
  <c r="BG48" i="2" s="1"/>
  <c r="BH48" i="2" s="1"/>
  <c r="P199" i="2" l="1"/>
  <c r="Q199" i="2" s="1"/>
  <c r="R199" i="2" s="1"/>
  <c r="N201" i="2"/>
  <c r="O200" i="2"/>
  <c r="BS48" i="2"/>
  <c r="BP49" i="2"/>
  <c r="BE50" i="2"/>
  <c r="BF49" i="2"/>
  <c r="BG49" i="2" s="1"/>
  <c r="BH49" i="2" s="1"/>
  <c r="P200" i="2" l="1"/>
  <c r="Q200" i="2" s="1"/>
  <c r="R200" i="2" s="1"/>
  <c r="N202" i="2"/>
  <c r="O201" i="2"/>
  <c r="BE51" i="2"/>
  <c r="BS49" i="2"/>
  <c r="BP50" i="2"/>
  <c r="BF50" i="2"/>
  <c r="BG50" i="2" s="1"/>
  <c r="BH50" i="2" s="1"/>
  <c r="N203" i="2" l="1"/>
  <c r="O203" i="2" s="1"/>
  <c r="O202" i="2"/>
  <c r="P201" i="2"/>
  <c r="Q201" i="2" s="1"/>
  <c r="R201" i="2" s="1"/>
  <c r="BS50" i="2"/>
  <c r="BP51" i="2"/>
  <c r="BE52" i="2"/>
  <c r="BF51" i="2"/>
  <c r="BG51" i="2" s="1"/>
  <c r="BH51" i="2" s="1"/>
  <c r="P202" i="2" l="1"/>
  <c r="Q202" i="2" s="1"/>
  <c r="R202" i="2" s="1"/>
  <c r="P203" i="2"/>
  <c r="Q203" i="2" s="1"/>
  <c r="R203" i="2" s="1"/>
  <c r="BE53" i="2"/>
  <c r="BS51" i="2"/>
  <c r="BP52" i="2"/>
  <c r="BF52" i="2"/>
  <c r="BG52" i="2" s="1"/>
  <c r="BH52" i="2" s="1"/>
  <c r="BS52" i="2" l="1"/>
  <c r="BP53" i="2"/>
  <c r="BE54" i="2"/>
  <c r="BF53" i="2"/>
  <c r="BG53" i="2" s="1"/>
  <c r="BH53" i="2" s="1"/>
  <c r="BE55" i="2" l="1"/>
  <c r="BS53" i="2"/>
  <c r="BP54" i="2"/>
  <c r="BF54" i="2"/>
  <c r="BG54" i="2" s="1"/>
  <c r="BH54" i="2" s="1"/>
  <c r="BS54" i="2" l="1"/>
  <c r="BP55" i="2"/>
  <c r="BE56" i="2"/>
  <c r="BF55" i="2"/>
  <c r="BG55" i="2" s="1"/>
  <c r="BH55" i="2" s="1"/>
  <c r="BE57" i="2" l="1"/>
  <c r="BS55" i="2"/>
  <c r="BP56" i="2"/>
  <c r="BF56" i="2"/>
  <c r="BG56" i="2" s="1"/>
  <c r="BH56" i="2" s="1"/>
  <c r="BS56" i="2" l="1"/>
  <c r="BP57" i="2"/>
  <c r="BE58" i="2"/>
  <c r="BF57" i="2"/>
  <c r="BG57" i="2" s="1"/>
  <c r="BH57" i="2" s="1"/>
  <c r="BE59" i="2" l="1"/>
  <c r="BS57" i="2"/>
  <c r="BP58" i="2"/>
  <c r="BF58" i="2"/>
  <c r="BG58" i="2" s="1"/>
  <c r="BH58" i="2" s="1"/>
  <c r="BS58" i="2" l="1"/>
  <c r="BP59" i="2"/>
  <c r="BE60" i="2"/>
  <c r="BF59" i="2"/>
  <c r="BG59" i="2" s="1"/>
  <c r="BH59" i="2" s="1"/>
  <c r="BE61" i="2" l="1"/>
  <c r="BS59" i="2"/>
  <c r="BP60" i="2"/>
  <c r="BF60" i="2"/>
  <c r="BG60" i="2" s="1"/>
  <c r="BH60" i="2" s="1"/>
  <c r="BS60" i="2" l="1"/>
  <c r="BP61" i="2"/>
  <c r="BE62" i="2"/>
  <c r="BF61" i="2"/>
  <c r="BG61" i="2" s="1"/>
  <c r="BH61" i="2" s="1"/>
  <c r="BE63" i="2" l="1"/>
  <c r="BS61" i="2"/>
  <c r="BP62" i="2"/>
  <c r="BF62" i="2"/>
  <c r="BG62" i="2" s="1"/>
  <c r="BH62" i="2" s="1"/>
  <c r="BS62" i="2" l="1"/>
  <c r="BP63" i="2"/>
  <c r="BE64" i="2"/>
  <c r="BF63" i="2"/>
  <c r="BG63" i="2" s="1"/>
  <c r="BH63" i="2" s="1"/>
  <c r="BE65" i="2" l="1"/>
  <c r="BS63" i="2"/>
  <c r="BP64" i="2"/>
  <c r="BF64" i="2"/>
  <c r="BG64" i="2" s="1"/>
  <c r="BH64" i="2" s="1"/>
  <c r="BS64" i="2" l="1"/>
  <c r="BP65" i="2"/>
  <c r="BE66" i="2"/>
  <c r="BF65" i="2"/>
  <c r="BG65" i="2" s="1"/>
  <c r="BH65" i="2" s="1"/>
  <c r="BE67" i="2" l="1"/>
  <c r="BS65" i="2"/>
  <c r="BP66" i="2"/>
  <c r="BF66" i="2"/>
  <c r="BG66" i="2" s="1"/>
  <c r="BH66" i="2" s="1"/>
  <c r="BS66" i="2" l="1"/>
  <c r="BP67" i="2"/>
  <c r="BE68" i="2"/>
  <c r="BF67" i="2"/>
  <c r="BG67" i="2" s="1"/>
  <c r="BH67" i="2" s="1"/>
  <c r="BE69" i="2" l="1"/>
  <c r="BS67" i="2"/>
  <c r="BP68" i="2"/>
  <c r="BF68" i="2"/>
  <c r="BG68" i="2" s="1"/>
  <c r="BH68" i="2" s="1"/>
  <c r="BS68" i="2" l="1"/>
  <c r="BP69" i="2"/>
  <c r="BE70" i="2"/>
  <c r="BF69" i="2"/>
  <c r="BG69" i="2" s="1"/>
  <c r="BH69" i="2" s="1"/>
  <c r="BE71" i="2" l="1"/>
  <c r="BS69" i="2"/>
  <c r="BP70" i="2"/>
  <c r="BF70" i="2"/>
  <c r="BG70" i="2" s="1"/>
  <c r="BH70" i="2" s="1"/>
  <c r="BS70" i="2" l="1"/>
  <c r="BP71" i="2"/>
  <c r="BE72" i="2"/>
  <c r="BF71" i="2"/>
  <c r="BG71" i="2" s="1"/>
  <c r="BH71" i="2" s="1"/>
  <c r="BE73" i="2" l="1"/>
  <c r="BS71" i="2"/>
  <c r="BP72" i="2"/>
  <c r="BF72" i="2"/>
  <c r="BG72" i="2" s="1"/>
  <c r="BH72" i="2" s="1"/>
  <c r="BS72" i="2" l="1"/>
  <c r="BP73" i="2"/>
  <c r="BE74" i="2"/>
  <c r="BF73" i="2"/>
  <c r="BG73" i="2" s="1"/>
  <c r="BH73" i="2" s="1"/>
  <c r="BE75" i="2" l="1"/>
  <c r="BS73" i="2"/>
  <c r="BP74" i="2"/>
  <c r="BF74" i="2"/>
  <c r="BG74" i="2" s="1"/>
  <c r="BH74" i="2" s="1"/>
  <c r="BS74" i="2" l="1"/>
  <c r="BP75" i="2"/>
  <c r="BE76" i="2"/>
  <c r="BF75" i="2"/>
  <c r="BG75" i="2" s="1"/>
  <c r="BH75" i="2" s="1"/>
  <c r="BE77" i="2" l="1"/>
  <c r="BS75" i="2"/>
  <c r="BP76" i="2"/>
  <c r="BF76" i="2"/>
  <c r="BG76" i="2" s="1"/>
  <c r="BH76" i="2" s="1"/>
  <c r="BS76" i="2" l="1"/>
  <c r="BP77" i="2"/>
  <c r="BE78" i="2"/>
  <c r="BF77" i="2"/>
  <c r="BG77" i="2" s="1"/>
  <c r="BH77" i="2" s="1"/>
  <c r="BE79" i="2" l="1"/>
  <c r="BS77" i="2"/>
  <c r="BP78" i="2"/>
  <c r="BF78" i="2"/>
  <c r="BG78" i="2" s="1"/>
  <c r="BH78" i="2" s="1"/>
  <c r="BS78" i="2" l="1"/>
  <c r="BP79" i="2"/>
  <c r="BE80" i="2"/>
  <c r="BF79" i="2"/>
  <c r="BG79" i="2" s="1"/>
  <c r="BH79" i="2" s="1"/>
  <c r="BE81" i="2" l="1"/>
  <c r="BS79" i="2"/>
  <c r="BP80" i="2"/>
  <c r="BF80" i="2"/>
  <c r="BG80" i="2" s="1"/>
  <c r="BH80" i="2" s="1"/>
  <c r="BS80" i="2" l="1"/>
  <c r="BP81" i="2"/>
  <c r="BE82" i="2"/>
  <c r="BF81" i="2"/>
  <c r="BG81" i="2" s="1"/>
  <c r="BH81" i="2" s="1"/>
  <c r="BE83" i="2" l="1"/>
  <c r="BS81" i="2"/>
  <c r="BP82" i="2"/>
  <c r="BF82" i="2"/>
  <c r="BG82" i="2" s="1"/>
  <c r="BH82" i="2" s="1"/>
  <c r="BS82" i="2" l="1"/>
  <c r="BP83" i="2"/>
  <c r="BE84" i="2"/>
  <c r="BF83" i="2"/>
  <c r="BG83" i="2" s="1"/>
  <c r="BH83" i="2" s="1"/>
  <c r="BF84" i="2" l="1"/>
  <c r="BG84" i="2" s="1"/>
  <c r="BH84" i="2" s="1"/>
  <c r="BE85" i="2"/>
  <c r="BS83" i="2"/>
  <c r="BP84" i="2"/>
  <c r="BF85" i="2" l="1"/>
  <c r="BG85" i="2" s="1"/>
  <c r="BH85" i="2" s="1"/>
  <c r="BS84" i="2"/>
  <c r="BP85" i="2"/>
  <c r="BE86" i="2"/>
  <c r="BF86" i="2" l="1"/>
  <c r="BG86" i="2" s="1"/>
  <c r="BH86" i="2" s="1"/>
  <c r="BE87" i="2"/>
  <c r="BS85" i="2"/>
  <c r="BP86" i="2"/>
  <c r="BF87" i="2" l="1"/>
  <c r="BG87" i="2" s="1"/>
  <c r="BH87" i="2" s="1"/>
  <c r="BS86" i="2"/>
  <c r="BP87" i="2"/>
  <c r="BE88" i="2"/>
  <c r="BF88" i="2" l="1"/>
  <c r="BG88" i="2" s="1"/>
  <c r="BH88" i="2" s="1"/>
  <c r="BE89" i="2"/>
  <c r="BS87" i="2"/>
  <c r="BP88" i="2"/>
  <c r="BF89" i="2" l="1"/>
  <c r="BG89" i="2" s="1"/>
  <c r="BH89" i="2" s="1"/>
  <c r="BS88" i="2"/>
  <c r="BP89" i="2"/>
  <c r="BE90" i="2"/>
  <c r="BF90" i="2" l="1"/>
  <c r="BG90" i="2" s="1"/>
  <c r="BH90" i="2" s="1"/>
  <c r="BE91" i="2"/>
  <c r="BS89" i="2"/>
  <c r="BP90" i="2"/>
  <c r="BF91" i="2" l="1"/>
  <c r="BG91" i="2" s="1"/>
  <c r="BH91" i="2" s="1"/>
  <c r="BS90" i="2"/>
  <c r="BP91" i="2"/>
  <c r="BE92" i="2"/>
  <c r="BF92" i="2" l="1"/>
  <c r="BG92" i="2" s="1"/>
  <c r="BH92" i="2" s="1"/>
  <c r="BE93" i="2"/>
  <c r="BS91" i="2"/>
  <c r="BP92" i="2"/>
  <c r="BF93" i="2" l="1"/>
  <c r="BG93" i="2" s="1"/>
  <c r="BH93" i="2" s="1"/>
  <c r="BS92" i="2"/>
  <c r="BP93" i="2"/>
  <c r="BE94" i="2"/>
  <c r="BF94" i="2" l="1"/>
  <c r="BG94" i="2" s="1"/>
  <c r="BH94" i="2" s="1"/>
  <c r="BE95" i="2"/>
  <c r="BS93" i="2"/>
  <c r="BP94" i="2"/>
  <c r="BF95" i="2" l="1"/>
  <c r="BG95" i="2" s="1"/>
  <c r="BH95" i="2" s="1"/>
  <c r="BS94" i="2"/>
  <c r="BP95" i="2"/>
  <c r="BE96" i="2"/>
  <c r="BF96" i="2" l="1"/>
  <c r="BG96" i="2" s="1"/>
  <c r="BH96" i="2" s="1"/>
  <c r="BE97" i="2"/>
  <c r="BS95" i="2"/>
  <c r="BP96" i="2"/>
  <c r="BF97" i="2" l="1"/>
  <c r="BG97" i="2" s="1"/>
  <c r="BH97" i="2" s="1"/>
  <c r="BS96" i="2"/>
  <c r="BP97" i="2"/>
  <c r="BE98" i="2"/>
  <c r="BF98" i="2" l="1"/>
  <c r="BG98" i="2" s="1"/>
  <c r="BH98" i="2" s="1"/>
  <c r="BE99" i="2"/>
  <c r="BS97" i="2"/>
  <c r="BP98" i="2"/>
  <c r="BF99" i="2" l="1"/>
  <c r="BG99" i="2" s="1"/>
  <c r="BH99" i="2" s="1"/>
  <c r="BS98" i="2"/>
  <c r="BP99" i="2"/>
  <c r="BE100" i="2"/>
  <c r="BF100" i="2" l="1"/>
  <c r="BG100" i="2" s="1"/>
  <c r="BH100" i="2" s="1"/>
  <c r="BE101" i="2"/>
  <c r="BS99" i="2"/>
  <c r="BP100" i="2"/>
  <c r="BF101" i="2" l="1"/>
  <c r="BG101" i="2" s="1"/>
  <c r="BH101" i="2" s="1"/>
  <c r="BS100" i="2"/>
  <c r="BP101" i="2"/>
  <c r="BE102" i="2"/>
  <c r="BF102" i="2" l="1"/>
  <c r="BG102" i="2" s="1"/>
  <c r="BH102" i="2" s="1"/>
  <c r="BE103" i="2"/>
  <c r="BS101" i="2"/>
  <c r="BP102" i="2"/>
  <c r="BF103" i="2" l="1"/>
  <c r="BG103" i="2" s="1"/>
  <c r="BH103" i="2" s="1"/>
  <c r="BS102" i="2"/>
  <c r="BP103" i="2"/>
  <c r="BE104" i="2"/>
  <c r="BF104" i="2" l="1"/>
  <c r="BG104" i="2" s="1"/>
  <c r="BH104" i="2" s="1"/>
  <c r="BE105" i="2"/>
  <c r="BS103" i="2"/>
  <c r="BP104" i="2"/>
  <c r="BF105" i="2" l="1"/>
  <c r="BG105" i="2" s="1"/>
  <c r="BH105" i="2" s="1"/>
  <c r="BS104" i="2"/>
  <c r="BP105" i="2"/>
  <c r="BE106" i="2"/>
  <c r="BF106" i="2" l="1"/>
  <c r="BG106" i="2" s="1"/>
  <c r="BH106" i="2" s="1"/>
  <c r="BE107" i="2"/>
  <c r="BS105" i="2"/>
  <c r="BP106" i="2"/>
  <c r="BF107" i="2" l="1"/>
  <c r="BG107" i="2" s="1"/>
  <c r="BH107" i="2" s="1"/>
  <c r="BS106" i="2"/>
  <c r="BP107" i="2"/>
  <c r="BE108" i="2"/>
  <c r="BF108" i="2" l="1"/>
  <c r="BG108" i="2" s="1"/>
  <c r="BH108" i="2" s="1"/>
  <c r="BE109" i="2"/>
  <c r="BS107" i="2"/>
  <c r="BP108" i="2"/>
  <c r="BF109" i="2" l="1"/>
  <c r="BG109" i="2" s="1"/>
  <c r="BH109" i="2" s="1"/>
  <c r="BS108" i="2"/>
  <c r="BP109" i="2"/>
  <c r="BE110" i="2"/>
  <c r="BF110" i="2" l="1"/>
  <c r="BG110" i="2" s="1"/>
  <c r="BH110" i="2" s="1"/>
  <c r="BE111" i="2"/>
  <c r="BS109" i="2"/>
  <c r="BP110" i="2"/>
  <c r="BF111" i="2" l="1"/>
  <c r="BG111" i="2" s="1"/>
  <c r="BH111" i="2" s="1"/>
  <c r="BS110" i="2"/>
  <c r="BP111" i="2"/>
  <c r="BE112" i="2"/>
  <c r="BF112" i="2" l="1"/>
  <c r="BG112" i="2" s="1"/>
  <c r="BH112" i="2" s="1"/>
  <c r="BE113" i="2"/>
  <c r="BS111" i="2"/>
  <c r="BP112" i="2"/>
  <c r="BF113" i="2" l="1"/>
  <c r="BG113" i="2" s="1"/>
  <c r="BH113" i="2" s="1"/>
  <c r="BS112" i="2"/>
  <c r="BP113" i="2"/>
  <c r="BE114" i="2"/>
  <c r="BF114" i="2" l="1"/>
  <c r="BG114" i="2" s="1"/>
  <c r="BH114" i="2" s="1"/>
  <c r="BE115" i="2"/>
  <c r="BS113" i="2"/>
  <c r="BP114" i="2"/>
  <c r="BF115" i="2" l="1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I126" i="2" l="1"/>
  <c r="BI44" i="2"/>
  <c r="BI70" i="2"/>
  <c r="BI16" i="2"/>
  <c r="BI146" i="2"/>
  <c r="BI99" i="2"/>
  <c r="BI52" i="2"/>
  <c r="BI14" i="2"/>
  <c r="BI147" i="2"/>
  <c r="BI45" i="2"/>
  <c r="BI108" i="2"/>
  <c r="BI173" i="2"/>
  <c r="BI54" i="2"/>
  <c r="BI51" i="2"/>
  <c r="BI186" i="2"/>
  <c r="BI117" i="2"/>
  <c r="BI159" i="2"/>
  <c r="BI88" i="2"/>
  <c r="BI47" i="2"/>
  <c r="BI167" i="2"/>
  <c r="BI105" i="2"/>
  <c r="BI175" i="2"/>
  <c r="BI157" i="2"/>
  <c r="BI101" i="2"/>
  <c r="BI142" i="2"/>
  <c r="BI184" i="2"/>
  <c r="BI138" i="2"/>
  <c r="BI19" i="2"/>
  <c r="BI194" i="2"/>
  <c r="BI104" i="2"/>
  <c r="BI82" i="2"/>
  <c r="BI132" i="2"/>
  <c r="BI136" i="2"/>
  <c r="BI59" i="2"/>
  <c r="BI90" i="2"/>
  <c r="BI113" i="2"/>
  <c r="BI28" i="2"/>
  <c r="BI61" i="2"/>
  <c r="BI139" i="2"/>
  <c r="BI196" i="2"/>
  <c r="BI144" i="2"/>
  <c r="BI190" i="2"/>
  <c r="BI192" i="2"/>
  <c r="BI68" i="2"/>
  <c r="BI168" i="2"/>
  <c r="BI53" i="2"/>
  <c r="BI107" i="2"/>
  <c r="BI18" i="2"/>
  <c r="BI165" i="2"/>
  <c r="BI32" i="2"/>
  <c r="BI118" i="2"/>
  <c r="BI195" i="2"/>
  <c r="BI172" i="2"/>
  <c r="BI134" i="2"/>
  <c r="BI43" i="2"/>
  <c r="BI128" i="2"/>
  <c r="BI24" i="2"/>
  <c r="BI160" i="2"/>
  <c r="BI171" i="2"/>
  <c r="BI97" i="2"/>
  <c r="BI198" i="2"/>
  <c r="BI72" i="2"/>
  <c r="BI25" i="2"/>
  <c r="BI57" i="2"/>
  <c r="BI116" i="2"/>
  <c r="BI75" i="2"/>
  <c r="BI40" i="2"/>
  <c r="BI5" i="2"/>
  <c r="BI115" i="2"/>
  <c r="BI26" i="2"/>
  <c r="BI74" i="2"/>
  <c r="BI163" i="2"/>
  <c r="BI41" i="2"/>
  <c r="BI155" i="2"/>
  <c r="BI22" i="2"/>
  <c r="BI83" i="2"/>
  <c r="BI125" i="2"/>
  <c r="BI200" i="2"/>
  <c r="BI203" i="2"/>
  <c r="BI78" i="2"/>
  <c r="BI89" i="2"/>
  <c r="BI103" i="2"/>
  <c r="BI86" i="2"/>
  <c r="BI169" i="2"/>
  <c r="BI154" i="2"/>
  <c r="BI182" i="2"/>
  <c r="BI111" i="2"/>
  <c r="BI130" i="2"/>
  <c r="BI33" i="2"/>
  <c r="BI202" i="2"/>
  <c r="BI180" i="2"/>
  <c r="BI80" i="2"/>
  <c r="BI189" i="2"/>
  <c r="BI161" i="2"/>
  <c r="BI148" i="2"/>
  <c r="BI30" i="2"/>
  <c r="BI109" i="2"/>
  <c r="BI110" i="2"/>
  <c r="BI49" i="2"/>
  <c r="BI55" i="2"/>
  <c r="BI85" i="2"/>
  <c r="BI102" i="2"/>
  <c r="BI13" i="2"/>
  <c r="BI124" i="2"/>
  <c r="BI149" i="2"/>
  <c r="BI87" i="2"/>
  <c r="BI50" i="2"/>
  <c r="BI197" i="2"/>
  <c r="BI66" i="2"/>
  <c r="BI122" i="2"/>
  <c r="BI69" i="2"/>
  <c r="BI60" i="2"/>
  <c r="BI29" i="2"/>
  <c r="BI65" i="2"/>
  <c r="BI187" i="2"/>
  <c r="BI176" i="2"/>
  <c r="BI153" i="2"/>
  <c r="BI36" i="2"/>
  <c r="BI152" i="2"/>
  <c r="BI34" i="2"/>
  <c r="BI156" i="2"/>
  <c r="BI95" i="2"/>
  <c r="BI127" i="2"/>
  <c r="BI129" i="2"/>
  <c r="BI39" i="2"/>
  <c r="BI48" i="2"/>
  <c r="BI96" i="2"/>
  <c r="BI31" i="2"/>
  <c r="BI91" i="2"/>
  <c r="BI137" i="2"/>
  <c r="BI77" i="2"/>
  <c r="BI10" i="2"/>
  <c r="BI174" i="2"/>
  <c r="BI178" i="2"/>
  <c r="BI143" i="2"/>
  <c r="BI62" i="2"/>
  <c r="BI7" i="2"/>
  <c r="BI179" i="2"/>
  <c r="BI63" i="2"/>
  <c r="BI112" i="2"/>
  <c r="BI193" i="2"/>
  <c r="BI37" i="2"/>
  <c r="BI8" i="2"/>
  <c r="BI183" i="2"/>
  <c r="BI4" i="2"/>
  <c r="BI58" i="2"/>
  <c r="BI84" i="2"/>
  <c r="BI93" i="2"/>
  <c r="BI81" i="2"/>
  <c r="BI67" i="2"/>
  <c r="BI92" i="2"/>
  <c r="BI119" i="2"/>
  <c r="BI162" i="2"/>
  <c r="BI71" i="2"/>
  <c r="BI42" i="2"/>
  <c r="BI12" i="2"/>
  <c r="BI170" i="2"/>
  <c r="BI140" i="2"/>
  <c r="BI191" i="2"/>
  <c r="BI17" i="2"/>
  <c r="BI21" i="2"/>
  <c r="BI64" i="2"/>
  <c r="BI120" i="2"/>
  <c r="BI9" i="2"/>
  <c r="BI15" i="2"/>
  <c r="BI76" i="2"/>
  <c r="BI131" i="2"/>
  <c r="BI100" i="2"/>
  <c r="BI23" i="2"/>
  <c r="BI164" i="2"/>
  <c r="BI27" i="2"/>
  <c r="BI121" i="2"/>
  <c r="BI166" i="2"/>
  <c r="BI188" i="2"/>
  <c r="BI6" i="2"/>
  <c r="BI11" i="2"/>
  <c r="BI123" i="2"/>
  <c r="BI98" i="2"/>
  <c r="BI177" i="2"/>
  <c r="BI199" i="2"/>
  <c r="BI185" i="2"/>
  <c r="BI46" i="2"/>
  <c r="BI94" i="2"/>
  <c r="BI20" i="2"/>
  <c r="BI56" i="2"/>
  <c r="BI181" i="2"/>
  <c r="BI158" i="2"/>
  <c r="BI79" i="2"/>
  <c r="BI141" i="2"/>
  <c r="BI135" i="2"/>
  <c r="BI106" i="2"/>
  <c r="BI114" i="2"/>
  <c r="BI145" i="2"/>
  <c r="BI201" i="2"/>
  <c r="BI133" i="2"/>
  <c r="BI151" i="2"/>
  <c r="BI73" i="2"/>
  <c r="BI38" i="2"/>
  <c r="BI35" i="2"/>
  <c r="BI150" i="2"/>
  <c r="BI3" i="2"/>
  <c r="C8" i="4" s="1"/>
  <c r="E8" i="4" s="1"/>
  <c r="F8" i="4" s="1"/>
  <c r="G8" i="4" s="1"/>
  <c r="L8" i="4" s="1"/>
  <c r="BP153" i="2"/>
  <c r="BS152" i="2"/>
  <c r="BS153" i="2" l="1"/>
  <c r="BP154" i="2"/>
  <c r="P4" i="2"/>
  <c r="Q4" i="2" s="1"/>
  <c r="R4" i="2" s="1"/>
  <c r="S11" i="2" l="1"/>
  <c r="S75" i="2"/>
  <c r="S139" i="2"/>
  <c r="S203" i="2"/>
  <c r="S60" i="2"/>
  <c r="S124" i="2"/>
  <c r="S188" i="2"/>
  <c r="S53" i="2"/>
  <c r="S117" i="2"/>
  <c r="S181" i="2"/>
  <c r="S46" i="2"/>
  <c r="S110" i="2"/>
  <c r="S174" i="2"/>
  <c r="S39" i="2"/>
  <c r="S103" i="2"/>
  <c r="S167" i="2"/>
  <c r="S32" i="2"/>
  <c r="S96" i="2"/>
  <c r="S160" i="2"/>
  <c r="S25" i="2"/>
  <c r="S89" i="2"/>
  <c r="S153" i="2"/>
  <c r="S18" i="2"/>
  <c r="S82" i="2"/>
  <c r="S146" i="2"/>
  <c r="S76" i="2"/>
  <c r="S197" i="2"/>
  <c r="S190" i="2"/>
  <c r="S48" i="2"/>
  <c r="S98" i="2"/>
  <c r="S19" i="2"/>
  <c r="S83" i="2"/>
  <c r="S147" i="2"/>
  <c r="S4" i="2"/>
  <c r="S68" i="2"/>
  <c r="S132" i="2"/>
  <c r="S196" i="2"/>
  <c r="S61" i="2"/>
  <c r="S125" i="2"/>
  <c r="S189" i="2"/>
  <c r="S54" i="2"/>
  <c r="S118" i="2"/>
  <c r="S182" i="2"/>
  <c r="S47" i="2"/>
  <c r="S111" i="2"/>
  <c r="S175" i="2"/>
  <c r="S40" i="2"/>
  <c r="S104" i="2"/>
  <c r="S168" i="2"/>
  <c r="S33" i="2"/>
  <c r="S97" i="2"/>
  <c r="S161" i="2"/>
  <c r="S26" i="2"/>
  <c r="S90" i="2"/>
  <c r="S154" i="2"/>
  <c r="S91" i="2"/>
  <c r="S12" i="2"/>
  <c r="S5" i="2"/>
  <c r="S62" i="2"/>
  <c r="S55" i="2"/>
  <c r="S183" i="2"/>
  <c r="S34" i="2"/>
  <c r="S35" i="2"/>
  <c r="S99" i="2"/>
  <c r="S163" i="2"/>
  <c r="S20" i="2"/>
  <c r="S84" i="2"/>
  <c r="S148" i="2"/>
  <c r="S13" i="2"/>
  <c r="S77" i="2"/>
  <c r="S141" i="2"/>
  <c r="S6" i="2"/>
  <c r="S70" i="2"/>
  <c r="S134" i="2"/>
  <c r="S198" i="2"/>
  <c r="S63" i="2"/>
  <c r="S127" i="2"/>
  <c r="S191" i="2"/>
  <c r="S56" i="2"/>
  <c r="S120" i="2"/>
  <c r="S184" i="2"/>
  <c r="S49" i="2"/>
  <c r="S113" i="2"/>
  <c r="S177" i="2"/>
  <c r="S42" i="2"/>
  <c r="S106" i="2"/>
  <c r="S170" i="2"/>
  <c r="S27" i="2"/>
  <c r="S155" i="2"/>
  <c r="S140" i="2"/>
  <c r="S133" i="2"/>
  <c r="S126" i="2"/>
  <c r="S119" i="2"/>
  <c r="S176" i="2"/>
  <c r="S162" i="2"/>
  <c r="S43" i="2"/>
  <c r="S107" i="2"/>
  <c r="S171" i="2"/>
  <c r="S28" i="2"/>
  <c r="S92" i="2"/>
  <c r="S156" i="2"/>
  <c r="S21" i="2"/>
  <c r="S85" i="2"/>
  <c r="S149" i="2"/>
  <c r="S14" i="2"/>
  <c r="S78" i="2"/>
  <c r="S142" i="2"/>
  <c r="S7" i="2"/>
  <c r="S71" i="2"/>
  <c r="S135" i="2"/>
  <c r="S199" i="2"/>
  <c r="S64" i="2"/>
  <c r="S128" i="2"/>
  <c r="S192" i="2"/>
  <c r="S57" i="2"/>
  <c r="S121" i="2"/>
  <c r="S185" i="2"/>
  <c r="S50" i="2"/>
  <c r="S114" i="2"/>
  <c r="S178" i="2"/>
  <c r="S169" i="2"/>
  <c r="S51" i="2"/>
  <c r="S115" i="2"/>
  <c r="S179" i="2"/>
  <c r="S36" i="2"/>
  <c r="S100" i="2"/>
  <c r="S164" i="2"/>
  <c r="S29" i="2"/>
  <c r="S93" i="2"/>
  <c r="S157" i="2"/>
  <c r="S22" i="2"/>
  <c r="S86" i="2"/>
  <c r="S150" i="2"/>
  <c r="S15" i="2"/>
  <c r="S79" i="2"/>
  <c r="S143" i="2"/>
  <c r="S8" i="2"/>
  <c r="S72" i="2"/>
  <c r="S136" i="2"/>
  <c r="S200" i="2"/>
  <c r="S65" i="2"/>
  <c r="S129" i="2"/>
  <c r="S193" i="2"/>
  <c r="S58" i="2"/>
  <c r="S122" i="2"/>
  <c r="S186" i="2"/>
  <c r="S112" i="2"/>
  <c r="S59" i="2"/>
  <c r="S123" i="2"/>
  <c r="S187" i="2"/>
  <c r="S44" i="2"/>
  <c r="S108" i="2"/>
  <c r="S172" i="2"/>
  <c r="S37" i="2"/>
  <c r="S101" i="2"/>
  <c r="S165" i="2"/>
  <c r="S30" i="2"/>
  <c r="S94" i="2"/>
  <c r="S158" i="2"/>
  <c r="S23" i="2"/>
  <c r="S87" i="2"/>
  <c r="S151" i="2"/>
  <c r="S16" i="2"/>
  <c r="S80" i="2"/>
  <c r="S144" i="2"/>
  <c r="S9" i="2"/>
  <c r="S73" i="2"/>
  <c r="S137" i="2"/>
  <c r="S201" i="2"/>
  <c r="S66" i="2"/>
  <c r="S130" i="2"/>
  <c r="S194" i="2"/>
  <c r="S69" i="2"/>
  <c r="S41" i="2"/>
  <c r="S67" i="2"/>
  <c r="S131" i="2"/>
  <c r="S195" i="2"/>
  <c r="S52" i="2"/>
  <c r="S116" i="2"/>
  <c r="S180" i="2"/>
  <c r="S45" i="2"/>
  <c r="S109" i="2"/>
  <c r="S173" i="2"/>
  <c r="S38" i="2"/>
  <c r="S102" i="2"/>
  <c r="S166" i="2"/>
  <c r="S31" i="2"/>
  <c r="S95" i="2"/>
  <c r="S159" i="2"/>
  <c r="S24" i="2"/>
  <c r="S88" i="2"/>
  <c r="S152" i="2"/>
  <c r="S17" i="2"/>
  <c r="S81" i="2"/>
  <c r="S145" i="2"/>
  <c r="S10" i="2"/>
  <c r="S74" i="2"/>
  <c r="S138" i="2"/>
  <c r="S202" i="2"/>
  <c r="S105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<sst xmlns="http://schemas.openxmlformats.org/spreadsheetml/2006/main" count="973" uniqueCount="311">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</sst>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1" fontId="0" fillId="14" borderId="1" xfId="0" applyNumberFormat="1" applyFill="1" applyBorder="1" applyAlignment="1" applyProtection="1">
      <alignment horizontal="center" vertical="center"/>
      <protection hidden="1"/>
    </xf>
    <xf numFmtId="168" fontId="0" fillId="14" borderId="1" xfId="0" applyNumberFormat="1" applyFill="1" applyBorder="1" applyAlignment="1" applyProtection="1">
      <alignment horizontal="center" vertical="center"/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0" fillId="14" borderId="1" xfId="0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14" borderId="1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14" borderId="1" xfId="0" applyFill="1" applyBorder="1" applyProtection="1">
      <protection hidden="1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2.0163255466281131</c:v>
                </c:pt>
                <c:pt idx="2">
                  <c:v>2.621673140601819</c:v>
                </c:pt>
                <c:pt idx="3">
                  <c:v>3.4095004707059817</c:v>
                </c:pt>
                <c:pt idx="4">
                  <c:v>4.4350258947343066</c:v>
                </c:pt>
                <c:pt idx="5">
                  <c:v>5.770236466654187</c:v>
                </c:pt>
                <c:pt idx="6">
                  <c:v>7.5089970713214749</c:v>
                </c:pt>
                <c:pt idx="7">
                  <c:v>9.7737209540079721</c:v>
                </c:pt>
                <c:pt idx="8">
                  <c:v>12.724080145238965</c:v>
                </c:pt>
                <c:pt idx="9">
                  <c:v>16.568381291448102</c:v>
                </c:pt>
                <c:pt idx="10">
                  <c:v>21.578424681057971</c:v>
                </c:pt>
                <c:pt idx="11">
                  <c:v>28.108915772242117</c:v>
                </c:pt>
                <c:pt idx="12">
                  <c:v>36.6228275693935</c:v>
                </c:pt>
                <c:pt idx="13">
                  <c:v>47.724542701983104</c:v>
                </c:pt>
                <c:pt idx="14">
                  <c:v>62.203167380699057</c:v>
                </c:pt>
                <c:pt idx="15">
                  <c:v>81.089146592114631</c:v>
                </c:pt>
                <c:pt idx="16">
                  <c:v>105.72827470437562</c:v>
                </c:pt>
                <c:pt idx="17">
                  <c:v>137.8784585019167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197.85158967202594</c:v>
                </c:pt>
                <c:pt idx="22">
                  <c:v>213.61152302149858</c:v>
                </c:pt>
                <c:pt idx="23">
                  <c:v>229.34468167072271</c:v>
                </c:pt>
                <c:pt idx="24">
                  <c:v>245.05316127669343</c:v>
                </c:pt>
                <c:pt idx="25">
                  <c:v>260.73876672061448</c:v>
                </c:pt>
                <c:pt idx="26">
                  <c:v>193.7131067470614</c:v>
                </c:pt>
                <c:pt idx="27">
                  <c:v>211.80440891545254</c:v>
                </c:pt>
                <c:pt idx="28">
                  <c:v>229.86009453547459</c:v>
                </c:pt>
                <c:pt idx="29">
                  <c:v>247.88335510881768</c:v>
                </c:pt>
                <c:pt idx="30">
                  <c:v>265.87687983783059</c:v>
                </c:pt>
                <c:pt idx="31">
                  <c:v>221.094424049145</c:v>
                </c:pt>
                <c:pt idx="32">
                  <c:v>245.82510561630218</c:v>
                </c:pt>
                <c:pt idx="33">
                  <c:v>270.49926667643871</c:v>
                </c:pt>
                <c:pt idx="34">
                  <c:v>295.12278580201036</c:v>
                </c:pt>
                <c:pt idx="35">
                  <c:v>319.70048005131156</c:v>
                </c:pt>
                <c:pt idx="36">
                  <c:v>276.65969017765576</c:v>
                </c:pt>
                <c:pt idx="37">
                  <c:v>300.24677381248517</c:v>
                </c:pt>
                <c:pt idx="38">
                  <c:v>323.79259907322461</c:v>
                </c:pt>
                <c:pt idx="39">
                  <c:v>347.30058618137645</c:v>
                </c:pt>
                <c:pt idx="40">
                  <c:v>370.77365464076269</c:v>
                </c:pt>
                <c:pt idx="41">
                  <c:v>332.7401462206351</c:v>
                </c:pt>
                <c:pt idx="42">
                  <c:v>355.97934182146497</c:v>
                </c:pt>
                <c:pt idx="43">
                  <c:v>379.18532666257607</c:v>
                </c:pt>
                <c:pt idx="44">
                  <c:v>402.36041748843604</c:v>
                </c:pt>
                <c:pt idx="45">
                  <c:v>425.50664252865255</c:v>
                </c:pt>
                <c:pt idx="46">
                  <c:v>377.65623675733673</c:v>
                </c:pt>
                <c:pt idx="47">
                  <c:v>402.36041748843598</c:v>
                </c:pt>
                <c:pt idx="48">
                  <c:v>427.03179740518721</c:v>
                </c:pt>
                <c:pt idx="49">
                  <c:v>451.6725362162706</c:v>
                </c:pt>
                <c:pt idx="50">
                  <c:v>476.28453894255682</c:v>
                </c:pt>
                <c:pt idx="51">
                  <c:v>440.75297566986848</c:v>
                </c:pt>
                <c:pt idx="52">
                  <c:v>464.87006056330688</c:v>
                </c:pt>
                <c:pt idx="53">
                  <c:v>488.96047611898672</c:v>
                </c:pt>
                <c:pt idx="54">
                  <c:v>513.02571977154412</c:v>
                </c:pt>
                <c:pt idx="55">
                  <c:v>537.06713714333102</c:v>
                </c:pt>
                <c:pt idx="56">
                  <c:v>501.88275263065435</c:v>
                </c:pt>
                <c:pt idx="57">
                  <c:v>527.45334886640921</c:v>
                </c:pt>
                <c:pt idx="58">
                  <c:v>552.99785326740505</c:v>
                </c:pt>
                <c:pt idx="59">
                  <c:v>578.51763916434709</c:v>
                </c:pt>
                <c:pt idx="60">
                  <c:v>604.01394898353021</c:v>
                </c:pt>
                <c:pt idx="61">
                  <c:v>586.59816285328338</c:v>
                </c:pt>
                <c:pt idx="62">
                  <c:v>609.56459959541496</c:v>
                </c:pt>
                <c:pt idx="63">
                  <c:v>632.51308531631423</c:v>
                </c:pt>
                <c:pt idx="64">
                  <c:v>655.44436221136857</c:v>
                </c:pt>
                <c:pt idx="65">
                  <c:v>678.35911636872549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028704"/>
        <c:axId val="1008030880"/>
      </c:scatterChart>
      <c:valAx>
        <c:axId val="1008028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30880"/>
        <c:crosses val="autoZero"/>
        <c:crossBetween val="midCat"/>
      </c:valAx>
      <c:valAx>
        <c:axId val="100803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28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9066016"/>
        <c:axId val="1139069280"/>
      </c:scatterChart>
      <c:valAx>
        <c:axId val="1139066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9069280"/>
        <c:crosses val="autoZero"/>
        <c:crossBetween val="midCat"/>
      </c:valAx>
      <c:valAx>
        <c:axId val="113906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9066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022720"/>
        <c:axId val="1008029248"/>
      </c:scatterChart>
      <c:valAx>
        <c:axId val="1008022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29248"/>
        <c:crosses val="autoZero"/>
        <c:crossBetween val="midCat"/>
      </c:valAx>
      <c:valAx>
        <c:axId val="100802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22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569.03978265954709</c:v>
                </c:pt>
                <c:pt idx="77">
                  <c:v>582.41546615645132</c:v>
                </c:pt>
                <c:pt idx="78">
                  <c:v>595.78474694239321</c:v>
                </c:pt>
                <c:pt idx="79">
                  <c:v>609.14778887966054</c:v>
                </c:pt>
                <c:pt idx="80">
                  <c:v>622.50474805800388</c:v>
                </c:pt>
                <c:pt idx="81">
                  <c:v>635.85577332565333</c:v>
                </c:pt>
                <c:pt idx="82">
                  <c:v>649.2010067734418</c:v>
                </c:pt>
                <c:pt idx="83">
                  <c:v>662.54058417706926</c:v>
                </c:pt>
                <c:pt idx="84">
                  <c:v>675.87463540191914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608.95693147091299</c:v>
                </c:pt>
                <c:pt idx="107">
                  <c:v>618.30749289907305</c:v>
                </c:pt>
                <c:pt idx="108">
                  <c:v>627.65512429961279</c:v>
                </c:pt>
                <c:pt idx="109">
                  <c:v>636.99987545603437</c:v>
                </c:pt>
                <c:pt idx="110">
                  <c:v>646.34179457229243</c:v>
                </c:pt>
                <c:pt idx="111">
                  <c:v>655.68092834550419</c:v>
                </c:pt>
                <c:pt idx="112">
                  <c:v>665.01732203430026</c:v>
                </c:pt>
                <c:pt idx="113">
                  <c:v>674.35101952314142</c:v>
                </c:pt>
                <c:pt idx="114">
                  <c:v>683.68206338288792</c:v>
                </c:pt>
                <c:pt idx="115">
                  <c:v>693.01049492789389</c:v>
                </c:pt>
                <c:pt idx="116">
                  <c:v>607.62089481714168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631.66036748923932</c:v>
                </c:pt>
                <c:pt idx="120">
                  <c:v>639.6692821174388</c:v>
                </c:pt>
                <c:pt idx="121">
                  <c:v>647.67612600023597</c:v>
                </c:pt>
                <c:pt idx="122">
                  <c:v>655.68092834550373</c:v>
                </c:pt>
                <c:pt idx="123">
                  <c:v>663.6837175898421</c:v>
                </c:pt>
                <c:pt idx="124">
                  <c:v>671.68452142819626</c:v>
                </c:pt>
                <c:pt idx="125">
                  <c:v>679.68336684199437</c:v>
                </c:pt>
                <c:pt idx="126">
                  <c:v>601.51251958281682</c:v>
                </c:pt>
                <c:pt idx="127">
                  <c:v>609.1477888796602</c:v>
                </c:pt>
                <c:pt idx="128">
                  <c:v>616.78107210210862</c:v>
                </c:pt>
                <c:pt idx="129">
                  <c:v>624.41239729750191</c:v>
                </c:pt>
                <c:pt idx="130">
                  <c:v>632.0417917716685</c:v>
                </c:pt>
                <c:pt idx="131">
                  <c:v>639.6692821174388</c:v>
                </c:pt>
                <c:pt idx="132">
                  <c:v>647.29489424172436</c:v>
                </c:pt>
                <c:pt idx="133">
                  <c:v>654.91865339125741</c:v>
                </c:pt>
                <c:pt idx="134">
                  <c:v>662.54058417706881</c:v>
                </c:pt>
                <c:pt idx="135">
                  <c:v>670.16071059778062</c:v>
                </c:pt>
                <c:pt idx="136">
                  <c:v>595.21190686629973</c:v>
                </c:pt>
                <c:pt idx="137">
                  <c:v>602.2761367009989</c:v>
                </c:pt>
                <c:pt idx="138">
                  <c:v>609.33864504715143</c:v>
                </c:pt>
                <c:pt idx="139">
                  <c:v>616.39945467421887</c:v>
                </c:pt>
                <c:pt idx="140">
                  <c:v>623.4585877874099</c:v>
                </c:pt>
                <c:pt idx="141">
                  <c:v>630.51606604803271</c:v>
                </c:pt>
                <c:pt idx="142">
                  <c:v>637.571910592888</c:v>
                </c:pt>
                <c:pt idx="143">
                  <c:v>644.62614205275918</c:v>
                </c:pt>
                <c:pt idx="144">
                  <c:v>651.678780570051</c:v>
                </c:pt>
                <c:pt idx="145">
                  <c:v>658.72984581562616</c:v>
                </c:pt>
                <c:pt idx="146">
                  <c:v>665.20783246038218</c:v>
                </c:pt>
                <c:pt idx="147">
                  <c:v>671.68452142819604</c:v>
                </c:pt>
                <c:pt idx="148">
                  <c:v>678.15992699692333</c:v>
                </c:pt>
                <c:pt idx="149">
                  <c:v>684.63406314951362</c:v>
                </c:pt>
                <c:pt idx="150">
                  <c:v>691.10694358289231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034688"/>
        <c:axId val="1008031424"/>
      </c:scatterChart>
      <c:valAx>
        <c:axId val="1008034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31424"/>
        <c:crosses val="autoZero"/>
        <c:crossBetween val="midCat"/>
      </c:valAx>
      <c:valAx>
        <c:axId val="100803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34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3.5079568642651977</c:v>
                </c:pt>
                <c:pt idx="2">
                  <c:v>5.0754738619294502</c:v>
                </c:pt>
                <c:pt idx="3">
                  <c:v>7.3464798288661832</c:v>
                </c:pt>
                <c:pt idx="4">
                  <c:v>10.637976702613718</c:v>
                </c:pt>
                <c:pt idx="5">
                  <c:v>15.410348236888794</c:v>
                </c:pt>
                <c:pt idx="6">
                  <c:v>22.33243593261292</c:v>
                </c:pt>
                <c:pt idx="7">
                  <c:v>32.376243423236758</c:v>
                </c:pt>
                <c:pt idx="8">
                  <c:v>46.954797261422669</c:v>
                </c:pt>
                <c:pt idx="9">
                  <c:v>68.122884564951377</c:v>
                </c:pt>
                <c:pt idx="10">
                  <c:v>98.869421667647373</c:v>
                </c:pt>
                <c:pt idx="11">
                  <c:v>124.73397441438976</c:v>
                </c:pt>
                <c:pt idx="12">
                  <c:v>150.4677831266462</c:v>
                </c:pt>
                <c:pt idx="13">
                  <c:v>176.09644305059291</c:v>
                </c:pt>
                <c:pt idx="14">
                  <c:v>201.637439380974</c:v>
                </c:pt>
                <c:pt idx="15">
                  <c:v>227.10344715858128</c:v>
                </c:pt>
                <c:pt idx="16">
                  <c:v>256.18627627912718</c:v>
                </c:pt>
                <c:pt idx="17">
                  <c:v>285.19438858407324</c:v>
                </c:pt>
                <c:pt idx="18">
                  <c:v>314.13644855888282</c:v>
                </c:pt>
                <c:pt idx="19">
                  <c:v>343.0193927448725</c:v>
                </c:pt>
                <c:pt idx="20">
                  <c:v>371.84889400619687</c:v>
                </c:pt>
                <c:pt idx="21">
                  <c:v>400.22463007117284</c:v>
                </c:pt>
                <c:pt idx="22">
                  <c:v>428.55683512546557</c:v>
                </c:pt>
                <c:pt idx="23">
                  <c:v>456.84878825602163</c:v>
                </c:pt>
                <c:pt idx="24">
                  <c:v>485.1033296147063</c:v>
                </c:pt>
                <c:pt idx="25">
                  <c:v>513.32294183422596</c:v>
                </c:pt>
                <c:pt idx="26">
                  <c:v>420.06153993571371</c:v>
                </c:pt>
                <c:pt idx="27">
                  <c:v>435.83563265121012</c:v>
                </c:pt>
                <c:pt idx="28">
                  <c:v>451.59747678605771</c:v>
                </c:pt>
                <c:pt idx="29">
                  <c:v>467.3475599057353</c:v>
                </c:pt>
                <c:pt idx="30">
                  <c:v>483.08633404340497</c:v>
                </c:pt>
                <c:pt idx="31">
                  <c:v>508.48767664593635</c:v>
                </c:pt>
                <c:pt idx="32">
                  <c:v>533.86221327471162</c:v>
                </c:pt>
                <c:pt idx="33">
                  <c:v>559.21139573734911</c:v>
                </c:pt>
                <c:pt idx="34">
                  <c:v>584.53653362933881</c:v>
                </c:pt>
                <c:pt idx="35">
                  <c:v>609.83881394520915</c:v>
                </c:pt>
                <c:pt idx="36">
                  <c:v>506.87570609003586</c:v>
                </c:pt>
                <c:pt idx="37">
                  <c:v>530.64148401823672</c:v>
                </c:pt>
                <c:pt idx="38">
                  <c:v>554.38487206772777</c:v>
                </c:pt>
                <c:pt idx="39">
                  <c:v>578.1069630190849</c:v>
                </c:pt>
                <c:pt idx="40">
                  <c:v>601.80875275182677</c:v>
                </c:pt>
                <c:pt idx="41">
                  <c:v>624.28741708027883</c:v>
                </c:pt>
                <c:pt idx="42">
                  <c:v>646.74933039094424</c:v>
                </c:pt>
                <c:pt idx="43">
                  <c:v>669.19515567193196</c:v>
                </c:pt>
                <c:pt idx="44">
                  <c:v>691.62550786083909</c:v>
                </c:pt>
                <c:pt idx="45">
                  <c:v>714.04095880378497</c:v>
                </c:pt>
                <c:pt idx="46">
                  <c:v>604.61952581148842</c:v>
                </c:pt>
                <c:pt idx="47">
                  <c:v>625.49115239128207</c:v>
                </c:pt>
                <c:pt idx="48">
                  <c:v>646.34836777271744</c:v>
                </c:pt>
                <c:pt idx="49">
                  <c:v>667.19170197719166</c:v>
                </c:pt>
                <c:pt idx="50">
                  <c:v>688.02164924470435</c:v>
                </c:pt>
                <c:pt idx="51">
                  <c:v>707.6380330149783</c:v>
                </c:pt>
                <c:pt idx="52">
                  <c:v>727.2433029293785</c:v>
                </c:pt>
                <c:pt idx="53">
                  <c:v>746.83780046681147</c:v>
                </c:pt>
                <c:pt idx="54">
                  <c:v>766.42184774647819</c:v>
                </c:pt>
                <c:pt idx="55">
                  <c:v>785.99574910205729</c:v>
                </c:pt>
                <c:pt idx="56">
                  <c:v>682.41487666314265</c:v>
                </c:pt>
                <c:pt idx="57">
                  <c:v>700.83362587605768</c:v>
                </c:pt>
                <c:pt idx="58">
                  <c:v>719.2424719688139</c:v>
                </c:pt>
                <c:pt idx="59">
                  <c:v>737.64170385632235</c:v>
                </c:pt>
                <c:pt idx="60">
                  <c:v>756.03159487997891</c:v>
                </c:pt>
                <c:pt idx="61">
                  <c:v>773.21392752964073</c:v>
                </c:pt>
                <c:pt idx="62">
                  <c:v>790.38852539282516</c:v>
                </c:pt>
                <c:pt idx="63">
                  <c:v>807.55558004598652</c:v>
                </c:pt>
                <c:pt idx="64">
                  <c:v>824.71527426490081</c:v>
                </c:pt>
                <c:pt idx="65">
                  <c:v>841.86778260737219</c:v>
                </c:pt>
                <c:pt idx="66">
                  <c:v>742.83978237834242</c:v>
                </c:pt>
                <c:pt idx="67">
                  <c:v>759.62854687812899</c:v>
                </c:pt>
                <c:pt idx="68">
                  <c:v>776.40978134353782</c:v>
                </c:pt>
                <c:pt idx="69">
                  <c:v>793.18367129725686</c:v>
                </c:pt>
                <c:pt idx="70">
                  <c:v>809.95039378332478</c:v>
                </c:pt>
                <c:pt idx="71">
                  <c:v>825.91219210227018</c:v>
                </c:pt>
                <c:pt idx="72">
                  <c:v>841.86778260737185</c:v>
                </c:pt>
                <c:pt idx="73">
                  <c:v>857.81729940942398</c:v>
                </c:pt>
                <c:pt idx="74">
                  <c:v>873.76087123072591</c:v>
                </c:pt>
                <c:pt idx="75">
                  <c:v>889.69862171796501</c:v>
                </c:pt>
                <c:pt idx="76">
                  <c:v>794.78080809486983</c:v>
                </c:pt>
                <c:pt idx="77">
                  <c:v>809.55126809088426</c:v>
                </c:pt>
                <c:pt idx="78">
                  <c:v>824.31629388327747</c:v>
                </c:pt>
                <c:pt idx="79">
                  <c:v>839.07599643485094</c:v>
                </c:pt>
                <c:pt idx="80">
                  <c:v>853.83048249001013</c:v>
                </c:pt>
                <c:pt idx="81">
                  <c:v>868.18128949534957</c:v>
                </c:pt>
                <c:pt idx="82">
                  <c:v>882.52734668149242</c:v>
                </c:pt>
                <c:pt idx="83">
                  <c:v>896.86874206429422</c:v>
                </c:pt>
                <c:pt idx="84">
                  <c:v>911.20556061808486</c:v>
                </c:pt>
                <c:pt idx="85">
                  <c:v>925.53788442795531</c:v>
                </c:pt>
                <c:pt idx="86">
                  <c:v>837.08174918959685</c:v>
                </c:pt>
                <c:pt idx="87">
                  <c:v>850.24202796238785</c:v>
                </c:pt>
                <c:pt idx="88">
                  <c:v>863.39821935507405</c:v>
                </c:pt>
                <c:pt idx="89">
                  <c:v>876.55039437276866</c:v>
                </c:pt>
                <c:pt idx="90">
                  <c:v>889.69862171796501</c:v>
                </c:pt>
                <c:pt idx="91">
                  <c:v>902.84296789883319</c:v>
                </c:pt>
                <c:pt idx="92">
                  <c:v>915.9834973308931</c:v>
                </c:pt>
                <c:pt idx="93">
                  <c:v>929.12027243255068</c:v>
                </c:pt>
                <c:pt idx="94">
                  <c:v>942.25335371495942</c:v>
                </c:pt>
                <c:pt idx="95">
                  <c:v>955.38279986661644</c:v>
                </c:pt>
                <c:pt idx="96">
                  <c:v>870.17407944293564</c:v>
                </c:pt>
                <c:pt idx="97">
                  <c:v>882.52734668149287</c:v>
                </c:pt>
                <c:pt idx="98">
                  <c:v>894.87715718388165</c:v>
                </c:pt>
                <c:pt idx="99">
                  <c:v>907.22356533679067</c:v>
                </c:pt>
                <c:pt idx="100">
                  <c:v>919.56662392723001</c:v>
                </c:pt>
                <c:pt idx="101">
                  <c:v>931.90638421087033</c:v>
                </c:pt>
                <c:pt idx="102">
                  <c:v>944.24289597657082</c:v>
                </c:pt>
                <c:pt idx="103">
                  <c:v>956.57620760736972</c:v>
                </c:pt>
                <c:pt idx="104">
                  <c:v>968.90636613816332</c:v>
                </c:pt>
                <c:pt idx="105">
                  <c:v>981.23341731030507</c:v>
                </c:pt>
                <c:pt idx="106">
                  <c:v>902.84296789883319</c:v>
                </c:pt>
                <c:pt idx="107">
                  <c:v>913.99275086605473</c:v>
                </c:pt>
                <c:pt idx="108">
                  <c:v>925.13982430467286</c:v>
                </c:pt>
                <c:pt idx="109">
                  <c:v>936.28422543602983</c:v>
                </c:pt>
                <c:pt idx="110">
                  <c:v>947.42599052390381</c:v>
                </c:pt>
                <c:pt idx="111">
                  <c:v>958.56515491035191</c:v>
                </c:pt>
                <c:pt idx="112">
                  <c:v>969.70175304979659</c:v>
                </c:pt>
                <c:pt idx="113">
                  <c:v>980.83581854146848</c:v>
                </c:pt>
                <c:pt idx="114">
                  <c:v>991.96738416030121</c:v>
                </c:pt>
                <c:pt idx="115">
                  <c:v>1003.0964818863695</c:v>
                </c:pt>
                <c:pt idx="116">
                  <c:v>1013.825803793727</c:v>
                </c:pt>
                <c:pt idx="117">
                  <c:v>1024.5528873010708</c:v>
                </c:pt>
                <c:pt idx="118">
                  <c:v>1035.277759124818</c:v>
                </c:pt>
                <c:pt idx="119">
                  <c:v>1046.0004453832705</c:v>
                </c:pt>
                <c:pt idx="120">
                  <c:v>1056.7209716161244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033056"/>
        <c:axId val="1008024352"/>
      </c:scatterChart>
      <c:valAx>
        <c:axId val="100803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24352"/>
        <c:crosses val="autoZero"/>
        <c:crossBetween val="midCat"/>
      </c:valAx>
      <c:valAx>
        <c:axId val="100802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3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607.37079251282216</c:v>
                </c:pt>
                <c:pt idx="77">
                  <c:v>621.6495556688393</c:v>
                </c:pt>
                <c:pt idx="78">
                  <c:v>635.92152747320313</c:v>
                </c:pt>
                <c:pt idx="79">
                  <c:v>650.18688173454336</c:v>
                </c:pt>
                <c:pt idx="80">
                  <c:v>664.4457840171641</c:v>
                </c:pt>
                <c:pt idx="81">
                  <c:v>678.69839220429378</c:v>
                </c:pt>
                <c:pt idx="82">
                  <c:v>692.94485701159226</c:v>
                </c:pt>
                <c:pt idx="83">
                  <c:v>707.18532245626284</c:v>
                </c:pt>
                <c:pt idx="84">
                  <c:v>721.41992628643982</c:v>
                </c:pt>
                <c:pt idx="85">
                  <c:v>735.64880037494902</c:v>
                </c:pt>
                <c:pt idx="86">
                  <c:v>634.4946308834858</c:v>
                </c:pt>
                <c:pt idx="87">
                  <c:v>647.33433222460906</c:v>
                </c:pt>
                <c:pt idx="88">
                  <c:v>660.16878125310791</c:v>
                </c:pt>
                <c:pt idx="89">
                  <c:v>672.99809442020444</c:v>
                </c:pt>
                <c:pt idx="90">
                  <c:v>685.82238337756689</c:v>
                </c:pt>
                <c:pt idx="91">
                  <c:v>698.6417552630445</c:v>
                </c:pt>
                <c:pt idx="92">
                  <c:v>711.45631296435033</c:v>
                </c:pt>
                <c:pt idx="93">
                  <c:v>724.2661553627737</c:v>
                </c:pt>
                <c:pt idx="94">
                  <c:v>737.07137755876681</c:v>
                </c:pt>
                <c:pt idx="95">
                  <c:v>749.87207108104565</c:v>
                </c:pt>
                <c:pt idx="96">
                  <c:v>647.13056877940517</c:v>
                </c:pt>
                <c:pt idx="97">
                  <c:v>658.3356056379522</c:v>
                </c:pt>
                <c:pt idx="98">
                  <c:v>669.53671578846343</c:v>
                </c:pt>
                <c:pt idx="99">
                  <c:v>680.73397415831323</c:v>
                </c:pt>
                <c:pt idx="100">
                  <c:v>691.92745300992476</c:v>
                </c:pt>
                <c:pt idx="101">
                  <c:v>703.11722207803916</c:v>
                </c:pt>
                <c:pt idx="102">
                  <c:v>714.30334869779642</c:v>
                </c:pt>
                <c:pt idx="103">
                  <c:v>725.48589792438099</c:v>
                </c:pt>
                <c:pt idx="104">
                  <c:v>736.66493264491362</c:v>
                </c:pt>
                <c:pt idx="105">
                  <c:v>747.84051368319672</c:v>
                </c:pt>
                <c:pt idx="106">
                  <c:v>649.98313677136616</c:v>
                </c:pt>
                <c:pt idx="107">
                  <c:v>659.96510025530552</c:v>
                </c:pt>
                <c:pt idx="108">
                  <c:v>669.94395586071653</c:v>
                </c:pt>
                <c:pt idx="109">
                  <c:v>679.91975639292957</c:v>
                </c:pt>
                <c:pt idx="110">
                  <c:v>689.89255298185083</c:v>
                </c:pt>
                <c:pt idx="111">
                  <c:v>699.86239515908392</c:v>
                </c:pt>
                <c:pt idx="112">
                  <c:v>709.82933093043096</c:v>
                </c:pt>
                <c:pt idx="113">
                  <c:v>719.79340684411318</c:v>
                </c:pt>
                <c:pt idx="114">
                  <c:v>729.75466805501628</c:v>
                </c:pt>
                <c:pt idx="115">
                  <c:v>739.71315838525106</c:v>
                </c:pt>
                <c:pt idx="116">
                  <c:v>648.55688512470135</c:v>
                </c:pt>
                <c:pt idx="117">
                  <c:v>657.11343017139041</c:v>
                </c:pt>
                <c:pt idx="118">
                  <c:v>665.66768058875277</c:v>
                </c:pt>
                <c:pt idx="119">
                  <c:v>674.21967001771225</c:v>
                </c:pt>
                <c:pt idx="120">
                  <c:v>682.76943117631015</c:v>
                </c:pt>
                <c:pt idx="121">
                  <c:v>691.31699589650907</c:v>
                </c:pt>
                <c:pt idx="122">
                  <c:v>699.86239515908358</c:v>
                </c:pt>
                <c:pt idx="123">
                  <c:v>708.40565912671673</c:v>
                </c:pt>
                <c:pt idx="124">
                  <c:v>716.94681717542073</c:v>
                </c:pt>
                <c:pt idx="125">
                  <c:v>725.48589792438042</c:v>
                </c:pt>
                <c:pt idx="126">
                  <c:v>642.03605120322243</c:v>
                </c:pt>
                <c:pt idx="127">
                  <c:v>650.18688173454279</c:v>
                </c:pt>
                <c:pt idx="128">
                  <c:v>658.33560563795163</c:v>
                </c:pt>
                <c:pt idx="129">
                  <c:v>666.48225266324448</c:v>
                </c:pt>
                <c:pt idx="130">
                  <c:v>674.62685177369769</c:v>
                </c:pt>
                <c:pt idx="131">
                  <c:v>682.76943117630992</c:v>
                </c:pt>
                <c:pt idx="132">
                  <c:v>690.91001835052737</c:v>
                </c:pt>
                <c:pt idx="133">
                  <c:v>699.04864007554272</c:v>
                </c:pt>
                <c:pt idx="134">
                  <c:v>707.18532245626238</c:v>
                </c:pt>
                <c:pt idx="135">
                  <c:v>715.32009094800981</c:v>
                </c:pt>
                <c:pt idx="136">
                  <c:v>635.31000847549626</c:v>
                </c:pt>
                <c:pt idx="137">
                  <c:v>642.85122991923947</c:v>
                </c:pt>
                <c:pt idx="138">
                  <c:v>650.39062538112023</c:v>
                </c:pt>
                <c:pt idx="139">
                  <c:v>657.92821901269269</c:v>
                </c:pt>
                <c:pt idx="140">
                  <c:v>665.46403436700814</c:v>
                </c:pt>
                <c:pt idx="141">
                  <c:v>672.99809442020353</c:v>
                </c:pt>
                <c:pt idx="142">
                  <c:v>680.53042159207052</c:v>
                </c:pt>
                <c:pt idx="143">
                  <c:v>688.06103776566806</c:v>
                </c:pt>
                <c:pt idx="144">
                  <c:v>695.58996430603349</c:v>
                </c:pt>
                <c:pt idx="145">
                  <c:v>703.11722207803825</c:v>
                </c:pt>
                <c:pt idx="146">
                  <c:v>710.03270784930407</c:v>
                </c:pt>
                <c:pt idx="147">
                  <c:v>716.94681717542028</c:v>
                </c:pt>
                <c:pt idx="148">
                  <c:v>723.85956520090042</c:v>
                </c:pt>
                <c:pt idx="149">
                  <c:v>730.77096675745008</c:v>
                </c:pt>
                <c:pt idx="150">
                  <c:v>737.68103637338982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024896"/>
        <c:axId val="1008036320"/>
      </c:scatterChart>
      <c:valAx>
        <c:axId val="1008024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36320"/>
        <c:crosses val="autoZero"/>
        <c:crossBetween val="midCat"/>
      </c:valAx>
      <c:valAx>
        <c:axId val="100803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24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293.44034996889724</c:v>
                </c:pt>
                <c:pt idx="32">
                  <c:v>316.88647637416977</c:v>
                </c:pt>
                <c:pt idx="33">
                  <c:v>340.2941842426967</c:v>
                </c:pt>
                <c:pt idx="34">
                  <c:v>363.66648605477627</c:v>
                </c:pt>
                <c:pt idx="35">
                  <c:v>387.00597559413177</c:v>
                </c:pt>
                <c:pt idx="36">
                  <c:v>289.96337472940422</c:v>
                </c:pt>
                <c:pt idx="37">
                  <c:v>314.28330815365308</c:v>
                </c:pt>
                <c:pt idx="38">
                  <c:v>338.56152844098671</c:v>
                </c:pt>
                <c:pt idx="39">
                  <c:v>362.80144525672239</c:v>
                </c:pt>
                <c:pt idx="40">
                  <c:v>387.00597559413171</c:v>
                </c:pt>
                <c:pt idx="41">
                  <c:v>411.60899407848501</c:v>
                </c:pt>
                <c:pt idx="42">
                  <c:v>436.18028292908167</c:v>
                </c:pt>
                <c:pt idx="43">
                  <c:v>460.72187919832771</c:v>
                </c:pt>
                <c:pt idx="44">
                  <c:v>485.23558538841758</c:v>
                </c:pt>
                <c:pt idx="45">
                  <c:v>509.72300718239194</c:v>
                </c:pt>
                <c:pt idx="46">
                  <c:v>412.90299192267616</c:v>
                </c:pt>
                <c:pt idx="47">
                  <c:v>436.61108755732999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529.46660755485038</c:v>
                </c:pt>
                <c:pt idx="52">
                  <c:v>551.33817074688682</c:v>
                </c:pt>
                <c:pt idx="53">
                  <c:v>573.19155224586348</c:v>
                </c:pt>
                <c:pt idx="54">
                  <c:v>595.02754210367516</c:v>
                </c:pt>
                <c:pt idx="55">
                  <c:v>616.84686771553982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616.41919362679607</c:v>
                </c:pt>
                <c:pt idx="62">
                  <c:v>635.23110191241869</c:v>
                </c:pt>
                <c:pt idx="63">
                  <c:v>654.03150003454277</c:v>
                </c:pt>
                <c:pt idx="64">
                  <c:v>672.82076514505184</c:v>
                </c:pt>
                <c:pt idx="65">
                  <c:v>691.59925163326659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675.80896375991858</c:v>
                </c:pt>
                <c:pt idx="72">
                  <c:v>692.0259128007566</c:v>
                </c:pt>
                <c:pt idx="73">
                  <c:v>708.23507701664573</c:v>
                </c:pt>
                <c:pt idx="74">
                  <c:v>724.43665952870151</c:v>
                </c:pt>
                <c:pt idx="75">
                  <c:v>740.63085363962227</c:v>
                </c:pt>
                <c:pt idx="76">
                  <c:v>636.08591222734651</c:v>
                </c:pt>
                <c:pt idx="77">
                  <c:v>651.04128176433699</c:v>
                </c:pt>
                <c:pt idx="78">
                  <c:v>665.98957038987191</c:v>
                </c:pt>
                <c:pt idx="79">
                  <c:v>680.93095932318113</c:v>
                </c:pt>
                <c:pt idx="80">
                  <c:v>695.86562118765926</c:v>
                </c:pt>
                <c:pt idx="81">
                  <c:v>710.79372059813113</c:v>
                </c:pt>
                <c:pt idx="82">
                  <c:v>725.71541469625208</c:v>
                </c:pt>
                <c:pt idx="83">
                  <c:v>740.63085363962227</c:v>
                </c:pt>
                <c:pt idx="84">
                  <c:v>755.54018104948091</c:v>
                </c:pt>
                <c:pt idx="85">
                  <c:v>770.44353442125657</c:v>
                </c:pt>
                <c:pt idx="86">
                  <c:v>664.49505493418872</c:v>
                </c:pt>
                <c:pt idx="87">
                  <c:v>677.94322510709173</c:v>
                </c:pt>
                <c:pt idx="88">
                  <c:v>691.38591902688142</c:v>
                </c:pt>
                <c:pt idx="89">
                  <c:v>704.82325810985901</c:v>
                </c:pt>
                <c:pt idx="90">
                  <c:v>718.25535876813444</c:v>
                </c:pt>
                <c:pt idx="91">
                  <c:v>731.6823327075449</c:v>
                </c:pt>
                <c:pt idx="92">
                  <c:v>745.10428720258085</c:v>
                </c:pt>
                <c:pt idx="93">
                  <c:v>758.52132535048941</c:v>
                </c:pt>
                <c:pt idx="94">
                  <c:v>771.93354630647627</c:v>
                </c:pt>
                <c:pt idx="95">
                  <c:v>785.34104550172685</c:v>
                </c:pt>
                <c:pt idx="96">
                  <c:v>677.72980518897145</c:v>
                </c:pt>
                <c:pt idx="97">
                  <c:v>689.46586480458484</c:v>
                </c:pt>
                <c:pt idx="98">
                  <c:v>701.19783029087955</c:v>
                </c:pt>
                <c:pt idx="99">
                  <c:v>712.92577976987548</c:v>
                </c:pt>
                <c:pt idx="100">
                  <c:v>724.64978858501593</c:v>
                </c:pt>
                <c:pt idx="101">
                  <c:v>736.36992944429039</c:v>
                </c:pt>
                <c:pt idx="102">
                  <c:v>748.08627255377723</c:v>
                </c:pt>
                <c:pt idx="103">
                  <c:v>759.79888574238987</c:v>
                </c:pt>
                <c:pt idx="104">
                  <c:v>771.50783457853822</c:v>
                </c:pt>
                <c:pt idx="105">
                  <c:v>783.21318247934266</c:v>
                </c:pt>
                <c:pt idx="106">
                  <c:v>680.71755867509785</c:v>
                </c:pt>
                <c:pt idx="107">
                  <c:v>691.17258507143595</c:v>
                </c:pt>
                <c:pt idx="108">
                  <c:v>701.62437108002803</c:v>
                </c:pt>
                <c:pt idx="109">
                  <c:v>712.07297175764188</c:v>
                </c:pt>
                <c:pt idx="110">
                  <c:v>722.51844041418656</c:v>
                </c:pt>
                <c:pt idx="111">
                  <c:v>732.96082869312204</c:v>
                </c:pt>
                <c:pt idx="112">
                  <c:v>743.40018664705258</c:v>
                </c:pt>
                <c:pt idx="113">
                  <c:v>753.83656280885486</c:v>
                </c:pt>
                <c:pt idx="114">
                  <c:v>764.27000425866299</c:v>
                </c:pt>
                <c:pt idx="115">
                  <c:v>774.70055668701116</c:v>
                </c:pt>
                <c:pt idx="116">
                  <c:v>679.22371566061372</c:v>
                </c:pt>
                <c:pt idx="117">
                  <c:v>688.18576777705664</c:v>
                </c:pt>
                <c:pt idx="118">
                  <c:v>697.14542742909498</c:v>
                </c:pt>
                <c:pt idx="119">
                  <c:v>706.1027296919865</c:v>
                </c:pt>
                <c:pt idx="120">
                  <c:v>715.05770867875628</c:v>
                </c:pt>
                <c:pt idx="121">
                  <c:v>724.01039757857222</c:v>
                </c:pt>
                <c:pt idx="122">
                  <c:v>732.96082869312158</c:v>
                </c:pt>
                <c:pt idx="123">
                  <c:v>741.90903347112101</c:v>
                </c:pt>
                <c:pt idx="124">
                  <c:v>750.85504254107434</c:v>
                </c:pt>
                <c:pt idx="125">
                  <c:v>759.79888574238919</c:v>
                </c:pt>
                <c:pt idx="126">
                  <c:v>672.39385739451961</c:v>
                </c:pt>
                <c:pt idx="127">
                  <c:v>680.93095932318067</c:v>
                </c:pt>
                <c:pt idx="128">
                  <c:v>689.46586480458427</c:v>
                </c:pt>
                <c:pt idx="129">
                  <c:v>697.99860485695456</c:v>
                </c:pt>
                <c:pt idx="130">
                  <c:v>706.52920967846273</c:v>
                </c:pt>
                <c:pt idx="131">
                  <c:v>715.05770867875617</c:v>
                </c:pt>
                <c:pt idx="132">
                  <c:v>723.58413050890931</c:v>
                </c:pt>
                <c:pt idx="133">
                  <c:v>732.10850308988836</c:v>
                </c:pt>
                <c:pt idx="134">
                  <c:v>740.63085363962171</c:v>
                </c:pt>
                <c:pt idx="135">
                  <c:v>749.15120869876091</c:v>
                </c:pt>
                <c:pt idx="136">
                  <c:v>665.34907222405491</c:v>
                </c:pt>
                <c:pt idx="137">
                  <c:v>673.24766732900628</c:v>
                </c:pt>
                <c:pt idx="138">
                  <c:v>681.14435859852881</c:v>
                </c:pt>
                <c:pt idx="139">
                  <c:v>689.03917121391544</c:v>
                </c:pt>
                <c:pt idx="140">
                  <c:v>696.93212973243863</c:v>
                </c:pt>
                <c:pt idx="141">
                  <c:v>704.82325810985822</c:v>
                </c:pt>
                <c:pt idx="142">
                  <c:v>712.71257972186811</c:v>
                </c:pt>
                <c:pt idx="143">
                  <c:v>720.60011738454648</c:v>
                </c:pt>
                <c:pt idx="144">
                  <c:v>728.48589337386068</c:v>
                </c:pt>
                <c:pt idx="145">
                  <c:v>736.36992944428948</c:v>
                </c:pt>
                <c:pt idx="146">
                  <c:v>743.61320355869248</c:v>
                </c:pt>
                <c:pt idx="147">
                  <c:v>750.85504254107411</c:v>
                </c:pt>
                <c:pt idx="148">
                  <c:v>758.0954621816569</c:v>
                </c:pt>
                <c:pt idx="149">
                  <c:v>765.33447794452002</c:v>
                </c:pt>
                <c:pt idx="150">
                  <c:v>772.57210497742108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033600"/>
        <c:axId val="1008025440"/>
      </c:scatterChart>
      <c:valAx>
        <c:axId val="1008033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25440"/>
        <c:crosses val="autoZero"/>
        <c:crossBetween val="midCat"/>
      </c:valAx>
      <c:valAx>
        <c:axId val="100802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33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2.7465341344178431</c:v>
                </c:pt>
                <c:pt idx="2">
                  <c:v>3.3773863313358046</c:v>
                </c:pt>
                <c:pt idx="3">
                  <c:v>4.1536912306845926</c:v>
                </c:pt>
                <c:pt idx="4">
                  <c:v>5.1091052267204873</c:v>
                </c:pt>
                <c:pt idx="5">
                  <c:v>6.2850984856539283</c:v>
                </c:pt>
                <c:pt idx="6">
                  <c:v>7.7327746255951508</c:v>
                </c:pt>
                <c:pt idx="7">
                  <c:v>9.5151153724345257</c:v>
                </c:pt>
                <c:pt idx="8">
                  <c:v>11.709749701165244</c:v>
                </c:pt>
                <c:pt idx="9">
                  <c:v>14.412370327968787</c:v>
                </c:pt>
                <c:pt idx="10">
                  <c:v>17.740949267825641</c:v>
                </c:pt>
                <c:pt idx="11">
                  <c:v>21.840939810177801</c:v>
                </c:pt>
                <c:pt idx="12">
                  <c:v>26.891696291604656</c:v>
                </c:pt>
                <c:pt idx="13">
                  <c:v>33.114397437856908</c:v>
                </c:pt>
                <c:pt idx="14">
                  <c:v>40.781826253516414</c:v>
                </c:pt>
                <c:pt idx="15">
                  <c:v>50.230442479478249</c:v>
                </c:pt>
                <c:pt idx="16">
                  <c:v>61.875286254465586</c:v>
                </c:pt>
                <c:pt idx="17">
                  <c:v>76.228378428740754</c:v>
                </c:pt>
                <c:pt idx="18">
                  <c:v>93.921439700918299</c:v>
                </c:pt>
                <c:pt idx="19">
                  <c:v>115.73394444902232</c:v>
                </c:pt>
                <c:pt idx="20">
                  <c:v>142.62776454340624</c:v>
                </c:pt>
                <c:pt idx="21">
                  <c:v>156.31763533587534</c:v>
                </c:pt>
                <c:pt idx="22">
                  <c:v>169.97903495411808</c:v>
                </c:pt>
                <c:pt idx="23">
                  <c:v>183.61457550412516</c:v>
                </c:pt>
                <c:pt idx="24">
                  <c:v>197.22644889975376</c:v>
                </c:pt>
                <c:pt idx="25">
                  <c:v>210.81651943579473</c:v>
                </c:pt>
                <c:pt idx="26">
                  <c:v>163.91063857007148</c:v>
                </c:pt>
                <c:pt idx="27">
                  <c:v>181.34368368345915</c:v>
                </c:pt>
                <c:pt idx="28">
                  <c:v>198.73750204412639</c:v>
                </c:pt>
                <c:pt idx="29">
                  <c:v>216.09601105321738</c:v>
                </c:pt>
                <c:pt idx="30">
                  <c:v>233.42244664801709</c:v>
                </c:pt>
                <c:pt idx="31">
                  <c:v>253.7248916637395</c:v>
                </c:pt>
                <c:pt idx="32">
                  <c:v>273.99055606211846</c:v>
                </c:pt>
                <c:pt idx="33">
                  <c:v>294.22254221033853</c:v>
                </c:pt>
                <c:pt idx="34">
                  <c:v>314.42349089260648</c:v>
                </c:pt>
                <c:pt idx="35">
                  <c:v>334.59567585759896</c:v>
                </c:pt>
                <c:pt idx="36">
                  <c:v>250.71952474895662</c:v>
                </c:pt>
                <c:pt idx="37">
                  <c:v>271.74053105174636</c:v>
                </c:pt>
                <c:pt idx="38">
                  <c:v>292.72497100977279</c:v>
                </c:pt>
                <c:pt idx="39">
                  <c:v>313.67583358542862</c:v>
                </c:pt>
                <c:pt idx="40">
                  <c:v>334.59567585759885</c:v>
                </c:pt>
                <c:pt idx="41">
                  <c:v>355.85951361436696</c:v>
                </c:pt>
                <c:pt idx="42">
                  <c:v>377.09553671098348</c:v>
                </c:pt>
                <c:pt idx="43">
                  <c:v>398.30553085732481</c:v>
                </c:pt>
                <c:pt idx="44">
                  <c:v>419.49107615312869</c:v>
                </c:pt>
                <c:pt idx="45">
                  <c:v>440.65358016358806</c:v>
                </c:pt>
                <c:pt idx="46">
                  <c:v>356.97787588797149</c:v>
                </c:pt>
                <c:pt idx="47">
                  <c:v>377.46786129486037</c:v>
                </c:pt>
                <c:pt idx="48">
                  <c:v>397.93364074958509</c:v>
                </c:pt>
                <c:pt idx="49">
                  <c:v>418.37663353903241</c:v>
                </c:pt>
                <c:pt idx="50">
                  <c:v>438.79810900392067</c:v>
                </c:pt>
                <c:pt idx="51">
                  <c:v>457.71615652908685</c:v>
                </c:pt>
                <c:pt idx="52">
                  <c:v>476.61751095556161</c:v>
                </c:pt>
                <c:pt idx="53">
                  <c:v>495.50292704447776</c:v>
                </c:pt>
                <c:pt idx="54">
                  <c:v>514.3730973668587</c:v>
                </c:pt>
                <c:pt idx="55">
                  <c:v>533.22865956797193</c:v>
                </c:pt>
                <c:pt idx="56">
                  <c:v>446.96093391901172</c:v>
                </c:pt>
                <c:pt idx="57">
                  <c:v>464.38908865378454</c:v>
                </c:pt>
                <c:pt idx="58">
                  <c:v>481.80329954772265</c:v>
                </c:pt>
                <c:pt idx="59">
                  <c:v>499.20414127497412</c:v>
                </c:pt>
                <c:pt idx="60">
                  <c:v>516.59214520035414</c:v>
                </c:pt>
                <c:pt idx="61">
                  <c:v>532.85907926072548</c:v>
                </c:pt>
                <c:pt idx="62">
                  <c:v>549.11557082630065</c:v>
                </c:pt>
                <c:pt idx="63">
                  <c:v>565.36197241452328</c:v>
                </c:pt>
                <c:pt idx="64">
                  <c:v>581.59861464224048</c:v>
                </c:pt>
                <c:pt idx="65">
                  <c:v>597.82580817230416</c:v>
                </c:pt>
                <c:pt idx="66">
                  <c:v>509.56446562910043</c:v>
                </c:pt>
                <c:pt idx="67">
                  <c:v>524.7269404885775</c:v>
                </c:pt>
                <c:pt idx="68">
                  <c:v>539.88018776365925</c:v>
                </c:pt>
                <c:pt idx="69">
                  <c:v>555.02450281928157</c:v>
                </c:pt>
                <c:pt idx="70">
                  <c:v>570.16016359492994</c:v>
                </c:pt>
                <c:pt idx="71">
                  <c:v>584.18083787482533</c:v>
                </c:pt>
                <c:pt idx="72">
                  <c:v>598.19450053799267</c:v>
                </c:pt>
                <c:pt idx="73">
                  <c:v>612.20133890996397</c:v>
                </c:pt>
                <c:pt idx="74">
                  <c:v>626.2015310496746</c:v>
                </c:pt>
                <c:pt idx="75">
                  <c:v>640.19524640909174</c:v>
                </c:pt>
                <c:pt idx="76">
                  <c:v>549.85425994262175</c:v>
                </c:pt>
                <c:pt idx="77">
                  <c:v>562.77797872258441</c:v>
                </c:pt>
                <c:pt idx="78">
                  <c:v>575.69549027219546</c:v>
                </c:pt>
                <c:pt idx="79">
                  <c:v>588.60695345087709</c:v>
                </c:pt>
                <c:pt idx="80">
                  <c:v>601.51251958281739</c:v>
                </c:pt>
                <c:pt idx="81">
                  <c:v>614.4123329717745</c:v>
                </c:pt>
                <c:pt idx="82">
                  <c:v>627.30653137041793</c:v>
                </c:pt>
                <c:pt idx="83">
                  <c:v>640.19524640909174</c:v>
                </c:pt>
                <c:pt idx="84">
                  <c:v>653.07860398827108</c:v>
                </c:pt>
                <c:pt idx="85">
                  <c:v>665.95672463845551</c:v>
                </c:pt>
                <c:pt idx="86">
                  <c:v>574.40401385427197</c:v>
                </c:pt>
                <c:pt idx="87">
                  <c:v>586.02513731703959</c:v>
                </c:pt>
                <c:pt idx="88">
                  <c:v>597.64146021638419</c:v>
                </c:pt>
                <c:pt idx="89">
                  <c:v>609.25308898760693</c:v>
                </c:pt>
                <c:pt idx="90">
                  <c:v>620.86012567926366</c:v>
                </c:pt>
                <c:pt idx="91">
                  <c:v>632.46266821432175</c:v>
                </c:pt>
                <c:pt idx="92">
                  <c:v>644.0608106311654</c:v>
                </c:pt>
                <c:pt idx="93">
                  <c:v>655.65464330634643</c:v>
                </c:pt>
                <c:pt idx="94">
                  <c:v>667.24425316076588</c:v>
                </c:pt>
                <c:pt idx="95">
                  <c:v>678.8297238507937</c:v>
                </c:pt>
                <c:pt idx="96">
                  <c:v>585.84071282237812</c:v>
                </c:pt>
                <c:pt idx="97">
                  <c:v>595.98227534576597</c:v>
                </c:pt>
                <c:pt idx="98">
                  <c:v>606.12024889562542</c:v>
                </c:pt>
                <c:pt idx="99">
                  <c:v>616.2547019548598</c:v>
                </c:pt>
                <c:pt idx="100">
                  <c:v>626.38570057063112</c:v>
                </c:pt>
                <c:pt idx="101">
                  <c:v>636.51330847982479</c:v>
                </c:pt>
                <c:pt idx="102">
                  <c:v>646.6375872261134</c:v>
                </c:pt>
                <c:pt idx="103">
                  <c:v>656.7585962693131</c:v>
                </c:pt>
                <c:pt idx="104">
                  <c:v>666.87639308764881</c:v>
                </c:pt>
                <c:pt idx="105">
                  <c:v>676.99103327349439</c:v>
                </c:pt>
                <c:pt idx="106">
                  <c:v>588.42254584861121</c:v>
                </c:pt>
                <c:pt idx="107">
                  <c:v>597.45711107785792</c:v>
                </c:pt>
                <c:pt idx="108">
                  <c:v>606.4888357359024</c:v>
                </c:pt>
                <c:pt idx="109">
                  <c:v>615.51776808631098</c:v>
                </c:pt>
                <c:pt idx="110">
                  <c:v>624.54395486132739</c:v>
                </c:pt>
                <c:pt idx="111">
                  <c:v>633.5674413323635</c:v>
                </c:pt>
                <c:pt idx="112">
                  <c:v>642.58827137626224</c:v>
                </c:pt>
                <c:pt idx="113">
                  <c:v>651.60648753765213</c:v>
                </c:pt>
                <c:pt idx="114">
                  <c:v>660.62213108766616</c:v>
                </c:pt>
                <c:pt idx="115">
                  <c:v>669.63524207929322</c:v>
                </c:pt>
                <c:pt idx="116">
                  <c:v>587.13165890245932</c:v>
                </c:pt>
                <c:pt idx="117">
                  <c:v>594.87609873097711</c:v>
                </c:pt>
                <c:pt idx="118">
                  <c:v>602.61844129027224</c:v>
                </c:pt>
                <c:pt idx="119">
                  <c:v>610.35871732782687</c:v>
                </c:pt>
                <c:pt idx="120">
                  <c:v>618.09695674761736</c:v>
                </c:pt>
                <c:pt idx="121">
                  <c:v>625.83318864375246</c:v>
                </c:pt>
                <c:pt idx="122">
                  <c:v>633.56744133236305</c:v>
                </c:pt>
                <c:pt idx="123">
                  <c:v>641.29974238185298</c:v>
                </c:pt>
                <c:pt idx="124">
                  <c:v>649.03011864161579</c:v>
                </c:pt>
                <c:pt idx="125">
                  <c:v>656.75859626931242</c:v>
                </c:pt>
                <c:pt idx="126">
                  <c:v>581.2297061182577</c:v>
                </c:pt>
                <c:pt idx="127">
                  <c:v>588.60695345087674</c:v>
                </c:pt>
                <c:pt idx="128">
                  <c:v>595.9822753457654</c:v>
                </c:pt>
                <c:pt idx="129">
                  <c:v>603.35569899395205</c:v>
                </c:pt>
                <c:pt idx="130">
                  <c:v>610.72725086759363</c:v>
                </c:pt>
                <c:pt idx="131">
                  <c:v>618.09695674761724</c:v>
                </c:pt>
                <c:pt idx="132">
                  <c:v>625.46484174997261</c:v>
                </c:pt>
                <c:pt idx="133">
                  <c:v>632.83093035058607</c:v>
                </c:pt>
                <c:pt idx="134">
                  <c:v>640.1952464090914</c:v>
                </c:pt>
                <c:pt idx="135">
                  <c:v>647.55781319141079</c:v>
                </c:pt>
                <c:pt idx="136">
                  <c:v>575.14200779324722</c:v>
                </c:pt>
                <c:pt idx="137">
                  <c:v>581.96751828648007</c:v>
                </c:pt>
                <c:pt idx="138">
                  <c:v>588.79135984978313</c:v>
                </c:pt>
                <c:pt idx="139">
                  <c:v>595.61355455744513</c:v>
                </c:pt>
                <c:pt idx="140">
                  <c:v>602.43412393673009</c:v>
                </c:pt>
                <c:pt idx="141">
                  <c:v>609.25308898760636</c:v>
                </c:pt>
                <c:pt idx="142">
                  <c:v>616.07047020154891</c:v>
                </c:pt>
                <c:pt idx="143">
                  <c:v>622.88628757946447</c:v>
                </c:pt>
                <c:pt idx="144">
                  <c:v>629.70056064879168</c:v>
                </c:pt>
                <c:pt idx="145">
                  <c:v>636.51330847982399</c:v>
                </c:pt>
                <c:pt idx="146">
                  <c:v>642.77234258956025</c:v>
                </c:pt>
                <c:pt idx="147">
                  <c:v>649.03011864161556</c:v>
                </c:pt>
                <c:pt idx="148">
                  <c:v>655.28665047793049</c:v>
                </c:pt>
                <c:pt idx="149">
                  <c:v>661.54195165454178</c:v>
                </c:pt>
                <c:pt idx="150">
                  <c:v>667.79603545019552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025984"/>
        <c:axId val="1008036864"/>
      </c:scatterChart>
      <c:valAx>
        <c:axId val="1008025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36864"/>
        <c:crosses val="autoZero"/>
        <c:crossBetween val="midCat"/>
      </c:valAx>
      <c:valAx>
        <c:axId val="100803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025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9073088"/>
        <c:axId val="1139077440"/>
      </c:scatterChart>
      <c:valAx>
        <c:axId val="1139073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9077440"/>
        <c:crosses val="autoZero"/>
        <c:crossBetween val="midCat"/>
      </c:valAx>
      <c:valAx>
        <c:axId val="113907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9073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9068192"/>
        <c:axId val="1139072000"/>
      </c:scatterChart>
      <c:valAx>
        <c:axId val="1139068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9072000"/>
        <c:crosses val="autoZero"/>
        <c:crossBetween val="midCat"/>
      </c:valAx>
      <c:valAx>
        <c:axId val="113907200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9068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abSelected="1" zoomScale="115" zoomScaleNormal="115" workbookViewId="0">
      <selection activeCell="J33" sqref="J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41" t="s">
        <v>295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</row>
    <row r="13" spans="2:13" ht="15" customHeight="1" x14ac:dyDescent="0.3"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</row>
    <row r="14" spans="2:13" ht="15" customHeight="1" x14ac:dyDescent="0.3"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</row>
    <row r="15" spans="2:13" ht="18.75" customHeight="1" x14ac:dyDescent="0.3"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</row>
    <row r="16" spans="2:13" ht="18.75" customHeight="1" x14ac:dyDescent="0.3"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</row>
    <row r="18" spans="2:13" ht="12" customHeight="1" x14ac:dyDescent="0.3">
      <c r="B18" s="241" t="s">
        <v>296</v>
      </c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</row>
    <row r="19" spans="2:13" ht="12" customHeight="1" x14ac:dyDescent="0.3"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</row>
    <row r="20" spans="2:13" ht="12" customHeight="1" x14ac:dyDescent="0.3"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</row>
    <row r="21" spans="2:13" ht="12" customHeight="1" x14ac:dyDescent="0.3"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</row>
    <row r="22" spans="2:13" ht="12" customHeight="1" x14ac:dyDescent="0.3"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</row>
    <row r="23" spans="2:13" ht="12" customHeight="1" x14ac:dyDescent="0.3"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</row>
    <row r="24" spans="2:13" ht="12" customHeight="1" x14ac:dyDescent="0.3"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</row>
    <row r="25" spans="2:13" ht="12" customHeight="1" x14ac:dyDescent="0.3"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</row>
    <row r="26" spans="2:13" ht="12" customHeight="1" x14ac:dyDescent="0.3"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</row>
    <row r="27" spans="2:13" ht="12" customHeight="1" x14ac:dyDescent="0.3"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</row>
    <row r="28" spans="2:13" ht="12" customHeight="1" x14ac:dyDescent="0.3"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</row>
    <row r="29" spans="2:13" ht="12" customHeight="1" x14ac:dyDescent="0.3"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</row>
    <row r="30" spans="2:13" ht="12" customHeight="1" x14ac:dyDescent="0.3"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</row>
    <row r="31" spans="2:13" ht="12" customHeight="1" x14ac:dyDescent="0.3">
      <c r="B31" s="241"/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5" zoomScaleNormal="100" workbookViewId="0">
      <selection activeCell="B39" sqref="B3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42" t="s">
        <v>190</v>
      </c>
      <c r="D1" s="242"/>
      <c r="E1" s="24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47" t="s">
        <v>192</v>
      </c>
      <c r="C3" s="248"/>
      <c r="D3" s="248"/>
      <c r="E3" s="248"/>
      <c r="F3" s="249"/>
      <c r="G3" s="93"/>
      <c r="H3" s="94"/>
      <c r="I3" s="94"/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6"/>
      <c r="B4" s="96"/>
      <c r="C4" s="96"/>
      <c r="D4" s="96"/>
      <c r="E4" s="96"/>
      <c r="F4" s="96"/>
      <c r="G4" s="96"/>
      <c r="H4" s="94"/>
      <c r="I4" s="94"/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53" t="s">
        <v>231</v>
      </c>
      <c r="B5" s="253"/>
      <c r="C5" s="26">
        <v>11.29</v>
      </c>
      <c r="D5" s="254" t="s">
        <v>229</v>
      </c>
      <c r="E5" s="255"/>
      <c r="F5" s="96"/>
      <c r="G5" s="96"/>
      <c r="H5" s="94"/>
      <c r="I5" s="94"/>
      <c r="J5" s="9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7"/>
      <c r="B6" s="97"/>
      <c r="C6" s="98"/>
      <c r="D6" s="90"/>
      <c r="E6" s="90"/>
      <c r="F6" s="29"/>
      <c r="G6" s="29"/>
      <c r="H6" s="99"/>
      <c r="I6" s="99"/>
      <c r="J6" s="10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5.8" x14ac:dyDescent="0.3">
      <c r="A7" s="251" t="s">
        <v>226</v>
      </c>
      <c r="B7" s="251"/>
      <c r="C7" s="96"/>
      <c r="D7" s="96"/>
      <c r="E7" s="5"/>
      <c r="F7" s="96"/>
      <c r="G7" s="96"/>
      <c r="H7" s="94"/>
      <c r="I7" s="94"/>
      <c r="J7" s="9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1"/>
      <c r="J8" s="9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35</v>
      </c>
      <c r="C9" s="35">
        <v>0.53059999999999996</v>
      </c>
      <c r="D9" s="36">
        <f t="shared" ref="D9:D18" si="0">C9*$C$5</f>
        <v>5.990473999999999</v>
      </c>
      <c r="E9" s="37">
        <v>65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08"/>
      <c r="J9" s="9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0.3463</v>
      </c>
      <c r="D10" s="36">
        <f t="shared" si="0"/>
        <v>3.9097269999999997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08"/>
      <c r="J10" s="9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14</v>
      </c>
      <c r="C11" s="35">
        <v>9.4200000000000006E-2</v>
      </c>
      <c r="D11" s="36">
        <f t="shared" si="0"/>
        <v>1.063518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G11" s="5"/>
      <c r="H11" s="69"/>
      <c r="I11" s="108"/>
      <c r="J11" s="9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6</v>
      </c>
      <c r="C12" s="35">
        <v>2.4799999999999999E-2</v>
      </c>
      <c r="D12" s="36">
        <f t="shared" si="0"/>
        <v>0.27999199999999996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G12" s="5"/>
      <c r="H12" s="69"/>
      <c r="I12" s="108"/>
      <c r="J12" s="9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</v>
      </c>
      <c r="C13" s="35">
        <v>8.0000000000000004E-4</v>
      </c>
      <c r="D13" s="36">
        <f t="shared" si="0"/>
        <v>9.0320000000000001E-3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G13" s="5"/>
      <c r="H13" s="69"/>
      <c r="I13" s="108"/>
      <c r="J13" s="9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12</v>
      </c>
      <c r="C14" s="35">
        <v>8.0000000000000004E-4</v>
      </c>
      <c r="D14" s="36">
        <f t="shared" si="0"/>
        <v>9.0320000000000001E-3</v>
      </c>
      <c r="E14" s="37">
        <v>150</v>
      </c>
      <c r="F14" s="38" t="str">
        <f t="array" ref="F14">IF(E15="","",IF(INDEX(A:A,MAX(IF(ISNUMBER($A$166:$A$185),ROW($A$166:$A$185),"")))&lt;&gt;E14,"Corrigez : révolution incorrecte","OK"))</f>
        <v>OK</v>
      </c>
      <c r="G14" s="5"/>
      <c r="H14" s="69"/>
      <c r="I14" s="108"/>
      <c r="J14" s="9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13</v>
      </c>
      <c r="C15" s="35">
        <v>8.0000000000000004E-4</v>
      </c>
      <c r="D15" s="36">
        <f t="shared" si="0"/>
        <v>9.0320000000000001E-3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G15" s="5"/>
      <c r="H15" s="69"/>
      <c r="I15" s="108"/>
      <c r="J15" s="9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69"/>
      <c r="I16" s="108"/>
      <c r="J16" s="9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69"/>
      <c r="I17" s="108"/>
      <c r="J17" s="9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69"/>
      <c r="I18" s="108"/>
      <c r="J18" s="9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2"/>
      <c r="B19" s="39" t="s">
        <v>175</v>
      </c>
      <c r="C19" s="40">
        <f>SUM(C9:C18)</f>
        <v>0.99830000000000019</v>
      </c>
      <c r="D19" s="41">
        <f>SUM(D9:D18)</f>
        <v>11.270806999999998</v>
      </c>
      <c r="E19" s="5"/>
      <c r="F19" s="103"/>
      <c r="G19" s="103"/>
      <c r="H19" s="104"/>
      <c r="I19" s="103"/>
      <c r="J19" s="9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2"/>
      <c r="B20" s="42" t="s">
        <v>230</v>
      </c>
      <c r="C20" s="43" t="str">
        <f>IF(C19&gt;100%,"Erreur : corrigez","OK")</f>
        <v>OK</v>
      </c>
      <c r="D20" s="105"/>
      <c r="E20" s="5"/>
      <c r="F20" s="99"/>
      <c r="G20" s="99"/>
      <c r="H20" s="104"/>
      <c r="I20" s="103"/>
      <c r="J20" s="9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D21" s="5"/>
      <c r="E21" s="5"/>
      <c r="F21" s="5"/>
      <c r="G21" s="5"/>
      <c r="H21" s="106"/>
      <c r="I21" s="107"/>
      <c r="J21" s="9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50" t="s">
        <v>232</v>
      </c>
      <c r="B22" s="250"/>
      <c r="C22" s="98"/>
      <c r="D22" s="98"/>
      <c r="E22" s="98"/>
      <c r="F22" s="98"/>
      <c r="G22" s="98"/>
      <c r="H22" s="109"/>
      <c r="I22" s="100"/>
      <c r="J22" s="100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3">
      <c r="A23" s="5"/>
      <c r="B23" s="5"/>
      <c r="C23" s="5"/>
      <c r="D23" s="5"/>
      <c r="E23" s="5"/>
      <c r="F23" s="5"/>
      <c r="G23" s="5"/>
      <c r="H23" s="110"/>
      <c r="I23" s="95"/>
      <c r="J23" s="9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11"/>
      <c r="F24" s="111"/>
      <c r="G24" s="111"/>
      <c r="H24" s="69"/>
      <c r="I24" s="111"/>
      <c r="J24" s="11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13"/>
      <c r="E25" s="5"/>
      <c r="F25" s="113"/>
      <c r="G25" s="112"/>
      <c r="H25" s="69"/>
      <c r="I25" s="112"/>
      <c r="J25" s="11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11"/>
      <c r="F26" s="111"/>
      <c r="G26" s="111"/>
      <c r="H26" s="5"/>
      <c r="I26" s="111"/>
      <c r="J26" s="11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11"/>
      <c r="F27" s="111"/>
      <c r="G27" s="111"/>
      <c r="H27" s="5"/>
      <c r="I27" s="111"/>
      <c r="J27" s="111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C28" s="5"/>
      <c r="D28" s="5"/>
      <c r="E28" s="5"/>
      <c r="F28" s="5"/>
      <c r="G28" s="5"/>
      <c r="H28" s="95"/>
      <c r="I28" s="95"/>
      <c r="J28" s="9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C29" s="5"/>
      <c r="D29" s="5"/>
      <c r="E29" s="5"/>
      <c r="F29" s="5"/>
      <c r="G29" s="5"/>
      <c r="H29" s="95"/>
      <c r="I29" s="95"/>
      <c r="J29" s="9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52" t="s">
        <v>227</v>
      </c>
      <c r="B30" s="252"/>
      <c r="C30" s="98"/>
      <c r="D30" s="98"/>
      <c r="E30" s="98"/>
      <c r="F30" s="98"/>
      <c r="G30" s="98"/>
      <c r="H30" s="100"/>
      <c r="I30" s="100"/>
      <c r="J30" s="100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3">
      <c r="A31" s="5"/>
      <c r="B31" s="5"/>
      <c r="C31" s="5"/>
      <c r="D31" s="5"/>
      <c r="E31" s="5"/>
      <c r="F31" s="5"/>
      <c r="G31" s="5"/>
      <c r="H31" s="95"/>
      <c r="I31" s="95"/>
      <c r="J31" s="9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laricio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43" t="s">
        <v>186</v>
      </c>
      <c r="D34" s="243"/>
      <c r="E34" s="244" t="s">
        <v>187</v>
      </c>
      <c r="F34" s="245"/>
      <c r="G34" s="245"/>
      <c r="H34" s="246"/>
      <c r="I34" s="114"/>
      <c r="J34" s="11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6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17</v>
      </c>
      <c r="B36" s="53">
        <v>103</v>
      </c>
      <c r="C36" s="53"/>
      <c r="D36" s="53"/>
      <c r="E36" s="54"/>
      <c r="F36" s="54"/>
      <c r="G36" s="54"/>
      <c r="H36" s="54"/>
      <c r="I36" s="52">
        <f>IFERROR(B36/A36,"")</f>
        <v>6.0588235294117645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53">
        <f>122+15</f>
        <v>137</v>
      </c>
      <c r="C37" s="53"/>
      <c r="D37" s="53"/>
      <c r="E37" s="54"/>
      <c r="F37" s="54"/>
      <c r="G37" s="54"/>
      <c r="H37" s="54"/>
      <c r="I37" s="56">
        <f t="shared" ref="I37:I55" si="1">IF(A37&lt;&gt;0,(B37-(B36-D36))/(A37-A36),"")</f>
        <v>11.333333333333334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53">
        <f>168+30</f>
        <v>198</v>
      </c>
      <c r="C38" s="53">
        <v>1</v>
      </c>
      <c r="D38" s="53">
        <v>66</v>
      </c>
      <c r="E38" s="54"/>
      <c r="F38" s="54"/>
      <c r="G38" s="54"/>
      <c r="H38" s="54">
        <v>1</v>
      </c>
      <c r="I38" s="56">
        <f t="shared" si="1"/>
        <v>12.2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53">
        <v>202</v>
      </c>
      <c r="C39" s="53">
        <v>2</v>
      </c>
      <c r="D39" s="53">
        <v>54</v>
      </c>
      <c r="E39" s="54"/>
      <c r="F39" s="54"/>
      <c r="G39" s="54"/>
      <c r="H39" s="54">
        <v>1</v>
      </c>
      <c r="I39" s="52">
        <f t="shared" si="1"/>
        <v>14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53">
        <v>244</v>
      </c>
      <c r="C40" s="53">
        <v>3</v>
      </c>
      <c r="D40" s="53">
        <v>52</v>
      </c>
      <c r="E40" s="54"/>
      <c r="F40" s="54"/>
      <c r="G40" s="54"/>
      <c r="H40" s="54"/>
      <c r="I40" s="52">
        <f t="shared" si="1"/>
        <v>19.2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40</v>
      </c>
      <c r="B41" s="53">
        <v>284</v>
      </c>
      <c r="C41" s="53">
        <v>4</v>
      </c>
      <c r="D41" s="53">
        <v>48</v>
      </c>
      <c r="E41" s="54"/>
      <c r="F41" s="54"/>
      <c r="G41" s="54"/>
      <c r="H41" s="54"/>
      <c r="I41" s="56">
        <f t="shared" si="1"/>
        <v>18.399999999999999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45</v>
      </c>
      <c r="B42" s="53">
        <v>327</v>
      </c>
      <c r="C42" s="53">
        <v>5</v>
      </c>
      <c r="D42" s="53">
        <v>57</v>
      </c>
      <c r="E42" s="54"/>
      <c r="F42" s="54"/>
      <c r="G42" s="54"/>
      <c r="H42" s="54"/>
      <c r="I42" s="56">
        <f t="shared" si="1"/>
        <v>18.2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50</v>
      </c>
      <c r="B43" s="53">
        <v>367</v>
      </c>
      <c r="C43" s="53">
        <v>6</v>
      </c>
      <c r="D43" s="53">
        <v>47</v>
      </c>
      <c r="E43" s="54"/>
      <c r="F43" s="54"/>
      <c r="G43" s="54"/>
      <c r="H43" s="54"/>
      <c r="I43" s="52">
        <f t="shared" si="1"/>
        <v>19.399999999999999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55</v>
      </c>
      <c r="B44" s="53">
        <v>415</v>
      </c>
      <c r="C44" s="53">
        <v>7</v>
      </c>
      <c r="D44" s="53">
        <v>48</v>
      </c>
      <c r="E44" s="54"/>
      <c r="F44" s="54"/>
      <c r="G44" s="54"/>
      <c r="H44" s="54"/>
      <c r="I44" s="52">
        <f t="shared" si="1"/>
        <v>19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60</v>
      </c>
      <c r="B45" s="53">
        <v>468</v>
      </c>
      <c r="C45" s="53">
        <v>8</v>
      </c>
      <c r="D45" s="53">
        <v>32</v>
      </c>
      <c r="E45" s="54"/>
      <c r="F45" s="54"/>
      <c r="G45" s="54"/>
      <c r="H45" s="54"/>
      <c r="I45" s="52">
        <f t="shared" si="1"/>
        <v>20.2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65</v>
      </c>
      <c r="B46" s="53">
        <v>527</v>
      </c>
      <c r="C46" s="53">
        <v>9</v>
      </c>
      <c r="D46" s="53">
        <v>527</v>
      </c>
      <c r="E46" s="54"/>
      <c r="F46" s="54"/>
      <c r="G46" s="54"/>
      <c r="H46" s="54"/>
      <c r="I46" s="52">
        <f t="shared" si="1"/>
        <v>18.2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1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43" t="s">
        <v>186</v>
      </c>
      <c r="D60" s="243"/>
      <c r="E60" s="244" t="s">
        <v>187</v>
      </c>
      <c r="F60" s="245"/>
      <c r="G60" s="245"/>
      <c r="H60" s="246"/>
      <c r="I60" s="114"/>
      <c r="J60" s="11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6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3">
        <v>28</v>
      </c>
      <c r="C62" s="53"/>
      <c r="D62" s="53"/>
      <c r="E62" s="54"/>
      <c r="F62" s="54"/>
      <c r="G62" s="54"/>
      <c r="H62" s="54"/>
      <c r="I62" s="56">
        <f>IFERROR(B62/A62,"")</f>
        <v>1.4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53">
        <v>121</v>
      </c>
      <c r="C63" s="53"/>
      <c r="D63" s="53"/>
      <c r="E63" s="54"/>
      <c r="F63" s="54"/>
      <c r="G63" s="54"/>
      <c r="H63" s="54"/>
      <c r="I63" s="52">
        <f t="shared" ref="I63:I81" si="2">IF(A63&lt;&gt;0,(B63-(B62-D62))/(A63-A62),"")</f>
        <v>9.3000000000000007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40</v>
      </c>
      <c r="B64" s="53">
        <v>267</v>
      </c>
      <c r="C64" s="53">
        <v>1</v>
      </c>
      <c r="D64" s="53">
        <v>91</v>
      </c>
      <c r="E64" s="54"/>
      <c r="F64" s="54"/>
      <c r="G64" s="54"/>
      <c r="H64" s="54"/>
      <c r="I64" s="52">
        <f t="shared" si="2"/>
        <v>14.6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50</v>
      </c>
      <c r="B65" s="53">
        <v>380</v>
      </c>
      <c r="C65" s="53">
        <v>2</v>
      </c>
      <c r="D65" s="53">
        <v>91</v>
      </c>
      <c r="E65" s="54"/>
      <c r="F65" s="54"/>
      <c r="G65" s="54"/>
      <c r="H65" s="54"/>
      <c r="I65" s="52">
        <f t="shared" si="2"/>
        <v>20.399999999999999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60</v>
      </c>
      <c r="B66" s="53">
        <v>516</v>
      </c>
      <c r="C66" s="53">
        <v>3</v>
      </c>
      <c r="D66" s="53">
        <v>112</v>
      </c>
      <c r="E66" s="54"/>
      <c r="F66" s="54"/>
      <c r="G66" s="54"/>
      <c r="H66" s="54"/>
      <c r="I66" s="52">
        <f t="shared" si="2"/>
        <v>22.7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70</v>
      </c>
      <c r="B67" s="53">
        <v>631</v>
      </c>
      <c r="C67" s="53">
        <v>4</v>
      </c>
      <c r="D67" s="53">
        <v>109</v>
      </c>
      <c r="E67" s="54"/>
      <c r="F67" s="54"/>
      <c r="G67" s="54"/>
      <c r="H67" s="54"/>
      <c r="I67" s="52">
        <f t="shared" si="2"/>
        <v>22.7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80</v>
      </c>
      <c r="B68" s="53">
        <v>734</v>
      </c>
      <c r="C68" s="53">
        <v>5</v>
      </c>
      <c r="D68" s="53">
        <v>110</v>
      </c>
      <c r="E68" s="54"/>
      <c r="F68" s="54"/>
      <c r="G68" s="54"/>
      <c r="H68" s="54"/>
      <c r="I68" s="52">
        <f t="shared" si="2"/>
        <v>21.2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90</v>
      </c>
      <c r="B69" s="53">
        <v>802</v>
      </c>
      <c r="C69" s="53">
        <v>6</v>
      </c>
      <c r="D69" s="53">
        <v>97</v>
      </c>
      <c r="E69" s="54"/>
      <c r="F69" s="54"/>
      <c r="G69" s="54"/>
      <c r="H69" s="54"/>
      <c r="I69" s="52">
        <f t="shared" si="2"/>
        <v>17.8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100</v>
      </c>
      <c r="B70" s="53">
        <v>855</v>
      </c>
      <c r="C70" s="53">
        <v>7</v>
      </c>
      <c r="D70" s="53">
        <v>855</v>
      </c>
      <c r="E70" s="54"/>
      <c r="F70" s="54"/>
      <c r="G70" s="54"/>
      <c r="H70" s="54"/>
      <c r="I70" s="52">
        <f t="shared" si="2"/>
        <v>15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sessile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1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43" t="s">
        <v>186</v>
      </c>
      <c r="D86" s="243"/>
      <c r="E86" s="244" t="s">
        <v>187</v>
      </c>
      <c r="F86" s="245"/>
      <c r="G86" s="245"/>
      <c r="H86" s="246"/>
      <c r="I86" s="114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53">
        <f>67+6</f>
        <v>73</v>
      </c>
      <c r="C88" s="53"/>
      <c r="D88" s="53"/>
      <c r="E88" s="91"/>
      <c r="F88" s="91"/>
      <c r="G88" s="91"/>
      <c r="H88" s="91"/>
      <c r="I88" s="56">
        <f>IFERROR(B88/A88,"")</f>
        <v>3.65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53">
        <v>109</v>
      </c>
      <c r="C89" s="53">
        <v>1</v>
      </c>
      <c r="D89" s="53">
        <v>34</v>
      </c>
      <c r="E89" s="91"/>
      <c r="F89" s="91"/>
      <c r="G89" s="91"/>
      <c r="H89" s="91">
        <v>1</v>
      </c>
      <c r="I89" s="56">
        <f t="shared" ref="I89:I107" si="3">IF(A89&lt;&gt;0,(B89-(B88-D88))/(A89-A88),"")</f>
        <v>7.2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53">
        <v>121</v>
      </c>
      <c r="C90" s="53"/>
      <c r="D90" s="53"/>
      <c r="E90" s="91"/>
      <c r="F90" s="91"/>
      <c r="G90" s="91"/>
      <c r="H90" s="91"/>
      <c r="I90" s="56">
        <f t="shared" si="3"/>
        <v>9.1999999999999993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53">
        <f>119+28+28</f>
        <v>175</v>
      </c>
      <c r="C91" s="53">
        <v>2</v>
      </c>
      <c r="D91" s="53">
        <v>56</v>
      </c>
      <c r="E91" s="91"/>
      <c r="F91" s="91"/>
      <c r="G91" s="91"/>
      <c r="H91" s="91"/>
      <c r="I91" s="56">
        <f t="shared" si="3"/>
        <v>10.8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53">
        <v>175</v>
      </c>
      <c r="C92" s="53"/>
      <c r="D92" s="53"/>
      <c r="E92" s="91"/>
      <c r="F92" s="91"/>
      <c r="G92" s="91"/>
      <c r="H92" s="91"/>
      <c r="I92" s="56">
        <f t="shared" si="3"/>
        <v>11.2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53">
        <v>232</v>
      </c>
      <c r="C93" s="53">
        <v>3</v>
      </c>
      <c r="D93" s="53">
        <v>56</v>
      </c>
      <c r="E93" s="91"/>
      <c r="F93" s="91"/>
      <c r="G93" s="91"/>
      <c r="H93" s="91"/>
      <c r="I93" s="56">
        <f t="shared" si="3"/>
        <v>11.4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53">
        <v>231</v>
      </c>
      <c r="C94" s="53"/>
      <c r="D94" s="53"/>
      <c r="E94" s="91"/>
      <c r="F94" s="91"/>
      <c r="G94" s="91"/>
      <c r="H94" s="91"/>
      <c r="I94" s="56">
        <f t="shared" si="3"/>
        <v>11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53">
        <v>282</v>
      </c>
      <c r="C95" s="53">
        <v>4</v>
      </c>
      <c r="D95" s="53">
        <v>56</v>
      </c>
      <c r="E95" s="91"/>
      <c r="F95" s="91"/>
      <c r="G95" s="91"/>
      <c r="H95" s="91"/>
      <c r="I95" s="56">
        <f t="shared" si="3"/>
        <v>10.199999999999999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273</v>
      </c>
      <c r="C96" s="53"/>
      <c r="D96" s="53"/>
      <c r="E96" s="91"/>
      <c r="F96" s="91"/>
      <c r="G96" s="91"/>
      <c r="H96" s="91"/>
      <c r="I96" s="56">
        <f t="shared" si="3"/>
        <v>9.4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317</v>
      </c>
      <c r="C97" s="53">
        <v>5</v>
      </c>
      <c r="D97" s="53">
        <v>56</v>
      </c>
      <c r="E97" s="91"/>
      <c r="F97" s="91"/>
      <c r="G97" s="91"/>
      <c r="H97" s="91"/>
      <c r="I97" s="56">
        <f t="shared" si="3"/>
        <v>8.8000000000000007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302</v>
      </c>
      <c r="C98" s="53"/>
      <c r="D98" s="53"/>
      <c r="E98" s="91"/>
      <c r="F98" s="91"/>
      <c r="G98" s="91"/>
      <c r="H98" s="91"/>
      <c r="I98" s="56">
        <f t="shared" si="3"/>
        <v>8.1999999999999993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340</v>
      </c>
      <c r="C99" s="53">
        <v>6</v>
      </c>
      <c r="D99" s="53">
        <v>56</v>
      </c>
      <c r="E99" s="91"/>
      <c r="F99" s="91"/>
      <c r="G99" s="91"/>
      <c r="H99" s="91"/>
      <c r="I99" s="56">
        <f t="shared" si="3"/>
        <v>7.6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85</v>
      </c>
      <c r="B100" s="53">
        <v>354</v>
      </c>
      <c r="C100" s="53">
        <v>7</v>
      </c>
      <c r="D100" s="53">
        <v>56</v>
      </c>
      <c r="E100" s="66"/>
      <c r="F100" s="66"/>
      <c r="G100" s="66"/>
      <c r="H100" s="66"/>
      <c r="I100" s="56">
        <f t="shared" si="3"/>
        <v>7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95</v>
      </c>
      <c r="B101" s="53">
        <v>361</v>
      </c>
      <c r="C101" s="53">
        <v>8</v>
      </c>
      <c r="D101" s="53">
        <v>56</v>
      </c>
      <c r="E101" s="66"/>
      <c r="F101" s="66"/>
      <c r="G101" s="66"/>
      <c r="H101" s="66"/>
      <c r="I101" s="56">
        <f t="shared" si="3"/>
        <v>6.3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105</v>
      </c>
      <c r="B102" s="53">
        <v>360</v>
      </c>
      <c r="C102" s="53">
        <v>9</v>
      </c>
      <c r="D102" s="53">
        <v>53</v>
      </c>
      <c r="E102" s="57"/>
      <c r="F102" s="57"/>
      <c r="G102" s="57"/>
      <c r="H102" s="57"/>
      <c r="I102" s="56">
        <f t="shared" si="3"/>
        <v>5.5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115</v>
      </c>
      <c r="B103" s="53">
        <v>356</v>
      </c>
      <c r="C103" s="53">
        <v>10</v>
      </c>
      <c r="D103" s="53">
        <v>49</v>
      </c>
      <c r="E103" s="57"/>
      <c r="F103" s="57"/>
      <c r="G103" s="57"/>
      <c r="H103" s="57"/>
      <c r="I103" s="56">
        <f t="shared" si="3"/>
        <v>4.9000000000000004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125</v>
      </c>
      <c r="B104" s="53">
        <v>349</v>
      </c>
      <c r="C104" s="53">
        <v>11</v>
      </c>
      <c r="D104" s="53">
        <v>45</v>
      </c>
      <c r="E104" s="57"/>
      <c r="F104" s="57"/>
      <c r="G104" s="57"/>
      <c r="H104" s="57"/>
      <c r="I104" s="56">
        <f t="shared" si="3"/>
        <v>4.2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135</v>
      </c>
      <c r="B105" s="53">
        <v>344</v>
      </c>
      <c r="C105" s="53">
        <v>12</v>
      </c>
      <c r="D105" s="53">
        <v>43</v>
      </c>
      <c r="E105" s="57"/>
      <c r="F105" s="57"/>
      <c r="G105" s="57"/>
      <c r="H105" s="57"/>
      <c r="I105" s="56">
        <f t="shared" si="3"/>
        <v>4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145</v>
      </c>
      <c r="B106" s="53">
        <f>299+20+19</f>
        <v>338</v>
      </c>
      <c r="C106" s="53"/>
      <c r="D106" s="53"/>
      <c r="E106" s="57"/>
      <c r="F106" s="57"/>
      <c r="G106" s="57"/>
      <c r="H106" s="57"/>
      <c r="I106" s="56">
        <f t="shared" si="3"/>
        <v>3.7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f>298+20+19+18</f>
        <v>355</v>
      </c>
      <c r="C107" s="53">
        <v>13</v>
      </c>
      <c r="D107" s="53">
        <v>355</v>
      </c>
      <c r="E107" s="57"/>
      <c r="F107" s="57"/>
      <c r="G107" s="57"/>
      <c r="H107" s="57"/>
      <c r="I107" s="56">
        <f t="shared" si="3"/>
        <v>3.4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Charme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1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43" t="s">
        <v>186</v>
      </c>
      <c r="D112" s="243"/>
      <c r="E112" s="244" t="s">
        <v>187</v>
      </c>
      <c r="F112" s="245"/>
      <c r="G112" s="245"/>
      <c r="H112" s="246"/>
      <c r="I112" s="114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1">
        <v>10</v>
      </c>
      <c r="B114" s="61">
        <v>46</v>
      </c>
      <c r="C114" s="61"/>
      <c r="D114" s="61"/>
      <c r="E114" s="91"/>
      <c r="F114" s="91"/>
      <c r="G114" s="91"/>
      <c r="H114" s="91"/>
      <c r="I114" s="56">
        <f>IFERROR(B114/A114,"")</f>
        <v>4.5999999999999996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1">
        <v>15</v>
      </c>
      <c r="B115" s="61">
        <f>98+10</f>
        <v>108</v>
      </c>
      <c r="C115" s="61"/>
      <c r="D115" s="61"/>
      <c r="E115" s="91"/>
      <c r="F115" s="91"/>
      <c r="G115" s="91"/>
      <c r="H115" s="91"/>
      <c r="I115" s="56">
        <f t="shared" ref="I115:I133" si="4">IF(A115&lt;&gt;0,(B115-(B114-D114))/(A115-A114),"")</f>
        <v>12.4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1">
        <v>20</v>
      </c>
      <c r="B116" s="61">
        <f>150+19+10</f>
        <v>179</v>
      </c>
      <c r="C116" s="61"/>
      <c r="D116" s="61"/>
      <c r="E116" s="91"/>
      <c r="F116" s="91"/>
      <c r="G116" s="91"/>
      <c r="H116" s="91"/>
      <c r="I116" s="56">
        <f t="shared" si="4"/>
        <v>14.2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1">
        <v>25</v>
      </c>
      <c r="B117" s="61">
        <f>195+25+19+10</f>
        <v>249</v>
      </c>
      <c r="C117" s="61">
        <v>1</v>
      </c>
      <c r="D117" s="61">
        <v>54</v>
      </c>
      <c r="E117" s="91"/>
      <c r="F117" s="91"/>
      <c r="G117" s="91"/>
      <c r="H117" s="91">
        <v>1</v>
      </c>
      <c r="I117" s="56">
        <f t="shared" si="4"/>
        <v>14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1">
        <v>30</v>
      </c>
      <c r="B118" s="61">
        <v>234</v>
      </c>
      <c r="C118" s="61"/>
      <c r="D118" s="61"/>
      <c r="E118" s="91"/>
      <c r="F118" s="91"/>
      <c r="G118" s="91"/>
      <c r="H118" s="91"/>
      <c r="I118" s="56">
        <f t="shared" si="4"/>
        <v>7.8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1">
        <v>35</v>
      </c>
      <c r="B119" s="61">
        <v>297</v>
      </c>
      <c r="C119" s="61">
        <v>2</v>
      </c>
      <c r="D119" s="61">
        <v>63</v>
      </c>
      <c r="E119" s="91"/>
      <c r="F119" s="91"/>
      <c r="G119" s="91"/>
      <c r="H119" s="91"/>
      <c r="I119" s="56">
        <f t="shared" si="4"/>
        <v>12.6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1">
        <v>40</v>
      </c>
      <c r="B120" s="61">
        <v>293</v>
      </c>
      <c r="C120" s="61"/>
      <c r="D120" s="61"/>
      <c r="E120" s="91"/>
      <c r="F120" s="91"/>
      <c r="G120" s="91"/>
      <c r="H120" s="91"/>
      <c r="I120" s="56">
        <f t="shared" si="4"/>
        <v>11.8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1">
        <v>45</v>
      </c>
      <c r="B121" s="61">
        <v>349</v>
      </c>
      <c r="C121" s="61">
        <v>3</v>
      </c>
      <c r="D121" s="61">
        <v>65</v>
      </c>
      <c r="E121" s="91"/>
      <c r="F121" s="91"/>
      <c r="G121" s="91"/>
      <c r="H121" s="91"/>
      <c r="I121" s="56">
        <f t="shared" si="4"/>
        <v>11.2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1">
        <v>50</v>
      </c>
      <c r="B122" s="61">
        <v>336</v>
      </c>
      <c r="C122" s="61"/>
      <c r="D122" s="61"/>
      <c r="E122" s="91"/>
      <c r="F122" s="91"/>
      <c r="G122" s="91"/>
      <c r="H122" s="91"/>
      <c r="I122" s="56">
        <f t="shared" si="4"/>
        <v>10.4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1">
        <v>55</v>
      </c>
      <c r="B123" s="61">
        <v>385</v>
      </c>
      <c r="C123" s="61">
        <v>4</v>
      </c>
      <c r="D123" s="61">
        <v>61</v>
      </c>
      <c r="E123" s="91"/>
      <c r="F123" s="91"/>
      <c r="G123" s="91"/>
      <c r="H123" s="91"/>
      <c r="I123" s="56">
        <f t="shared" si="4"/>
        <v>9.8000000000000007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1">
        <v>60</v>
      </c>
      <c r="B124" s="61">
        <v>370</v>
      </c>
      <c r="C124" s="61"/>
      <c r="D124" s="61"/>
      <c r="E124" s="91"/>
      <c r="F124" s="91"/>
      <c r="G124" s="91"/>
      <c r="H124" s="91"/>
      <c r="I124" s="56">
        <f t="shared" si="4"/>
        <v>9.1999999999999993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1">
        <v>65</v>
      </c>
      <c r="B125" s="61">
        <v>413</v>
      </c>
      <c r="C125" s="61">
        <v>5</v>
      </c>
      <c r="D125" s="61">
        <v>58</v>
      </c>
      <c r="E125" s="91"/>
      <c r="F125" s="91"/>
      <c r="G125" s="91"/>
      <c r="H125" s="91"/>
      <c r="I125" s="56">
        <f t="shared" si="4"/>
        <v>8.6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1">
        <v>70</v>
      </c>
      <c r="B126" s="61">
        <v>397</v>
      </c>
      <c r="C126" s="61"/>
      <c r="D126" s="61"/>
      <c r="E126" s="66"/>
      <c r="F126" s="66"/>
      <c r="G126" s="66"/>
      <c r="H126" s="66"/>
      <c r="I126" s="56">
        <f t="shared" si="4"/>
        <v>8.4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1">
        <v>75</v>
      </c>
      <c r="B127" s="61">
        <v>437</v>
      </c>
      <c r="C127" s="61">
        <v>6</v>
      </c>
      <c r="D127" s="61">
        <v>55</v>
      </c>
      <c r="E127" s="66"/>
      <c r="F127" s="66"/>
      <c r="G127" s="66"/>
      <c r="H127" s="66"/>
      <c r="I127" s="56">
        <f t="shared" si="4"/>
        <v>8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1">
        <v>80</v>
      </c>
      <c r="B128" s="53">
        <v>419</v>
      </c>
      <c r="C128" s="53"/>
      <c r="D128" s="53"/>
      <c r="E128" s="57"/>
      <c r="F128" s="57"/>
      <c r="G128" s="57"/>
      <c r="H128" s="57"/>
      <c r="I128" s="56">
        <f t="shared" si="4"/>
        <v>7.4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61">
        <v>85</v>
      </c>
      <c r="B129" s="53">
        <v>455</v>
      </c>
      <c r="C129" s="53">
        <v>7</v>
      </c>
      <c r="D129" s="53">
        <v>51</v>
      </c>
      <c r="E129" s="57"/>
      <c r="F129" s="57"/>
      <c r="G129" s="57"/>
      <c r="H129" s="57"/>
      <c r="I129" s="56">
        <f t="shared" si="4"/>
        <v>7.2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61">
        <v>95</v>
      </c>
      <c r="B130" s="53">
        <v>470</v>
      </c>
      <c r="C130" s="53">
        <v>8</v>
      </c>
      <c r="D130" s="53">
        <v>49</v>
      </c>
      <c r="E130" s="57"/>
      <c r="F130" s="57"/>
      <c r="G130" s="57"/>
      <c r="H130" s="57"/>
      <c r="I130" s="56">
        <f t="shared" si="4"/>
        <v>6.6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61">
        <v>105</v>
      </c>
      <c r="B131" s="53">
        <v>483</v>
      </c>
      <c r="C131" s="53">
        <v>9</v>
      </c>
      <c r="D131" s="53">
        <v>45</v>
      </c>
      <c r="E131" s="57"/>
      <c r="F131" s="57"/>
      <c r="G131" s="57"/>
      <c r="H131" s="57"/>
      <c r="I131" s="56">
        <f t="shared" si="4"/>
        <v>6.2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61">
        <v>115</v>
      </c>
      <c r="B132" s="53">
        <f>472+22</f>
        <v>494</v>
      </c>
      <c r="C132" s="53"/>
      <c r="D132" s="53"/>
      <c r="E132" s="57"/>
      <c r="F132" s="57"/>
      <c r="G132" s="57"/>
      <c r="H132" s="57"/>
      <c r="I132" s="56">
        <f t="shared" si="4"/>
        <v>5.6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61">
        <v>120</v>
      </c>
      <c r="B133" s="53">
        <f>478+21+22</f>
        <v>521</v>
      </c>
      <c r="C133" s="53">
        <v>10</v>
      </c>
      <c r="D133" s="53">
        <f>B133</f>
        <v>521</v>
      </c>
      <c r="E133" s="57"/>
      <c r="F133" s="57"/>
      <c r="G133" s="57"/>
      <c r="H133" s="57"/>
      <c r="I133" s="56">
        <f t="shared" si="4"/>
        <v>5.4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Alisier torminal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1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43" t="s">
        <v>186</v>
      </c>
      <c r="D138" s="243"/>
      <c r="E138" s="244" t="s">
        <v>187</v>
      </c>
      <c r="F138" s="245"/>
      <c r="G138" s="245"/>
      <c r="H138" s="246"/>
      <c r="I138" s="114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53">
        <v>73</v>
      </c>
      <c r="C140" s="53"/>
      <c r="D140" s="53"/>
      <c r="E140" s="54"/>
      <c r="F140" s="54"/>
      <c r="G140" s="54"/>
      <c r="H140" s="54"/>
      <c r="I140" s="59">
        <f>IFERROR(B140/A140,"")</f>
        <v>3.65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53">
        <v>109</v>
      </c>
      <c r="C141" s="53">
        <v>1</v>
      </c>
      <c r="D141" s="53">
        <v>34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7.2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53">
        <v>121</v>
      </c>
      <c r="C142" s="53"/>
      <c r="D142" s="53"/>
      <c r="E142" s="54"/>
      <c r="F142" s="54"/>
      <c r="G142" s="54"/>
      <c r="H142" s="54"/>
      <c r="I142" s="59">
        <f t="shared" si="5"/>
        <v>9.1999999999999993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53">
        <v>175</v>
      </c>
      <c r="C143" s="53">
        <v>2</v>
      </c>
      <c r="D143" s="53">
        <v>56</v>
      </c>
      <c r="E143" s="54"/>
      <c r="F143" s="54"/>
      <c r="G143" s="54"/>
      <c r="H143" s="54"/>
      <c r="I143" s="59">
        <f t="shared" si="5"/>
        <v>10.8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53">
        <v>175</v>
      </c>
      <c r="C144" s="53"/>
      <c r="D144" s="53"/>
      <c r="E144" s="54"/>
      <c r="F144" s="54"/>
      <c r="G144" s="54"/>
      <c r="H144" s="54"/>
      <c r="I144" s="59">
        <f t="shared" si="5"/>
        <v>11.2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53">
        <v>232</v>
      </c>
      <c r="C145" s="53">
        <v>3</v>
      </c>
      <c r="D145" s="53">
        <v>56</v>
      </c>
      <c r="E145" s="54"/>
      <c r="F145" s="54"/>
      <c r="G145" s="54"/>
      <c r="H145" s="54"/>
      <c r="I145" s="59">
        <f t="shared" si="5"/>
        <v>11.4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53">
        <v>231</v>
      </c>
      <c r="C146" s="53"/>
      <c r="D146" s="53"/>
      <c r="E146" s="54"/>
      <c r="F146" s="54"/>
      <c r="G146" s="54"/>
      <c r="H146" s="54"/>
      <c r="I146" s="59">
        <f t="shared" si="5"/>
        <v>11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53">
        <v>282</v>
      </c>
      <c r="C147" s="53">
        <v>4</v>
      </c>
      <c r="D147" s="53">
        <v>56</v>
      </c>
      <c r="E147" s="54"/>
      <c r="F147" s="54"/>
      <c r="G147" s="54"/>
      <c r="H147" s="54"/>
      <c r="I147" s="59">
        <f>IF(A147&lt;&gt;0,(B147-(B146-D146))/(A147-A146),"")</f>
        <v>10.199999999999999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53">
        <v>273</v>
      </c>
      <c r="C148" s="53"/>
      <c r="D148" s="53"/>
      <c r="E148" s="54"/>
      <c r="F148" s="54"/>
      <c r="G148" s="54"/>
      <c r="H148" s="54"/>
      <c r="I148" s="59">
        <f t="shared" si="5"/>
        <v>9.4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53">
        <v>317</v>
      </c>
      <c r="C149" s="53">
        <v>5</v>
      </c>
      <c r="D149" s="53">
        <v>56</v>
      </c>
      <c r="E149" s="54"/>
      <c r="F149" s="54"/>
      <c r="G149" s="54"/>
      <c r="H149" s="54"/>
      <c r="I149" s="59">
        <f t="shared" si="5"/>
        <v>8.8000000000000007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53">
        <v>302</v>
      </c>
      <c r="C150" s="53"/>
      <c r="D150" s="53"/>
      <c r="E150" s="54"/>
      <c r="F150" s="54"/>
      <c r="G150" s="54"/>
      <c r="H150" s="54"/>
      <c r="I150" s="59">
        <f t="shared" si="5"/>
        <v>8.1999999999999993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53">
        <v>340</v>
      </c>
      <c r="C151" s="53">
        <v>6</v>
      </c>
      <c r="D151" s="53">
        <v>56</v>
      </c>
      <c r="E151" s="54"/>
      <c r="F151" s="54"/>
      <c r="G151" s="54"/>
      <c r="H151" s="54"/>
      <c r="I151" s="59">
        <f t="shared" si="5"/>
        <v>7.6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85</v>
      </c>
      <c r="B152" s="53">
        <v>354</v>
      </c>
      <c r="C152" s="53">
        <v>7</v>
      </c>
      <c r="D152" s="53">
        <v>56</v>
      </c>
      <c r="E152" s="57"/>
      <c r="F152" s="57"/>
      <c r="G152" s="57"/>
      <c r="H152" s="57"/>
      <c r="I152" s="59">
        <f t="shared" si="5"/>
        <v>7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95</v>
      </c>
      <c r="B153" s="53">
        <v>361</v>
      </c>
      <c r="C153" s="53">
        <v>8</v>
      </c>
      <c r="D153" s="53">
        <v>56</v>
      </c>
      <c r="E153" s="57"/>
      <c r="F153" s="57"/>
      <c r="G153" s="57"/>
      <c r="H153" s="57"/>
      <c r="I153" s="59">
        <f t="shared" si="5"/>
        <v>6.3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105</v>
      </c>
      <c r="B154" s="53">
        <v>360</v>
      </c>
      <c r="C154" s="53">
        <v>9</v>
      </c>
      <c r="D154" s="53">
        <v>53</v>
      </c>
      <c r="E154" s="57"/>
      <c r="F154" s="57"/>
      <c r="G154" s="57"/>
      <c r="H154" s="57"/>
      <c r="I154" s="59">
        <f t="shared" si="5"/>
        <v>5.5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115</v>
      </c>
      <c r="B155" s="53">
        <v>356</v>
      </c>
      <c r="C155" s="53">
        <v>10</v>
      </c>
      <c r="D155" s="53">
        <v>49</v>
      </c>
      <c r="E155" s="57"/>
      <c r="F155" s="57"/>
      <c r="G155" s="57"/>
      <c r="H155" s="57"/>
      <c r="I155" s="59">
        <f t="shared" si="5"/>
        <v>4.9000000000000004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125</v>
      </c>
      <c r="B156" s="53">
        <v>349</v>
      </c>
      <c r="C156" s="53">
        <v>11</v>
      </c>
      <c r="D156" s="53">
        <v>45</v>
      </c>
      <c r="E156" s="57"/>
      <c r="F156" s="57"/>
      <c r="G156" s="57"/>
      <c r="H156" s="57"/>
      <c r="I156" s="59">
        <f t="shared" si="5"/>
        <v>4.2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135</v>
      </c>
      <c r="B157" s="53">
        <v>344</v>
      </c>
      <c r="C157" s="53">
        <v>12</v>
      </c>
      <c r="D157" s="53">
        <v>43</v>
      </c>
      <c r="E157" s="57"/>
      <c r="F157" s="57"/>
      <c r="G157" s="57"/>
      <c r="H157" s="57"/>
      <c r="I157" s="59">
        <f t="shared" si="5"/>
        <v>4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145</v>
      </c>
      <c r="B158" s="53">
        <v>338</v>
      </c>
      <c r="C158" s="53"/>
      <c r="D158" s="53"/>
      <c r="E158" s="57"/>
      <c r="F158" s="57"/>
      <c r="G158" s="57"/>
      <c r="H158" s="57"/>
      <c r="I158" s="59">
        <f t="shared" si="5"/>
        <v>3.7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53">
        <v>355</v>
      </c>
      <c r="C159" s="53">
        <v>13</v>
      </c>
      <c r="D159" s="53">
        <v>355</v>
      </c>
      <c r="E159" s="57"/>
      <c r="F159" s="57"/>
      <c r="G159" s="57"/>
      <c r="H159" s="57"/>
      <c r="I159" s="59">
        <f t="shared" si="5"/>
        <v>3.4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pubescent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1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43" t="s">
        <v>186</v>
      </c>
      <c r="D164" s="243"/>
      <c r="E164" s="244" t="s">
        <v>187</v>
      </c>
      <c r="F164" s="245"/>
      <c r="G164" s="245"/>
      <c r="H164" s="246"/>
      <c r="I164" s="114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53">
        <v>73</v>
      </c>
      <c r="C166" s="53"/>
      <c r="D166" s="53"/>
      <c r="E166" s="54"/>
      <c r="F166" s="54"/>
      <c r="G166" s="54"/>
      <c r="H166" s="54"/>
      <c r="I166" s="52">
        <f>IFERROR(B166/A166,"")</f>
        <v>3.65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53">
        <v>109</v>
      </c>
      <c r="C167" s="53">
        <v>1</v>
      </c>
      <c r="D167" s="53">
        <v>34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7.2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53">
        <v>121</v>
      </c>
      <c r="C168" s="53"/>
      <c r="D168" s="53"/>
      <c r="E168" s="54"/>
      <c r="F168" s="54"/>
      <c r="G168" s="54"/>
      <c r="H168" s="54"/>
      <c r="I168" s="52">
        <f t="shared" si="6"/>
        <v>9.1999999999999993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53">
        <v>175</v>
      </c>
      <c r="C169" s="53">
        <v>2</v>
      </c>
      <c r="D169" s="53">
        <v>56</v>
      </c>
      <c r="E169" s="54"/>
      <c r="F169" s="54"/>
      <c r="G169" s="54"/>
      <c r="H169" s="54"/>
      <c r="I169" s="52">
        <f t="shared" si="6"/>
        <v>10.8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53">
        <v>175</v>
      </c>
      <c r="C170" s="53"/>
      <c r="D170" s="53"/>
      <c r="E170" s="54"/>
      <c r="F170" s="54"/>
      <c r="G170" s="54"/>
      <c r="H170" s="54"/>
      <c r="I170" s="52">
        <f t="shared" si="6"/>
        <v>11.2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53">
        <v>232</v>
      </c>
      <c r="C171" s="53">
        <v>3</v>
      </c>
      <c r="D171" s="53">
        <v>56</v>
      </c>
      <c r="E171" s="54"/>
      <c r="F171" s="54"/>
      <c r="G171" s="54"/>
      <c r="H171" s="54"/>
      <c r="I171" s="52">
        <f t="shared" si="6"/>
        <v>11.4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53">
        <v>231</v>
      </c>
      <c r="C172" s="53"/>
      <c r="D172" s="53"/>
      <c r="E172" s="54"/>
      <c r="F172" s="54"/>
      <c r="G172" s="54"/>
      <c r="H172" s="54"/>
      <c r="I172" s="52">
        <f t="shared" si="6"/>
        <v>11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53">
        <v>282</v>
      </c>
      <c r="C173" s="53">
        <v>4</v>
      </c>
      <c r="D173" s="53">
        <v>56</v>
      </c>
      <c r="E173" s="54"/>
      <c r="F173" s="54"/>
      <c r="G173" s="54"/>
      <c r="H173" s="54"/>
      <c r="I173" s="52">
        <f t="shared" si="6"/>
        <v>10.199999999999999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273</v>
      </c>
      <c r="C174" s="53"/>
      <c r="D174" s="53"/>
      <c r="E174" s="54"/>
      <c r="F174" s="54"/>
      <c r="G174" s="54"/>
      <c r="H174" s="54"/>
      <c r="I174" s="52">
        <f t="shared" si="6"/>
        <v>9.4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317</v>
      </c>
      <c r="C175" s="53">
        <v>5</v>
      </c>
      <c r="D175" s="53">
        <v>56</v>
      </c>
      <c r="E175" s="54"/>
      <c r="F175" s="54"/>
      <c r="G175" s="54"/>
      <c r="H175" s="54"/>
      <c r="I175" s="52">
        <f t="shared" si="6"/>
        <v>8.8000000000000007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302</v>
      </c>
      <c r="C176" s="53"/>
      <c r="D176" s="53"/>
      <c r="E176" s="54"/>
      <c r="F176" s="54"/>
      <c r="G176" s="54"/>
      <c r="H176" s="54"/>
      <c r="I176" s="52">
        <f t="shared" si="6"/>
        <v>8.1999999999999993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340</v>
      </c>
      <c r="C177" s="53">
        <v>6</v>
      </c>
      <c r="D177" s="53">
        <v>56</v>
      </c>
      <c r="E177" s="54"/>
      <c r="F177" s="54"/>
      <c r="G177" s="54"/>
      <c r="H177" s="54"/>
      <c r="I177" s="52">
        <f t="shared" si="6"/>
        <v>7.6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85</v>
      </c>
      <c r="B178" s="53">
        <v>354</v>
      </c>
      <c r="C178" s="53">
        <v>7</v>
      </c>
      <c r="D178" s="53">
        <v>56</v>
      </c>
      <c r="E178" s="54"/>
      <c r="F178" s="54"/>
      <c r="G178" s="54"/>
      <c r="H178" s="54"/>
      <c r="I178" s="52">
        <f t="shared" si="6"/>
        <v>7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95</v>
      </c>
      <c r="B179" s="53">
        <v>361</v>
      </c>
      <c r="C179" s="53">
        <v>8</v>
      </c>
      <c r="D179" s="53">
        <v>56</v>
      </c>
      <c r="E179" s="54"/>
      <c r="F179" s="54"/>
      <c r="G179" s="54"/>
      <c r="H179" s="54"/>
      <c r="I179" s="52">
        <f t="shared" si="6"/>
        <v>6.3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105</v>
      </c>
      <c r="B180" s="53">
        <v>360</v>
      </c>
      <c r="C180" s="53">
        <v>9</v>
      </c>
      <c r="D180" s="53">
        <v>53</v>
      </c>
      <c r="E180" s="54"/>
      <c r="F180" s="54"/>
      <c r="G180" s="54"/>
      <c r="H180" s="54"/>
      <c r="I180" s="52">
        <f t="shared" si="6"/>
        <v>5.5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115</v>
      </c>
      <c r="B181" s="53">
        <v>356</v>
      </c>
      <c r="C181" s="53">
        <v>10</v>
      </c>
      <c r="D181" s="53">
        <v>49</v>
      </c>
      <c r="E181" s="54"/>
      <c r="F181" s="54"/>
      <c r="G181" s="54"/>
      <c r="H181" s="54"/>
      <c r="I181" s="52">
        <f t="shared" si="6"/>
        <v>4.9000000000000004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125</v>
      </c>
      <c r="B182" s="53">
        <v>349</v>
      </c>
      <c r="C182" s="53">
        <v>11</v>
      </c>
      <c r="D182" s="53">
        <v>45</v>
      </c>
      <c r="E182" s="54"/>
      <c r="F182" s="54"/>
      <c r="G182" s="54"/>
      <c r="H182" s="54"/>
      <c r="I182" s="52">
        <f t="shared" si="6"/>
        <v>4.2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135</v>
      </c>
      <c r="B183" s="53">
        <v>344</v>
      </c>
      <c r="C183" s="53">
        <v>12</v>
      </c>
      <c r="D183" s="53">
        <v>43</v>
      </c>
      <c r="E183" s="54"/>
      <c r="F183" s="54"/>
      <c r="G183" s="54"/>
      <c r="H183" s="54"/>
      <c r="I183" s="52">
        <f t="shared" si="6"/>
        <v>4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145</v>
      </c>
      <c r="B184" s="53">
        <v>338</v>
      </c>
      <c r="C184" s="53"/>
      <c r="D184" s="53"/>
      <c r="E184" s="54"/>
      <c r="F184" s="54"/>
      <c r="G184" s="54"/>
      <c r="H184" s="54"/>
      <c r="I184" s="52">
        <f t="shared" si="6"/>
        <v>3.7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355</v>
      </c>
      <c r="C185" s="53">
        <v>13</v>
      </c>
      <c r="D185" s="53">
        <v>355</v>
      </c>
      <c r="E185" s="54"/>
      <c r="F185" s="54"/>
      <c r="G185" s="54"/>
      <c r="H185" s="54"/>
      <c r="I185" s="52">
        <f t="shared" si="6"/>
        <v>3.4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Chêne rouge d'Amérique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1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43" t="s">
        <v>186</v>
      </c>
      <c r="D190" s="243"/>
      <c r="E190" s="244" t="s">
        <v>187</v>
      </c>
      <c r="F190" s="245"/>
      <c r="G190" s="245"/>
      <c r="H190" s="246"/>
      <c r="I190" s="114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53">
        <v>73</v>
      </c>
      <c r="C192" s="53"/>
      <c r="D192" s="53"/>
      <c r="E192" s="54"/>
      <c r="F192" s="54"/>
      <c r="G192" s="54"/>
      <c r="H192" s="54"/>
      <c r="I192" s="52">
        <f>IFERROR(B192/A192,"")</f>
        <v>3.65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53">
        <v>109</v>
      </c>
      <c r="C193" s="53">
        <v>1</v>
      </c>
      <c r="D193" s="53">
        <v>34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7.2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53">
        <v>121</v>
      </c>
      <c r="C194" s="53"/>
      <c r="D194" s="53"/>
      <c r="E194" s="54"/>
      <c r="F194" s="54"/>
      <c r="G194" s="54"/>
      <c r="H194" s="54"/>
      <c r="I194" s="52">
        <f t="shared" si="7"/>
        <v>9.1999999999999993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53">
        <v>175</v>
      </c>
      <c r="C195" s="53">
        <v>2</v>
      </c>
      <c r="D195" s="53">
        <v>56</v>
      </c>
      <c r="E195" s="54"/>
      <c r="F195" s="54"/>
      <c r="G195" s="54"/>
      <c r="H195" s="54"/>
      <c r="I195" s="52">
        <f t="shared" si="7"/>
        <v>10.8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53">
        <v>175</v>
      </c>
      <c r="C196" s="53"/>
      <c r="D196" s="53"/>
      <c r="E196" s="54"/>
      <c r="F196" s="54"/>
      <c r="G196" s="54"/>
      <c r="H196" s="54"/>
      <c r="I196" s="52">
        <f t="shared" si="7"/>
        <v>11.2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53">
        <v>232</v>
      </c>
      <c r="C197" s="53">
        <v>3</v>
      </c>
      <c r="D197" s="53">
        <v>56</v>
      </c>
      <c r="E197" s="54"/>
      <c r="F197" s="54"/>
      <c r="G197" s="54"/>
      <c r="H197" s="54"/>
      <c r="I197" s="52">
        <f t="shared" si="7"/>
        <v>11.4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53">
        <v>231</v>
      </c>
      <c r="C198" s="53"/>
      <c r="D198" s="53"/>
      <c r="E198" s="54"/>
      <c r="F198" s="54"/>
      <c r="G198" s="54"/>
      <c r="H198" s="54"/>
      <c r="I198" s="52">
        <f t="shared" si="7"/>
        <v>11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53">
        <v>282</v>
      </c>
      <c r="C199" s="53">
        <v>4</v>
      </c>
      <c r="D199" s="53">
        <v>56</v>
      </c>
      <c r="E199" s="54"/>
      <c r="F199" s="54"/>
      <c r="G199" s="54"/>
      <c r="H199" s="54"/>
      <c r="I199" s="52">
        <f t="shared" si="7"/>
        <v>10.199999999999999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53">
        <v>273</v>
      </c>
      <c r="C200" s="53"/>
      <c r="D200" s="53"/>
      <c r="E200" s="54"/>
      <c r="F200" s="54"/>
      <c r="G200" s="54"/>
      <c r="H200" s="54"/>
      <c r="I200" s="52">
        <f t="shared" si="7"/>
        <v>9.4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53">
        <v>317</v>
      </c>
      <c r="C201" s="53">
        <v>5</v>
      </c>
      <c r="D201" s="53">
        <v>56</v>
      </c>
      <c r="E201" s="54"/>
      <c r="F201" s="54"/>
      <c r="G201" s="54"/>
      <c r="H201" s="54"/>
      <c r="I201" s="52">
        <f t="shared" si="7"/>
        <v>8.8000000000000007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53">
        <v>302</v>
      </c>
      <c r="C202" s="53"/>
      <c r="D202" s="53"/>
      <c r="E202" s="54"/>
      <c r="F202" s="54"/>
      <c r="G202" s="54"/>
      <c r="H202" s="54"/>
      <c r="I202" s="52">
        <f t="shared" si="7"/>
        <v>8.1999999999999993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53">
        <v>340</v>
      </c>
      <c r="C203" s="53">
        <v>6</v>
      </c>
      <c r="D203" s="53">
        <v>56</v>
      </c>
      <c r="E203" s="54"/>
      <c r="F203" s="54"/>
      <c r="G203" s="54"/>
      <c r="H203" s="54"/>
      <c r="I203" s="52">
        <f t="shared" si="7"/>
        <v>7.6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85</v>
      </c>
      <c r="B204" s="53">
        <v>354</v>
      </c>
      <c r="C204" s="53">
        <v>7</v>
      </c>
      <c r="D204" s="53">
        <v>56</v>
      </c>
      <c r="E204" s="54"/>
      <c r="F204" s="54"/>
      <c r="G204" s="54"/>
      <c r="H204" s="54"/>
      <c r="I204" s="52">
        <f t="shared" si="7"/>
        <v>7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95</v>
      </c>
      <c r="B205" s="53">
        <v>361</v>
      </c>
      <c r="C205" s="53">
        <v>8</v>
      </c>
      <c r="D205" s="53">
        <v>56</v>
      </c>
      <c r="E205" s="54"/>
      <c r="F205" s="54"/>
      <c r="G205" s="54"/>
      <c r="H205" s="54"/>
      <c r="I205" s="52">
        <f t="shared" si="7"/>
        <v>6.3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105</v>
      </c>
      <c r="B206" s="53">
        <v>360</v>
      </c>
      <c r="C206" s="53">
        <v>9</v>
      </c>
      <c r="D206" s="53">
        <v>53</v>
      </c>
      <c r="E206" s="54"/>
      <c r="F206" s="54"/>
      <c r="G206" s="54"/>
      <c r="H206" s="54"/>
      <c r="I206" s="52">
        <f t="shared" si="7"/>
        <v>5.5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115</v>
      </c>
      <c r="B207" s="53">
        <v>356</v>
      </c>
      <c r="C207" s="53">
        <v>10</v>
      </c>
      <c r="D207" s="53">
        <v>49</v>
      </c>
      <c r="E207" s="54"/>
      <c r="F207" s="54"/>
      <c r="G207" s="54"/>
      <c r="H207" s="54"/>
      <c r="I207" s="52">
        <f t="shared" si="7"/>
        <v>4.9000000000000004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125</v>
      </c>
      <c r="B208" s="53">
        <v>349</v>
      </c>
      <c r="C208" s="53">
        <v>11</v>
      </c>
      <c r="D208" s="53">
        <v>45</v>
      </c>
      <c r="E208" s="54"/>
      <c r="F208" s="54"/>
      <c r="G208" s="54"/>
      <c r="H208" s="54"/>
      <c r="I208" s="52">
        <f t="shared" si="7"/>
        <v>4.2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135</v>
      </c>
      <c r="B209" s="53">
        <v>344</v>
      </c>
      <c r="C209" s="53">
        <v>12</v>
      </c>
      <c r="D209" s="53">
        <v>43</v>
      </c>
      <c r="E209" s="54"/>
      <c r="F209" s="54"/>
      <c r="G209" s="54"/>
      <c r="H209" s="54"/>
      <c r="I209" s="52">
        <f t="shared" si="7"/>
        <v>4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145</v>
      </c>
      <c r="B210" s="53">
        <v>338</v>
      </c>
      <c r="C210" s="53"/>
      <c r="D210" s="53"/>
      <c r="E210" s="54"/>
      <c r="F210" s="54"/>
      <c r="G210" s="54"/>
      <c r="H210" s="54"/>
      <c r="I210" s="52">
        <f t="shared" si="7"/>
        <v>3.7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150</v>
      </c>
      <c r="B211" s="53">
        <v>355</v>
      </c>
      <c r="C211" s="53">
        <v>13</v>
      </c>
      <c r="D211" s="53">
        <v>355</v>
      </c>
      <c r="E211" s="54"/>
      <c r="F211" s="54"/>
      <c r="G211" s="54"/>
      <c r="H211" s="54"/>
      <c r="I211" s="52">
        <f t="shared" si="7"/>
        <v>3.4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1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43" t="s">
        <v>186</v>
      </c>
      <c r="D216" s="243"/>
      <c r="E216" s="244" t="s">
        <v>187</v>
      </c>
      <c r="F216" s="245"/>
      <c r="G216" s="245"/>
      <c r="H216" s="246"/>
      <c r="I216" s="11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4"/>
      <c r="F218" s="64"/>
      <c r="G218" s="64"/>
      <c r="H218" s="64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4"/>
      <c r="F220" s="64"/>
      <c r="G220" s="64"/>
      <c r="H220" s="64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1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43" t="s">
        <v>186</v>
      </c>
      <c r="D242" s="243"/>
      <c r="E242" s="244" t="s">
        <v>187</v>
      </c>
      <c r="F242" s="245"/>
      <c r="G242" s="245"/>
      <c r="H242" s="246"/>
      <c r="I242" s="11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8"/>
      <c r="B244" s="58"/>
      <c r="C244" s="58"/>
      <c r="D244" s="58"/>
      <c r="E244" s="64"/>
      <c r="F244" s="64"/>
      <c r="G244" s="64"/>
      <c r="H244" s="64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8"/>
      <c r="B245" s="58"/>
      <c r="C245" s="58"/>
      <c r="D245" s="58"/>
      <c r="E245" s="64"/>
      <c r="F245" s="64"/>
      <c r="G245" s="64"/>
      <c r="H245" s="64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4"/>
      <c r="F246" s="64"/>
      <c r="G246" s="64"/>
      <c r="H246" s="64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4"/>
      <c r="F248" s="64"/>
      <c r="G248" s="64"/>
      <c r="H248" s="64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4"/>
      <c r="F249" s="64"/>
      <c r="G249" s="64"/>
      <c r="H249" s="64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4"/>
      <c r="F250" s="64"/>
      <c r="G250" s="64"/>
      <c r="H250" s="64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1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43" t="s">
        <v>186</v>
      </c>
      <c r="D268" s="243"/>
      <c r="E268" s="244" t="s">
        <v>187</v>
      </c>
      <c r="F268" s="245"/>
      <c r="G268" s="245"/>
      <c r="H268" s="246"/>
      <c r="I268" s="11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8"/>
      <c r="B270" s="58"/>
      <c r="C270" s="58"/>
      <c r="D270" s="58"/>
      <c r="E270" s="64"/>
      <c r="F270" s="64"/>
      <c r="G270" s="64"/>
      <c r="H270" s="64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8"/>
      <c r="B271" s="58"/>
      <c r="C271" s="58"/>
      <c r="D271" s="58"/>
      <c r="E271" s="64"/>
      <c r="F271" s="64"/>
      <c r="G271" s="64"/>
      <c r="H271" s="64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8"/>
      <c r="B272" s="58"/>
      <c r="C272" s="58"/>
      <c r="D272" s="58"/>
      <c r="E272" s="64"/>
      <c r="F272" s="64"/>
      <c r="G272" s="64"/>
      <c r="H272" s="64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8"/>
      <c r="B273" s="58"/>
      <c r="C273" s="58"/>
      <c r="D273" s="58"/>
      <c r="E273" s="64"/>
      <c r="F273" s="64"/>
      <c r="G273" s="64"/>
      <c r="H273" s="64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8"/>
      <c r="B274" s="58"/>
      <c r="C274" s="58"/>
      <c r="D274" s="58"/>
      <c r="E274" s="64"/>
      <c r="F274" s="64"/>
      <c r="G274" s="64"/>
      <c r="H274" s="64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4"/>
      <c r="F275" s="64"/>
      <c r="G275" s="64"/>
      <c r="H275" s="64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4"/>
      <c r="F276" s="64"/>
      <c r="G276" s="64"/>
      <c r="H276" s="64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81gBXVI7pUzO43FKsNmhYVHa6gP1L2VBdIxTbD4z7iT99TKrlOJNfiFrD1NUTGjgFxSxCyVj58X8WBe6xDTxgg==" saltValue="T8ApYOR4WxsuZL/M/9irq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18"/>
      <c r="K1" s="118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57" t="s">
        <v>191</v>
      </c>
      <c r="C2" s="258"/>
      <c r="D2" s="258"/>
      <c r="E2" s="258"/>
      <c r="F2" s="258"/>
      <c r="G2" s="259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56"/>
      <c r="C4" s="256"/>
      <c r="D4" s="256"/>
      <c r="E4" s="256"/>
      <c r="F4" s="256"/>
      <c r="G4" s="256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19" t="s">
        <v>301</v>
      </c>
      <c r="C5" s="11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5"/>
      <c r="B6" s="119"/>
      <c r="C6" s="119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20"/>
      <c r="B7" s="29" t="s">
        <v>300</v>
      </c>
      <c r="C7" s="121" t="s">
        <v>214</v>
      </c>
      <c r="D7" s="122"/>
      <c r="E7" s="122"/>
      <c r="F7" s="29" t="s">
        <v>300</v>
      </c>
      <c r="G7" s="121" t="s">
        <v>215</v>
      </c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</row>
    <row r="8" spans="1:38" ht="17.25" customHeight="1" x14ac:dyDescent="0.3">
      <c r="A8" s="126">
        <v>1</v>
      </c>
      <c r="B8" s="62">
        <v>0</v>
      </c>
      <c r="C8" s="52" t="s">
        <v>177</v>
      </c>
      <c r="D8" s="5"/>
      <c r="E8" s="126">
        <v>4</v>
      </c>
      <c r="F8" s="62">
        <v>0</v>
      </c>
      <c r="G8" s="123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26">
        <v>2</v>
      </c>
      <c r="B9" s="62">
        <v>1</v>
      </c>
      <c r="C9" s="129" t="s">
        <v>216</v>
      </c>
      <c r="D9" s="5"/>
      <c r="E9" s="126">
        <v>5</v>
      </c>
      <c r="F9" s="62">
        <v>0</v>
      </c>
      <c r="G9" s="124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26">
        <v>3</v>
      </c>
      <c r="B10" s="62">
        <v>0</v>
      </c>
      <c r="C10" s="130" t="s">
        <v>217</v>
      </c>
      <c r="D10" s="5"/>
      <c r="E10" s="5"/>
      <c r="F10" s="127">
        <f>SUM(F7:F9)</f>
        <v>0</v>
      </c>
      <c r="G10" s="125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5"/>
      <c r="B11" s="127">
        <v>0</v>
      </c>
      <c r="C11" s="125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120"/>
      <c r="B13" s="128"/>
      <c r="C13" s="119" t="s">
        <v>274</v>
      </c>
      <c r="D13" s="120"/>
      <c r="E13" s="120"/>
      <c r="F13" s="128"/>
      <c r="G13" s="119" t="s">
        <v>307</v>
      </c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</row>
    <row r="14" spans="1:38" s="4" customFormat="1" ht="21" customHeight="1" x14ac:dyDescent="0.3">
      <c r="A14" s="120"/>
      <c r="B14" s="128"/>
      <c r="C14" s="119" t="s">
        <v>306</v>
      </c>
      <c r="D14" s="120"/>
      <c r="E14" s="120"/>
      <c r="F14" s="128"/>
      <c r="G14" s="119" t="s">
        <v>299</v>
      </c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</row>
    <row r="15" spans="1:38" x14ac:dyDescent="0.3">
      <c r="A15" s="5"/>
      <c r="B15" s="29" t="s">
        <v>300</v>
      </c>
      <c r="C15" s="5"/>
      <c r="D15" s="5"/>
      <c r="E15" s="5"/>
      <c r="F15" s="5"/>
      <c r="G15" s="2" t="s">
        <v>148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5"/>
      <c r="B16" s="62">
        <v>0</v>
      </c>
      <c r="C16" s="131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5"/>
      <c r="B17" s="62">
        <v>0</v>
      </c>
      <c r="C17" s="131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5"/>
      <c r="B18" s="62">
        <v>0</v>
      </c>
      <c r="C18" s="131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5"/>
      <c r="B19" s="127">
        <f>SUM(B16:B18)</f>
        <v>0</v>
      </c>
      <c r="C19" s="125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98"/>
      <c r="C24" s="98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5"/>
      <c r="C25" s="5"/>
      <c r="D25" s="98"/>
      <c r="E25" s="98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263" t="s">
        <v>176</v>
      </c>
      <c r="C1" s="264"/>
      <c r="D1" s="264"/>
      <c r="E1" s="264"/>
      <c r="F1" s="264"/>
      <c r="G1" s="264"/>
      <c r="H1" s="265"/>
      <c r="I1" s="260" t="str">
        <f>IF('Données projet'!$B$9="","",'Données projet'!$B$9)</f>
        <v>Pin laricio</v>
      </c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2"/>
      <c r="AD1" s="261" t="str">
        <f>IF('Données projet'!$B$10="","",'Données projet'!$B$10)</f>
        <v>Cèdre de l'Atlas</v>
      </c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2"/>
      <c r="AY1" s="260" t="str">
        <f>IF('Données projet'!$B$11="","",'Données projet'!$B$11)</f>
        <v>Chêne sessile</v>
      </c>
      <c r="AZ1" s="261"/>
      <c r="BA1" s="261"/>
      <c r="BB1" s="261"/>
      <c r="BC1" s="261"/>
      <c r="BD1" s="261"/>
      <c r="BE1" s="261"/>
      <c r="BF1" s="261"/>
      <c r="BG1" s="261"/>
      <c r="BH1" s="261"/>
      <c r="BI1" s="261"/>
      <c r="BJ1" s="261"/>
      <c r="BK1" s="261"/>
      <c r="BL1" s="261"/>
      <c r="BM1" s="261"/>
      <c r="BN1" s="261"/>
      <c r="BO1" s="261"/>
      <c r="BP1" s="261"/>
      <c r="BQ1" s="261"/>
      <c r="BR1" s="261"/>
      <c r="BS1" s="262"/>
      <c r="BT1" s="260" t="str">
        <f>IF('Données projet'!$B$12="","",'Données projet'!$B$12)</f>
        <v>Charme</v>
      </c>
      <c r="BU1" s="261"/>
      <c r="BV1" s="261"/>
      <c r="BW1" s="261"/>
      <c r="BX1" s="261"/>
      <c r="BY1" s="261"/>
      <c r="BZ1" s="261"/>
      <c r="CA1" s="261"/>
      <c r="CB1" s="261"/>
      <c r="CC1" s="261"/>
      <c r="CD1" s="261"/>
      <c r="CE1" s="261"/>
      <c r="CF1" s="261"/>
      <c r="CG1" s="261"/>
      <c r="CH1" s="261"/>
      <c r="CI1" s="261"/>
      <c r="CJ1" s="261"/>
      <c r="CK1" s="261"/>
      <c r="CL1" s="261"/>
      <c r="CM1" s="261"/>
      <c r="CN1" s="262"/>
      <c r="CO1" s="260" t="str">
        <f>IF('Données projet'!$B$13="","",'Données projet'!$B$13)</f>
        <v>Alisier torminal</v>
      </c>
      <c r="CP1" s="261"/>
      <c r="CQ1" s="261"/>
      <c r="CR1" s="261"/>
      <c r="CS1" s="261"/>
      <c r="CT1" s="261"/>
      <c r="CU1" s="261"/>
      <c r="CV1" s="261"/>
      <c r="CW1" s="261"/>
      <c r="CX1" s="261"/>
      <c r="CY1" s="261"/>
      <c r="CZ1" s="261"/>
      <c r="DA1" s="261"/>
      <c r="DB1" s="261"/>
      <c r="DC1" s="261"/>
      <c r="DD1" s="261"/>
      <c r="DE1" s="261"/>
      <c r="DF1" s="261"/>
      <c r="DG1" s="261"/>
      <c r="DH1" s="261"/>
      <c r="DI1" s="262"/>
      <c r="DJ1" s="260" t="str">
        <f>IF('Données projet'!$B$14="","",'Données projet'!$B$14)</f>
        <v>Chêne pubescent</v>
      </c>
      <c r="DK1" s="261"/>
      <c r="DL1" s="261"/>
      <c r="DM1" s="261"/>
      <c r="DN1" s="261"/>
      <c r="DO1" s="261"/>
      <c r="DP1" s="261"/>
      <c r="DQ1" s="261"/>
      <c r="DR1" s="261"/>
      <c r="DS1" s="261"/>
      <c r="DT1" s="261"/>
      <c r="DU1" s="261"/>
      <c r="DV1" s="261"/>
      <c r="DW1" s="261"/>
      <c r="DX1" s="261"/>
      <c r="DY1" s="261"/>
      <c r="DZ1" s="261"/>
      <c r="EA1" s="261"/>
      <c r="EB1" s="261"/>
      <c r="EC1" s="261"/>
      <c r="ED1" s="262"/>
      <c r="EE1" s="260" t="str">
        <f>IF('Données projet'!$B$15="","",'Données projet'!$B$15)</f>
        <v>Chêne rouge d'Amérique</v>
      </c>
      <c r="EF1" s="261"/>
      <c r="EG1" s="261"/>
      <c r="EH1" s="261"/>
      <c r="EI1" s="261"/>
      <c r="EJ1" s="261"/>
      <c r="EK1" s="261"/>
      <c r="EL1" s="261"/>
      <c r="EM1" s="261"/>
      <c r="EN1" s="261"/>
      <c r="EO1" s="261"/>
      <c r="EP1" s="261"/>
      <c r="EQ1" s="261"/>
      <c r="ER1" s="261"/>
      <c r="ES1" s="261"/>
      <c r="ET1" s="261"/>
      <c r="EU1" s="261"/>
      <c r="EV1" s="261"/>
      <c r="EW1" s="261"/>
      <c r="EX1" s="261"/>
      <c r="EY1" s="262"/>
      <c r="EZ1" s="260" t="str">
        <f>IF('Données projet'!$B$16="","",'Données projet'!$B$16)</f>
        <v/>
      </c>
      <c r="FA1" s="261"/>
      <c r="FB1" s="261"/>
      <c r="FC1" s="261"/>
      <c r="FD1" s="261"/>
      <c r="FE1" s="261"/>
      <c r="FF1" s="261"/>
      <c r="FG1" s="261"/>
      <c r="FH1" s="261"/>
      <c r="FI1" s="261"/>
      <c r="FJ1" s="261"/>
      <c r="FK1" s="261"/>
      <c r="FL1" s="261"/>
      <c r="FM1" s="261"/>
      <c r="FN1" s="261"/>
      <c r="FO1" s="261"/>
      <c r="FP1" s="261"/>
      <c r="FQ1" s="261"/>
      <c r="FR1" s="261"/>
      <c r="FS1" s="261"/>
      <c r="FT1" s="262"/>
      <c r="FU1" s="260" t="str">
        <f>IF('Données projet'!$B$17="","",'Données projet'!$B$17)</f>
        <v/>
      </c>
      <c r="FV1" s="261"/>
      <c r="FW1" s="261"/>
      <c r="FX1" s="261"/>
      <c r="FY1" s="261"/>
      <c r="FZ1" s="261"/>
      <c r="GA1" s="261"/>
      <c r="GB1" s="261"/>
      <c r="GC1" s="261"/>
      <c r="GD1" s="261"/>
      <c r="GE1" s="261"/>
      <c r="GF1" s="261"/>
      <c r="GG1" s="261"/>
      <c r="GH1" s="261"/>
      <c r="GI1" s="261"/>
      <c r="GJ1" s="261"/>
      <c r="GK1" s="261"/>
      <c r="GL1" s="261"/>
      <c r="GM1" s="261"/>
      <c r="GN1" s="261"/>
      <c r="GO1" s="262"/>
      <c r="GP1" s="260" t="str">
        <f>IF('Données projet'!$B$18="","",'Données projet'!$B$18)</f>
        <v/>
      </c>
      <c r="GQ1" s="261"/>
      <c r="GR1" s="261"/>
      <c r="GS1" s="261"/>
      <c r="GT1" s="261"/>
      <c r="GU1" s="261"/>
      <c r="GV1" s="261"/>
      <c r="GW1" s="261"/>
      <c r="GX1" s="261"/>
      <c r="GY1" s="261"/>
      <c r="GZ1" s="261"/>
      <c r="HA1" s="261"/>
      <c r="HB1" s="261"/>
      <c r="HC1" s="261"/>
      <c r="HD1" s="261"/>
      <c r="HE1" s="261"/>
      <c r="HF1" s="261"/>
      <c r="HG1" s="261"/>
      <c r="HH1" s="261"/>
      <c r="HI1" s="261"/>
      <c r="HJ1" s="262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7" t="s">
        <v>304</v>
      </c>
      <c r="I2" s="70" t="s">
        <v>303</v>
      </c>
      <c r="J2" s="71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303</v>
      </c>
      <c r="AE2" s="71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303</v>
      </c>
      <c r="AZ2" s="71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303</v>
      </c>
      <c r="BU2" s="71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303</v>
      </c>
      <c r="CP2" s="71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303</v>
      </c>
      <c r="DK2" s="71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303</v>
      </c>
      <c r="EF2" s="71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303</v>
      </c>
      <c r="FA2" s="71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303</v>
      </c>
      <c r="FV2" s="71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303</v>
      </c>
      <c r="GQ2" s="71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271.38000364539801</v>
      </c>
      <c r="T3" s="60">
        <f>$R$33-$H$33</f>
        <v>264.52026741435606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337.78495403273814</v>
      </c>
      <c r="AO3" s="60">
        <f>$AM$33-$H$33</f>
        <v>125.68207463669694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418.35474121670717</v>
      </c>
      <c r="BJ3" s="60">
        <f>$BH$33-$H$33</f>
        <v>240.19413322685813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623.21217629928469</v>
      </c>
      <c r="CE3" s="60">
        <f>$CC$33-$H$33</f>
        <v>481.72972161993044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450.52897460309299</v>
      </c>
      <c r="CZ3" s="60">
        <f>$CX$33-$H$33</f>
        <v>256.43229384163016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474.63177687063143</v>
      </c>
      <c r="DU3" s="60">
        <f>$DS$33-$H$33</f>
        <v>268.5956535713255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projet'!$B$15,Paramètres!$A$1:$I$88,3,0)*VLOOKUP('Données projet'!$B$15,Paramètres!$A$1:$I$88,5,0)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402.25078715328965</v>
      </c>
      <c r="EP3" s="60">
        <f>$EN$33-$H$33</f>
        <v>232.06583422454258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8">
        <f t="shared" ref="H4:H67" si="1">(B4+E4+F4)*44/12+(C4+D4)*0.475*44/12</f>
        <v>258.08783604613262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6.0588235294117645</v>
      </c>
      <c r="N4" s="14">
        <f>IF(A4&lt;'Données projet'!$A$36,$K$205^A4,IF(A4='Données projet'!$A$36,'Données projet'!$B$36,N3+M4-V3))</f>
        <v>1.3134156586844881</v>
      </c>
      <c r="O4" s="14">
        <f>N4*VLOOKUP('Données projet'!$B$9,Paramètres!$A$1:$I$88,3,0)*VLOOKUP('Données projet'!$B$9,Paramètres!$A$1:$I$88,5,0)</f>
        <v>0.78542256389332388</v>
      </c>
      <c r="P4" s="14">
        <f>EXP(-1.0587+0.8836*LN(O4)+0.284)</f>
        <v>0.3722763145534399</v>
      </c>
      <c r="Q4" s="22">
        <f t="shared" ref="Q4:Q34" si="2">(O4+P4)*0.475*44/12</f>
        <v>2.0163255466281131</v>
      </c>
      <c r="R4" s="60">
        <f t="shared" si="0"/>
        <v>259.905214435517</v>
      </c>
      <c r="S4" s="60">
        <f ca="1">AVERAGE(OFFSET($R$3,0,0,'Données projet'!$E$9+1,1))-AVERAGE(OFFSET($H$3,0,0,'Données projet'!$E$9+1,1))</f>
        <v>271.38000364539801</v>
      </c>
      <c r="T4" s="60">
        <f t="shared" ref="T4:T66" si="3">$R$33-$H$33</f>
        <v>264.52026741435606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1.4</v>
      </c>
      <c r="AI4" s="14">
        <f>IF(A4&lt;'Données projet'!$A$62,$AF$205^A4,IF(A4='Données projet'!$A$62,'Données projet'!$B$62,AI3+AH4-AQ3))</f>
        <v>1.1812937373976771</v>
      </c>
      <c r="AJ4" s="14">
        <f>AI4*VLOOKUP('Données projet'!$B$10,Paramètres!$A$1:$I$88,3,0)*VLOOKUP('Données projet'!$B$10,Paramètres!$A$1:$I$88,5,0)</f>
        <v>0.55284546910211285</v>
      </c>
      <c r="AK4" s="14">
        <f>EXP(-1.0587+0.8836*LN(AJ4)+0.284)</f>
        <v>0.27297114564908254</v>
      </c>
      <c r="AL4" s="22">
        <f t="shared" ref="AL4:AL67" si="5">(AJ4+AK4)*0.475*44/12</f>
        <v>1.4382972706916652</v>
      </c>
      <c r="AM4" s="60">
        <f t="shared" ref="AM4:AM67" si="6">AL4+(AD4+AE4)*44/12</f>
        <v>259.32718615958055</v>
      </c>
      <c r="AN4" s="60">
        <f ca="1">AVERAGE(OFFSET($AM$3,0,0,'Données projet'!$E$10+1,1))-AVERAGE(OFFSET($H$3,0,0,'Données projet'!$E$10+1,1))</f>
        <v>337.78495403273814</v>
      </c>
      <c r="AO4" s="60">
        <f t="shared" ref="AO4:AO67" si="7">$AM$33-$H$33</f>
        <v>125.68207463669694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IF(A4&lt;'Données projet'!$A$88,$BA$205^A4,IF(A4='Données projet'!$A$88,'Données projet'!$B$88,BD3+BC4-BL3))</f>
        <v>1.2392705892426346</v>
      </c>
      <c r="BE4" s="14">
        <f>BD4*VLOOKUP('Données projet'!$B$11,Paramètres!$A$1:$I$88,3,0)*VLOOKUP('Données projet'!$B$11,Paramètres!$A$1:$I$88,5,0)</f>
        <v>1.1212920291467359</v>
      </c>
      <c r="BF4" s="14">
        <f>EXP(-1.0587+0.8836*LN(BE4)+0.284)</f>
        <v>0.50989827066551541</v>
      </c>
      <c r="BG4" s="22">
        <f t="shared" ref="BG4:BG67" si="9">(BE4+BF4)*0.475*44/12</f>
        <v>2.8409897721730037</v>
      </c>
      <c r="BH4" s="60">
        <f t="shared" ref="BH4:BH67" si="10">BG4+(AY4+AZ4)*44/12</f>
        <v>260.72987866106189</v>
      </c>
      <c r="BI4" s="60">
        <f ca="1">AVERAGE(OFFSET($BH$3,0,0,'Données projet'!$E$11+1,1))-AVERAGE(OFFSET($H$3,0,0,'Données projet'!$E$11+1,1))</f>
        <v>418.35474121670717</v>
      </c>
      <c r="BJ4" s="60">
        <f t="shared" ref="BJ4:BJ67" si="11">$BH$33-$H$33</f>
        <v>240.19413322685813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4.5999999999999996</v>
      </c>
      <c r="BY4" s="13">
        <f>IF(A4&lt;'Données projet'!$A$114,$BV$205^A4,IF(A4='Données projet'!$A$114,'Données projet'!$B$114,BY3+BX4-CG3))</f>
        <v>1.466478780211681</v>
      </c>
      <c r="BZ4" s="14">
        <f>BY4*VLOOKUP('Données projet'!$B$12,Paramètres!$A$1:$I$88,3,0)*VLOOKUP('Données projet'!$B$12,Paramètres!$A$1:$I$88,5,0)</f>
        <v>1.3955012072494355</v>
      </c>
      <c r="CA4" s="14">
        <f>EXP(-1.0587+0.8836*LN(BZ4)+0.284)</f>
        <v>0.61863670524732883</v>
      </c>
      <c r="CB4" s="22">
        <f t="shared" ref="CB4:CB67" si="13">(BZ4+CA4)*0.475*44/12</f>
        <v>3.5079568642651977</v>
      </c>
      <c r="CC4" s="60">
        <f t="shared" ref="CC4:CC67" si="14">CB4+(BT4+BU4)*44/12</f>
        <v>261.39684575315408</v>
      </c>
      <c r="CD4" s="60">
        <f ca="1">AVERAGE(OFFSET($CC$3,0,0,'Données projet'!$E$12+1,1))-AVERAGE(OFFSET($H$3,0,0,'Données projet'!$E$12+1,1))</f>
        <v>623.21217629928469</v>
      </c>
      <c r="CE4" s="60">
        <f t="shared" ref="CE4:CE67" si="15">$CC$33-$H$33</f>
        <v>481.72972161993044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IF(A4&lt;'Données projet'!$A$140,$CQ$205^A4,IF(A4='Données projet'!$A$140,'Données projet'!$B$140,CT3+CS4-DB3))</f>
        <v>1.2392705892426346</v>
      </c>
      <c r="CU4" s="18">
        <f>CT4*VLOOKUP('Données projet'!$B$13,Paramètres!$A$1:$I$88,3,0)*VLOOKUP('Données projet'!$B$13,Paramètres!$A$1:$I$88,5,0)</f>
        <v>1.1986225139154763</v>
      </c>
      <c r="CV4" s="14">
        <f>EXP(-1.0587+0.8836*LN(CU4)+0.284)</f>
        <v>0.54084878793982472</v>
      </c>
      <c r="CW4" s="22">
        <f t="shared" ref="CW4:CW67" si="17">(CU4+CV4)*0.475*44/12</f>
        <v>3.0295791840646493</v>
      </c>
      <c r="CX4" s="60">
        <f t="shared" ref="CX4:CX67" si="18">CW4+(CO4+CP4)*44/12</f>
        <v>260.91846807295349</v>
      </c>
      <c r="CY4" s="60">
        <f ca="1">AVERAGE(OFFSET($CX$3,0,0,'Données projet'!$E$13+1,1))-AVERAGE(OFFSET($H$3,0,0,'Données projet'!$E$13+1,1))</f>
        <v>450.52897460309299</v>
      </c>
      <c r="CZ4" s="60">
        <f t="shared" ref="CZ4:CZ67" si="19">$CX$33-$H$33</f>
        <v>256.43229384163016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IF(A4&lt;'Données projet'!$A$166,$DL$205^A4,IF(A4='Données projet'!$A$166,'Données projet'!$B$166,DO3+DN4-DW3))</f>
        <v>1.2392705892426346</v>
      </c>
      <c r="DP4" s="18">
        <f>DO4*VLOOKUP('Données projet'!$B$14,Paramètres!$A$1:$I$88,3,0)*VLOOKUP('Données projet'!$B$14,Paramètres!$A$1:$I$88,5,0)</f>
        <v>1.2566203774920315</v>
      </c>
      <c r="DQ4" s="14">
        <f>EXP(-1.0587+0.8836*LN(DP4)+0.284)</f>
        <v>0.56390871417545174</v>
      </c>
      <c r="DR4" s="22">
        <f t="shared" ref="DR4:DR67" si="21">(DP4+DQ4)*0.475*44/12</f>
        <v>3.1707548346542</v>
      </c>
      <c r="DS4" s="60">
        <f t="shared" ref="DS4:DS67" si="22">DR4+(DJ4+DK4)*44/12</f>
        <v>261.05964372354305</v>
      </c>
      <c r="DT4" s="60">
        <f ca="1">AVERAGE(OFFSET($DS$3,0,0,'Données projet'!$E$14+1,1))-AVERAGE(OFFSET($H$3,0,0,'Données projet'!$E$14+1,1))</f>
        <v>474.63177687063143</v>
      </c>
      <c r="DU4" s="60">
        <f t="shared" ref="DU4:DU67" si="23">$DS$33-$H$33</f>
        <v>268.5956535713255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3.65</v>
      </c>
      <c r="EJ4" s="13">
        <f>IF(A4&lt;'Données projet'!$A$192,$EG$205^A4,IF(A4='Données projet'!$A$192,'Données projet'!$B$192,EJ3+EI4-ER3))</f>
        <v>1.2392705892426346</v>
      </c>
      <c r="EK4" s="18">
        <f>EJ4*VLOOKUP('Données projet'!$B$15,Paramètres!$A$1:$I$88,3,0)*VLOOKUP('Données projet'!$B$15,Paramètres!$A$1:$I$88,5,0)</f>
        <v>1.0826267867623658</v>
      </c>
      <c r="EL4" s="14">
        <f>EXP(-1.0587+0.8836*LN(EK4)+0.284)</f>
        <v>0.49433061098950598</v>
      </c>
      <c r="EM4" s="22">
        <f t="shared" ref="EM4:EM67" si="25">(EK4+EL4)*0.475*44/12</f>
        <v>2.7465341344178431</v>
      </c>
      <c r="EN4" s="60">
        <f t="shared" ref="EN4:EN67" si="26">EM4+(EE4+EF4)*44/12</f>
        <v>260.63542302330671</v>
      </c>
      <c r="EO4" s="60">
        <f ca="1">AVERAGE(OFFSET($EN$3,0,0,'Données projet'!$E$15+1,1))-AVERAGE(OFFSET($H$3,0,0,'Données projet'!$E$15+1,1))</f>
        <v>402.25078715328965</v>
      </c>
      <c r="EP4" s="60">
        <f t="shared" ref="EP4:EP67" si="27">$EN$33-$H$33</f>
        <v>232.06583422454258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0" t="e">
        <f t="shared" ref="FI4:FI67" si="30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0" t="e">
        <f t="shared" ref="GD4:GD67" si="34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0" t="e">
        <f t="shared" ref="GY4:GY67" si="38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3">
      <c r="A5" s="11">
        <f t="shared" ref="A5:A68" si="4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1.0920000000000001</v>
      </c>
      <c r="D5" s="12">
        <f t="shared" ref="D5:D68" si="4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8">
        <f t="shared" si="1"/>
        <v>259.43610890414124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6.0588235294117645</v>
      </c>
      <c r="N5" s="14">
        <f>IF(A5&lt;'Données projet'!$A$36,$K$205^A5,IF(A5='Données projet'!$A$36,'Données projet'!$B$36,N4+M5-V4))</f>
        <v>1.7250606924776077</v>
      </c>
      <c r="O5" s="14">
        <f>N5*VLOOKUP('Données projet'!$B$9,Paramètres!$A$1:$I$88,3,0)*VLOOKUP('Données projet'!$B$9,Paramètres!$A$1:$I$88,5,0)</f>
        <v>1.0315862941016096</v>
      </c>
      <c r="P5" s="14">
        <f t="shared" ref="P5:P68" si="43">EXP(-1.0587+0.8836*LN(O5)+0.284)</f>
        <v>0.47368058088508075</v>
      </c>
      <c r="Q5" s="22">
        <f t="shared" si="2"/>
        <v>2.621673140601819</v>
      </c>
      <c r="R5" s="60">
        <f t="shared" si="0"/>
        <v>261.73278425171299</v>
      </c>
      <c r="S5" s="60">
        <f ca="1">AVERAGE(OFFSET($R$3,0,0,'Données projet'!$E$9+1,1))-AVERAGE(OFFSET($H$3,0,0,'Données projet'!$E$9+1,1))</f>
        <v>271.38000364539801</v>
      </c>
      <c r="T5" s="60">
        <f t="shared" si="3"/>
        <v>264.52026741435606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1.4</v>
      </c>
      <c r="AI5" s="14">
        <f>IF(A5&lt;'Données projet'!$A$62,$AF$205^A5,IF(A5='Données projet'!$A$62,'Données projet'!$B$62,AI4+AH5-AQ4))</f>
        <v>1.395454894014972</v>
      </c>
      <c r="AJ5" s="14">
        <f>AI5*VLOOKUP('Données projet'!$B$10,Paramètres!$A$1:$I$88,3,0)*VLOOKUP('Données projet'!$B$10,Paramètres!$A$1:$I$88,5,0)</f>
        <v>0.65307289039900684</v>
      </c>
      <c r="AK5" s="14">
        <f t="shared" ref="AK5:AK68" si="44">EXP(-1.0587+0.8836*LN(AJ5)+0.284)</f>
        <v>0.31626576584246652</v>
      </c>
      <c r="AL5" s="22">
        <f t="shared" si="5"/>
        <v>1.6882648262872328</v>
      </c>
      <c r="AM5" s="60">
        <f t="shared" si="6"/>
        <v>260.79937593739839</v>
      </c>
      <c r="AN5" s="60">
        <f ca="1">AVERAGE(OFFSET($AM$3,0,0,'Données projet'!$E$10+1,1))-AVERAGE(OFFSET($H$3,0,0,'Données projet'!$E$10+1,1))</f>
        <v>337.78495403273814</v>
      </c>
      <c r="AO5" s="60">
        <f t="shared" si="7"/>
        <v>125.68207463669694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IF(A5&lt;'Données projet'!$A$88,$BA$205^A5,IF(A5='Données projet'!$A$88,'Données projet'!$B$88,BD4+BC5-BL4))</f>
        <v>1.5357915933617867</v>
      </c>
      <c r="BE5" s="14">
        <f>BD5*VLOOKUP('Données projet'!$B$11,Paramètres!$A$1:$I$88,3,0)*VLOOKUP('Données projet'!$B$11,Paramètres!$A$1:$I$88,5,0)</f>
        <v>1.3895842336737447</v>
      </c>
      <c r="BF5" s="14">
        <f t="shared" ref="BF5:BF68" si="45">EXP(-1.0587+0.8836*LN(BE5)+0.284)</f>
        <v>0.61631841327304715</v>
      </c>
      <c r="BG5" s="22">
        <f t="shared" si="9"/>
        <v>3.4936137767656628</v>
      </c>
      <c r="BH5" s="60">
        <f t="shared" si="10"/>
        <v>262.60472488787678</v>
      </c>
      <c r="BI5" s="60">
        <f ca="1">AVERAGE(OFFSET($BH$3,0,0,'Données projet'!$E$11+1,1))-AVERAGE(OFFSET($H$3,0,0,'Données projet'!$E$11+1,1))</f>
        <v>418.35474121670717</v>
      </c>
      <c r="BJ5" s="60">
        <f t="shared" si="11"/>
        <v>240.19413322685813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4.5999999999999996</v>
      </c>
      <c r="BY5" s="13">
        <f>IF(A5&lt;'Données projet'!$A$114,$BV$205^A5,IF(A5='Données projet'!$A$114,'Données projet'!$B$114,BY4+BX5-CG4))</f>
        <v>2.1505600128111397</v>
      </c>
      <c r="BZ5" s="14">
        <f>BY5*VLOOKUP('Données projet'!$B$12,Paramètres!$A$1:$I$88,3,0)*VLOOKUP('Données projet'!$B$12,Paramètres!$A$1:$I$88,5,0)</f>
        <v>2.0464729081910806</v>
      </c>
      <c r="CA5" s="14">
        <f t="shared" ref="CA5:CA68" si="46">EXP(-1.0587+0.8836*LN(BZ5)+0.284)</f>
        <v>0.86767476373013519</v>
      </c>
      <c r="CB5" s="22">
        <f t="shared" si="13"/>
        <v>5.0754738619294502</v>
      </c>
      <c r="CC5" s="60">
        <f t="shared" si="14"/>
        <v>264.18658497304057</v>
      </c>
      <c r="CD5" s="60">
        <f ca="1">AVERAGE(OFFSET($CC$3,0,0,'Données projet'!$E$12+1,1))-AVERAGE(OFFSET($H$3,0,0,'Données projet'!$E$12+1,1))</f>
        <v>623.21217629928469</v>
      </c>
      <c r="CE5" s="60">
        <f t="shared" si="15"/>
        <v>481.72972161993044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IF(A5&lt;'Données projet'!$A$140,$CQ$205^A5,IF(A5='Données projet'!$A$140,'Données projet'!$B$140,CT4+CS5-DB4))</f>
        <v>1.5357915933617867</v>
      </c>
      <c r="CU5" s="18">
        <f>CT5*VLOOKUP('Données projet'!$B$13,Paramètres!$A$1:$I$88,3,0)*VLOOKUP('Données projet'!$B$13,Paramètres!$A$1:$I$88,5,0)</f>
        <v>1.4854176290995202</v>
      </c>
      <c r="CV5" s="14">
        <f t="shared" ref="CV5:CV68" si="47">EXP(-1.0587+0.8836*LN(CU5)+0.284)</f>
        <v>0.65372856897250708</v>
      </c>
      <c r="CW5" s="22">
        <f t="shared" si="17"/>
        <v>3.725679628308781</v>
      </c>
      <c r="CX5" s="60">
        <f t="shared" si="18"/>
        <v>262.83679073941994</v>
      </c>
      <c r="CY5" s="60">
        <f ca="1">AVERAGE(OFFSET($CX$3,0,0,'Données projet'!$E$13+1,1))-AVERAGE(OFFSET($H$3,0,0,'Données projet'!$E$13+1,1))</f>
        <v>450.52897460309299</v>
      </c>
      <c r="CZ5" s="60">
        <f t="shared" si="19"/>
        <v>256.43229384163016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IF(A5&lt;'Données projet'!$A$166,$DL$205^A5,IF(A5='Données projet'!$A$166,'Données projet'!$B$166,DO4+DN5-DW4))</f>
        <v>1.5357915933617867</v>
      </c>
      <c r="DP5" s="18">
        <f>DO5*VLOOKUP('Données projet'!$B$14,Paramètres!$A$1:$I$88,3,0)*VLOOKUP('Données projet'!$B$14,Paramètres!$A$1:$I$88,5,0)</f>
        <v>1.5572926756688519</v>
      </c>
      <c r="DQ5" s="14">
        <f t="shared" ref="DQ5:DQ68" si="48">EXP(-1.0587+0.8836*LN(DP5)+0.284)</f>
        <v>0.68160129960402205</v>
      </c>
      <c r="DR5" s="22">
        <f t="shared" si="21"/>
        <v>3.8994070069335893</v>
      </c>
      <c r="DS5" s="60">
        <f t="shared" si="22"/>
        <v>263.01051811804473</v>
      </c>
      <c r="DT5" s="60">
        <f ca="1">AVERAGE(OFFSET($DS$3,0,0,'Données projet'!$E$14+1,1))-AVERAGE(OFFSET($H$3,0,0,'Données projet'!$E$14+1,1))</f>
        <v>474.63177687063143</v>
      </c>
      <c r="DU5" s="60">
        <f t="shared" si="23"/>
        <v>268.5956535713255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3.65</v>
      </c>
      <c r="EJ5" s="13">
        <f>IF(A5&lt;'Données projet'!$A$192,$EG$205^A5,IF(A5='Données projet'!$A$192,'Données projet'!$B$192,EJ4+EI5-ER4))</f>
        <v>1.5357915933617867</v>
      </c>
      <c r="EK5" s="18">
        <f>EJ5*VLOOKUP('Données projet'!$B$15,Paramètres!$A$1:$I$88,3,0)*VLOOKUP('Données projet'!$B$15,Paramètres!$A$1:$I$88,5,0)</f>
        <v>1.3416675359608572</v>
      </c>
      <c r="EL5" s="14">
        <f t="shared" ref="EL5:EL68" si="49">EXP(-1.0587+0.8836*LN(EK5)+0.284)</f>
        <v>0.59750164949510742</v>
      </c>
      <c r="EM5" s="22">
        <f t="shared" si="25"/>
        <v>3.3773863313358046</v>
      </c>
      <c r="EN5" s="60">
        <f t="shared" si="26"/>
        <v>262.48849744244694</v>
      </c>
      <c r="EO5" s="60">
        <f ca="1">AVERAGE(OFFSET($EN$3,0,0,'Données projet'!$E$15+1,1))-AVERAGE(OFFSET($H$3,0,0,'Données projet'!$E$15+1,1))</f>
        <v>402.25078715328965</v>
      </c>
      <c r="EP5" s="60">
        <f t="shared" si="27"/>
        <v>232.06583422454258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0" t="e">
        <f t="shared" si="30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0" t="e">
        <f t="shared" si="34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0" t="e">
        <f t="shared" si="38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3">
      <c r="A6" s="11">
        <f t="shared" si="4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1.6380000000000001</v>
      </c>
      <c r="D6" s="12">
        <f t="shared" si="4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8">
        <f t="shared" si="1"/>
        <v>260.7608398448956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6.0588235294117645</v>
      </c>
      <c r="N6" s="14">
        <f>IF(A6&lt;'Données projet'!$A$36,$K$205^A6,IF(A6='Données projet'!$A$36,'Données projet'!$B$36,N5+M6-V5))</f>
        <v>2.2657217256811961</v>
      </c>
      <c r="O6" s="14">
        <f>N6*VLOOKUP('Données projet'!$B$9,Paramètres!$A$1:$I$88,3,0)*VLOOKUP('Données projet'!$B$9,Paramètres!$A$1:$I$88,5,0)</f>
        <v>1.3549015919573553</v>
      </c>
      <c r="P6" s="14">
        <f t="shared" si="43"/>
        <v>0.60270633380684457</v>
      </c>
      <c r="Q6" s="22">
        <f t="shared" si="2"/>
        <v>3.4095004707059817</v>
      </c>
      <c r="R6" s="60">
        <f t="shared" si="0"/>
        <v>263.74283380403932</v>
      </c>
      <c r="S6" s="60">
        <f ca="1">AVERAGE(OFFSET($R$3,0,0,'Données projet'!$E$9+1,1))-AVERAGE(OFFSET($H$3,0,0,'Données projet'!$E$9+1,1))</f>
        <v>271.38000364539801</v>
      </c>
      <c r="T6" s="60">
        <f t="shared" si="3"/>
        <v>264.52026741435606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1.4</v>
      </c>
      <c r="AI6" s="14">
        <f>IF(A6&lt;'Données projet'!$A$62,$AF$205^A6,IF(A6='Données projet'!$A$62,'Données projet'!$B$62,AI5+AH6-AQ5))</f>
        <v>1.6484421271208256</v>
      </c>
      <c r="AJ6" s="14">
        <f>AI6*VLOOKUP('Données projet'!$B$10,Paramètres!$A$1:$I$88,3,0)*VLOOKUP('Données projet'!$B$10,Paramètres!$A$1:$I$88,5,0)</f>
        <v>0.77147091549254643</v>
      </c>
      <c r="AK6" s="14">
        <f t="shared" si="44"/>
        <v>0.36642713428952517</v>
      </c>
      <c r="AL6" s="22">
        <f t="shared" si="5"/>
        <v>1.9818391033704412</v>
      </c>
      <c r="AM6" s="60">
        <f t="shared" si="6"/>
        <v>262.31517243670373</v>
      </c>
      <c r="AN6" s="60">
        <f ca="1">AVERAGE(OFFSET($AM$3,0,0,'Données projet'!$E$10+1,1))-AVERAGE(OFFSET($H$3,0,0,'Données projet'!$E$10+1,1))</f>
        <v>337.78495403273814</v>
      </c>
      <c r="AO6" s="60">
        <f t="shared" si="7"/>
        <v>125.68207463669694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IF(A6&lt;'Données projet'!$A$88,$BA$205^A6,IF(A6='Données projet'!$A$88,'Données projet'!$B$88,BD5+BC6-BL5))</f>
        <v>1.9032613528593461</v>
      </c>
      <c r="BE6" s="14">
        <f>BD6*VLOOKUP('Données projet'!$B$11,Paramètres!$A$1:$I$88,3,0)*VLOOKUP('Données projet'!$B$11,Paramètres!$A$1:$I$88,5,0)</f>
        <v>1.7220708720671365</v>
      </c>
      <c r="BF6" s="14">
        <f t="shared" si="45"/>
        <v>0.74494935243383209</v>
      </c>
      <c r="BG6" s="22">
        <f t="shared" si="9"/>
        <v>4.2967268910058536</v>
      </c>
      <c r="BH6" s="60">
        <f t="shared" si="10"/>
        <v>264.63006022433916</v>
      </c>
      <c r="BI6" s="60">
        <f ca="1">AVERAGE(OFFSET($BH$3,0,0,'Données projet'!$E$11+1,1))-AVERAGE(OFFSET($H$3,0,0,'Données projet'!$E$11+1,1))</f>
        <v>418.35474121670717</v>
      </c>
      <c r="BJ6" s="60">
        <f t="shared" si="11"/>
        <v>240.19413322685813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4.5999999999999996</v>
      </c>
      <c r="BY6" s="13">
        <f>IF(A6&lt;'Données projet'!$A$114,$BV$205^A6,IF(A6='Données projet'!$A$114,'Données projet'!$B$114,BY5+BX6-CG5))</f>
        <v>3.1537506243592972</v>
      </c>
      <c r="BZ6" s="14">
        <f>BY6*VLOOKUP('Données projet'!$B$12,Paramètres!$A$1:$I$88,3,0)*VLOOKUP('Données projet'!$B$12,Paramètres!$A$1:$I$88,5,0)</f>
        <v>3.0011090941403071</v>
      </c>
      <c r="CA6" s="14">
        <f t="shared" si="46"/>
        <v>1.216965448749368</v>
      </c>
      <c r="CB6" s="22">
        <f t="shared" si="13"/>
        <v>7.3464798288661832</v>
      </c>
      <c r="CC6" s="60">
        <f t="shared" si="14"/>
        <v>267.67981316219948</v>
      </c>
      <c r="CD6" s="60">
        <f ca="1">AVERAGE(OFFSET($CC$3,0,0,'Données projet'!$E$12+1,1))-AVERAGE(OFFSET($H$3,0,0,'Données projet'!$E$12+1,1))</f>
        <v>623.21217629928469</v>
      </c>
      <c r="CE6" s="60">
        <f t="shared" si="15"/>
        <v>481.72972161993044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IF(A6&lt;'Données projet'!$A$140,$CQ$205^A6,IF(A6='Données projet'!$A$140,'Données projet'!$B$140,CT5+CS6-DB5))</f>
        <v>1.9032613528593461</v>
      </c>
      <c r="CU6" s="18">
        <f>CT6*VLOOKUP('Données projet'!$B$13,Paramètres!$A$1:$I$88,3,0)*VLOOKUP('Données projet'!$B$13,Paramètres!$A$1:$I$88,5,0)</f>
        <v>1.8408343804855598</v>
      </c>
      <c r="CV6" s="14">
        <f t="shared" si="47"/>
        <v>0.79016732850363813</v>
      </c>
      <c r="CW6" s="22">
        <f t="shared" si="17"/>
        <v>4.5823279764895188</v>
      </c>
      <c r="CX6" s="60">
        <f t="shared" si="18"/>
        <v>264.91566130982284</v>
      </c>
      <c r="CY6" s="60">
        <f ca="1">AVERAGE(OFFSET($CX$3,0,0,'Données projet'!$E$13+1,1))-AVERAGE(OFFSET($H$3,0,0,'Données projet'!$E$13+1,1))</f>
        <v>450.52897460309299</v>
      </c>
      <c r="CZ6" s="60">
        <f t="shared" si="19"/>
        <v>256.43229384163016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IF(A6&lt;'Données projet'!$A$166,$DL$205^A6,IF(A6='Données projet'!$A$166,'Données projet'!$B$166,DO5+DN6-DW5))</f>
        <v>1.9032613528593461</v>
      </c>
      <c r="DP6" s="18">
        <f>DO6*VLOOKUP('Données projet'!$B$14,Paramètres!$A$1:$I$88,3,0)*VLOOKUP('Données projet'!$B$14,Paramètres!$A$1:$I$88,5,0)</f>
        <v>1.9299070117993768</v>
      </c>
      <c r="DQ6" s="14">
        <f t="shared" si="48"/>
        <v>0.82385733708903885</v>
      </c>
      <c r="DR6" s="22">
        <f t="shared" si="21"/>
        <v>4.7961395743139903</v>
      </c>
      <c r="DS6" s="60">
        <f t="shared" si="22"/>
        <v>265.12947290764731</v>
      </c>
      <c r="DT6" s="60">
        <f ca="1">AVERAGE(OFFSET($DS$3,0,0,'Données projet'!$E$14+1,1))-AVERAGE(OFFSET($H$3,0,0,'Données projet'!$E$14+1,1))</f>
        <v>474.63177687063143</v>
      </c>
      <c r="DU6" s="60">
        <f t="shared" si="23"/>
        <v>268.5956535713255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3.65</v>
      </c>
      <c r="EJ6" s="13">
        <f>IF(A6&lt;'Données projet'!$A$192,$EG$205^A6,IF(A6='Données projet'!$A$192,'Données projet'!$B$192,EJ5+EI6-ER5))</f>
        <v>1.9032613528593461</v>
      </c>
      <c r="EK6" s="18">
        <f>EJ6*VLOOKUP('Données projet'!$B$15,Paramètres!$A$1:$I$88,3,0)*VLOOKUP('Données projet'!$B$15,Paramètres!$A$1:$I$88,5,0)</f>
        <v>1.6626891178579248</v>
      </c>
      <c r="EL6" s="14">
        <f t="shared" si="49"/>
        <v>0.72220536865954477</v>
      </c>
      <c r="EM6" s="22">
        <f t="shared" si="25"/>
        <v>4.1536912306845926</v>
      </c>
      <c r="EN6" s="60">
        <f t="shared" si="26"/>
        <v>264.48702456401793</v>
      </c>
      <c r="EO6" s="60">
        <f ca="1">AVERAGE(OFFSET($EN$3,0,0,'Données projet'!$E$15+1,1))-AVERAGE(OFFSET($H$3,0,0,'Données projet'!$E$15+1,1))</f>
        <v>402.25078715328965</v>
      </c>
      <c r="EP6" s="60">
        <f t="shared" si="27"/>
        <v>232.06583422454258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0" t="e">
        <f t="shared" si="30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0" t="e">
        <f t="shared" si="34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0" t="e">
        <f t="shared" si="38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3">
      <c r="A7" s="11">
        <f t="shared" si="4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2.1840000000000002</v>
      </c>
      <c r="D7" s="12">
        <f t="shared" si="4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8">
        <f t="shared" si="1"/>
        <v>262.07105900009446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6.0588235294117645</v>
      </c>
      <c r="N7" s="14">
        <f>IF(A7&lt;'Données projet'!$A$36,$K$205^A7,IF(A7='Données projet'!$A$36,'Données projet'!$B$36,N6+M7-V6))</f>
        <v>2.9758343927313233</v>
      </c>
      <c r="O7" s="14">
        <f>N7*VLOOKUP('Données projet'!$B$9,Paramètres!$A$1:$I$88,3,0)*VLOOKUP('Données projet'!$B$9,Paramètres!$A$1:$I$88,5,0)</f>
        <v>1.7795489668533315</v>
      </c>
      <c r="P7" s="14">
        <f t="shared" si="43"/>
        <v>0.76687738419028983</v>
      </c>
      <c r="Q7" s="22">
        <f t="shared" si="2"/>
        <v>4.4350258947343066</v>
      </c>
      <c r="R7" s="60">
        <f t="shared" si="0"/>
        <v>265.99058145028982</v>
      </c>
      <c r="S7" s="60">
        <f ca="1">AVERAGE(OFFSET($R$3,0,0,'Données projet'!$E$9+1,1))-AVERAGE(OFFSET($H$3,0,0,'Données projet'!$E$9+1,1))</f>
        <v>271.38000364539801</v>
      </c>
      <c r="T7" s="60">
        <f t="shared" si="3"/>
        <v>264.52026741435606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1.4</v>
      </c>
      <c r="AI7" s="14">
        <f>IF(A7&lt;'Données projet'!$A$62,$AF$205^A7,IF(A7='Données projet'!$A$62,'Données projet'!$B$62,AI6+AH7-AQ6))</f>
        <v>1.9472943612303368</v>
      </c>
      <c r="AJ7" s="14">
        <f>AI7*VLOOKUP('Données projet'!$B$10,Paramètres!$A$1:$I$88,3,0)*VLOOKUP('Données projet'!$B$10,Paramètres!$A$1:$I$88,5,0)</f>
        <v>0.91133376105579766</v>
      </c>
      <c r="AK7" s="14">
        <f t="shared" si="44"/>
        <v>0.42454435239289751</v>
      </c>
      <c r="AL7" s="22">
        <f t="shared" si="5"/>
        <v>2.3266543809231437</v>
      </c>
      <c r="AM7" s="60">
        <f t="shared" si="6"/>
        <v>263.88220993647866</v>
      </c>
      <c r="AN7" s="60">
        <f ca="1">AVERAGE(OFFSET($AM$3,0,0,'Données projet'!$E$10+1,1))-AVERAGE(OFFSET($H$3,0,0,'Données projet'!$E$10+1,1))</f>
        <v>337.78495403273814</v>
      </c>
      <c r="AO7" s="60">
        <f t="shared" si="7"/>
        <v>125.68207463669694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IF(A7&lt;'Données projet'!$A$88,$BA$205^A7,IF(A7='Données projet'!$A$88,'Données projet'!$B$88,BD6+BC7-BL6))</f>
        <v>2.3586558182407358</v>
      </c>
      <c r="BE7" s="14">
        <f>BD7*VLOOKUP('Données projet'!$B$11,Paramètres!$A$1:$I$88,3,0)*VLOOKUP('Données projet'!$B$11,Paramètres!$A$1:$I$88,5,0)</f>
        <v>2.1341117843442179</v>
      </c>
      <c r="BF7" s="14">
        <f t="shared" si="45"/>
        <v>0.90042667189585779</v>
      </c>
      <c r="BG7" s="22">
        <f t="shared" si="9"/>
        <v>5.2851544779514645</v>
      </c>
      <c r="BH7" s="60">
        <f t="shared" si="10"/>
        <v>266.84071003350698</v>
      </c>
      <c r="BI7" s="60">
        <f ca="1">AVERAGE(OFFSET($BH$3,0,0,'Données projet'!$E$11+1,1))-AVERAGE(OFFSET($H$3,0,0,'Données projet'!$E$11+1,1))</f>
        <v>418.35474121670717</v>
      </c>
      <c r="BJ7" s="60">
        <f t="shared" si="11"/>
        <v>240.19413322685813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4.5999999999999996</v>
      </c>
      <c r="BY7" s="13">
        <f>IF(A7&lt;'Données projet'!$A$114,$BV$205^A7,IF(A7='Données projet'!$A$114,'Données projet'!$B$114,BY6+BX7-CG6))</f>
        <v>4.6249083687022496</v>
      </c>
      <c r="BZ7" s="14">
        <f>BY7*VLOOKUP('Données projet'!$B$12,Paramètres!$A$1:$I$88,3,0)*VLOOKUP('Données projet'!$B$12,Paramètres!$A$1:$I$88,5,0)</f>
        <v>4.4010628036570614</v>
      </c>
      <c r="CA7" s="14">
        <f t="shared" si="46"/>
        <v>1.7068664035852654</v>
      </c>
      <c r="CB7" s="22">
        <f t="shared" si="13"/>
        <v>10.637976702613718</v>
      </c>
      <c r="CC7" s="60">
        <f t="shared" si="14"/>
        <v>272.19353225816928</v>
      </c>
      <c r="CD7" s="60">
        <f ca="1">AVERAGE(OFFSET($CC$3,0,0,'Données projet'!$E$12+1,1))-AVERAGE(OFFSET($H$3,0,0,'Données projet'!$E$12+1,1))</f>
        <v>623.21217629928469</v>
      </c>
      <c r="CE7" s="60">
        <f t="shared" si="15"/>
        <v>481.72972161993044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IF(A7&lt;'Données projet'!$A$140,$CQ$205^A7,IF(A7='Données projet'!$A$140,'Données projet'!$B$140,CT6+CS7-DB6))</f>
        <v>2.3586558182407358</v>
      </c>
      <c r="CU7" s="18">
        <f>CT7*VLOOKUP('Données projet'!$B$13,Paramètres!$A$1:$I$88,3,0)*VLOOKUP('Données projet'!$B$13,Paramètres!$A$1:$I$88,5,0)</f>
        <v>2.2812919074024398</v>
      </c>
      <c r="CV7" s="14">
        <f t="shared" si="47"/>
        <v>0.95508202741684722</v>
      </c>
      <c r="CW7" s="22">
        <f t="shared" si="17"/>
        <v>5.6366846031435918</v>
      </c>
      <c r="CX7" s="60">
        <f t="shared" si="18"/>
        <v>267.19224015869912</v>
      </c>
      <c r="CY7" s="60">
        <f ca="1">AVERAGE(OFFSET($CX$3,0,0,'Données projet'!$E$13+1,1))-AVERAGE(OFFSET($H$3,0,0,'Données projet'!$E$13+1,1))</f>
        <v>450.52897460309299</v>
      </c>
      <c r="CZ7" s="60">
        <f t="shared" si="19"/>
        <v>256.43229384163016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IF(A7&lt;'Données projet'!$A$166,$DL$205^A7,IF(A7='Données projet'!$A$166,'Données projet'!$B$166,DO6+DN7-DW6))</f>
        <v>2.3586558182407358</v>
      </c>
      <c r="DP7" s="18">
        <f>DO7*VLOOKUP('Données projet'!$B$14,Paramètres!$A$1:$I$88,3,0)*VLOOKUP('Données projet'!$B$14,Paramètres!$A$1:$I$88,5,0)</f>
        <v>2.3916769996961063</v>
      </c>
      <c r="DQ7" s="14">
        <f t="shared" si="48"/>
        <v>0.9958034297612971</v>
      </c>
      <c r="DR7" s="22">
        <f t="shared" si="21"/>
        <v>5.8998617479716442</v>
      </c>
      <c r="DS7" s="60">
        <f t="shared" si="22"/>
        <v>267.45541730352721</v>
      </c>
      <c r="DT7" s="60">
        <f ca="1">AVERAGE(OFFSET($DS$3,0,0,'Données projet'!$E$14+1,1))-AVERAGE(OFFSET($H$3,0,0,'Données projet'!$E$14+1,1))</f>
        <v>474.63177687063143</v>
      </c>
      <c r="DU7" s="60">
        <f t="shared" si="23"/>
        <v>268.5956535713255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3.65</v>
      </c>
      <c r="EJ7" s="13">
        <f>IF(A7&lt;'Données projet'!$A$192,$EG$205^A7,IF(A7='Données projet'!$A$192,'Données projet'!$B$192,EJ6+EI7-ER6))</f>
        <v>2.3586558182407358</v>
      </c>
      <c r="EK7" s="18">
        <f>EJ7*VLOOKUP('Données projet'!$B$15,Paramètres!$A$1:$I$88,3,0)*VLOOKUP('Données projet'!$B$15,Paramètres!$A$1:$I$88,5,0)</f>
        <v>2.0605217228151069</v>
      </c>
      <c r="EL7" s="14">
        <f t="shared" si="49"/>
        <v>0.87293582362727851</v>
      </c>
      <c r="EM7" s="22">
        <f t="shared" si="25"/>
        <v>5.1091052267204873</v>
      </c>
      <c r="EN7" s="60">
        <f t="shared" si="26"/>
        <v>266.66466078227603</v>
      </c>
      <c r="EO7" s="60">
        <f ca="1">AVERAGE(OFFSET($EN$3,0,0,'Données projet'!$E$15+1,1))-AVERAGE(OFFSET($H$3,0,0,'Données projet'!$E$15+1,1))</f>
        <v>402.25078715328965</v>
      </c>
      <c r="EP7" s="60">
        <f t="shared" si="27"/>
        <v>232.06583422454258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0" t="e">
        <f t="shared" si="30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0" t="e">
        <f t="shared" si="34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0" t="e">
        <f t="shared" si="38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3">
      <c r="A8" s="11">
        <f t="shared" si="4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2.7300000000000004</v>
      </c>
      <c r="D8" s="12">
        <f t="shared" si="4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8">
        <f t="shared" si="1"/>
        <v>263.37085912145096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6.0588235294117645</v>
      </c>
      <c r="N8" s="14">
        <f>IF(A8&lt;'Données projet'!$A$36,$K$205^A8,IF(A8='Données projet'!$A$36,'Données projet'!$B$36,N7+M8-V7))</f>
        <v>3.9085074890651645</v>
      </c>
      <c r="O8" s="14">
        <f>N8*VLOOKUP('Données projet'!$B$9,Paramètres!$A$1:$I$88,3,0)*VLOOKUP('Données projet'!$B$9,Paramètres!$A$1:$I$88,5,0)</f>
        <v>2.3372874784609685</v>
      </c>
      <c r="P8" s="14">
        <f t="shared" si="43"/>
        <v>0.97576695215387577</v>
      </c>
      <c r="Q8" s="22">
        <f t="shared" si="2"/>
        <v>5.770236466654187</v>
      </c>
      <c r="R8" s="60">
        <f t="shared" si="0"/>
        <v>268.54801424443195</v>
      </c>
      <c r="S8" s="60">
        <f ca="1">AVERAGE(OFFSET($R$3,0,0,'Données projet'!$E$9+1,1))-AVERAGE(OFFSET($H$3,0,0,'Données projet'!$E$9+1,1))</f>
        <v>271.38000364539801</v>
      </c>
      <c r="T8" s="60">
        <f t="shared" si="3"/>
        <v>264.52026741435606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1.4</v>
      </c>
      <c r="AI8" s="14">
        <f>IF(A8&lt;'Données projet'!$A$62,$AF$205^A8,IF(A8='Données projet'!$A$62,'Données projet'!$B$62,AI7+AH8-AQ7))</f>
        <v>2.3003266337912067</v>
      </c>
      <c r="AJ8" s="14">
        <f>AI8*VLOOKUP('Données projet'!$B$10,Paramètres!$A$1:$I$88,3,0)*VLOOKUP('Données projet'!$B$10,Paramètres!$A$1:$I$88,5,0)</f>
        <v>1.0765528646142848</v>
      </c>
      <c r="AK8" s="14">
        <f t="shared" si="44"/>
        <v>0.49187925860941634</v>
      </c>
      <c r="AL8" s="22">
        <f t="shared" si="5"/>
        <v>2.7316859479479461</v>
      </c>
      <c r="AM8" s="60">
        <f t="shared" si="6"/>
        <v>265.50946372572571</v>
      </c>
      <c r="AN8" s="60">
        <f ca="1">AVERAGE(OFFSET($AM$3,0,0,'Données projet'!$E$10+1,1))-AVERAGE(OFFSET($H$3,0,0,'Données projet'!$E$10+1,1))</f>
        <v>337.78495403273814</v>
      </c>
      <c r="AO8" s="60">
        <f t="shared" si="7"/>
        <v>125.68207463669694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IF(A8&lt;'Données projet'!$A$88,$BA$205^A8,IF(A8='Données projet'!$A$88,'Données projet'!$B$88,BD7+BC8-BL7))</f>
        <v>2.9230127856917649</v>
      </c>
      <c r="BE8" s="14">
        <f>BD8*VLOOKUP('Données projet'!$B$11,Paramètres!$A$1:$I$88,3,0)*VLOOKUP('Données projet'!$B$11,Paramètres!$A$1:$I$88,5,0)</f>
        <v>2.6447419684939089</v>
      </c>
      <c r="BF8" s="14">
        <f t="shared" si="45"/>
        <v>1.0883534414958294</v>
      </c>
      <c r="BG8" s="22">
        <f t="shared" si="9"/>
        <v>6.5018078390654601</v>
      </c>
      <c r="BH8" s="60">
        <f t="shared" si="10"/>
        <v>269.27958561684324</v>
      </c>
      <c r="BI8" s="60">
        <f ca="1">AVERAGE(OFFSET($BH$3,0,0,'Données projet'!$E$11+1,1))-AVERAGE(OFFSET($H$3,0,0,'Données projet'!$E$11+1,1))</f>
        <v>418.35474121670717</v>
      </c>
      <c r="BJ8" s="60">
        <f t="shared" si="11"/>
        <v>240.19413322685813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4.5999999999999996</v>
      </c>
      <c r="BY8" s="13">
        <f>IF(A8&lt;'Données projet'!$A$114,$BV$205^A8,IF(A8='Données projet'!$A$114,'Données projet'!$B$114,BY7+BX8-CG7))</f>
        <v>6.7823299831252708</v>
      </c>
      <c r="BZ8" s="14">
        <f>BY8*VLOOKUP('Données projet'!$B$12,Paramètres!$A$1:$I$88,3,0)*VLOOKUP('Données projet'!$B$12,Paramètres!$A$1:$I$88,5,0)</f>
        <v>6.454065211942007</v>
      </c>
      <c r="CA8" s="14">
        <f t="shared" si="46"/>
        <v>2.393981622635291</v>
      </c>
      <c r="CB8" s="22">
        <f t="shared" si="13"/>
        <v>15.410348236888794</v>
      </c>
      <c r="CC8" s="60">
        <f t="shared" si="14"/>
        <v>278.18812601466658</v>
      </c>
      <c r="CD8" s="60">
        <f ca="1">AVERAGE(OFFSET($CC$3,0,0,'Données projet'!$E$12+1,1))-AVERAGE(OFFSET($H$3,0,0,'Données projet'!$E$12+1,1))</f>
        <v>623.21217629928469</v>
      </c>
      <c r="CE8" s="60">
        <f t="shared" si="15"/>
        <v>481.72972161993044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IF(A8&lt;'Données projet'!$A$140,$CQ$205^A8,IF(A8='Données projet'!$A$140,'Données projet'!$B$140,CT7+CS8-DB7))</f>
        <v>2.9230127856917649</v>
      </c>
      <c r="CU8" s="18">
        <f>CT8*VLOOKUP('Données projet'!$B$13,Paramètres!$A$1:$I$88,3,0)*VLOOKUP('Données projet'!$B$13,Paramètres!$A$1:$I$88,5,0)</f>
        <v>2.8271379663210752</v>
      </c>
      <c r="CV8" s="14">
        <f t="shared" si="47"/>
        <v>1.1544158385061292</v>
      </c>
      <c r="CW8" s="22">
        <f t="shared" si="17"/>
        <v>6.9345395434073795</v>
      </c>
      <c r="CX8" s="60">
        <f t="shared" si="18"/>
        <v>269.71231732118514</v>
      </c>
      <c r="CY8" s="60">
        <f ca="1">AVERAGE(OFFSET($CX$3,0,0,'Données projet'!$E$13+1,1))-AVERAGE(OFFSET($H$3,0,0,'Données projet'!$E$13+1,1))</f>
        <v>450.52897460309299</v>
      </c>
      <c r="CZ8" s="60">
        <f t="shared" si="19"/>
        <v>256.43229384163016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IF(A8&lt;'Données projet'!$A$166,$DL$205^A8,IF(A8='Données projet'!$A$166,'Données projet'!$B$166,DO7+DN8-DW7))</f>
        <v>2.9230127856917649</v>
      </c>
      <c r="DP8" s="18">
        <f>DO8*VLOOKUP('Données projet'!$B$14,Paramètres!$A$1:$I$88,3,0)*VLOOKUP('Données projet'!$B$14,Paramètres!$A$1:$I$88,5,0)</f>
        <v>2.9639349646914495</v>
      </c>
      <c r="DQ8" s="14">
        <f t="shared" si="48"/>
        <v>1.2036361467970902</v>
      </c>
      <c r="DR8" s="22">
        <f t="shared" si="21"/>
        <v>7.2585196858425398</v>
      </c>
      <c r="DS8" s="60">
        <f t="shared" si="22"/>
        <v>270.03629746362031</v>
      </c>
      <c r="DT8" s="60">
        <f ca="1">AVERAGE(OFFSET($DS$3,0,0,'Données projet'!$E$14+1,1))-AVERAGE(OFFSET($H$3,0,0,'Données projet'!$E$14+1,1))</f>
        <v>474.63177687063143</v>
      </c>
      <c r="DU8" s="60">
        <f t="shared" si="23"/>
        <v>268.5956535713255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3.65</v>
      </c>
      <c r="EJ8" s="13">
        <f>IF(A8&lt;'Données projet'!$A$192,$EG$205^A8,IF(A8='Données projet'!$A$192,'Données projet'!$B$192,EJ7+EI8-ER7))</f>
        <v>2.9230127856917649</v>
      </c>
      <c r="EK8" s="18">
        <f>EJ8*VLOOKUP('Données projet'!$B$15,Paramètres!$A$1:$I$88,3,0)*VLOOKUP('Données projet'!$B$15,Paramètres!$A$1:$I$88,5,0)</f>
        <v>2.5535439695803261</v>
      </c>
      <c r="EL8" s="14">
        <f t="shared" si="49"/>
        <v>1.0551250173980053</v>
      </c>
      <c r="EM8" s="22">
        <f t="shared" si="25"/>
        <v>6.2850984856539283</v>
      </c>
      <c r="EN8" s="60">
        <f t="shared" si="26"/>
        <v>269.06287626343169</v>
      </c>
      <c r="EO8" s="60">
        <f ca="1">AVERAGE(OFFSET($EN$3,0,0,'Données projet'!$E$15+1,1))-AVERAGE(OFFSET($H$3,0,0,'Données projet'!$E$15+1,1))</f>
        <v>402.25078715328965</v>
      </c>
      <c r="EP8" s="60">
        <f t="shared" si="27"/>
        <v>232.06583422454258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0" t="e">
        <f t="shared" si="30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0" t="e">
        <f t="shared" si="34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0" t="e">
        <f t="shared" si="38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3">
      <c r="A9" s="11">
        <f t="shared" si="4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3.2760000000000007</v>
      </c>
      <c r="D9" s="12">
        <f t="shared" si="4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8">
        <f t="shared" si="1"/>
        <v>264.66257488541947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6.0588235294117645</v>
      </c>
      <c r="N9" s="14">
        <f>IF(A9&lt;'Données projet'!$A$36,$K$205^A9,IF(A9='Données projet'!$A$36,'Données projet'!$B$36,N8+M9-V8))</f>
        <v>5.1334949382237776</v>
      </c>
      <c r="O9" s="14">
        <f>N9*VLOOKUP('Données projet'!$B$9,Paramètres!$A$1:$I$88,3,0)*VLOOKUP('Données projet'!$B$9,Paramètres!$A$1:$I$88,5,0)</f>
        <v>3.0698299730578196</v>
      </c>
      <c r="P9" s="14">
        <f t="shared" si="43"/>
        <v>1.2415559052128844</v>
      </c>
      <c r="Q9" s="22">
        <f t="shared" si="2"/>
        <v>7.5089970713214749</v>
      </c>
      <c r="R9" s="60">
        <f t="shared" si="0"/>
        <v>271.50899707132146</v>
      </c>
      <c r="S9" s="60">
        <f ca="1">AVERAGE(OFFSET($R$3,0,0,'Données projet'!$E$9+1,1))-AVERAGE(OFFSET($H$3,0,0,'Données projet'!$E$9+1,1))</f>
        <v>271.38000364539801</v>
      </c>
      <c r="T9" s="60">
        <f t="shared" si="3"/>
        <v>264.52026741435606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1.4</v>
      </c>
      <c r="AI9" s="14">
        <f>IF(A9&lt;'Données projet'!$A$62,$AF$205^A9,IF(A9='Données projet'!$A$62,'Données projet'!$B$62,AI8+AH9-AQ8))</f>
        <v>2.7173614464666325</v>
      </c>
      <c r="AJ9" s="14">
        <f>AI9*VLOOKUP('Données projet'!$B$10,Paramètres!$A$1:$I$88,3,0)*VLOOKUP('Données projet'!$B$10,Paramètres!$A$1:$I$88,5,0)</f>
        <v>1.2717251569463841</v>
      </c>
      <c r="AK9" s="14">
        <f t="shared" si="44"/>
        <v>0.56989382543060962</v>
      </c>
      <c r="AL9" s="22">
        <f t="shared" si="5"/>
        <v>3.2074863943065974</v>
      </c>
      <c r="AM9" s="60">
        <f t="shared" si="6"/>
        <v>267.20748639430661</v>
      </c>
      <c r="AN9" s="60">
        <f ca="1">AVERAGE(OFFSET($AM$3,0,0,'Données projet'!$E$10+1,1))-AVERAGE(OFFSET($H$3,0,0,'Données projet'!$E$10+1,1))</f>
        <v>337.78495403273814</v>
      </c>
      <c r="AO9" s="60">
        <f t="shared" si="7"/>
        <v>125.68207463669694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IF(A9&lt;'Données projet'!$A$88,$BA$205^A9,IF(A9='Données projet'!$A$88,'Données projet'!$B$88,BD8+BC9-BL8))</f>
        <v>3.6224037772879885</v>
      </c>
      <c r="BE9" s="14">
        <f>BD9*VLOOKUP('Données projet'!$B$11,Paramètres!$A$1:$I$88,3,0)*VLOOKUP('Données projet'!$B$11,Paramètres!$A$1:$I$88,5,0)</f>
        <v>3.2775509376901719</v>
      </c>
      <c r="BF9" s="14">
        <f t="shared" si="45"/>
        <v>1.315502139804245</v>
      </c>
      <c r="BG9" s="22">
        <f t="shared" si="9"/>
        <v>7.9995674433027766</v>
      </c>
      <c r="BH9" s="60">
        <f t="shared" si="10"/>
        <v>271.99956744330279</v>
      </c>
      <c r="BI9" s="60">
        <f ca="1">AVERAGE(OFFSET($BH$3,0,0,'Données projet'!$E$11+1,1))-AVERAGE(OFFSET($H$3,0,0,'Données projet'!$E$11+1,1))</f>
        <v>418.35474121670717</v>
      </c>
      <c r="BJ9" s="60">
        <f t="shared" si="11"/>
        <v>240.19413322685813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4.5999999999999996</v>
      </c>
      <c r="BY9" s="13">
        <f>IF(A9&lt;'Données projet'!$A$114,$BV$205^A9,IF(A9='Données projet'!$A$114,'Données projet'!$B$114,BY8+BX9-CG8))</f>
        <v>9.9461430006466571</v>
      </c>
      <c r="BZ9" s="14">
        <f>BY9*VLOOKUP('Données projet'!$B$12,Paramètres!$A$1:$I$88,3,0)*VLOOKUP('Données projet'!$B$12,Paramètres!$A$1:$I$88,5,0)</f>
        <v>9.4647496794153589</v>
      </c>
      <c r="CA9" s="14">
        <f t="shared" si="46"/>
        <v>3.3577015737595235</v>
      </c>
      <c r="CB9" s="22">
        <f t="shared" si="13"/>
        <v>22.33243593261292</v>
      </c>
      <c r="CC9" s="60">
        <f t="shared" si="14"/>
        <v>286.3324359326129</v>
      </c>
      <c r="CD9" s="60">
        <f ca="1">AVERAGE(OFFSET($CC$3,0,0,'Données projet'!$E$12+1,1))-AVERAGE(OFFSET($H$3,0,0,'Données projet'!$E$12+1,1))</f>
        <v>623.21217629928469</v>
      </c>
      <c r="CE9" s="60">
        <f t="shared" si="15"/>
        <v>481.72972161993044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IF(A9&lt;'Données projet'!$A$140,$CQ$205^A9,IF(A9='Données projet'!$A$140,'Données projet'!$B$140,CT8+CS9-DB8))</f>
        <v>3.6224037772879885</v>
      </c>
      <c r="CU9" s="18">
        <f>CT9*VLOOKUP('Données projet'!$B$13,Paramètres!$A$1:$I$88,3,0)*VLOOKUP('Données projet'!$B$13,Paramètres!$A$1:$I$88,5,0)</f>
        <v>3.5035889333929422</v>
      </c>
      <c r="CV9" s="14">
        <f t="shared" si="47"/>
        <v>1.3953523257036018</v>
      </c>
      <c r="CW9" s="22">
        <f t="shared" si="17"/>
        <v>8.5323226929264795</v>
      </c>
      <c r="CX9" s="60">
        <f t="shared" si="18"/>
        <v>272.53232269292647</v>
      </c>
      <c r="CY9" s="60">
        <f ca="1">AVERAGE(OFFSET($CX$3,0,0,'Données projet'!$E$13+1,1))-AVERAGE(OFFSET($H$3,0,0,'Données projet'!$E$13+1,1))</f>
        <v>450.52897460309299</v>
      </c>
      <c r="CZ9" s="60">
        <f t="shared" si="19"/>
        <v>256.43229384163016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IF(A9&lt;'Données projet'!$A$166,$DL$205^A9,IF(A9='Données projet'!$A$166,'Données projet'!$B$166,DO8+DN9-DW8))</f>
        <v>3.6224037772879885</v>
      </c>
      <c r="DP9" s="18">
        <f>DO9*VLOOKUP('Données projet'!$B$14,Paramètres!$A$1:$I$88,3,0)*VLOOKUP('Données projet'!$B$14,Paramètres!$A$1:$I$88,5,0)</f>
        <v>3.6731174301700205</v>
      </c>
      <c r="DQ9" s="14">
        <f t="shared" si="48"/>
        <v>1.4548453345092642</v>
      </c>
      <c r="DR9" s="22">
        <f t="shared" si="21"/>
        <v>8.9312018151497536</v>
      </c>
      <c r="DS9" s="60">
        <f t="shared" si="22"/>
        <v>272.93120181514973</v>
      </c>
      <c r="DT9" s="60">
        <f ca="1">AVERAGE(OFFSET($DS$3,0,0,'Données projet'!$E$14+1,1))-AVERAGE(OFFSET($H$3,0,0,'Données projet'!$E$14+1,1))</f>
        <v>474.63177687063143</v>
      </c>
      <c r="DU9" s="60">
        <f t="shared" si="23"/>
        <v>268.5956535713255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3.65</v>
      </c>
      <c r="EJ9" s="13">
        <f>IF(A9&lt;'Données projet'!$A$192,$EG$205^A9,IF(A9='Données projet'!$A$192,'Données projet'!$B$192,EJ8+EI9-ER8))</f>
        <v>3.6224037772879885</v>
      </c>
      <c r="EK9" s="18">
        <f>EJ9*VLOOKUP('Données projet'!$B$15,Paramètres!$A$1:$I$88,3,0)*VLOOKUP('Données projet'!$B$15,Paramètres!$A$1:$I$88,5,0)</f>
        <v>3.1645319398387874</v>
      </c>
      <c r="EL9" s="14">
        <f t="shared" si="49"/>
        <v>1.2753386585890503</v>
      </c>
      <c r="EM9" s="22">
        <f t="shared" si="25"/>
        <v>7.7327746255951508</v>
      </c>
      <c r="EN9" s="60">
        <f t="shared" si="26"/>
        <v>271.73277462559514</v>
      </c>
      <c r="EO9" s="60">
        <f ca="1">AVERAGE(OFFSET($EN$3,0,0,'Données projet'!$E$15+1,1))-AVERAGE(OFFSET($H$3,0,0,'Données projet'!$E$15+1,1))</f>
        <v>402.25078715328965</v>
      </c>
      <c r="EP9" s="60">
        <f t="shared" si="27"/>
        <v>232.06583422454258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0" t="e">
        <f t="shared" si="30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0" t="e">
        <f t="shared" si="34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0" t="e">
        <f t="shared" si="38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3">
      <c r="A10" s="11">
        <f t="shared" si="4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3.822000000000001</v>
      </c>
      <c r="D10" s="12">
        <f t="shared" si="4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8">
        <f t="shared" si="1"/>
        <v>265.94771136763848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6.0588235294117645</v>
      </c>
      <c r="N10" s="14">
        <f>IF(A10&lt;'Données projet'!$A$36,$K$205^A10,IF(A10='Données projet'!$A$36,'Données projet'!$B$36,N9+M10-V9))</f>
        <v>6.742412635640668</v>
      </c>
      <c r="O10" s="14">
        <f>N10*VLOOKUP('Données projet'!$B$9,Paramètres!$A$1:$I$88,3,0)*VLOOKUP('Données projet'!$B$9,Paramètres!$A$1:$I$88,5,0)</f>
        <v>4.0319627561131197</v>
      </c>
      <c r="P10" s="14">
        <f t="shared" si="43"/>
        <v>1.5797430548005489</v>
      </c>
      <c r="Q10" s="22">
        <f t="shared" si="2"/>
        <v>9.7737209540079721</v>
      </c>
      <c r="R10" s="60">
        <f t="shared" si="0"/>
        <v>274.99594317623018</v>
      </c>
      <c r="S10" s="60">
        <f ca="1">AVERAGE(OFFSET($R$3,0,0,'Données projet'!$E$9+1,1))-AVERAGE(OFFSET($H$3,0,0,'Données projet'!$E$9+1,1))</f>
        <v>271.38000364539801</v>
      </c>
      <c r="T10" s="60">
        <f t="shared" si="3"/>
        <v>264.52026741435606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1.4</v>
      </c>
      <c r="AI10" s="14">
        <f>IF(A10&lt;'Données projet'!$A$62,$AF$205^A10,IF(A10='Données projet'!$A$62,'Données projet'!$B$62,AI9+AH10-AQ9))</f>
        <v>3.2100020589569258</v>
      </c>
      <c r="AJ10" s="14">
        <f>AI10*VLOOKUP('Données projet'!$B$10,Paramètres!$A$1:$I$88,3,0)*VLOOKUP('Données projet'!$B$10,Paramètres!$A$1:$I$88,5,0)</f>
        <v>1.5022809635918413</v>
      </c>
      <c r="AK10" s="14">
        <f t="shared" si="44"/>
        <v>0.66028190166446799</v>
      </c>
      <c r="AL10" s="22">
        <f t="shared" si="5"/>
        <v>3.7664636569880714</v>
      </c>
      <c r="AM10" s="60">
        <f t="shared" si="6"/>
        <v>268.98868587921032</v>
      </c>
      <c r="AN10" s="60">
        <f ca="1">AVERAGE(OFFSET($AM$3,0,0,'Données projet'!$E$10+1,1))-AVERAGE(OFFSET($H$3,0,0,'Données projet'!$E$10+1,1))</f>
        <v>337.78495403273814</v>
      </c>
      <c r="AO10" s="60">
        <f t="shared" si="7"/>
        <v>125.68207463669694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IF(A10&lt;'Données projet'!$A$88,$BA$205^A10,IF(A10='Données projet'!$A$88,'Données projet'!$B$88,BD9+BC10-BL9))</f>
        <v>4.4891384635544309</v>
      </c>
      <c r="BE10" s="14">
        <f>BD10*VLOOKUP('Données projet'!$B$11,Paramètres!$A$1:$I$88,3,0)*VLOOKUP('Données projet'!$B$11,Paramètres!$A$1:$I$88,5,0)</f>
        <v>4.0617724818240486</v>
      </c>
      <c r="BF10" s="14">
        <f t="shared" si="45"/>
        <v>1.590058719758437</v>
      </c>
      <c r="BG10" s="22">
        <f t="shared" si="9"/>
        <v>9.8436060094228282</v>
      </c>
      <c r="BH10" s="60">
        <f t="shared" si="10"/>
        <v>275.06582823164507</v>
      </c>
      <c r="BI10" s="60">
        <f ca="1">AVERAGE(OFFSET($BH$3,0,0,'Données projet'!$E$11+1,1))-AVERAGE(OFFSET($H$3,0,0,'Données projet'!$E$11+1,1))</f>
        <v>418.35474121670717</v>
      </c>
      <c r="BJ10" s="60">
        <f t="shared" si="11"/>
        <v>240.19413322685813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4.5999999999999996</v>
      </c>
      <c r="BY10" s="13">
        <f>IF(A10&lt;'Données projet'!$A$114,$BV$205^A10,IF(A10='Données projet'!$A$114,'Données projet'!$B$114,BY9+BX10-CG9))</f>
        <v>14.585807655399259</v>
      </c>
      <c r="BZ10" s="14">
        <f>BY10*VLOOKUP('Données projet'!$B$12,Paramètres!$A$1:$I$88,3,0)*VLOOKUP('Données projet'!$B$12,Paramètres!$A$1:$I$88,5,0)</f>
        <v>13.879854564877936</v>
      </c>
      <c r="CA10" s="14">
        <f t="shared" si="46"/>
        <v>4.7093761087508268</v>
      </c>
      <c r="CB10" s="22">
        <f t="shared" si="13"/>
        <v>32.376243423236758</v>
      </c>
      <c r="CC10" s="60">
        <f t="shared" si="14"/>
        <v>297.59846564545899</v>
      </c>
      <c r="CD10" s="60">
        <f ca="1">AVERAGE(OFFSET($CC$3,0,0,'Données projet'!$E$12+1,1))-AVERAGE(OFFSET($H$3,0,0,'Données projet'!$E$12+1,1))</f>
        <v>623.21217629928469</v>
      </c>
      <c r="CE10" s="60">
        <f t="shared" si="15"/>
        <v>481.72972161993044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IF(A10&lt;'Données projet'!$A$140,$CQ$205^A10,IF(A10='Données projet'!$A$140,'Données projet'!$B$140,CT9+CS10-DB9))</f>
        <v>4.4891384635544309</v>
      </c>
      <c r="CU10" s="18">
        <f>CT10*VLOOKUP('Données projet'!$B$13,Paramètres!$A$1:$I$88,3,0)*VLOOKUP('Données projet'!$B$13,Paramètres!$A$1:$I$88,5,0)</f>
        <v>4.3418947219498456</v>
      </c>
      <c r="CV10" s="14">
        <f t="shared" si="47"/>
        <v>1.6865743243491664</v>
      </c>
      <c r="CW10" s="22">
        <f t="shared" si="17"/>
        <v>10.499583588970779</v>
      </c>
      <c r="CX10" s="60">
        <f t="shared" si="18"/>
        <v>275.72180581119301</v>
      </c>
      <c r="CY10" s="60">
        <f ca="1">AVERAGE(OFFSET($CX$3,0,0,'Données projet'!$E$13+1,1))-AVERAGE(OFFSET($H$3,0,0,'Données projet'!$E$13+1,1))</f>
        <v>450.52897460309299</v>
      </c>
      <c r="CZ10" s="60">
        <f t="shared" si="19"/>
        <v>256.43229384163016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IF(A10&lt;'Données projet'!$A$166,$DL$205^A10,IF(A10='Données projet'!$A$166,'Données projet'!$B$166,DO9+DN10-DW9))</f>
        <v>4.4891384635544309</v>
      </c>
      <c r="DP10" s="18">
        <f>DO10*VLOOKUP('Données projet'!$B$14,Paramètres!$A$1:$I$88,3,0)*VLOOKUP('Données projet'!$B$14,Paramètres!$A$1:$I$88,5,0)</f>
        <v>4.5519864020441929</v>
      </c>
      <c r="DQ10" s="14">
        <f t="shared" si="48"/>
        <v>1.7584840343783612</v>
      </c>
      <c r="DR10" s="22">
        <f t="shared" si="21"/>
        <v>10.990736010102614</v>
      </c>
      <c r="DS10" s="60">
        <f t="shared" si="22"/>
        <v>276.21295823232487</v>
      </c>
      <c r="DT10" s="60">
        <f ca="1">AVERAGE(OFFSET($DS$3,0,0,'Données projet'!$E$14+1,1))-AVERAGE(OFFSET($H$3,0,0,'Données projet'!$E$14+1,1))</f>
        <v>474.63177687063143</v>
      </c>
      <c r="DU10" s="60">
        <f t="shared" si="23"/>
        <v>268.5956535713255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3.65</v>
      </c>
      <c r="EJ10" s="13">
        <f>IF(A10&lt;'Données projet'!$A$192,$EG$205^A10,IF(A10='Données projet'!$A$192,'Données projet'!$B$192,EJ9+EI10-ER9))</f>
        <v>4.4891384635544309</v>
      </c>
      <c r="EK10" s="18">
        <f>EJ10*VLOOKUP('Données projet'!$B$15,Paramètres!$A$1:$I$88,3,0)*VLOOKUP('Données projet'!$B$15,Paramètres!$A$1:$I$88,5,0)</f>
        <v>3.921711361761151</v>
      </c>
      <c r="EL10" s="14">
        <f t="shared" si="49"/>
        <v>1.5415127755218296</v>
      </c>
      <c r="EM10" s="22">
        <f t="shared" si="25"/>
        <v>9.5151153724345257</v>
      </c>
      <c r="EN10" s="60">
        <f t="shared" si="26"/>
        <v>274.73733759465676</v>
      </c>
      <c r="EO10" s="60">
        <f ca="1">AVERAGE(OFFSET($EN$3,0,0,'Données projet'!$E$15+1,1))-AVERAGE(OFFSET($H$3,0,0,'Données projet'!$E$15+1,1))</f>
        <v>402.25078715328965</v>
      </c>
      <c r="EP10" s="60">
        <f t="shared" si="27"/>
        <v>232.06583422454258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0" t="e">
        <f t="shared" si="30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0" t="e">
        <f t="shared" si="34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0" t="e">
        <f t="shared" si="38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3">
      <c r="A11" s="11">
        <f t="shared" si="4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4.3680000000000012</v>
      </c>
      <c r="D11" s="12">
        <f t="shared" si="4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8">
        <f t="shared" si="1"/>
        <v>267.22731691271065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6.0588235294117645</v>
      </c>
      <c r="N11" s="14">
        <f>IF(A11&lt;'Données projet'!$A$36,$K$205^A11,IF(A11='Données projet'!$A$36,'Données projet'!$B$36,N10+M11-V10))</f>
        <v>8.8555903329626044</v>
      </c>
      <c r="O11" s="14">
        <f>N11*VLOOKUP('Données projet'!$B$9,Paramètres!$A$1:$I$88,3,0)*VLOOKUP('Données projet'!$B$9,Paramètres!$A$1:$I$88,5,0)</f>
        <v>5.2956430191116386</v>
      </c>
      <c r="P11" s="14">
        <f t="shared" si="43"/>
        <v>2.0100489303078644</v>
      </c>
      <c r="Q11" s="22">
        <f t="shared" si="2"/>
        <v>12.724080145238965</v>
      </c>
      <c r="R11" s="60">
        <f t="shared" si="0"/>
        <v>279.16852458968344</v>
      </c>
      <c r="S11" s="60">
        <f ca="1">AVERAGE(OFFSET($R$3,0,0,'Données projet'!$E$9+1,1))-AVERAGE(OFFSET($H$3,0,0,'Données projet'!$E$9+1,1))</f>
        <v>271.38000364539801</v>
      </c>
      <c r="T11" s="60">
        <f t="shared" si="3"/>
        <v>264.52026741435606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1.4</v>
      </c>
      <c r="AI11" s="14">
        <f>IF(A11&lt;'Données projet'!$A$62,$AF$205^A11,IF(A11='Données projet'!$A$62,'Données projet'!$B$62,AI10+AH11-AQ10))</f>
        <v>3.7919553292794657</v>
      </c>
      <c r="AJ11" s="14">
        <f>AI11*VLOOKUP('Données projet'!$B$10,Paramètres!$A$1:$I$88,3,0)*VLOOKUP('Données projet'!$B$10,Paramètres!$A$1:$I$88,5,0)</f>
        <v>1.7746350941027897</v>
      </c>
      <c r="AK11" s="14">
        <f t="shared" si="44"/>
        <v>0.76500598920549345</v>
      </c>
      <c r="AL11" s="22">
        <f t="shared" si="5"/>
        <v>4.42320822009526</v>
      </c>
      <c r="AM11" s="60">
        <f t="shared" si="6"/>
        <v>270.86765266453972</v>
      </c>
      <c r="AN11" s="60">
        <f ca="1">AVERAGE(OFFSET($AM$3,0,0,'Données projet'!$E$10+1,1))-AVERAGE(OFFSET($H$3,0,0,'Données projet'!$E$10+1,1))</f>
        <v>337.78495403273814</v>
      </c>
      <c r="AO11" s="60">
        <f t="shared" si="7"/>
        <v>125.68207463669694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IF(A11&lt;'Données projet'!$A$88,$BA$205^A11,IF(A11='Données projet'!$A$88,'Données projet'!$B$88,BD10+BC11-BL10))</f>
        <v>5.563257268920875</v>
      </c>
      <c r="BE11" s="14">
        <f>BD11*VLOOKUP('Données projet'!$B$11,Paramètres!$A$1:$I$88,3,0)*VLOOKUP('Données projet'!$B$11,Paramètres!$A$1:$I$88,5,0)</f>
        <v>5.0336351769196082</v>
      </c>
      <c r="BF11" s="14">
        <f t="shared" si="45"/>
        <v>1.9219176128866391</v>
      </c>
      <c r="BG11" s="22">
        <f t="shared" si="9"/>
        <v>12.11425444224588</v>
      </c>
      <c r="BH11" s="60">
        <f t="shared" si="10"/>
        <v>278.55869888669031</v>
      </c>
      <c r="BI11" s="60">
        <f ca="1">AVERAGE(OFFSET($BH$3,0,0,'Données projet'!$E$11+1,1))-AVERAGE(OFFSET($H$3,0,0,'Données projet'!$E$11+1,1))</f>
        <v>418.35474121670717</v>
      </c>
      <c r="BJ11" s="60">
        <f t="shared" si="11"/>
        <v>240.19413322685813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4.5999999999999996</v>
      </c>
      <c r="BY11" s="13">
        <f>IF(A11&lt;'Données projet'!$A$114,$BV$205^A11,IF(A11='Données projet'!$A$114,'Données projet'!$B$114,BY10+BX11-CG10))</f>
        <v>21.389777418892105</v>
      </c>
      <c r="BZ11" s="14">
        <f>BY11*VLOOKUP('Données projet'!$B$12,Paramètres!$A$1:$I$88,3,0)*VLOOKUP('Données projet'!$B$12,Paramètres!$A$1:$I$88,5,0)</f>
        <v>20.354512191817726</v>
      </c>
      <c r="CA11" s="14">
        <f t="shared" si="46"/>
        <v>6.6051800156976856</v>
      </c>
      <c r="CB11" s="22">
        <f t="shared" si="13"/>
        <v>46.954797261422669</v>
      </c>
      <c r="CC11" s="60">
        <f t="shared" si="14"/>
        <v>313.3992417058671</v>
      </c>
      <c r="CD11" s="60">
        <f ca="1">AVERAGE(OFFSET($CC$3,0,0,'Données projet'!$E$12+1,1))-AVERAGE(OFFSET($H$3,0,0,'Données projet'!$E$12+1,1))</f>
        <v>623.21217629928469</v>
      </c>
      <c r="CE11" s="60">
        <f t="shared" si="15"/>
        <v>481.72972161993044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IF(A11&lt;'Données projet'!$A$140,$CQ$205^A11,IF(A11='Données projet'!$A$140,'Données projet'!$B$140,CT10+CS11-DB10))</f>
        <v>5.563257268920875</v>
      </c>
      <c r="CU11" s="18">
        <f>CT11*VLOOKUP('Données projet'!$B$13,Paramètres!$A$1:$I$88,3,0)*VLOOKUP('Données projet'!$B$13,Paramètres!$A$1:$I$88,5,0)</f>
        <v>5.3807824305002701</v>
      </c>
      <c r="CV11" s="14">
        <f t="shared" si="47"/>
        <v>2.0385768519929188</v>
      </c>
      <c r="CW11" s="22">
        <f t="shared" si="17"/>
        <v>12.922050750342303</v>
      </c>
      <c r="CX11" s="60">
        <f t="shared" si="18"/>
        <v>279.36649519478675</v>
      </c>
      <c r="CY11" s="60">
        <f ca="1">AVERAGE(OFFSET($CX$3,0,0,'Données projet'!$E$13+1,1))-AVERAGE(OFFSET($H$3,0,0,'Données projet'!$E$13+1,1))</f>
        <v>450.52897460309299</v>
      </c>
      <c r="CZ11" s="60">
        <f t="shared" si="19"/>
        <v>256.43229384163016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IF(A11&lt;'Données projet'!$A$166,$DL$205^A11,IF(A11='Données projet'!$A$166,'Données projet'!$B$166,DO10+DN11-DW10))</f>
        <v>5.563257268920875</v>
      </c>
      <c r="DP11" s="18">
        <f>DO11*VLOOKUP('Données projet'!$B$14,Paramètres!$A$1:$I$88,3,0)*VLOOKUP('Données projet'!$B$14,Paramètres!$A$1:$I$88,5,0)</f>
        <v>5.6411428706857674</v>
      </c>
      <c r="DQ11" s="14">
        <f t="shared" si="48"/>
        <v>2.125494735292019</v>
      </c>
      <c r="DR11" s="22">
        <f t="shared" si="21"/>
        <v>13.526893830411311</v>
      </c>
      <c r="DS11" s="60">
        <f t="shared" si="22"/>
        <v>279.97133827485578</v>
      </c>
      <c r="DT11" s="60">
        <f ca="1">AVERAGE(OFFSET($DS$3,0,0,'Données projet'!$E$14+1,1))-AVERAGE(OFFSET($H$3,0,0,'Données projet'!$E$14+1,1))</f>
        <v>474.63177687063143</v>
      </c>
      <c r="DU11" s="60">
        <f t="shared" si="23"/>
        <v>268.5956535713255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3.65</v>
      </c>
      <c r="EJ11" s="13">
        <f>IF(A11&lt;'Données projet'!$A$192,$EG$205^A11,IF(A11='Données projet'!$A$192,'Données projet'!$B$192,EJ10+EI11-ER10))</f>
        <v>5.563257268920875</v>
      </c>
      <c r="EK11" s="18">
        <f>EJ11*VLOOKUP('Données projet'!$B$15,Paramètres!$A$1:$I$88,3,0)*VLOOKUP('Données projet'!$B$15,Paramètres!$A$1:$I$88,5,0)</f>
        <v>4.8600615501292772</v>
      </c>
      <c r="EL11" s="14">
        <f t="shared" si="49"/>
        <v>1.8632397136976564</v>
      </c>
      <c r="EM11" s="22">
        <f t="shared" si="25"/>
        <v>11.709749701165244</v>
      </c>
      <c r="EN11" s="60">
        <f t="shared" si="26"/>
        <v>278.15419414560972</v>
      </c>
      <c r="EO11" s="60">
        <f ca="1">AVERAGE(OFFSET($EN$3,0,0,'Données projet'!$E$15+1,1))-AVERAGE(OFFSET($H$3,0,0,'Données projet'!$E$15+1,1))</f>
        <v>402.25078715328965</v>
      </c>
      <c r="EP11" s="60">
        <f t="shared" si="27"/>
        <v>232.06583422454258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0" t="e">
        <f t="shared" si="30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0" t="e">
        <f t="shared" si="34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0" t="e">
        <f t="shared" si="38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3">
      <c r="A12" s="11">
        <f t="shared" si="4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4.9140000000000015</v>
      </c>
      <c r="D12" s="12">
        <f t="shared" si="4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8">
        <f t="shared" si="1"/>
        <v>268.5021620672548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6.0588235294117645</v>
      </c>
      <c r="N12" s="14">
        <f>IF(A12&lt;'Données projet'!$A$36,$K$205^A12,IF(A12='Données projet'!$A$36,'Données projet'!$B$36,N11+M12-V11))</f>
        <v>11.631071010208064</v>
      </c>
      <c r="O12" s="14">
        <f>N12*VLOOKUP('Données projet'!$B$9,Paramètres!$A$1:$I$88,3,0)*VLOOKUP('Données projet'!$B$9,Paramètres!$A$1:$I$88,5,0)</f>
        <v>6.9553804641044223</v>
      </c>
      <c r="P12" s="14">
        <f t="shared" si="43"/>
        <v>2.5575657319423368</v>
      </c>
      <c r="Q12" s="22">
        <f t="shared" si="2"/>
        <v>16.568381291448102</v>
      </c>
      <c r="R12" s="60">
        <f t="shared" si="0"/>
        <v>284.23504795811476</v>
      </c>
      <c r="S12" s="60">
        <f ca="1">AVERAGE(OFFSET($R$3,0,0,'Données projet'!$E$9+1,1))-AVERAGE(OFFSET($H$3,0,0,'Données projet'!$E$9+1,1))</f>
        <v>271.38000364539801</v>
      </c>
      <c r="T12" s="60">
        <f t="shared" si="3"/>
        <v>264.52026741435606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1.4</v>
      </c>
      <c r="AI12" s="14">
        <f>IF(A12&lt;'Données projet'!$A$62,$AF$205^A12,IF(A12='Données projet'!$A$62,'Données projet'!$B$62,AI11+AH12-AQ11))</f>
        <v>4.4794130829695789</v>
      </c>
      <c r="AJ12" s="14">
        <f>AI12*VLOOKUP('Données projet'!$B$10,Paramètres!$A$1:$I$88,3,0)*VLOOKUP('Données projet'!$B$10,Paramètres!$A$1:$I$88,5,0)</f>
        <v>2.096365322829763</v>
      </c>
      <c r="AK12" s="14">
        <f t="shared" si="44"/>
        <v>0.88633985278862137</v>
      </c>
      <c r="AL12" s="22">
        <f t="shared" si="5"/>
        <v>5.1948781808686864</v>
      </c>
      <c r="AM12" s="60">
        <f t="shared" si="6"/>
        <v>272.86154484753536</v>
      </c>
      <c r="AN12" s="60">
        <f ca="1">AVERAGE(OFFSET($AM$3,0,0,'Données projet'!$E$10+1,1))-AVERAGE(OFFSET($H$3,0,0,'Données projet'!$E$10+1,1))</f>
        <v>337.78495403273814</v>
      </c>
      <c r="AO12" s="60">
        <f t="shared" si="7"/>
        <v>125.68207463669694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IF(A12&lt;'Données projet'!$A$88,$BA$205^A12,IF(A12='Données projet'!$A$88,'Données projet'!$B$88,BD11+BC12-BL11))</f>
        <v>6.8943811137639424</v>
      </c>
      <c r="BE12" s="14">
        <f>BD12*VLOOKUP('Données projet'!$B$11,Paramètres!$A$1:$I$88,3,0)*VLOOKUP('Données projet'!$B$11,Paramètres!$A$1:$I$88,5,0)</f>
        <v>6.2380360317336141</v>
      </c>
      <c r="BF12" s="14">
        <f t="shared" si="45"/>
        <v>2.3230383034439352</v>
      </c>
      <c r="BG12" s="22">
        <f t="shared" si="9"/>
        <v>14.910537800434229</v>
      </c>
      <c r="BH12" s="60">
        <f t="shared" si="10"/>
        <v>282.5772044671009</v>
      </c>
      <c r="BI12" s="60">
        <f ca="1">AVERAGE(OFFSET($BH$3,0,0,'Données projet'!$E$11+1,1))-AVERAGE(OFFSET($H$3,0,0,'Données projet'!$E$11+1,1))</f>
        <v>418.35474121670717</v>
      </c>
      <c r="BJ12" s="60">
        <f t="shared" si="11"/>
        <v>240.19413322685813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4.5999999999999996</v>
      </c>
      <c r="BY12" s="13">
        <f>IF(A12&lt;'Données projet'!$A$114,$BV$205^A12,IF(A12='Données projet'!$A$114,'Données projet'!$B$114,BY11+BX12-CG11))</f>
        <v>31.367654698256253</v>
      </c>
      <c r="BZ12" s="14">
        <f>BY12*VLOOKUP('Données projet'!$B$12,Paramètres!$A$1:$I$88,3,0)*VLOOKUP('Données projet'!$B$12,Paramètres!$A$1:$I$88,5,0)</f>
        <v>29.849460210860649</v>
      </c>
      <c r="CA12" s="14">
        <f t="shared" si="46"/>
        <v>9.2641577211688517</v>
      </c>
      <c r="CB12" s="22">
        <f t="shared" si="13"/>
        <v>68.122884564951377</v>
      </c>
      <c r="CC12" s="60">
        <f t="shared" si="14"/>
        <v>335.78955123161808</v>
      </c>
      <c r="CD12" s="60">
        <f ca="1">AVERAGE(OFFSET($CC$3,0,0,'Données projet'!$E$12+1,1))-AVERAGE(OFFSET($H$3,0,0,'Données projet'!$E$12+1,1))</f>
        <v>623.21217629928469</v>
      </c>
      <c r="CE12" s="60">
        <f t="shared" si="15"/>
        <v>481.72972161993044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IF(A12&lt;'Données projet'!$A$140,$CQ$205^A12,IF(A12='Données projet'!$A$140,'Données projet'!$B$140,CT11+CS12-DB11))</f>
        <v>6.8943811137639424</v>
      </c>
      <c r="CU12" s="18">
        <f>CT12*VLOOKUP('Données projet'!$B$13,Paramètres!$A$1:$I$88,3,0)*VLOOKUP('Données projet'!$B$13,Paramètres!$A$1:$I$88,5,0)</f>
        <v>6.6682454132324853</v>
      </c>
      <c r="CV12" s="14">
        <f t="shared" si="47"/>
        <v>2.4640453263659414</v>
      </c>
      <c r="CW12" s="22">
        <f t="shared" si="17"/>
        <v>15.905406371467258</v>
      </c>
      <c r="CX12" s="60">
        <f t="shared" si="18"/>
        <v>283.57207303813396</v>
      </c>
      <c r="CY12" s="60">
        <f ca="1">AVERAGE(OFFSET($CX$3,0,0,'Données projet'!$E$13+1,1))-AVERAGE(OFFSET($H$3,0,0,'Données projet'!$E$13+1,1))</f>
        <v>450.52897460309299</v>
      </c>
      <c r="CZ12" s="60">
        <f t="shared" si="19"/>
        <v>256.43229384163016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IF(A12&lt;'Données projet'!$A$166,$DL$205^A12,IF(A12='Données projet'!$A$166,'Données projet'!$B$166,DO11+DN12-DW11))</f>
        <v>6.8943811137639424</v>
      </c>
      <c r="DP12" s="18">
        <f>DO12*VLOOKUP('Données projet'!$B$14,Paramètres!$A$1:$I$88,3,0)*VLOOKUP('Données projet'!$B$14,Paramètres!$A$1:$I$88,5,0)</f>
        <v>6.9909024493566383</v>
      </c>
      <c r="DQ12" s="14">
        <f t="shared" si="48"/>
        <v>2.5691037174250742</v>
      </c>
      <c r="DR12" s="22">
        <f t="shared" si="21"/>
        <v>16.650344073811482</v>
      </c>
      <c r="DS12" s="60">
        <f t="shared" si="22"/>
        <v>284.31701074047817</v>
      </c>
      <c r="DT12" s="60">
        <f ca="1">AVERAGE(OFFSET($DS$3,0,0,'Données projet'!$E$14+1,1))-AVERAGE(OFFSET($H$3,0,0,'Données projet'!$E$14+1,1))</f>
        <v>474.63177687063143</v>
      </c>
      <c r="DU12" s="60">
        <f t="shared" si="23"/>
        <v>268.5956535713255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3.65</v>
      </c>
      <c r="EJ12" s="13">
        <f>IF(A12&lt;'Données projet'!$A$192,$EG$205^A12,IF(A12='Données projet'!$A$192,'Données projet'!$B$192,EJ11+EI12-ER11))</f>
        <v>6.8943811137639424</v>
      </c>
      <c r="EK12" s="18">
        <f>EJ12*VLOOKUP('Données projet'!$B$15,Paramètres!$A$1:$I$88,3,0)*VLOOKUP('Données projet'!$B$15,Paramètres!$A$1:$I$88,5,0)</f>
        <v>6.0229313409841811</v>
      </c>
      <c r="EL12" s="14">
        <f t="shared" si="49"/>
        <v>2.2521138233998119</v>
      </c>
      <c r="EM12" s="22">
        <f t="shared" si="25"/>
        <v>14.412370327968787</v>
      </c>
      <c r="EN12" s="60">
        <f t="shared" si="26"/>
        <v>282.07903699463549</v>
      </c>
      <c r="EO12" s="60">
        <f ca="1">AVERAGE(OFFSET($EN$3,0,0,'Données projet'!$E$15+1,1))-AVERAGE(OFFSET($H$3,0,0,'Données projet'!$E$15+1,1))</f>
        <v>402.25078715328965</v>
      </c>
      <c r="EP12" s="60">
        <f t="shared" si="27"/>
        <v>232.06583422454258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0" t="e">
        <f t="shared" si="30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0" t="e">
        <f t="shared" si="34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0" t="e">
        <f t="shared" si="38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3">
      <c r="A13" s="11">
        <f t="shared" si="4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5.4600000000000017</v>
      </c>
      <c r="D13" s="12">
        <f t="shared" si="4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8">
        <f t="shared" si="1"/>
        <v>269.77283609992622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6.0588235294117645</v>
      </c>
      <c r="N13" s="14">
        <f>IF(A13&lt;'Données projet'!$A$36,$K$205^A13,IF(A13='Données projet'!$A$36,'Données projet'!$B$36,N12+M13-V12))</f>
        <v>15.276430792078479</v>
      </c>
      <c r="O13" s="14">
        <f>N13*VLOOKUP('Données projet'!$B$9,Paramètres!$A$1:$I$88,3,0)*VLOOKUP('Données projet'!$B$9,Paramètres!$A$1:$I$88,5,0)</f>
        <v>9.1353056136629309</v>
      </c>
      <c r="P13" s="14">
        <f t="shared" si="43"/>
        <v>3.254220519001934</v>
      </c>
      <c r="Q13" s="22">
        <f t="shared" si="2"/>
        <v>21.578424681057971</v>
      </c>
      <c r="R13" s="60">
        <f t="shared" si="0"/>
        <v>290.46731356994684</v>
      </c>
      <c r="S13" s="60">
        <f ca="1">AVERAGE(OFFSET($R$3,0,0,'Données projet'!$E$9+1,1))-AVERAGE(OFFSET($H$3,0,0,'Données projet'!$E$9+1,1))</f>
        <v>271.38000364539801</v>
      </c>
      <c r="T13" s="60">
        <f t="shared" si="3"/>
        <v>264.52026741435606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1.4</v>
      </c>
      <c r="AI13" s="14">
        <f>IF(A13&lt;'Données projet'!$A$62,$AF$205^A13,IF(A13='Données projet'!$A$62,'Données projet'!$B$62,AI12+AH13-AQ12))</f>
        <v>5.291502622129185</v>
      </c>
      <c r="AJ13" s="14">
        <f>AI13*VLOOKUP('Données projet'!$B$10,Paramètres!$A$1:$I$88,3,0)*VLOOKUP('Données projet'!$B$10,Paramètres!$A$1:$I$88,5,0)</f>
        <v>2.4764232271564586</v>
      </c>
      <c r="AK13" s="14">
        <f t="shared" si="44"/>
        <v>1.026917887868104</v>
      </c>
      <c r="AL13" s="22">
        <f t="shared" si="5"/>
        <v>6.1016524420011136</v>
      </c>
      <c r="AM13" s="60">
        <f t="shared" si="6"/>
        <v>274.99054133088998</v>
      </c>
      <c r="AN13" s="60">
        <f ca="1">AVERAGE(OFFSET($AM$3,0,0,'Données projet'!$E$10+1,1))-AVERAGE(OFFSET($H$3,0,0,'Données projet'!$E$10+1,1))</f>
        <v>337.78495403273814</v>
      </c>
      <c r="AO13" s="60">
        <f t="shared" si="7"/>
        <v>125.68207463669694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IF(A13&lt;'Données projet'!$A$88,$BA$205^A13,IF(A13='Données projet'!$A$88,'Données projet'!$B$88,BD12+BC13-BL12))</f>
        <v>8.5440037453175322</v>
      </c>
      <c r="BE13" s="14">
        <f>BD13*VLOOKUP('Données projet'!$B$11,Paramètres!$A$1:$I$88,3,0)*VLOOKUP('Données projet'!$B$11,Paramètres!$A$1:$I$88,5,0)</f>
        <v>7.7306145887633031</v>
      </c>
      <c r="BF13" s="14">
        <f t="shared" si="45"/>
        <v>2.8078763226288115</v>
      </c>
      <c r="BG13" s="22">
        <f t="shared" si="9"/>
        <v>18.354538337341264</v>
      </c>
      <c r="BH13" s="60">
        <f t="shared" si="10"/>
        <v>287.2434272262301</v>
      </c>
      <c r="BI13" s="60">
        <f ca="1">AVERAGE(OFFSET($BH$3,0,0,'Données projet'!$E$11+1,1))-AVERAGE(OFFSET($H$3,0,0,'Données projet'!$E$11+1,1))</f>
        <v>418.35474121670717</v>
      </c>
      <c r="BJ13" s="60">
        <f t="shared" si="11"/>
        <v>240.19413322685813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46</v>
      </c>
      <c r="BW13" s="13">
        <f>VLOOKUP(A13,'Données projet'!$A$113:$I$133,9,0)</f>
        <v>4.5999999999999996</v>
      </c>
      <c r="BX13" s="13">
        <f t="array" ref="BX13">INDEX(BW:BW,MIN(IF(ISNUMBER(BW13:BW209),ROW(BW13:BW209),"")))</f>
        <v>4.5999999999999996</v>
      </c>
      <c r="BY13" s="13">
        <f>IF(A13&lt;'Données projet'!$A$114,$BV$205^A13,IF(A13='Données projet'!$A$114,'Données projet'!$B$114,BY12+BX13-CG12))</f>
        <v>46</v>
      </c>
      <c r="BZ13" s="14">
        <f>BY13*VLOOKUP('Données projet'!$B$12,Paramètres!$A$1:$I$88,3,0)*VLOOKUP('Données projet'!$B$12,Paramètres!$A$1:$I$88,5,0)</f>
        <v>43.773600000000002</v>
      </c>
      <c r="CA13" s="14">
        <f t="shared" si="46"/>
        <v>12.993532057979351</v>
      </c>
      <c r="CB13" s="22">
        <f t="shared" si="13"/>
        <v>98.869421667647373</v>
      </c>
      <c r="CC13" s="60">
        <f t="shared" si="14"/>
        <v>367.75831055653623</v>
      </c>
      <c r="CD13" s="60">
        <f ca="1">AVERAGE(OFFSET($CC$3,0,0,'Données projet'!$E$12+1,1))-AVERAGE(OFFSET($H$3,0,0,'Données projet'!$E$12+1,1))</f>
        <v>623.21217629928469</v>
      </c>
      <c r="CE13" s="60">
        <f t="shared" si="15"/>
        <v>481.72972161993044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IF(A13&lt;'Données projet'!$A$140,$CQ$205^A13,IF(A13='Données projet'!$A$140,'Données projet'!$B$140,CT12+CS13-DB12))</f>
        <v>8.5440037453175322</v>
      </c>
      <c r="CU13" s="18">
        <f>CT13*VLOOKUP('Données projet'!$B$13,Paramètres!$A$1:$I$88,3,0)*VLOOKUP('Données projet'!$B$13,Paramètres!$A$1:$I$88,5,0)</f>
        <v>8.2637604224711172</v>
      </c>
      <c r="CV13" s="14">
        <f t="shared" si="47"/>
        <v>2.9783127206856603</v>
      </c>
      <c r="CW13" s="22">
        <f t="shared" si="17"/>
        <v>19.579944057664719</v>
      </c>
      <c r="CX13" s="60">
        <f t="shared" si="18"/>
        <v>288.46883294655356</v>
      </c>
      <c r="CY13" s="60">
        <f ca="1">AVERAGE(OFFSET($CX$3,0,0,'Données projet'!$E$13+1,1))-AVERAGE(OFFSET($H$3,0,0,'Données projet'!$E$13+1,1))</f>
        <v>450.52897460309299</v>
      </c>
      <c r="CZ13" s="60">
        <f t="shared" si="19"/>
        <v>256.43229384163016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IF(A13&lt;'Données projet'!$A$166,$DL$205^A13,IF(A13='Données projet'!$A$166,'Données projet'!$B$166,DO12+DN13-DW12))</f>
        <v>8.5440037453175322</v>
      </c>
      <c r="DP13" s="18">
        <f>DO13*VLOOKUP('Données projet'!$B$14,Paramètres!$A$1:$I$88,3,0)*VLOOKUP('Données projet'!$B$14,Paramètres!$A$1:$I$88,5,0)</f>
        <v>8.6636197977519771</v>
      </c>
      <c r="DQ13" s="14">
        <f t="shared" si="48"/>
        <v>3.1052976990698267</v>
      </c>
      <c r="DR13" s="22">
        <f t="shared" si="21"/>
        <v>20.497531306964643</v>
      </c>
      <c r="DS13" s="60">
        <f t="shared" si="22"/>
        <v>289.38642019585347</v>
      </c>
      <c r="DT13" s="60">
        <f ca="1">AVERAGE(OFFSET($DS$3,0,0,'Données projet'!$E$14+1,1))-AVERAGE(OFFSET($H$3,0,0,'Données projet'!$E$14+1,1))</f>
        <v>474.63177687063143</v>
      </c>
      <c r="DU13" s="60">
        <f t="shared" si="23"/>
        <v>268.5956535713255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3.65</v>
      </c>
      <c r="EJ13" s="13">
        <f>IF(A13&lt;'Données projet'!$A$192,$EG$205^A13,IF(A13='Données projet'!$A$192,'Données projet'!$B$192,EJ12+EI13-ER12))</f>
        <v>8.5440037453175322</v>
      </c>
      <c r="EK13" s="18">
        <f>EJ13*VLOOKUP('Données projet'!$B$15,Paramètres!$A$1:$I$88,3,0)*VLOOKUP('Données projet'!$B$15,Paramètres!$A$1:$I$88,5,0)</f>
        <v>7.4640416719093974</v>
      </c>
      <c r="EL13" s="14">
        <f t="shared" si="49"/>
        <v>2.7221492952632205</v>
      </c>
      <c r="EM13" s="22">
        <f t="shared" si="25"/>
        <v>17.740949267825641</v>
      </c>
      <c r="EN13" s="60">
        <f t="shared" si="26"/>
        <v>286.62983815671453</v>
      </c>
      <c r="EO13" s="60">
        <f ca="1">AVERAGE(OFFSET($EN$3,0,0,'Données projet'!$E$15+1,1))-AVERAGE(OFFSET($H$3,0,0,'Données projet'!$E$15+1,1))</f>
        <v>402.25078715328965</v>
      </c>
      <c r="EP13" s="60">
        <f t="shared" si="27"/>
        <v>232.06583422454258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0" t="e">
        <f t="shared" si="30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0" t="e">
        <f t="shared" si="34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0" t="e">
        <f t="shared" si="38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3">
      <c r="A14" s="11">
        <f t="shared" si="4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6.006000000000002</v>
      </c>
      <c r="D14" s="12">
        <f t="shared" si="4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8">
        <f t="shared" si="1"/>
        <v>271.03980360576855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6.0588235294117645</v>
      </c>
      <c r="N14" s="14">
        <f>IF(A14&lt;'Données projet'!$A$36,$K$205^A14,IF(A14='Données projet'!$A$36,'Données projet'!$B$36,N13+M14-V13))</f>
        <v>20.064303411125749</v>
      </c>
      <c r="O14" s="14">
        <f>N14*VLOOKUP('Données projet'!$B$9,Paramètres!$A$1:$I$88,3,0)*VLOOKUP('Données projet'!$B$9,Paramètres!$A$1:$I$88,5,0)</f>
        <v>11.998453439853199</v>
      </c>
      <c r="P14" s="14">
        <f t="shared" si="43"/>
        <v>4.1406369556925151</v>
      </c>
      <c r="Q14" s="22">
        <f t="shared" si="2"/>
        <v>28.108915772242117</v>
      </c>
      <c r="R14" s="60">
        <f t="shared" si="0"/>
        <v>298.22002688335328</v>
      </c>
      <c r="S14" s="60">
        <f ca="1">AVERAGE(OFFSET($R$3,0,0,'Données projet'!$E$9+1,1))-AVERAGE(OFFSET($H$3,0,0,'Données projet'!$E$9+1,1))</f>
        <v>271.38000364539801</v>
      </c>
      <c r="T14" s="60">
        <f t="shared" si="3"/>
        <v>264.52026741435606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1.4</v>
      </c>
      <c r="AI14" s="14">
        <f>IF(A14&lt;'Données projet'!$A$62,$AF$205^A14,IF(A14='Données projet'!$A$62,'Données projet'!$B$62,AI13+AH14-AQ13))</f>
        <v>6.2508189089445931</v>
      </c>
      <c r="AJ14" s="14">
        <f>AI14*VLOOKUP('Données projet'!$B$10,Paramètres!$A$1:$I$88,3,0)*VLOOKUP('Données projet'!$B$10,Paramètres!$A$1:$I$88,5,0)</f>
        <v>2.9253832493860692</v>
      </c>
      <c r="AK14" s="14">
        <f t="shared" si="44"/>
        <v>1.1897923184945451</v>
      </c>
      <c r="AL14" s="22">
        <f t="shared" si="5"/>
        <v>7.1672641140587361</v>
      </c>
      <c r="AM14" s="60">
        <f t="shared" si="6"/>
        <v>277.2783752251699</v>
      </c>
      <c r="AN14" s="60">
        <f ca="1">AVERAGE(OFFSET($AM$3,0,0,'Données projet'!$E$10+1,1))-AVERAGE(OFFSET($H$3,0,0,'Données projet'!$E$10+1,1))</f>
        <v>337.78495403273814</v>
      </c>
      <c r="AO14" s="60">
        <f t="shared" si="7"/>
        <v>125.68207463669694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IF(A14&lt;'Données projet'!$A$88,$BA$205^A14,IF(A14='Données projet'!$A$88,'Données projet'!$B$88,BD13+BC14-BL13))</f>
        <v>10.588332555950936</v>
      </c>
      <c r="BE14" s="14">
        <f>BD14*VLOOKUP('Données projet'!$B$11,Paramètres!$A$1:$I$88,3,0)*VLOOKUP('Données projet'!$B$11,Paramètres!$A$1:$I$88,5,0)</f>
        <v>9.5803232966244067</v>
      </c>
      <c r="BF14" s="14">
        <f t="shared" si="45"/>
        <v>3.3939041949894282</v>
      </c>
      <c r="BG14" s="22">
        <f t="shared" si="9"/>
        <v>22.596779547894098</v>
      </c>
      <c r="BH14" s="60">
        <f t="shared" si="10"/>
        <v>292.70789065900522</v>
      </c>
      <c r="BI14" s="60">
        <f ca="1">AVERAGE(OFFSET($BH$3,0,0,'Données projet'!$E$11+1,1))-AVERAGE(OFFSET($H$3,0,0,'Données projet'!$E$11+1,1))</f>
        <v>418.35474121670717</v>
      </c>
      <c r="BJ14" s="60">
        <f t="shared" si="11"/>
        <v>240.19413322685813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12.4</v>
      </c>
      <c r="BY14" s="13">
        <f>IF(A14&lt;'Données projet'!$A$114,$BV$205^A14,IF(A14='Données projet'!$A$114,'Données projet'!$B$114,BY13+BX14-CG13))</f>
        <v>58.4</v>
      </c>
      <c r="BZ14" s="14">
        <f>BY14*VLOOKUP('Données projet'!$B$12,Paramètres!$A$1:$I$88,3,0)*VLOOKUP('Données projet'!$B$12,Paramètres!$A$1:$I$88,5,0)</f>
        <v>55.573439999999998</v>
      </c>
      <c r="CA14" s="14">
        <f t="shared" si="46"/>
        <v>16.044152965199856</v>
      </c>
      <c r="CB14" s="22">
        <f t="shared" si="13"/>
        <v>124.73397441438976</v>
      </c>
      <c r="CC14" s="60">
        <f t="shared" si="14"/>
        <v>394.84508552550091</v>
      </c>
      <c r="CD14" s="60">
        <f ca="1">AVERAGE(OFFSET($CC$3,0,0,'Données projet'!$E$12+1,1))-AVERAGE(OFFSET($H$3,0,0,'Données projet'!$E$12+1,1))</f>
        <v>623.21217629928469</v>
      </c>
      <c r="CE14" s="60">
        <f t="shared" si="15"/>
        <v>481.72972161993044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IF(A14&lt;'Données projet'!$A$140,$CQ$205^A14,IF(A14='Données projet'!$A$140,'Données projet'!$B$140,CT13+CS14-DB13))</f>
        <v>10.588332555950936</v>
      </c>
      <c r="CU14" s="18">
        <f>CT14*VLOOKUP('Données projet'!$B$13,Paramètres!$A$1:$I$88,3,0)*VLOOKUP('Données projet'!$B$13,Paramètres!$A$1:$I$88,5,0)</f>
        <v>10.241035248115747</v>
      </c>
      <c r="CV14" s="14">
        <f t="shared" si="47"/>
        <v>3.5999121311945652</v>
      </c>
      <c r="CW14" s="22">
        <f t="shared" si="17"/>
        <v>24.106316685632123</v>
      </c>
      <c r="CX14" s="60">
        <f t="shared" si="18"/>
        <v>294.21742779674327</v>
      </c>
      <c r="CY14" s="60">
        <f ca="1">AVERAGE(OFFSET($CX$3,0,0,'Données projet'!$E$13+1,1))-AVERAGE(OFFSET($H$3,0,0,'Données projet'!$E$13+1,1))</f>
        <v>450.52897460309299</v>
      </c>
      <c r="CZ14" s="60">
        <f t="shared" si="19"/>
        <v>256.43229384163016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IF(A14&lt;'Données projet'!$A$166,$DL$205^A14,IF(A14='Données projet'!$A$166,'Données projet'!$B$166,DO13+DN14-DW13))</f>
        <v>10.588332555950936</v>
      </c>
      <c r="DP14" s="18">
        <f>DO14*VLOOKUP('Données projet'!$B$14,Paramètres!$A$1:$I$88,3,0)*VLOOKUP('Données projet'!$B$14,Paramètres!$A$1:$I$88,5,0)</f>
        <v>10.736569211734251</v>
      </c>
      <c r="DQ14" s="14">
        <f t="shared" si="48"/>
        <v>3.7533999637480915</v>
      </c>
      <c r="DR14" s="22">
        <f t="shared" si="21"/>
        <v>25.23669631396508</v>
      </c>
      <c r="DS14" s="60">
        <f t="shared" si="22"/>
        <v>295.34780742507621</v>
      </c>
      <c r="DT14" s="60">
        <f ca="1">AVERAGE(OFFSET($DS$3,0,0,'Données projet'!$E$14+1,1))-AVERAGE(OFFSET($H$3,0,0,'Données projet'!$E$14+1,1))</f>
        <v>474.63177687063143</v>
      </c>
      <c r="DU14" s="60">
        <f t="shared" si="23"/>
        <v>268.5956535713255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3.65</v>
      </c>
      <c r="EJ14" s="13">
        <f>IF(A14&lt;'Données projet'!$A$192,$EG$205^A14,IF(A14='Données projet'!$A$192,'Données projet'!$B$192,EJ13+EI14-ER13))</f>
        <v>10.588332555950936</v>
      </c>
      <c r="EK14" s="18">
        <f>EJ14*VLOOKUP('Données projet'!$B$15,Paramètres!$A$1:$I$88,3,0)*VLOOKUP('Données projet'!$B$15,Paramètres!$A$1:$I$88,5,0)</f>
        <v>9.2499673208787403</v>
      </c>
      <c r="EL14" s="14">
        <f t="shared" si="49"/>
        <v>3.2902852017113839</v>
      </c>
      <c r="EM14" s="22">
        <f t="shared" si="25"/>
        <v>21.840939810177801</v>
      </c>
      <c r="EN14" s="60">
        <f t="shared" si="26"/>
        <v>291.95205092128896</v>
      </c>
      <c r="EO14" s="60">
        <f ca="1">AVERAGE(OFFSET($EN$3,0,0,'Données projet'!$E$15+1,1))-AVERAGE(OFFSET($H$3,0,0,'Données projet'!$E$15+1,1))</f>
        <v>402.25078715328965</v>
      </c>
      <c r="EP14" s="60">
        <f t="shared" si="27"/>
        <v>232.06583422454258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0" t="e">
        <f t="shared" si="30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0" t="e">
        <f t="shared" si="34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0" t="e">
        <f t="shared" si="38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3">
      <c r="A15" s="11">
        <f t="shared" si="4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6.5520000000000023</v>
      </c>
      <c r="D15" s="12">
        <f t="shared" si="4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8">
        <f t="shared" si="1"/>
        <v>272.30343986297339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6.0588235294117645</v>
      </c>
      <c r="N15" s="14">
        <f>IF(A15&lt;'Données projet'!$A$36,$K$205^A15,IF(A15='Données projet'!$A$36,'Données projet'!$B$36,N14+M15-V14))</f>
        <v>26.35277028076915</v>
      </c>
      <c r="O15" s="14">
        <f>N15*VLOOKUP('Données projet'!$B$9,Paramètres!$A$1:$I$88,3,0)*VLOOKUP('Données projet'!$B$9,Paramètres!$A$1:$I$88,5,0)</f>
        <v>15.758956627899952</v>
      </c>
      <c r="P15" s="14">
        <f t="shared" si="43"/>
        <v>5.2685041774934476</v>
      </c>
      <c r="Q15" s="22">
        <f t="shared" si="2"/>
        <v>36.6228275693935</v>
      </c>
      <c r="R15" s="60">
        <f t="shared" si="0"/>
        <v>307.95616090272682</v>
      </c>
      <c r="S15" s="60">
        <f ca="1">AVERAGE(OFFSET($R$3,0,0,'Données projet'!$E$9+1,1))-AVERAGE(OFFSET($H$3,0,0,'Données projet'!$E$9+1,1))</f>
        <v>271.38000364539801</v>
      </c>
      <c r="T15" s="60">
        <f t="shared" si="3"/>
        <v>264.52026741435606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1.4</v>
      </c>
      <c r="AI15" s="14">
        <f>IF(A15&lt;'Données projet'!$A$62,$AF$205^A15,IF(A15='Données projet'!$A$62,'Données projet'!$B$62,AI14+AH15-AQ14))</f>
        <v>7.3840532307432287</v>
      </c>
      <c r="AJ15" s="14">
        <f>AI15*VLOOKUP('Données projet'!$B$10,Paramètres!$A$1:$I$88,3,0)*VLOOKUP('Données projet'!$B$10,Paramètres!$A$1:$I$88,5,0)</f>
        <v>3.455736911987831</v>
      </c>
      <c r="AK15" s="14">
        <f t="shared" si="44"/>
        <v>1.3784994670678521</v>
      </c>
      <c r="AL15" s="22">
        <f t="shared" si="5"/>
        <v>8.4196283601886481</v>
      </c>
      <c r="AM15" s="60">
        <f t="shared" si="6"/>
        <v>279.75296169352197</v>
      </c>
      <c r="AN15" s="60">
        <f ca="1">AVERAGE(OFFSET($AM$3,0,0,'Données projet'!$E$10+1,1))-AVERAGE(OFFSET($H$3,0,0,'Données projet'!$E$10+1,1))</f>
        <v>337.78495403273814</v>
      </c>
      <c r="AO15" s="60">
        <f t="shared" si="7"/>
        <v>125.68207463669694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IF(A15&lt;'Données projet'!$A$88,$BA$205^A15,IF(A15='Données projet'!$A$88,'Données projet'!$B$88,BD14+BC15-BL14))</f>
        <v>13.121809125710287</v>
      </c>
      <c r="BE15" s="14">
        <f>BD15*VLOOKUP('Données projet'!$B$11,Paramètres!$A$1:$I$88,3,0)*VLOOKUP('Données projet'!$B$11,Paramètres!$A$1:$I$88,5,0)</f>
        <v>11.872612896942668</v>
      </c>
      <c r="BF15" s="14">
        <f t="shared" si="45"/>
        <v>4.1022411108131784</v>
      </c>
      <c r="BG15" s="22">
        <f t="shared" si="9"/>
        <v>27.822870730174767</v>
      </c>
      <c r="BH15" s="60">
        <f t="shared" si="10"/>
        <v>299.15620406350808</v>
      </c>
      <c r="BI15" s="60">
        <f ca="1">AVERAGE(OFFSET($BH$3,0,0,'Données projet'!$E$11+1,1))-AVERAGE(OFFSET($H$3,0,0,'Données projet'!$E$11+1,1))</f>
        <v>418.35474121670717</v>
      </c>
      <c r="BJ15" s="60">
        <f t="shared" si="11"/>
        <v>240.19413322685813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12.4</v>
      </c>
      <c r="BY15" s="13">
        <f>IF(A15&lt;'Données projet'!$A$114,$BV$205^A15,IF(A15='Données projet'!$A$114,'Données projet'!$B$114,BY14+BX15-CG14))</f>
        <v>70.8</v>
      </c>
      <c r="BZ15" s="14">
        <f>BY15*VLOOKUP('Données projet'!$B$12,Paramètres!$A$1:$I$88,3,0)*VLOOKUP('Données projet'!$B$12,Paramètres!$A$1:$I$88,5,0)</f>
        <v>67.373279999999994</v>
      </c>
      <c r="CA15" s="14">
        <f t="shared" si="46"/>
        <v>19.019705527260982</v>
      </c>
      <c r="CB15" s="22">
        <f t="shared" si="13"/>
        <v>150.4677831266462</v>
      </c>
      <c r="CC15" s="60">
        <f t="shared" si="14"/>
        <v>421.80111645997954</v>
      </c>
      <c r="CD15" s="60">
        <f ca="1">AVERAGE(OFFSET($CC$3,0,0,'Données projet'!$E$12+1,1))-AVERAGE(OFFSET($H$3,0,0,'Données projet'!$E$12+1,1))</f>
        <v>623.21217629928469</v>
      </c>
      <c r="CE15" s="60">
        <f t="shared" si="15"/>
        <v>481.72972161993044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IF(A15&lt;'Données projet'!$A$140,$CQ$205^A15,IF(A15='Données projet'!$A$140,'Données projet'!$B$140,CT14+CS15-DB14))</f>
        <v>13.121809125710287</v>
      </c>
      <c r="CU15" s="18">
        <f>CT15*VLOOKUP('Données projet'!$B$13,Paramètres!$A$1:$I$88,3,0)*VLOOKUP('Données projet'!$B$13,Paramètres!$A$1:$I$88,5,0)</f>
        <v>12.69141378638699</v>
      </c>
      <c r="CV15" s="14">
        <f t="shared" si="47"/>
        <v>4.3512446702837533</v>
      </c>
      <c r="CW15" s="22">
        <f t="shared" si="17"/>
        <v>29.682630145368211</v>
      </c>
      <c r="CX15" s="60">
        <f t="shared" si="18"/>
        <v>301.01596347870151</v>
      </c>
      <c r="CY15" s="60">
        <f ca="1">AVERAGE(OFFSET($CX$3,0,0,'Données projet'!$E$13+1,1))-AVERAGE(OFFSET($H$3,0,0,'Données projet'!$E$13+1,1))</f>
        <v>450.52897460309299</v>
      </c>
      <c r="CZ15" s="60">
        <f t="shared" si="19"/>
        <v>256.43229384163016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IF(A15&lt;'Données projet'!$A$166,$DL$205^A15,IF(A15='Données projet'!$A$166,'Données projet'!$B$166,DO14+DN15-DW14))</f>
        <v>13.121809125710287</v>
      </c>
      <c r="DP15" s="18">
        <f>DO15*VLOOKUP('Données projet'!$B$14,Paramètres!$A$1:$I$88,3,0)*VLOOKUP('Données projet'!$B$14,Paramètres!$A$1:$I$88,5,0)</f>
        <v>13.305514453470233</v>
      </c>
      <c r="DQ15" s="14">
        <f t="shared" si="48"/>
        <v>4.5367667299931158</v>
      </c>
      <c r="DR15" s="22">
        <f t="shared" si="21"/>
        <v>31.075306394532003</v>
      </c>
      <c r="DS15" s="60">
        <f t="shared" si="22"/>
        <v>302.40863972786531</v>
      </c>
      <c r="DT15" s="60">
        <f ca="1">AVERAGE(OFFSET($DS$3,0,0,'Données projet'!$E$14+1,1))-AVERAGE(OFFSET($H$3,0,0,'Données projet'!$E$14+1,1))</f>
        <v>474.63177687063143</v>
      </c>
      <c r="DU15" s="60">
        <f t="shared" si="23"/>
        <v>268.5956535713255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3.65</v>
      </c>
      <c r="EJ15" s="13">
        <f>IF(A15&lt;'Données projet'!$A$192,$EG$205^A15,IF(A15='Données projet'!$A$192,'Données projet'!$B$192,EJ14+EI15-ER14))</f>
        <v>13.121809125710287</v>
      </c>
      <c r="EK15" s="18">
        <f>EJ15*VLOOKUP('Données projet'!$B$15,Paramètres!$A$1:$I$88,3,0)*VLOOKUP('Données projet'!$B$15,Paramètres!$A$1:$I$88,5,0)</f>
        <v>11.463212452220509</v>
      </c>
      <c r="EL15" s="14">
        <f t="shared" si="49"/>
        <v>3.976995944873075</v>
      </c>
      <c r="EM15" s="22">
        <f t="shared" si="25"/>
        <v>26.891696291604656</v>
      </c>
      <c r="EN15" s="60">
        <f t="shared" si="26"/>
        <v>298.22502962493797</v>
      </c>
      <c r="EO15" s="60">
        <f ca="1">AVERAGE(OFFSET($EN$3,0,0,'Données projet'!$E$15+1,1))-AVERAGE(OFFSET($H$3,0,0,'Données projet'!$E$15+1,1))</f>
        <v>402.25078715328965</v>
      </c>
      <c r="EP15" s="60">
        <f t="shared" si="27"/>
        <v>232.06583422454258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0" t="e">
        <f t="shared" si="30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0" t="e">
        <f t="shared" si="34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0" t="e">
        <f t="shared" si="38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3">
      <c r="A16" s="11">
        <f t="shared" si="4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7.0980000000000025</v>
      </c>
      <c r="D16" s="12">
        <f t="shared" si="4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8">
        <f t="shared" si="1"/>
        <v>273.56405403670931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6.0588235294117645</v>
      </c>
      <c r="N16" s="14">
        <f>IF(A16&lt;'Données projet'!$A$36,$K$205^A16,IF(A16='Données projet'!$A$36,'Données projet'!$B$36,N15+M16-V15))</f>
        <v>34.612141136477412</v>
      </c>
      <c r="O16" s="14">
        <f>N16*VLOOKUP('Données projet'!$B$9,Paramètres!$A$1:$I$88,3,0)*VLOOKUP('Données projet'!$B$9,Paramètres!$A$1:$I$88,5,0)</f>
        <v>20.698060399613492</v>
      </c>
      <c r="P16" s="14">
        <f t="shared" si="43"/>
        <v>6.7035909125299202</v>
      </c>
      <c r="Q16" s="22">
        <f t="shared" si="2"/>
        <v>47.724542701983104</v>
      </c>
      <c r="R16" s="60">
        <f t="shared" si="0"/>
        <v>320.28009825753867</v>
      </c>
      <c r="S16" s="60">
        <f ca="1">AVERAGE(OFFSET($R$3,0,0,'Données projet'!$E$9+1,1))-AVERAGE(OFFSET($H$3,0,0,'Données projet'!$E$9+1,1))</f>
        <v>271.38000364539801</v>
      </c>
      <c r="T16" s="60">
        <f t="shared" si="3"/>
        <v>264.52026741435606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1.4</v>
      </c>
      <c r="AI16" s="14">
        <f>IF(A16&lt;'Données projet'!$A$62,$AF$205^A16,IF(A16='Données projet'!$A$62,'Données projet'!$B$62,AI15+AH16-AQ15))</f>
        <v>8.7227358380880595</v>
      </c>
      <c r="AJ16" s="14">
        <f>AI16*VLOOKUP('Données projet'!$B$10,Paramètres!$A$1:$I$88,3,0)*VLOOKUP('Données projet'!$B$10,Paramètres!$A$1:$I$88,5,0)</f>
        <v>4.0822403722252121</v>
      </c>
      <c r="AK16" s="14">
        <f t="shared" si="44"/>
        <v>1.5971365348120328</v>
      </c>
      <c r="AL16" s="22">
        <f t="shared" si="5"/>
        <v>9.891581446423201</v>
      </c>
      <c r="AM16" s="60">
        <f t="shared" si="6"/>
        <v>282.44713700197872</v>
      </c>
      <c r="AN16" s="60">
        <f ca="1">AVERAGE(OFFSET($AM$3,0,0,'Données projet'!$E$10+1,1))-AVERAGE(OFFSET($H$3,0,0,'Données projet'!$E$10+1,1))</f>
        <v>337.78495403273814</v>
      </c>
      <c r="AO16" s="60">
        <f t="shared" si="7"/>
        <v>125.68207463669694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IF(A16&lt;'Données projet'!$A$88,$BA$205^A16,IF(A16='Données projet'!$A$88,'Données projet'!$B$88,BD15+BC16-BL15))</f>
        <v>16.261472127148366</v>
      </c>
      <c r="BE16" s="14">
        <f>BD16*VLOOKUP('Données projet'!$B$11,Paramètres!$A$1:$I$88,3,0)*VLOOKUP('Données projet'!$B$11,Paramètres!$A$1:$I$88,5,0)</f>
        <v>14.713379980643843</v>
      </c>
      <c r="BF16" s="14">
        <f t="shared" si="45"/>
        <v>4.9584140165447881</v>
      </c>
      <c r="BG16" s="22">
        <f t="shared" si="9"/>
        <v>34.261707878436859</v>
      </c>
      <c r="BH16" s="60">
        <f t="shared" si="10"/>
        <v>306.81726343399242</v>
      </c>
      <c r="BI16" s="60">
        <f ca="1">AVERAGE(OFFSET($BH$3,0,0,'Données projet'!$E$11+1,1))-AVERAGE(OFFSET($H$3,0,0,'Données projet'!$E$11+1,1))</f>
        <v>418.35474121670717</v>
      </c>
      <c r="BJ16" s="60">
        <f t="shared" si="11"/>
        <v>240.19413322685813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12.4</v>
      </c>
      <c r="BY16" s="13">
        <f>IF(A16&lt;'Données projet'!$A$114,$BV$205^A16,IF(A16='Données projet'!$A$114,'Données projet'!$B$114,BY15+BX16-CG15))</f>
        <v>83.2</v>
      </c>
      <c r="BZ16" s="14">
        <f>BY16*VLOOKUP('Données projet'!$B$12,Paramètres!$A$1:$I$88,3,0)*VLOOKUP('Données projet'!$B$12,Paramètres!$A$1:$I$88,5,0)</f>
        <v>79.173120000000011</v>
      </c>
      <c r="CA16" s="14">
        <f t="shared" si="46"/>
        <v>21.934885579287798</v>
      </c>
      <c r="CB16" s="22">
        <f t="shared" si="13"/>
        <v>176.09644305059291</v>
      </c>
      <c r="CC16" s="60">
        <f t="shared" si="14"/>
        <v>448.65199860614848</v>
      </c>
      <c r="CD16" s="60">
        <f ca="1">AVERAGE(OFFSET($CC$3,0,0,'Données projet'!$E$12+1,1))-AVERAGE(OFFSET($H$3,0,0,'Données projet'!$E$12+1,1))</f>
        <v>623.21217629928469</v>
      </c>
      <c r="CE16" s="60">
        <f t="shared" si="15"/>
        <v>481.72972161993044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IF(A16&lt;'Données projet'!$A$140,$CQ$205^A16,IF(A16='Données projet'!$A$140,'Données projet'!$B$140,CT15+CS16-DB15))</f>
        <v>16.261472127148366</v>
      </c>
      <c r="CU16" s="18">
        <f>CT16*VLOOKUP('Données projet'!$B$13,Paramètres!$A$1:$I$88,3,0)*VLOOKUP('Données projet'!$B$13,Paramètres!$A$1:$I$88,5,0)</f>
        <v>15.728095841377899</v>
      </c>
      <c r="CV16" s="14">
        <f t="shared" si="47"/>
        <v>5.2593867546400634</v>
      </c>
      <c r="CW16" s="22">
        <f t="shared" si="17"/>
        <v>36.553198854731285</v>
      </c>
      <c r="CX16" s="60">
        <f t="shared" si="18"/>
        <v>309.10875441028685</v>
      </c>
      <c r="CY16" s="60">
        <f ca="1">AVERAGE(OFFSET($CX$3,0,0,'Données projet'!$E$13+1,1))-AVERAGE(OFFSET($H$3,0,0,'Données projet'!$E$13+1,1))</f>
        <v>450.52897460309299</v>
      </c>
      <c r="CZ16" s="60">
        <f t="shared" si="19"/>
        <v>256.43229384163016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IF(A16&lt;'Données projet'!$A$166,$DL$205^A16,IF(A16='Données projet'!$A$166,'Données projet'!$B$166,DO15+DN16-DW15))</f>
        <v>16.261472127148366</v>
      </c>
      <c r="DP16" s="18">
        <f>DO16*VLOOKUP('Données projet'!$B$14,Paramètres!$A$1:$I$88,3,0)*VLOOKUP('Données projet'!$B$14,Paramètres!$A$1:$I$88,5,0)</f>
        <v>16.489132736928447</v>
      </c>
      <c r="DQ16" s="14">
        <f t="shared" si="48"/>
        <v>5.4836288594779292</v>
      </c>
      <c r="DR16" s="22">
        <f t="shared" si="21"/>
        <v>38.269226447074438</v>
      </c>
      <c r="DS16" s="60">
        <f t="shared" si="22"/>
        <v>310.82478200263</v>
      </c>
      <c r="DT16" s="60">
        <f ca="1">AVERAGE(OFFSET($DS$3,0,0,'Données projet'!$E$14+1,1))-AVERAGE(OFFSET($H$3,0,0,'Données projet'!$E$14+1,1))</f>
        <v>474.63177687063143</v>
      </c>
      <c r="DU16" s="60">
        <f t="shared" si="23"/>
        <v>268.5956535713255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3.65</v>
      </c>
      <c r="EJ16" s="13">
        <f>IF(A16&lt;'Données projet'!$A$192,$EG$205^A16,IF(A16='Données projet'!$A$192,'Données projet'!$B$192,EJ15+EI16-ER15))</f>
        <v>16.261472127148366</v>
      </c>
      <c r="EK16" s="18">
        <f>EJ16*VLOOKUP('Données projet'!$B$15,Paramètres!$A$1:$I$88,3,0)*VLOOKUP('Données projet'!$B$15,Paramètres!$A$1:$I$88,5,0)</f>
        <v>14.206022050276815</v>
      </c>
      <c r="EL16" s="14">
        <f t="shared" si="49"/>
        <v>4.807029110215189</v>
      </c>
      <c r="EM16" s="22">
        <f t="shared" si="25"/>
        <v>33.114397437856908</v>
      </c>
      <c r="EN16" s="60">
        <f t="shared" si="26"/>
        <v>305.66995299341244</v>
      </c>
      <c r="EO16" s="60">
        <f ca="1">AVERAGE(OFFSET($EN$3,0,0,'Données projet'!$E$15+1,1))-AVERAGE(OFFSET($H$3,0,0,'Données projet'!$E$15+1,1))</f>
        <v>402.25078715328965</v>
      </c>
      <c r="EP16" s="60">
        <f t="shared" si="27"/>
        <v>232.06583422454258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0" t="e">
        <f t="shared" si="30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0" t="e">
        <f t="shared" si="34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0" t="e">
        <f t="shared" si="38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3">
      <c r="A17" s="11">
        <f t="shared" si="4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7.6440000000000028</v>
      </c>
      <c r="D17" s="12">
        <f t="shared" si="4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8">
        <f t="shared" si="1"/>
        <v>274.82190502633887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6.0588235294117645</v>
      </c>
      <c r="N17" s="14">
        <f>IF(A17&lt;'Données projet'!$A$36,$K$205^A17,IF(A17='Données projet'!$A$36,'Données projet'!$B$36,N16+M17-V16))</f>
        <v>45.460128149246948</v>
      </c>
      <c r="O17" s="14">
        <f>N17*VLOOKUP('Données projet'!$B$9,Paramètres!$A$1:$I$88,3,0)*VLOOKUP('Données projet'!$B$9,Paramètres!$A$1:$I$88,5,0)</f>
        <v>27.185156633249676</v>
      </c>
      <c r="P17" s="14">
        <f t="shared" si="43"/>
        <v>8.5295806188263423</v>
      </c>
      <c r="Q17" s="22">
        <f t="shared" si="2"/>
        <v>62.203167380699057</v>
      </c>
      <c r="R17" s="60">
        <f t="shared" si="0"/>
        <v>335.98094515847686</v>
      </c>
      <c r="S17" s="60">
        <f ca="1">AVERAGE(OFFSET($R$3,0,0,'Données projet'!$E$9+1,1))-AVERAGE(OFFSET($H$3,0,0,'Données projet'!$E$9+1,1))</f>
        <v>271.38000364539801</v>
      </c>
      <c r="T17" s="60">
        <f t="shared" si="3"/>
        <v>264.52026741435606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1.4</v>
      </c>
      <c r="AI17" s="14">
        <f>IF(A17&lt;'Données projet'!$A$62,$AF$205^A17,IF(A17='Données projet'!$A$62,'Données projet'!$B$62,AI16+AH17-AQ16))</f>
        <v>10.304113218507704</v>
      </c>
      <c r="AJ17" s="14">
        <f>AI17*VLOOKUP('Données projet'!$B$10,Paramètres!$A$1:$I$88,3,0)*VLOOKUP('Données projet'!$B$10,Paramètres!$A$1:$I$88,5,0)</f>
        <v>4.8223249862616049</v>
      </c>
      <c r="AK17" s="14">
        <f t="shared" si="44"/>
        <v>1.8504505600260996</v>
      </c>
      <c r="AL17" s="22">
        <f t="shared" si="5"/>
        <v>11.621750743117751</v>
      </c>
      <c r="AM17" s="60">
        <f t="shared" si="6"/>
        <v>285.3995285208955</v>
      </c>
      <c r="AN17" s="60">
        <f ca="1">AVERAGE(OFFSET($AM$3,0,0,'Données projet'!$E$10+1,1))-AVERAGE(OFFSET($H$3,0,0,'Données projet'!$E$10+1,1))</f>
        <v>337.78495403273814</v>
      </c>
      <c r="AO17" s="60">
        <f t="shared" si="7"/>
        <v>125.68207463669694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IF(A17&lt;'Données projet'!$A$88,$BA$205^A17,IF(A17='Données projet'!$A$88,'Données projet'!$B$88,BD16+BC17-BL16))</f>
        <v>20.152364144963837</v>
      </c>
      <c r="BE17" s="14">
        <f>BD17*VLOOKUP('Données projet'!$B$11,Paramètres!$A$1:$I$88,3,0)*VLOOKUP('Données projet'!$B$11,Paramètres!$A$1:$I$88,5,0)</f>
        <v>18.233859078363277</v>
      </c>
      <c r="BF17" s="14">
        <f t="shared" si="45"/>
        <v>5.9932775513027368</v>
      </c>
      <c r="BG17" s="22">
        <f t="shared" si="9"/>
        <v>42.195596296668306</v>
      </c>
      <c r="BH17" s="60">
        <f t="shared" si="10"/>
        <v>315.9733740744461</v>
      </c>
      <c r="BI17" s="60">
        <f ca="1">AVERAGE(OFFSET($BH$3,0,0,'Données projet'!$E$11+1,1))-AVERAGE(OFFSET($H$3,0,0,'Données projet'!$E$11+1,1))</f>
        <v>418.35474121670717</v>
      </c>
      <c r="BJ17" s="60">
        <f t="shared" si="11"/>
        <v>240.19413322685813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12.4</v>
      </c>
      <c r="BY17" s="13">
        <f>IF(A17&lt;'Données projet'!$A$114,$BV$205^A17,IF(A17='Données projet'!$A$114,'Données projet'!$B$114,BY16+BX17-CG16))</f>
        <v>95.600000000000009</v>
      </c>
      <c r="BZ17" s="14">
        <f>BY17*VLOOKUP('Données projet'!$B$12,Paramètres!$A$1:$I$88,3,0)*VLOOKUP('Données projet'!$B$12,Paramètres!$A$1:$I$88,5,0)</f>
        <v>90.97296</v>
      </c>
      <c r="CA17" s="14">
        <f t="shared" si="46"/>
        <v>24.799732467544878</v>
      </c>
      <c r="CB17" s="22">
        <f t="shared" si="13"/>
        <v>201.637439380974</v>
      </c>
      <c r="CC17" s="60">
        <f t="shared" si="14"/>
        <v>475.41521715875177</v>
      </c>
      <c r="CD17" s="60">
        <f ca="1">AVERAGE(OFFSET($CC$3,0,0,'Données projet'!$E$12+1,1))-AVERAGE(OFFSET($H$3,0,0,'Données projet'!$E$12+1,1))</f>
        <v>623.21217629928469</v>
      </c>
      <c r="CE17" s="60">
        <f t="shared" si="15"/>
        <v>481.72972161993044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IF(A17&lt;'Données projet'!$A$140,$CQ$205^A17,IF(A17='Données projet'!$A$140,'Données projet'!$B$140,CT16+CS17-DB16))</f>
        <v>20.152364144963837</v>
      </c>
      <c r="CU17" s="18">
        <f>CT17*VLOOKUP('Données projet'!$B$13,Paramètres!$A$1:$I$88,3,0)*VLOOKUP('Données projet'!$B$13,Paramètres!$A$1:$I$88,5,0)</f>
        <v>19.491366601009023</v>
      </c>
      <c r="CV17" s="14">
        <f t="shared" si="47"/>
        <v>6.3570658813537859</v>
      </c>
      <c r="CW17" s="22">
        <f t="shared" si="17"/>
        <v>45.01935324011523</v>
      </c>
      <c r="CX17" s="60">
        <f t="shared" si="18"/>
        <v>318.79713101789298</v>
      </c>
      <c r="CY17" s="60">
        <f ca="1">AVERAGE(OFFSET($CX$3,0,0,'Données projet'!$E$13+1,1))-AVERAGE(OFFSET($H$3,0,0,'Données projet'!$E$13+1,1))</f>
        <v>450.52897460309299</v>
      </c>
      <c r="CZ17" s="60">
        <f t="shared" si="19"/>
        <v>256.43229384163016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IF(A17&lt;'Données projet'!$A$166,$DL$205^A17,IF(A17='Données projet'!$A$166,'Données projet'!$B$166,DO16+DN17-DW16))</f>
        <v>20.152364144963837</v>
      </c>
      <c r="DP17" s="18">
        <f>DO17*VLOOKUP('Données projet'!$B$14,Paramètres!$A$1:$I$88,3,0)*VLOOKUP('Données projet'!$B$14,Paramètres!$A$1:$I$88,5,0)</f>
        <v>20.434497242993334</v>
      </c>
      <c r="DQ17" s="14">
        <f t="shared" si="48"/>
        <v>6.6281092368495731</v>
      </c>
      <c r="DR17" s="22">
        <f t="shared" si="21"/>
        <v>47.134039619059727</v>
      </c>
      <c r="DS17" s="60">
        <f t="shared" si="22"/>
        <v>320.91181739683748</v>
      </c>
      <c r="DT17" s="60">
        <f ca="1">AVERAGE(OFFSET($DS$3,0,0,'Données projet'!$E$14+1,1))-AVERAGE(OFFSET($H$3,0,0,'Données projet'!$E$14+1,1))</f>
        <v>474.63177687063143</v>
      </c>
      <c r="DU17" s="60">
        <f t="shared" si="23"/>
        <v>268.5956535713255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3.65</v>
      </c>
      <c r="EJ17" s="13">
        <f>IF(A17&lt;'Données projet'!$A$192,$EG$205^A17,IF(A17='Données projet'!$A$192,'Données projet'!$B$192,EJ16+EI17-ER16))</f>
        <v>20.152364144963837</v>
      </c>
      <c r="EK17" s="18">
        <f>EJ17*VLOOKUP('Données projet'!$B$15,Paramètres!$A$1:$I$88,3,0)*VLOOKUP('Données projet'!$B$15,Paramètres!$A$1:$I$88,5,0)</f>
        <v>17.605105317040408</v>
      </c>
      <c r="EL17" s="14">
        <f t="shared" si="49"/>
        <v>5.810297316557536</v>
      </c>
      <c r="EM17" s="22">
        <f t="shared" si="25"/>
        <v>40.781826253516414</v>
      </c>
      <c r="EN17" s="60">
        <f t="shared" si="26"/>
        <v>314.55960403129416</v>
      </c>
      <c r="EO17" s="60">
        <f ca="1">AVERAGE(OFFSET($EN$3,0,0,'Données projet'!$E$15+1,1))-AVERAGE(OFFSET($H$3,0,0,'Données projet'!$E$15+1,1))</f>
        <v>402.25078715328965</v>
      </c>
      <c r="EP17" s="60">
        <f t="shared" si="27"/>
        <v>232.06583422454258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0" t="e">
        <f t="shared" si="30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0" t="e">
        <f t="shared" si="34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0" t="e">
        <f t="shared" si="38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3">
      <c r="A18" s="11">
        <f t="shared" si="4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8.1900000000000031</v>
      </c>
      <c r="D18" s="12">
        <f t="shared" si="4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8">
        <f t="shared" si="1"/>
        <v>276.07721264982155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6.0588235294117645</v>
      </c>
      <c r="N18" s="14">
        <f>IF(A18&lt;'Données projet'!$A$36,$K$205^A18,IF(A18='Données projet'!$A$36,'Données projet'!$B$36,N17+M18-V17))</f>
        <v>59.708044157024418</v>
      </c>
      <c r="O18" s="14">
        <f>N18*VLOOKUP('Données projet'!$B$9,Paramètres!$A$1:$I$88,3,0)*VLOOKUP('Données projet'!$B$9,Paramètres!$A$1:$I$88,5,0)</f>
        <v>35.705410405900608</v>
      </c>
      <c r="P18" s="14">
        <f t="shared" si="43"/>
        <v>10.852951273782441</v>
      </c>
      <c r="Q18" s="22">
        <f t="shared" si="2"/>
        <v>81.089146592114631</v>
      </c>
      <c r="R18" s="60">
        <f t="shared" si="0"/>
        <v>356.08914659211462</v>
      </c>
      <c r="S18" s="60">
        <f ca="1">AVERAGE(OFFSET($R$3,0,0,'Données projet'!$E$9+1,1))-AVERAGE(OFFSET($H$3,0,0,'Données projet'!$E$9+1,1))</f>
        <v>271.38000364539801</v>
      </c>
      <c r="T18" s="60">
        <f t="shared" si="3"/>
        <v>264.52026741435606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1.4</v>
      </c>
      <c r="AI18" s="14">
        <f>IF(A18&lt;'Données projet'!$A$62,$AF$205^A18,IF(A18='Données projet'!$A$62,'Données projet'!$B$62,AI17+AH18-AQ17))</f>
        <v>12.172184414459773</v>
      </c>
      <c r="AJ18" s="14">
        <f>AI18*VLOOKUP('Données projet'!$B$10,Paramètres!$A$1:$I$88,3,0)*VLOOKUP('Données projet'!$B$10,Paramètres!$A$1:$I$88,5,0)</f>
        <v>5.6965823059671736</v>
      </c>
      <c r="AK18" s="14">
        <f t="shared" si="44"/>
        <v>2.1439414855686696</v>
      </c>
      <c r="AL18" s="22">
        <f t="shared" si="5"/>
        <v>13.655578936924925</v>
      </c>
      <c r="AM18" s="60">
        <f t="shared" si="6"/>
        <v>288.65557893692494</v>
      </c>
      <c r="AN18" s="60">
        <f ca="1">AVERAGE(OFFSET($AM$3,0,0,'Données projet'!$E$10+1,1))-AVERAGE(OFFSET($H$3,0,0,'Données projet'!$E$10+1,1))</f>
        <v>337.78495403273814</v>
      </c>
      <c r="AO18" s="60">
        <f t="shared" si="7"/>
        <v>125.68207463669694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IF(A18&lt;'Données projet'!$A$88,$BA$205^A18,IF(A18='Données projet'!$A$88,'Données projet'!$B$88,BD17+BC18-BL17))</f>
        <v>24.974232188561476</v>
      </c>
      <c r="BE18" s="14">
        <f>BD18*VLOOKUP('Données projet'!$B$11,Paramètres!$A$1:$I$88,3,0)*VLOOKUP('Données projet'!$B$11,Paramètres!$A$1:$I$88,5,0)</f>
        <v>22.596685284210423</v>
      </c>
      <c r="BF18" s="14">
        <f t="shared" si="45"/>
        <v>7.2441259820371586</v>
      </c>
      <c r="BG18" s="22">
        <f t="shared" si="9"/>
        <v>51.972746288714539</v>
      </c>
      <c r="BH18" s="60">
        <f t="shared" si="10"/>
        <v>326.97274628871452</v>
      </c>
      <c r="BI18" s="60">
        <f ca="1">AVERAGE(OFFSET($BH$3,0,0,'Données projet'!$E$11+1,1))-AVERAGE(OFFSET($H$3,0,0,'Données projet'!$E$11+1,1))</f>
        <v>418.35474121670717</v>
      </c>
      <c r="BJ18" s="60">
        <f t="shared" si="11"/>
        <v>240.19413322685813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108</v>
      </c>
      <c r="BW18" s="13">
        <f>VLOOKUP(A18,'Données projet'!$A$113:$I$133,9,0)</f>
        <v>12.4</v>
      </c>
      <c r="BX18" s="13">
        <f t="array" ref="BX18">INDEX(BW:BW,MIN(IF(ISNUMBER(BW18:BW214),ROW(BW18:BW214),"")))</f>
        <v>12.4</v>
      </c>
      <c r="BY18" s="13">
        <f>IF(A18&lt;'Données projet'!$A$114,$BV$205^A18,IF(A18='Données projet'!$A$114,'Données projet'!$B$114,BY17+BX18-CG17))</f>
        <v>108.00000000000001</v>
      </c>
      <c r="BZ18" s="14">
        <f>BY18*VLOOKUP('Données projet'!$B$12,Paramètres!$A$1:$I$88,3,0)*VLOOKUP('Données projet'!$B$12,Paramètres!$A$1:$I$88,5,0)</f>
        <v>102.77280000000002</v>
      </c>
      <c r="CA18" s="14">
        <f t="shared" si="46"/>
        <v>27.62152372741507</v>
      </c>
      <c r="CB18" s="22">
        <f t="shared" si="13"/>
        <v>227.10344715858128</v>
      </c>
      <c r="CC18" s="60">
        <f t="shared" si="14"/>
        <v>502.10344715858128</v>
      </c>
      <c r="CD18" s="60">
        <f ca="1">AVERAGE(OFFSET($CC$3,0,0,'Données projet'!$E$12+1,1))-AVERAGE(OFFSET($H$3,0,0,'Données projet'!$E$12+1,1))</f>
        <v>623.21217629928469</v>
      </c>
      <c r="CE18" s="60">
        <f t="shared" si="15"/>
        <v>481.72972161993044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IF(A18&lt;'Données projet'!$A$140,$CQ$205^A18,IF(A18='Données projet'!$A$140,'Données projet'!$B$140,CT17+CS18-DB17))</f>
        <v>24.974232188561476</v>
      </c>
      <c r="CU18" s="18">
        <f>CT18*VLOOKUP('Données projet'!$B$13,Paramètres!$A$1:$I$88,3,0)*VLOOKUP('Données projet'!$B$13,Paramètres!$A$1:$I$88,5,0)</f>
        <v>24.155077372776663</v>
      </c>
      <c r="CV18" s="14">
        <f t="shared" si="47"/>
        <v>7.6838400568695304</v>
      </c>
      <c r="CW18" s="22">
        <f t="shared" si="17"/>
        <v>55.452781189967119</v>
      </c>
      <c r="CX18" s="60">
        <f t="shared" si="18"/>
        <v>330.45278118996714</v>
      </c>
      <c r="CY18" s="60">
        <f ca="1">AVERAGE(OFFSET($CX$3,0,0,'Données projet'!$E$13+1,1))-AVERAGE(OFFSET($H$3,0,0,'Données projet'!$E$13+1,1))</f>
        <v>450.52897460309299</v>
      </c>
      <c r="CZ18" s="60">
        <f t="shared" si="19"/>
        <v>256.43229384163016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IF(A18&lt;'Données projet'!$A$166,$DL$205^A18,IF(A18='Données projet'!$A$166,'Données projet'!$B$166,DO17+DN18-DW17))</f>
        <v>24.974232188561476</v>
      </c>
      <c r="DP18" s="18">
        <f>DO18*VLOOKUP('Données projet'!$B$14,Paramètres!$A$1:$I$88,3,0)*VLOOKUP('Données projet'!$B$14,Paramètres!$A$1:$I$88,5,0)</f>
        <v>25.323871439201337</v>
      </c>
      <c r="DQ18" s="14">
        <f t="shared" si="48"/>
        <v>8.0114524854610902</v>
      </c>
      <c r="DR18" s="22">
        <f t="shared" si="21"/>
        <v>58.059022502120392</v>
      </c>
      <c r="DS18" s="60">
        <f t="shared" si="22"/>
        <v>333.0590225021204</v>
      </c>
      <c r="DT18" s="60">
        <f ca="1">AVERAGE(OFFSET($DS$3,0,0,'Données projet'!$E$14+1,1))-AVERAGE(OFFSET($H$3,0,0,'Données projet'!$E$14+1,1))</f>
        <v>474.63177687063143</v>
      </c>
      <c r="DU18" s="60">
        <f t="shared" si="23"/>
        <v>268.5956535713255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3.65</v>
      </c>
      <c r="EJ18" s="13">
        <f>IF(A18&lt;'Données projet'!$A$192,$EG$205^A18,IF(A18='Données projet'!$A$192,'Données projet'!$B$192,EJ17+EI18-ER17))</f>
        <v>24.974232188561476</v>
      </c>
      <c r="EK18" s="18">
        <f>EJ18*VLOOKUP('Données projet'!$B$15,Paramètres!$A$1:$I$88,3,0)*VLOOKUP('Données projet'!$B$15,Paramètres!$A$1:$I$88,5,0)</f>
        <v>21.817489239927308</v>
      </c>
      <c r="EL18" s="14">
        <f t="shared" si="49"/>
        <v>7.022956202835319</v>
      </c>
      <c r="EM18" s="22">
        <f t="shared" si="25"/>
        <v>50.230442479478249</v>
      </c>
      <c r="EN18" s="60">
        <f t="shared" si="26"/>
        <v>325.23044247947826</v>
      </c>
      <c r="EO18" s="60">
        <f ca="1">AVERAGE(OFFSET($EN$3,0,0,'Données projet'!$E$15+1,1))-AVERAGE(OFFSET($H$3,0,0,'Données projet'!$E$15+1,1))</f>
        <v>402.25078715328965</v>
      </c>
      <c r="EP18" s="60">
        <f t="shared" si="27"/>
        <v>232.06583422454258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0" t="e">
        <f t="shared" si="30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0" t="e">
        <f t="shared" si="34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0" t="e">
        <f t="shared" si="38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3">
      <c r="A19" s="11">
        <f t="shared" si="4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8.7360000000000024</v>
      </c>
      <c r="D19" s="12">
        <f t="shared" si="4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8">
        <f t="shared" si="1"/>
        <v>277.33016575790663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6.0588235294117645</v>
      </c>
      <c r="N19" s="14">
        <f>IF(A19&lt;'Données projet'!$A$36,$K$205^A19,IF(A19='Données projet'!$A$36,'Données projet'!$B$36,N18+M19-V18))</f>
        <v>78.42148014526073</v>
      </c>
      <c r="O19" s="14">
        <f>N19*VLOOKUP('Données projet'!$B$9,Paramètres!$A$1:$I$88,3,0)*VLOOKUP('Données projet'!$B$9,Paramètres!$A$1:$I$88,5,0)</f>
        <v>46.896045126865928</v>
      </c>
      <c r="P19" s="14">
        <f t="shared" si="43"/>
        <v>13.809184368469356</v>
      </c>
      <c r="Q19" s="22">
        <f t="shared" si="2"/>
        <v>105.72827470437562</v>
      </c>
      <c r="R19" s="60">
        <f t="shared" si="0"/>
        <v>381.95049692659785</v>
      </c>
      <c r="S19" s="60">
        <f ca="1">AVERAGE(OFFSET($R$3,0,0,'Données projet'!$E$9+1,1))-AVERAGE(OFFSET($H$3,0,0,'Données projet'!$E$9+1,1))</f>
        <v>271.38000364539801</v>
      </c>
      <c r="T19" s="60">
        <f t="shared" si="3"/>
        <v>264.52026741435606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1.4</v>
      </c>
      <c r="AI19" s="14">
        <f>IF(A19&lt;'Données projet'!$A$62,$AF$205^A19,IF(A19='Données projet'!$A$62,'Données projet'!$B$62,AI18+AH19-AQ18))</f>
        <v>14.378925219250942</v>
      </c>
      <c r="AJ19" s="14">
        <f>AI19*VLOOKUP('Données projet'!$B$10,Paramètres!$A$1:$I$88,3,0)*VLOOKUP('Données projet'!$B$10,Paramètres!$A$1:$I$88,5,0)</f>
        <v>6.7293370026094408</v>
      </c>
      <c r="AK19" s="14">
        <f t="shared" si="44"/>
        <v>2.4839815733728994</v>
      </c>
      <c r="AL19" s="22">
        <f t="shared" si="5"/>
        <v>16.04652985316924</v>
      </c>
      <c r="AM19" s="60">
        <f t="shared" si="6"/>
        <v>292.26875207539149</v>
      </c>
      <c r="AN19" s="60">
        <f ca="1">AVERAGE(OFFSET($AM$3,0,0,'Données projet'!$E$10+1,1))-AVERAGE(OFFSET($H$3,0,0,'Données projet'!$E$10+1,1))</f>
        <v>337.78495403273814</v>
      </c>
      <c r="AO19" s="60">
        <f t="shared" si="7"/>
        <v>125.68207463669694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IF(A19&lt;'Données projet'!$A$88,$BA$205^A19,IF(A19='Données projet'!$A$88,'Données projet'!$B$88,BD18+BC19-BL18))</f>
        <v>30.949831440200953</v>
      </c>
      <c r="BE19" s="14">
        <f>BD19*VLOOKUP('Données projet'!$B$11,Paramètres!$A$1:$I$88,3,0)*VLOOKUP('Données projet'!$B$11,Paramètres!$A$1:$I$88,5,0)</f>
        <v>28.003407487093821</v>
      </c>
      <c r="BF19" s="14">
        <f t="shared" si="45"/>
        <v>8.7560372090925433</v>
      </c>
      <c r="BG19" s="22">
        <f t="shared" si="9"/>
        <v>64.022699512524582</v>
      </c>
      <c r="BH19" s="60">
        <f t="shared" si="10"/>
        <v>340.24492173474681</v>
      </c>
      <c r="BI19" s="60">
        <f ca="1">AVERAGE(OFFSET($BH$3,0,0,'Données projet'!$E$11+1,1))-AVERAGE(OFFSET($H$3,0,0,'Données projet'!$E$11+1,1))</f>
        <v>418.35474121670717</v>
      </c>
      <c r="BJ19" s="60">
        <f t="shared" si="11"/>
        <v>240.19413322685813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14.2</v>
      </c>
      <c r="BY19" s="13">
        <f>IF(A19&lt;'Données projet'!$A$114,$BV$205^A19,IF(A19='Données projet'!$A$114,'Données projet'!$B$114,BY18+BX19-CG18))</f>
        <v>122.20000000000002</v>
      </c>
      <c r="BZ19" s="14">
        <f>BY19*VLOOKUP('Données projet'!$B$12,Paramètres!$A$1:$I$88,3,0)*VLOOKUP('Données projet'!$B$12,Paramètres!$A$1:$I$88,5,0)</f>
        <v>116.28552000000003</v>
      </c>
      <c r="CA19" s="14">
        <f t="shared" si="46"/>
        <v>30.807078820551457</v>
      </c>
      <c r="CB19" s="22">
        <f t="shared" si="13"/>
        <v>256.18627627912718</v>
      </c>
      <c r="CC19" s="60">
        <f t="shared" si="14"/>
        <v>532.40849850134941</v>
      </c>
      <c r="CD19" s="60">
        <f ca="1">AVERAGE(OFFSET($CC$3,0,0,'Données projet'!$E$12+1,1))-AVERAGE(OFFSET($H$3,0,0,'Données projet'!$E$12+1,1))</f>
        <v>623.21217629928469</v>
      </c>
      <c r="CE19" s="60">
        <f t="shared" si="15"/>
        <v>481.72972161993044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IF(A19&lt;'Données projet'!$A$140,$CQ$205^A19,IF(A19='Données projet'!$A$140,'Données projet'!$B$140,CT18+CS19-DB18))</f>
        <v>30.949831440200953</v>
      </c>
      <c r="CU19" s="18">
        <f>CT19*VLOOKUP('Données projet'!$B$13,Paramètres!$A$1:$I$88,3,0)*VLOOKUP('Données projet'!$B$13,Paramètres!$A$1:$I$88,5,0)</f>
        <v>29.934676968962361</v>
      </c>
      <c r="CV19" s="14">
        <f t="shared" si="47"/>
        <v>9.2875233828754098</v>
      </c>
      <c r="CW19" s="22">
        <f t="shared" si="17"/>
        <v>68.311998946117441</v>
      </c>
      <c r="CX19" s="60">
        <f t="shared" si="18"/>
        <v>344.53422116833968</v>
      </c>
      <c r="CY19" s="60">
        <f ca="1">AVERAGE(OFFSET($CX$3,0,0,'Données projet'!$E$13+1,1))-AVERAGE(OFFSET($H$3,0,0,'Données projet'!$E$13+1,1))</f>
        <v>450.52897460309299</v>
      </c>
      <c r="CZ19" s="60">
        <f t="shared" si="19"/>
        <v>256.43229384163016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IF(A19&lt;'Données projet'!$A$166,$DL$205^A19,IF(A19='Données projet'!$A$166,'Données projet'!$B$166,DO18+DN19-DW18))</f>
        <v>30.949831440200953</v>
      </c>
      <c r="DP19" s="18">
        <f>DO19*VLOOKUP('Données projet'!$B$14,Paramètres!$A$1:$I$88,3,0)*VLOOKUP('Données projet'!$B$14,Paramètres!$A$1:$I$88,5,0)</f>
        <v>31.383129080363769</v>
      </c>
      <c r="DQ19" s="14">
        <f t="shared" si="48"/>
        <v>9.6835113353243223</v>
      </c>
      <c r="DR19" s="22">
        <f t="shared" si="21"/>
        <v>71.524398723990075</v>
      </c>
      <c r="DS19" s="60">
        <f t="shared" si="22"/>
        <v>347.74662094621232</v>
      </c>
      <c r="DT19" s="60">
        <f ca="1">AVERAGE(OFFSET($DS$3,0,0,'Données projet'!$E$14+1,1))-AVERAGE(OFFSET($H$3,0,0,'Données projet'!$E$14+1,1))</f>
        <v>474.63177687063143</v>
      </c>
      <c r="DU19" s="60">
        <f t="shared" si="23"/>
        <v>268.5956535713255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3.65</v>
      </c>
      <c r="EJ19" s="13">
        <f>IF(A19&lt;'Données projet'!$A$192,$EG$205^A19,IF(A19='Données projet'!$A$192,'Données projet'!$B$192,EJ18+EI19-ER18))</f>
        <v>30.949831440200953</v>
      </c>
      <c r="EK19" s="18">
        <f>EJ19*VLOOKUP('Données projet'!$B$15,Paramètres!$A$1:$I$88,3,0)*VLOOKUP('Données projet'!$B$15,Paramètres!$A$1:$I$88,5,0)</f>
        <v>27.037772746159554</v>
      </c>
      <c r="EL19" s="14">
        <f t="shared" si="49"/>
        <v>8.4887073999450937</v>
      </c>
      <c r="EM19" s="22">
        <f t="shared" si="25"/>
        <v>61.875286254465586</v>
      </c>
      <c r="EN19" s="60">
        <f t="shared" si="26"/>
        <v>338.09750847668784</v>
      </c>
      <c r="EO19" s="60">
        <f ca="1">AVERAGE(OFFSET($EN$3,0,0,'Données projet'!$E$15+1,1))-AVERAGE(OFFSET($H$3,0,0,'Données projet'!$E$15+1,1))</f>
        <v>402.25078715328965</v>
      </c>
      <c r="EP19" s="60">
        <f t="shared" si="27"/>
        <v>232.06583422454258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0" t="e">
        <f t="shared" si="30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0" t="e">
        <f t="shared" si="34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0" t="e">
        <f t="shared" si="38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3">
      <c r="A20" s="11">
        <f t="shared" si="4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9.2820000000000018</v>
      </c>
      <c r="D20" s="12">
        <f t="shared" si="4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8">
        <f t="shared" si="1"/>
        <v>278.58092826076489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103</v>
      </c>
      <c r="L20" s="13">
        <f>VLOOKUP(A20,'Données projet'!$A$35:$I$55,9,0)</f>
        <v>6.0588235294117645</v>
      </c>
      <c r="M20" s="13">
        <f t="array" ref="M20">INDEX(L:L,MIN(IF(ISNUMBER(L20:L216),ROW(L20:L216),"")))</f>
        <v>6.0588235294117645</v>
      </c>
      <c r="N20" s="14">
        <f>IF(A20&lt;'Données projet'!$A$36,$K$205^A20,IF(A20='Données projet'!$A$36,'Données projet'!$B$36,N19+M20-V19))</f>
        <v>103</v>
      </c>
      <c r="O20" s="14">
        <f>N20*VLOOKUP('Données projet'!$B$9,Paramètres!$A$1:$I$88,3,0)*VLOOKUP('Données projet'!$B$9,Paramètres!$A$1:$I$88,5,0)</f>
        <v>61.594000000000008</v>
      </c>
      <c r="P20" s="14">
        <f t="shared" si="43"/>
        <v>17.570665168564613</v>
      </c>
      <c r="Q20" s="22">
        <f t="shared" si="2"/>
        <v>137.8784585019167</v>
      </c>
      <c r="R20" s="60">
        <f t="shared" si="0"/>
        <v>415.32290294636118</v>
      </c>
      <c r="S20" s="60">
        <f ca="1">AVERAGE(OFFSET($R$3,0,0,'Données projet'!$E$9+1,1))-AVERAGE(OFFSET($H$3,0,0,'Données projet'!$E$9+1,1))</f>
        <v>271.38000364539801</v>
      </c>
      <c r="T20" s="60">
        <f t="shared" si="3"/>
        <v>264.52026741435606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1.4</v>
      </c>
      <c r="AI20" s="14">
        <f>IF(A20&lt;'Données projet'!$A$62,$AF$205^A20,IF(A20='Données projet'!$A$62,'Données projet'!$B$62,AI19+AH20-AQ19))</f>
        <v>16.985734312010656</v>
      </c>
      <c r="AJ20" s="14">
        <f>AI20*VLOOKUP('Données projet'!$B$10,Paramètres!$A$1:$I$88,3,0)*VLOOKUP('Données projet'!$B$10,Paramètres!$A$1:$I$88,5,0)</f>
        <v>7.9493236580209867</v>
      </c>
      <c r="AK20" s="14">
        <f t="shared" si="44"/>
        <v>2.8779537587144066</v>
      </c>
      <c r="AL20" s="22">
        <f t="shared" si="5"/>
        <v>18.857508167480809</v>
      </c>
      <c r="AM20" s="60">
        <f t="shared" si="6"/>
        <v>296.30195261192529</v>
      </c>
      <c r="AN20" s="60">
        <f ca="1">AVERAGE(OFFSET($AM$3,0,0,'Données projet'!$E$10+1,1))-AVERAGE(OFFSET($H$3,0,0,'Données projet'!$E$10+1,1))</f>
        <v>337.78495403273814</v>
      </c>
      <c r="AO20" s="60">
        <f t="shared" si="7"/>
        <v>125.68207463669694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IF(A20&lt;'Données projet'!$A$88,$BA$205^A20,IF(A20='Données projet'!$A$88,'Données projet'!$B$88,BD19+BC20-BL19))</f>
        <v>38.355215845858055</v>
      </c>
      <c r="BE20" s="14">
        <f>BD20*VLOOKUP('Données projet'!$B$11,Paramètres!$A$1:$I$88,3,0)*VLOOKUP('Données projet'!$B$11,Paramètres!$A$1:$I$88,5,0)</f>
        <v>34.703799297332367</v>
      </c>
      <c r="BF20" s="14">
        <f t="shared" si="45"/>
        <v>10.583497277259243</v>
      </c>
      <c r="BG20" s="22">
        <f t="shared" si="9"/>
        <v>78.875374867413711</v>
      </c>
      <c r="BH20" s="60">
        <f t="shared" si="10"/>
        <v>356.31981931185817</v>
      </c>
      <c r="BI20" s="60">
        <f ca="1">AVERAGE(OFFSET($BH$3,0,0,'Données projet'!$E$11+1,1))-AVERAGE(OFFSET($H$3,0,0,'Données projet'!$E$11+1,1))</f>
        <v>418.35474121670717</v>
      </c>
      <c r="BJ20" s="60">
        <f t="shared" si="11"/>
        <v>240.19413322685813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14.2</v>
      </c>
      <c r="BY20" s="13">
        <f>IF(A20&lt;'Données projet'!$A$114,$BV$205^A20,IF(A20='Données projet'!$A$114,'Données projet'!$B$114,BY19+BX20-CG19))</f>
        <v>136.4</v>
      </c>
      <c r="BZ20" s="14">
        <f>BY20*VLOOKUP('Données projet'!$B$12,Paramètres!$A$1:$I$88,3,0)*VLOOKUP('Données projet'!$B$12,Paramètres!$A$1:$I$88,5,0)</f>
        <v>129.79824000000002</v>
      </c>
      <c r="CA20" s="14">
        <f t="shared" si="46"/>
        <v>33.949734306644906</v>
      </c>
      <c r="CB20" s="22">
        <f t="shared" si="13"/>
        <v>285.19438858407324</v>
      </c>
      <c r="CC20" s="60">
        <f t="shared" si="14"/>
        <v>562.63883302851764</v>
      </c>
      <c r="CD20" s="60">
        <f ca="1">AVERAGE(OFFSET($CC$3,0,0,'Données projet'!$E$12+1,1))-AVERAGE(OFFSET($H$3,0,0,'Données projet'!$E$12+1,1))</f>
        <v>623.21217629928469</v>
      </c>
      <c r="CE20" s="60">
        <f t="shared" si="15"/>
        <v>481.72972161993044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IF(A20&lt;'Données projet'!$A$140,$CQ$205^A20,IF(A20='Données projet'!$A$140,'Données projet'!$B$140,CT19+CS20-DB19))</f>
        <v>38.355215845858055</v>
      </c>
      <c r="CU20" s="18">
        <f>CT20*VLOOKUP('Données projet'!$B$13,Paramètres!$A$1:$I$88,3,0)*VLOOKUP('Données projet'!$B$13,Paramètres!$A$1:$I$88,5,0)</f>
        <v>37.097164766113913</v>
      </c>
      <c r="CV20" s="14">
        <f t="shared" si="47"/>
        <v>11.225909174194843</v>
      </c>
      <c r="CW20" s="22">
        <f t="shared" si="17"/>
        <v>84.162687112704418</v>
      </c>
      <c r="CX20" s="60">
        <f t="shared" si="18"/>
        <v>361.60713155714888</v>
      </c>
      <c r="CY20" s="60">
        <f ca="1">AVERAGE(OFFSET($CX$3,0,0,'Données projet'!$E$13+1,1))-AVERAGE(OFFSET($H$3,0,0,'Données projet'!$E$13+1,1))</f>
        <v>450.52897460309299</v>
      </c>
      <c r="CZ20" s="60">
        <f t="shared" si="19"/>
        <v>256.43229384163016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IF(A20&lt;'Données projet'!$A$166,$DL$205^A20,IF(A20='Données projet'!$A$166,'Données projet'!$B$166,DO19+DN20-DW19))</f>
        <v>38.355215845858055</v>
      </c>
      <c r="DP20" s="18">
        <f>DO20*VLOOKUP('Données projet'!$B$14,Paramètres!$A$1:$I$88,3,0)*VLOOKUP('Données projet'!$B$14,Paramètres!$A$1:$I$88,5,0)</f>
        <v>38.892188867700071</v>
      </c>
      <c r="DQ20" s="14">
        <f t="shared" si="48"/>
        <v>11.704543208803392</v>
      </c>
      <c r="DR20" s="22">
        <f t="shared" si="21"/>
        <v>88.122641699910204</v>
      </c>
      <c r="DS20" s="60">
        <f t="shared" si="22"/>
        <v>365.56708614435468</v>
      </c>
      <c r="DT20" s="60">
        <f ca="1">AVERAGE(OFFSET($DS$3,0,0,'Données projet'!$E$14+1,1))-AVERAGE(OFFSET($H$3,0,0,'Données projet'!$E$14+1,1))</f>
        <v>474.63177687063143</v>
      </c>
      <c r="DU20" s="60">
        <f t="shared" si="23"/>
        <v>268.5956535713255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3.65</v>
      </c>
      <c r="EJ20" s="13">
        <f>IF(A20&lt;'Données projet'!$A$192,$EG$205^A20,IF(A20='Données projet'!$A$192,'Données projet'!$B$192,EJ19+EI20-ER19))</f>
        <v>38.355215845858055</v>
      </c>
      <c r="EK20" s="18">
        <f>EJ20*VLOOKUP('Données projet'!$B$15,Paramètres!$A$1:$I$88,3,0)*VLOOKUP('Données projet'!$B$15,Paramètres!$A$1:$I$88,5,0)</f>
        <v>33.507116562941597</v>
      </c>
      <c r="EL20" s="14">
        <f t="shared" si="49"/>
        <v>10.26037344399089</v>
      </c>
      <c r="EM20" s="22">
        <f t="shared" si="25"/>
        <v>76.228378428740754</v>
      </c>
      <c r="EN20" s="60">
        <f t="shared" si="26"/>
        <v>353.67282287318523</v>
      </c>
      <c r="EO20" s="60">
        <f ca="1">AVERAGE(OFFSET($EN$3,0,0,'Données projet'!$E$15+1,1))-AVERAGE(OFFSET($H$3,0,0,'Données projet'!$E$15+1,1))</f>
        <v>402.25078715328965</v>
      </c>
      <c r="EP20" s="60">
        <f t="shared" si="27"/>
        <v>232.06583422454258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0" t="e">
        <f t="shared" si="30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0" t="e">
        <f t="shared" si="34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0" t="e">
        <f t="shared" si="38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3">
      <c r="A21" s="11">
        <f t="shared" si="4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9.8280000000000012</v>
      </c>
      <c r="D21" s="12">
        <f t="shared" si="4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8">
        <f t="shared" si="1"/>
        <v>279.82964369567594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11.333333333333334</v>
      </c>
      <c r="N21" s="14">
        <f>IF(A21&lt;'Données projet'!$A$36,$K$205^A21,IF(A21='Données projet'!$A$36,'Données projet'!$B$36,N20+M21-V20))</f>
        <v>114.33333333333333</v>
      </c>
      <c r="O21" s="14">
        <f>N21*VLOOKUP('Données projet'!$B$9,Paramètres!$A$1:$I$88,3,0)*VLOOKUP('Données projet'!$B$9,Paramètres!$A$1:$I$88,5,0)</f>
        <v>68.37133333333334</v>
      </c>
      <c r="P21" s="14">
        <f t="shared" si="43"/>
        <v>19.268449754335993</v>
      </c>
      <c r="Q21" s="22">
        <f t="shared" si="2"/>
        <v>152.63928887769075</v>
      </c>
      <c r="R21" s="60">
        <f t="shared" si="0"/>
        <v>431.3059555443574</v>
      </c>
      <c r="S21" s="60">
        <f ca="1">AVERAGE(OFFSET($R$3,0,0,'Données projet'!$E$9+1,1))-AVERAGE(OFFSET($H$3,0,0,'Données projet'!$E$9+1,1))</f>
        <v>271.38000364539801</v>
      </c>
      <c r="T21" s="60">
        <f t="shared" si="3"/>
        <v>264.52026741435606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1.4</v>
      </c>
      <c r="AI21" s="14">
        <f>IF(A21&lt;'Données projet'!$A$62,$AF$205^A21,IF(A21='Données projet'!$A$62,'Données projet'!$B$62,AI20+AH21-AQ20))</f>
        <v>20.065141567879031</v>
      </c>
      <c r="AJ21" s="14">
        <f>AI21*VLOOKUP('Données projet'!$B$10,Paramètres!$A$1:$I$88,3,0)*VLOOKUP('Données projet'!$B$10,Paramètres!$A$1:$I$88,5,0)</f>
        <v>9.3904862537673868</v>
      </c>
      <c r="AK21" s="14">
        <f t="shared" si="44"/>
        <v>3.3344119481738947</v>
      </c>
      <c r="AL21" s="22">
        <f t="shared" si="5"/>
        <v>22.162531035047731</v>
      </c>
      <c r="AM21" s="60">
        <f t="shared" si="6"/>
        <v>300.82919770171441</v>
      </c>
      <c r="AN21" s="60">
        <f ca="1">AVERAGE(OFFSET($AM$3,0,0,'Données projet'!$E$10+1,1))-AVERAGE(OFFSET($H$3,0,0,'Données projet'!$E$10+1,1))</f>
        <v>337.78495403273814</v>
      </c>
      <c r="AO21" s="60">
        <f t="shared" si="7"/>
        <v>125.68207463669694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IF(A21&lt;'Données projet'!$A$88,$BA$205^A21,IF(A21='Données projet'!$A$88,'Données projet'!$B$88,BD20+BC21-BL20))</f>
        <v>47.532490941824946</v>
      </c>
      <c r="BE21" s="14">
        <f>BD21*VLOOKUP('Données projet'!$B$11,Paramètres!$A$1:$I$88,3,0)*VLOOKUP('Données projet'!$B$11,Paramètres!$A$1:$I$88,5,0)</f>
        <v>43.007397804163212</v>
      </c>
      <c r="BF21" s="14">
        <f t="shared" si="45"/>
        <v>12.792363936215189</v>
      </c>
      <c r="BG21" s="22">
        <f t="shared" si="9"/>
        <v>97.184585031159045</v>
      </c>
      <c r="BH21" s="60">
        <f t="shared" si="10"/>
        <v>375.85125169782572</v>
      </c>
      <c r="BI21" s="60">
        <f ca="1">AVERAGE(OFFSET($BH$3,0,0,'Données projet'!$E$11+1,1))-AVERAGE(OFFSET($H$3,0,0,'Données projet'!$E$11+1,1))</f>
        <v>418.35474121670717</v>
      </c>
      <c r="BJ21" s="60">
        <f t="shared" si="11"/>
        <v>240.19413322685813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14.2</v>
      </c>
      <c r="BY21" s="13">
        <f>IF(A21&lt;'Données projet'!$A$114,$BV$205^A21,IF(A21='Données projet'!$A$114,'Données projet'!$B$114,BY20+BX21-CG20))</f>
        <v>150.6</v>
      </c>
      <c r="BZ21" s="14">
        <f>BY21*VLOOKUP('Données projet'!$B$12,Paramètres!$A$1:$I$88,3,0)*VLOOKUP('Données projet'!$B$12,Paramètres!$A$1:$I$88,5,0)</f>
        <v>143.31095999999999</v>
      </c>
      <c r="CA21" s="14">
        <f t="shared" si="46"/>
        <v>37.054465009884886</v>
      </c>
      <c r="CB21" s="22">
        <f t="shared" si="13"/>
        <v>314.13644855888282</v>
      </c>
      <c r="CC21" s="60">
        <f t="shared" si="14"/>
        <v>592.8031152255495</v>
      </c>
      <c r="CD21" s="60">
        <f ca="1">AVERAGE(OFFSET($CC$3,0,0,'Données projet'!$E$12+1,1))-AVERAGE(OFFSET($H$3,0,0,'Données projet'!$E$12+1,1))</f>
        <v>623.21217629928469</v>
      </c>
      <c r="CE21" s="60">
        <f t="shared" si="15"/>
        <v>481.72972161993044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IF(A21&lt;'Données projet'!$A$140,$CQ$205^A21,IF(A21='Données projet'!$A$140,'Données projet'!$B$140,CT20+CS21-DB20))</f>
        <v>47.532490941824946</v>
      </c>
      <c r="CU21" s="18">
        <f>CT21*VLOOKUP('Données projet'!$B$13,Paramètres!$A$1:$I$88,3,0)*VLOOKUP('Données projet'!$B$13,Paramètres!$A$1:$I$88,5,0)</f>
        <v>45.973425238933089</v>
      </c>
      <c r="CV21" s="14">
        <f t="shared" si="47"/>
        <v>13.56885270616201</v>
      </c>
      <c r="CW21" s="22">
        <f t="shared" si="17"/>
        <v>103.70280075437397</v>
      </c>
      <c r="CX21" s="60">
        <f t="shared" si="18"/>
        <v>382.36946742104067</v>
      </c>
      <c r="CY21" s="60">
        <f ca="1">AVERAGE(OFFSET($CX$3,0,0,'Données projet'!$E$13+1,1))-AVERAGE(OFFSET($H$3,0,0,'Données projet'!$E$13+1,1))</f>
        <v>450.52897460309299</v>
      </c>
      <c r="CZ21" s="60">
        <f t="shared" si="19"/>
        <v>256.43229384163016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IF(A21&lt;'Données projet'!$A$166,$DL$205^A21,IF(A21='Données projet'!$A$166,'Données projet'!$B$166,DO20+DN21-DW20))</f>
        <v>47.532490941824946</v>
      </c>
      <c r="DP21" s="18">
        <f>DO21*VLOOKUP('Données projet'!$B$14,Paramètres!$A$1:$I$88,3,0)*VLOOKUP('Données projet'!$B$14,Paramètres!$A$1:$I$88,5,0)</f>
        <v>48.197945815010499</v>
      </c>
      <c r="DQ21" s="14">
        <f t="shared" si="48"/>
        <v>14.147381769152156</v>
      </c>
      <c r="DR21" s="22">
        <f t="shared" si="21"/>
        <v>108.58477887574996</v>
      </c>
      <c r="DS21" s="60">
        <f t="shared" si="22"/>
        <v>387.25144554241666</v>
      </c>
      <c r="DT21" s="60">
        <f ca="1">AVERAGE(OFFSET($DS$3,0,0,'Données projet'!$E$14+1,1))-AVERAGE(OFFSET($H$3,0,0,'Données projet'!$E$14+1,1))</f>
        <v>474.63177687063143</v>
      </c>
      <c r="DU21" s="60">
        <f t="shared" si="23"/>
        <v>268.5956535713255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3.65</v>
      </c>
      <c r="EJ21" s="13">
        <f>IF(A21&lt;'Données projet'!$A$192,$EG$205^A21,IF(A21='Données projet'!$A$192,'Données projet'!$B$192,EJ20+EI21-ER20))</f>
        <v>47.532490941824946</v>
      </c>
      <c r="EK21" s="18">
        <f>EJ21*VLOOKUP('Données projet'!$B$15,Paramètres!$A$1:$I$88,3,0)*VLOOKUP('Données projet'!$B$15,Paramètres!$A$1:$I$88,5,0)</f>
        <v>41.524384086778277</v>
      </c>
      <c r="EL21" s="14">
        <f t="shared" si="49"/>
        <v>12.401801387433192</v>
      </c>
      <c r="EM21" s="22">
        <f t="shared" si="25"/>
        <v>93.921439700918299</v>
      </c>
      <c r="EN21" s="60">
        <f t="shared" si="26"/>
        <v>372.588106367585</v>
      </c>
      <c r="EO21" s="60">
        <f ca="1">AVERAGE(OFFSET($EN$3,0,0,'Données projet'!$E$15+1,1))-AVERAGE(OFFSET($H$3,0,0,'Données projet'!$E$15+1,1))</f>
        <v>402.25078715328965</v>
      </c>
      <c r="EP21" s="60">
        <f t="shared" si="27"/>
        <v>232.06583422454258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0" t="e">
        <f t="shared" si="30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0" t="e">
        <f t="shared" si="34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0" t="e">
        <f t="shared" si="38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3">
      <c r="A22" s="11">
        <f t="shared" si="4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10.374000000000001</v>
      </c>
      <c r="D22" s="12">
        <f t="shared" si="4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8">
        <f t="shared" si="1"/>
        <v>281.07643875057323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11.333333333333334</v>
      </c>
      <c r="N22" s="14">
        <f>IF(A22&lt;'Données projet'!$A$36,$K$205^A22,IF(A22='Données projet'!$A$36,'Données projet'!$B$36,N21+M22-V21))</f>
        <v>125.66666666666666</v>
      </c>
      <c r="O22" s="14">
        <f>N22*VLOOKUP('Données projet'!$B$9,Paramètres!$A$1:$I$88,3,0)*VLOOKUP('Données projet'!$B$9,Paramètres!$A$1:$I$88,5,0)</f>
        <v>75.148666666666671</v>
      </c>
      <c r="P22" s="14">
        <f t="shared" si="43"/>
        <v>20.946723857947624</v>
      </c>
      <c r="Q22" s="22">
        <f t="shared" si="2"/>
        <v>167.36613849703656</v>
      </c>
      <c r="R22" s="60">
        <f t="shared" si="0"/>
        <v>447.25502738592542</v>
      </c>
      <c r="S22" s="60">
        <f ca="1">AVERAGE(OFFSET($R$3,0,0,'Données projet'!$E$9+1,1))-AVERAGE(OFFSET($H$3,0,0,'Données projet'!$E$9+1,1))</f>
        <v>271.38000364539801</v>
      </c>
      <c r="T22" s="60">
        <f t="shared" si="3"/>
        <v>264.52026741435606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1.4</v>
      </c>
      <c r="AI22" s="14">
        <f>IF(A22&lt;'Données projet'!$A$62,$AF$205^A22,IF(A22='Données projet'!$A$62,'Données projet'!$B$62,AI21+AH22-AQ21))</f>
        <v>23.702826074133306</v>
      </c>
      <c r="AJ22" s="14">
        <f>AI22*VLOOKUP('Données projet'!$B$10,Paramètres!$A$1:$I$88,3,0)*VLOOKUP('Données projet'!$B$10,Paramètres!$A$1:$I$88,5,0)</f>
        <v>11.092922602694387</v>
      </c>
      <c r="AK22" s="14">
        <f t="shared" si="44"/>
        <v>3.8632667416767035</v>
      </c>
      <c r="AL22" s="22">
        <f t="shared" si="5"/>
        <v>26.048696441446314</v>
      </c>
      <c r="AM22" s="60">
        <f t="shared" si="6"/>
        <v>305.9375853303352</v>
      </c>
      <c r="AN22" s="60">
        <f ca="1">AVERAGE(OFFSET($AM$3,0,0,'Données projet'!$E$10+1,1))-AVERAGE(OFFSET($H$3,0,0,'Données projet'!$E$10+1,1))</f>
        <v>337.78495403273814</v>
      </c>
      <c r="AO22" s="60">
        <f t="shared" si="7"/>
        <v>125.68207463669694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IF(A22&lt;'Données projet'!$A$88,$BA$205^A22,IF(A22='Données projet'!$A$88,'Données projet'!$B$88,BD21+BC22-BL21))</f>
        <v>58.90561805764559</v>
      </c>
      <c r="BE22" s="14">
        <f>BD22*VLOOKUP('Données projet'!$B$11,Paramètres!$A$1:$I$88,3,0)*VLOOKUP('Données projet'!$B$11,Paramètres!$A$1:$I$88,5,0)</f>
        <v>53.297803218557732</v>
      </c>
      <c r="BF22" s="14">
        <f t="shared" si="45"/>
        <v>15.462240012873817</v>
      </c>
      <c r="BG22" s="22">
        <f t="shared" si="9"/>
        <v>119.75707529474329</v>
      </c>
      <c r="BH22" s="60">
        <f t="shared" si="10"/>
        <v>399.64596418363215</v>
      </c>
      <c r="BI22" s="60">
        <f ca="1">AVERAGE(OFFSET($BH$3,0,0,'Données projet'!$E$11+1,1))-AVERAGE(OFFSET($H$3,0,0,'Données projet'!$E$11+1,1))</f>
        <v>418.35474121670717</v>
      </c>
      <c r="BJ22" s="60">
        <f t="shared" si="11"/>
        <v>240.19413322685813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14.2</v>
      </c>
      <c r="BY22" s="13">
        <f>IF(A22&lt;'Données projet'!$A$114,$BV$205^A22,IF(A22='Données projet'!$A$114,'Données projet'!$B$114,BY21+BX22-CG21))</f>
        <v>164.79999999999998</v>
      </c>
      <c r="BZ22" s="14">
        <f>BY22*VLOOKUP('Données projet'!$B$12,Paramètres!$A$1:$I$88,3,0)*VLOOKUP('Données projet'!$B$12,Paramètres!$A$1:$I$88,5,0)</f>
        <v>156.82368</v>
      </c>
      <c r="CA22" s="14">
        <f t="shared" si="46"/>
        <v>40.125253633419661</v>
      </c>
      <c r="CB22" s="22">
        <f t="shared" si="13"/>
        <v>343.0193927448725</v>
      </c>
      <c r="CC22" s="60">
        <f t="shared" si="14"/>
        <v>622.90828163376136</v>
      </c>
      <c r="CD22" s="60">
        <f ca="1">AVERAGE(OFFSET($CC$3,0,0,'Données projet'!$E$12+1,1))-AVERAGE(OFFSET($H$3,0,0,'Données projet'!$E$12+1,1))</f>
        <v>623.21217629928469</v>
      </c>
      <c r="CE22" s="60">
        <f t="shared" si="15"/>
        <v>481.72972161993044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IF(A22&lt;'Données projet'!$A$140,$CQ$205^A22,IF(A22='Données projet'!$A$140,'Données projet'!$B$140,CT21+CS22-DB21))</f>
        <v>58.90561805764559</v>
      </c>
      <c r="CU22" s="18">
        <f>CT22*VLOOKUP('Données projet'!$B$13,Paramètres!$A$1:$I$88,3,0)*VLOOKUP('Données projet'!$B$13,Paramètres!$A$1:$I$88,5,0)</f>
        <v>56.973513785354818</v>
      </c>
      <c r="CV22" s="14">
        <f t="shared" si="47"/>
        <v>16.400788649238766</v>
      </c>
      <c r="CW22" s="22">
        <f t="shared" si="17"/>
        <v>127.7935767402505</v>
      </c>
      <c r="CX22" s="60">
        <f t="shared" si="18"/>
        <v>407.68246562913936</v>
      </c>
      <c r="CY22" s="60">
        <f ca="1">AVERAGE(OFFSET($CX$3,0,0,'Données projet'!$E$13+1,1))-AVERAGE(OFFSET($H$3,0,0,'Données projet'!$E$13+1,1))</f>
        <v>450.52897460309299</v>
      </c>
      <c r="CZ22" s="60">
        <f t="shared" si="19"/>
        <v>256.43229384163016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IF(A22&lt;'Données projet'!$A$166,$DL$205^A22,IF(A22='Données projet'!$A$166,'Données projet'!$B$166,DO21+DN22-DW21))</f>
        <v>58.90561805764559</v>
      </c>
      <c r="DP22" s="18">
        <f>DO22*VLOOKUP('Données projet'!$B$14,Paramètres!$A$1:$I$88,3,0)*VLOOKUP('Données projet'!$B$14,Paramètres!$A$1:$I$88,5,0)</f>
        <v>59.730296710452635</v>
      </c>
      <c r="DQ22" s="14">
        <f t="shared" si="48"/>
        <v>17.100061689857345</v>
      </c>
      <c r="DR22" s="22">
        <f t="shared" si="21"/>
        <v>133.81287421387319</v>
      </c>
      <c r="DS22" s="60">
        <f t="shared" si="22"/>
        <v>413.70176310276202</v>
      </c>
      <c r="DT22" s="60">
        <f ca="1">AVERAGE(OFFSET($DS$3,0,0,'Données projet'!$E$14+1,1))-AVERAGE(OFFSET($H$3,0,0,'Données projet'!$E$14+1,1))</f>
        <v>474.63177687063143</v>
      </c>
      <c r="DU22" s="60">
        <f t="shared" si="23"/>
        <v>268.5956535713255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3.65</v>
      </c>
      <c r="EJ22" s="13">
        <f>IF(A22&lt;'Données projet'!$A$192,$EG$205^A22,IF(A22='Données projet'!$A$192,'Données projet'!$B$192,EJ21+EI22-ER21))</f>
        <v>58.90561805764559</v>
      </c>
      <c r="EK22" s="18">
        <f>EJ22*VLOOKUP('Données projet'!$B$15,Paramètres!$A$1:$I$88,3,0)*VLOOKUP('Données projet'!$B$15,Paramètres!$A$1:$I$88,5,0)</f>
        <v>51.4599479351592</v>
      </c>
      <c r="EL22" s="14">
        <f t="shared" si="49"/>
        <v>14.990163710212464</v>
      </c>
      <c r="EM22" s="22">
        <f t="shared" si="25"/>
        <v>115.73394444902232</v>
      </c>
      <c r="EN22" s="60">
        <f t="shared" si="26"/>
        <v>395.62283333791117</v>
      </c>
      <c r="EO22" s="60">
        <f ca="1">AVERAGE(OFFSET($EN$3,0,0,'Données projet'!$E$15+1,1))-AVERAGE(OFFSET($H$3,0,0,'Données projet'!$E$15+1,1))</f>
        <v>402.25078715328965</v>
      </c>
      <c r="EP22" s="60">
        <f t="shared" si="27"/>
        <v>232.06583422454258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0" t="e">
        <f t="shared" si="30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0" t="e">
        <f t="shared" si="34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0" t="e">
        <f t="shared" si="38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3">
      <c r="A23" s="11">
        <f t="shared" si="4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10.92</v>
      </c>
      <c r="D23" s="12">
        <f t="shared" si="4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8">
        <f t="shared" si="1"/>
        <v>282.32142602462875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137</v>
      </c>
      <c r="L23" s="13">
        <f>VLOOKUP(A23,'Données projet'!$A$35:$I$55,9,0)</f>
        <v>11.333333333333334</v>
      </c>
      <c r="M23" s="13">
        <f t="array" ref="M23">INDEX(L:L,MIN(IF(ISNUMBER(L23:L219),ROW(L23:L219),"")))</f>
        <v>11.333333333333334</v>
      </c>
      <c r="N23" s="14">
        <f>IF(A23&lt;'Données projet'!$A$36,$K$205^A23,IF(A23='Données projet'!$A$36,'Données projet'!$B$36,N22+M23-V22))</f>
        <v>137</v>
      </c>
      <c r="O23" s="14">
        <f>N23*VLOOKUP('Données projet'!$B$9,Paramètres!$A$1:$I$88,3,0)*VLOOKUP('Données projet'!$B$9,Paramètres!$A$1:$I$88,5,0)</f>
        <v>81.926000000000002</v>
      </c>
      <c r="P23" s="14">
        <f t="shared" si="43"/>
        <v>22.607447146245146</v>
      </c>
      <c r="Q23" s="22">
        <f t="shared" si="2"/>
        <v>182.06242044637693</v>
      </c>
      <c r="R23" s="60">
        <f t="shared" si="0"/>
        <v>463.1735315574881</v>
      </c>
      <c r="S23" s="60">
        <f ca="1">AVERAGE(OFFSET($R$3,0,0,'Données projet'!$E$9+1,1))-AVERAGE(OFFSET($H$3,0,0,'Données projet'!$E$9+1,1))</f>
        <v>271.38000364539801</v>
      </c>
      <c r="T23" s="60">
        <f t="shared" si="3"/>
        <v>264.52026741435606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6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28</v>
      </c>
      <c r="AG23" s="13">
        <f>VLOOKUP(A23,'Données projet'!$A$61:$I$81,9,0)</f>
        <v>1.4</v>
      </c>
      <c r="AH23" s="13">
        <f t="array" ref="AH23">INDEX(AG:AG,MIN(IF(ISNUMBER(AG23:AG219),ROW(AG23:AG219),"")))</f>
        <v>1.4</v>
      </c>
      <c r="AI23" s="14">
        <f>IF(A23&lt;'Données projet'!$A$62,$AF$205^A23,IF(A23='Données projet'!$A$62,'Données projet'!$B$62,AI22+AH23-AQ22))</f>
        <v>28</v>
      </c>
      <c r="AJ23" s="14">
        <f>AI23*VLOOKUP('Données projet'!$B$10,Paramètres!$A$1:$I$88,3,0)*VLOOKUP('Données projet'!$B$10,Paramètres!$A$1:$I$88,5,0)</f>
        <v>13.104000000000001</v>
      </c>
      <c r="AK23" s="14">
        <f t="shared" si="44"/>
        <v>4.4760006109979793</v>
      </c>
      <c r="AL23" s="22">
        <f t="shared" si="5"/>
        <v>30.618501064154817</v>
      </c>
      <c r="AM23" s="60">
        <f t="shared" si="6"/>
        <v>311.72961217526597</v>
      </c>
      <c r="AN23" s="60">
        <f ca="1">AVERAGE(OFFSET($AM$3,0,0,'Données projet'!$E$10+1,1))-AVERAGE(OFFSET($H$3,0,0,'Données projet'!$E$10+1,1))</f>
        <v>337.78495403273814</v>
      </c>
      <c r="AO23" s="60">
        <f t="shared" si="7"/>
        <v>125.68207463669694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IF(A23&lt;'Données projet'!$A$88,$BA$205^A23,IF(A23='Données projet'!$A$88,'Données projet'!$B$88,BD22+BC23-BL22))</f>
        <v>73</v>
      </c>
      <c r="BE23" s="14">
        <f>BD23*VLOOKUP('Données projet'!$B$11,Paramètres!$A$1:$I$88,3,0)*VLOOKUP('Données projet'!$B$11,Paramètres!$A$1:$I$88,5,0)</f>
        <v>66.050399999999996</v>
      </c>
      <c r="BF23" s="14">
        <f t="shared" si="45"/>
        <v>18.689342126897891</v>
      </c>
      <c r="BG23" s="22">
        <f t="shared" si="9"/>
        <v>147.58838420434714</v>
      </c>
      <c r="BH23" s="60">
        <f t="shared" si="10"/>
        <v>428.69949531545831</v>
      </c>
      <c r="BI23" s="60">
        <f ca="1">AVERAGE(OFFSET($BH$3,0,0,'Données projet'!$E$11+1,1))-AVERAGE(OFFSET($H$3,0,0,'Données projet'!$E$11+1,1))</f>
        <v>418.35474121670717</v>
      </c>
      <c r="BJ23" s="60">
        <f t="shared" si="11"/>
        <v>240.19413322685813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179</v>
      </c>
      <c r="BW23" s="13">
        <f>VLOOKUP(A23,'Données projet'!$A$113:$I$133,9,0)</f>
        <v>14.2</v>
      </c>
      <c r="BX23" s="13">
        <f t="array" ref="BX23">INDEX(BW:BW,MIN(IF(ISNUMBER(BW23:BW219),ROW(BW23:BW219),"")))</f>
        <v>14.2</v>
      </c>
      <c r="BY23" s="13">
        <f>IF(A23&lt;'Données projet'!$A$114,$BV$205^A23,IF(A23='Données projet'!$A$114,'Données projet'!$B$114,BY22+BX23-CG22))</f>
        <v>178.99999999999997</v>
      </c>
      <c r="BZ23" s="14">
        <f>BY23*VLOOKUP('Données projet'!$B$12,Paramètres!$A$1:$I$88,3,0)*VLOOKUP('Données projet'!$B$12,Paramètres!$A$1:$I$88,5,0)</f>
        <v>170.33639999999997</v>
      </c>
      <c r="CA23" s="14">
        <f t="shared" si="46"/>
        <v>43.165357324132231</v>
      </c>
      <c r="CB23" s="22">
        <f t="shared" si="13"/>
        <v>371.84889400619687</v>
      </c>
      <c r="CC23" s="60">
        <f t="shared" si="14"/>
        <v>652.96000511730801</v>
      </c>
      <c r="CD23" s="60">
        <f ca="1">AVERAGE(OFFSET($CC$3,0,0,'Données projet'!$E$12+1,1))-AVERAGE(OFFSET($H$3,0,0,'Données projet'!$E$12+1,1))</f>
        <v>623.21217629928469</v>
      </c>
      <c r="CE23" s="60">
        <f t="shared" si="15"/>
        <v>481.72972161993044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IF(A23&lt;'Données projet'!$A$140,$CQ$205^A23,IF(A23='Données projet'!$A$140,'Données projet'!$B$140,CT22+CS23-DB22))</f>
        <v>73</v>
      </c>
      <c r="CU23" s="18">
        <f>CT23*VLOOKUP('Données projet'!$B$13,Paramètres!$A$1:$I$88,3,0)*VLOOKUP('Données projet'!$B$13,Paramètres!$A$1:$I$88,5,0)</f>
        <v>70.605599999999995</v>
      </c>
      <c r="CV23" s="14">
        <f t="shared" si="47"/>
        <v>19.823773913828742</v>
      </c>
      <c r="CW23" s="22">
        <f t="shared" si="17"/>
        <v>157.49782623325171</v>
      </c>
      <c r="CX23" s="60">
        <f t="shared" si="18"/>
        <v>438.60893734436286</v>
      </c>
      <c r="CY23" s="60">
        <f ca="1">AVERAGE(OFFSET($CX$3,0,0,'Données projet'!$E$13+1,1))-AVERAGE(OFFSET($H$3,0,0,'Données projet'!$E$13+1,1))</f>
        <v>450.52897460309299</v>
      </c>
      <c r="CZ23" s="60">
        <f t="shared" si="19"/>
        <v>256.43229384163016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IF(A23&lt;'Données projet'!$A$166,$DL$205^A23,IF(A23='Données projet'!$A$166,'Données projet'!$B$166,DO22+DN23-DW22))</f>
        <v>73</v>
      </c>
      <c r="DP23" s="18">
        <f>DO23*VLOOKUP('Données projet'!$B$14,Paramètres!$A$1:$I$88,3,0)*VLOOKUP('Données projet'!$B$14,Paramètres!$A$1:$I$88,5,0)</f>
        <v>74.022000000000006</v>
      </c>
      <c r="DQ23" s="14">
        <f t="shared" si="48"/>
        <v>20.668991235856851</v>
      </c>
      <c r="DR23" s="22">
        <f t="shared" si="21"/>
        <v>164.92014306911736</v>
      </c>
      <c r="DS23" s="60">
        <f t="shared" si="22"/>
        <v>446.03125418022853</v>
      </c>
      <c r="DT23" s="60">
        <f ca="1">AVERAGE(OFFSET($DS$3,0,0,'Données projet'!$E$14+1,1))-AVERAGE(OFFSET($H$3,0,0,'Données projet'!$E$14+1,1))</f>
        <v>474.63177687063143</v>
      </c>
      <c r="DU23" s="60">
        <f t="shared" si="23"/>
        <v>268.5956535713255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73</v>
      </c>
      <c r="EH23" s="13">
        <f>VLOOKUP(A23,'Données projet'!$A$191:$I$211,9,0)</f>
        <v>3.65</v>
      </c>
      <c r="EI23" s="13">
        <f t="array" ref="EI23">INDEX(EH:EH,MIN(IF(ISNUMBER(EH23:EH219),ROW(EH23:EH219),"")))</f>
        <v>3.65</v>
      </c>
      <c r="EJ23" s="13">
        <f>IF(A23&lt;'Données projet'!$A$192,$EG$205^A23,IF(A23='Données projet'!$A$192,'Données projet'!$B$192,EJ22+EI23-ER22))</f>
        <v>73</v>
      </c>
      <c r="EK23" s="18">
        <f>EJ23*VLOOKUP('Données projet'!$B$15,Paramètres!$A$1:$I$88,3,0)*VLOOKUP('Données projet'!$B$15,Paramètres!$A$1:$I$88,5,0)</f>
        <v>63.772800000000004</v>
      </c>
      <c r="EL23" s="14">
        <f t="shared" si="49"/>
        <v>18.118739450759566</v>
      </c>
      <c r="EM23" s="22">
        <f t="shared" si="25"/>
        <v>142.62776454340624</v>
      </c>
      <c r="EN23" s="60">
        <f t="shared" si="26"/>
        <v>423.73887565451741</v>
      </c>
      <c r="EO23" s="60">
        <f ca="1">AVERAGE(OFFSET($EN$3,0,0,'Données projet'!$E$15+1,1))-AVERAGE(OFFSET($H$3,0,0,'Données projet'!$E$15+1,1))</f>
        <v>402.25078715328965</v>
      </c>
      <c r="EP23" s="60">
        <f t="shared" si="27"/>
        <v>232.06583422454258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0" t="e">
        <f t="shared" si="30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0" t="e">
        <f t="shared" si="34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0" t="e">
        <f t="shared" si="38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3">
      <c r="A24" s="11">
        <f t="shared" si="4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11.465999999999999</v>
      </c>
      <c r="D24" s="12">
        <f t="shared" si="4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8">
        <f t="shared" si="1"/>
        <v>283.56470622103035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12.2</v>
      </c>
      <c r="N24" s="14">
        <f>IF(A24&lt;'Données projet'!$A$36,$K$205^A24,IF(A24='Données projet'!$A$36,'Données projet'!$B$36,N23+M24-V23))</f>
        <v>149.19999999999999</v>
      </c>
      <c r="O24" s="14">
        <f>N24*VLOOKUP('Données projet'!$B$9,Paramètres!$A$1:$I$88,3,0)*VLOOKUP('Données projet'!$B$9,Paramètres!$A$1:$I$88,5,0)</f>
        <v>89.221599999999995</v>
      </c>
      <c r="P24" s="14">
        <f t="shared" si="43"/>
        <v>24.37739885475175</v>
      </c>
      <c r="Q24" s="22">
        <f t="shared" si="2"/>
        <v>197.85158967202594</v>
      </c>
      <c r="R24" s="60">
        <f t="shared" si="0"/>
        <v>480.18492300535922</v>
      </c>
      <c r="S24" s="60">
        <f ca="1">AVERAGE(OFFSET($R$3,0,0,'Données projet'!$E$9+1,1))-AVERAGE(OFFSET($H$3,0,0,'Données projet'!$E$9+1,1))</f>
        <v>271.38000364539801</v>
      </c>
      <c r="T24" s="60">
        <f t="shared" si="3"/>
        <v>264.52026741435606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9.3000000000000007</v>
      </c>
      <c r="AI24" s="14">
        <f>IF(A24&lt;'Données projet'!$A$62,$AF$205^A24,IF(A24='Données projet'!$A$62,'Données projet'!$B$62,AI23+AH24-AQ23))</f>
        <v>37.299999999999997</v>
      </c>
      <c r="AJ24" s="14">
        <f>AI24*VLOOKUP('Données projet'!$B$10,Paramètres!$A$1:$I$88,3,0)*VLOOKUP('Données projet'!$B$10,Paramètres!$A$1:$I$88,5,0)</f>
        <v>17.456399999999999</v>
      </c>
      <c r="AK24" s="14">
        <f t="shared" si="44"/>
        <v>5.7669106730837063</v>
      </c>
      <c r="AL24" s="22">
        <f t="shared" si="5"/>
        <v>40.447266088954116</v>
      </c>
      <c r="AM24" s="60">
        <f t="shared" si="6"/>
        <v>322.78059942228742</v>
      </c>
      <c r="AN24" s="60">
        <f ca="1">AVERAGE(OFFSET($AM$3,0,0,'Données projet'!$E$10+1,1))-AVERAGE(OFFSET($H$3,0,0,'Données projet'!$E$10+1,1))</f>
        <v>337.78495403273814</v>
      </c>
      <c r="AO24" s="60">
        <f t="shared" si="7"/>
        <v>125.68207463669694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IF(A24&lt;'Données projet'!$A$88,$BA$205^A24,IF(A24='Données projet'!$A$88,'Données projet'!$B$88,BD23+BC24-BL23))</f>
        <v>80.2</v>
      </c>
      <c r="BE24" s="14">
        <f>BD24*VLOOKUP('Données projet'!$B$11,Paramètres!$A$1:$I$88,3,0)*VLOOKUP('Données projet'!$B$11,Paramètres!$A$1:$I$88,5,0)</f>
        <v>72.564959999999999</v>
      </c>
      <c r="BF24" s="14">
        <f t="shared" si="45"/>
        <v>20.30908732150932</v>
      </c>
      <c r="BG24" s="22">
        <f t="shared" si="9"/>
        <v>161.75563241829539</v>
      </c>
      <c r="BH24" s="60">
        <f t="shared" si="10"/>
        <v>444.08896575162873</v>
      </c>
      <c r="BI24" s="60">
        <f ca="1">AVERAGE(OFFSET($BH$3,0,0,'Données projet'!$E$11+1,1))-AVERAGE(OFFSET($H$3,0,0,'Données projet'!$E$11+1,1))</f>
        <v>418.35474121670717</v>
      </c>
      <c r="BJ24" s="60">
        <f t="shared" si="11"/>
        <v>240.19413322685813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</v>
      </c>
      <c r="BY24" s="13">
        <f>IF(A24&lt;'Données projet'!$A$114,$BV$205^A24,IF(A24='Données projet'!$A$114,'Données projet'!$B$114,BY23+BX24-CG23))</f>
        <v>192.99999999999997</v>
      </c>
      <c r="BZ24" s="14">
        <f>BY24*VLOOKUP('Données projet'!$B$12,Paramètres!$A$1:$I$88,3,0)*VLOOKUP('Données projet'!$B$12,Paramètres!$A$1:$I$88,5,0)</f>
        <v>183.65879999999996</v>
      </c>
      <c r="CA24" s="14">
        <f t="shared" si="46"/>
        <v>46.135245973879186</v>
      </c>
      <c r="CB24" s="22">
        <f t="shared" si="13"/>
        <v>400.22463007117284</v>
      </c>
      <c r="CC24" s="60">
        <f t="shared" si="14"/>
        <v>682.55796340450615</v>
      </c>
      <c r="CD24" s="60">
        <f ca="1">AVERAGE(OFFSET($CC$3,0,0,'Données projet'!$E$12+1,1))-AVERAGE(OFFSET($H$3,0,0,'Données projet'!$E$12+1,1))</f>
        <v>623.21217629928469</v>
      </c>
      <c r="CE24" s="60">
        <f t="shared" si="15"/>
        <v>481.72972161993044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IF(A24&lt;'Données projet'!$A$140,$CQ$205^A24,IF(A24='Données projet'!$A$140,'Données projet'!$B$140,CT23+CS24-DB23))</f>
        <v>80.2</v>
      </c>
      <c r="CU24" s="18">
        <f>CT24*VLOOKUP('Données projet'!$B$13,Paramètres!$A$1:$I$88,3,0)*VLOOKUP('Données projet'!$B$13,Paramètres!$A$1:$I$88,5,0)</f>
        <v>77.569440000000014</v>
      </c>
      <c r="CV24" s="14">
        <f t="shared" si="47"/>
        <v>21.541836664136856</v>
      </c>
      <c r="CW24" s="22">
        <f t="shared" si="17"/>
        <v>172.61880685670505</v>
      </c>
      <c r="CX24" s="60">
        <f t="shared" si="18"/>
        <v>454.95214019003834</v>
      </c>
      <c r="CY24" s="60">
        <f ca="1">AVERAGE(OFFSET($CX$3,0,0,'Données projet'!$E$13+1,1))-AVERAGE(OFFSET($H$3,0,0,'Données projet'!$E$13+1,1))</f>
        <v>450.52897460309299</v>
      </c>
      <c r="CZ24" s="60">
        <f t="shared" si="19"/>
        <v>256.43229384163016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IF(A24&lt;'Données projet'!$A$166,$DL$205^A24,IF(A24='Données projet'!$A$166,'Données projet'!$B$166,DO23+DN24-DW23))</f>
        <v>80.2</v>
      </c>
      <c r="DP24" s="18">
        <f>DO24*VLOOKUP('Données projet'!$B$14,Paramètres!$A$1:$I$88,3,0)*VLOOKUP('Données projet'!$B$14,Paramètres!$A$1:$I$88,5,0)</f>
        <v>81.322800000000001</v>
      </c>
      <c r="DQ24" s="14">
        <f t="shared" si="48"/>
        <v>22.460306254032997</v>
      </c>
      <c r="DR24" s="22">
        <f t="shared" si="21"/>
        <v>180.75557672577415</v>
      </c>
      <c r="DS24" s="60">
        <f t="shared" si="22"/>
        <v>463.08891005910743</v>
      </c>
      <c r="DT24" s="60">
        <f ca="1">AVERAGE(OFFSET($DS$3,0,0,'Données projet'!$E$14+1,1))-AVERAGE(OFFSET($H$3,0,0,'Données projet'!$E$14+1,1))</f>
        <v>474.63177687063143</v>
      </c>
      <c r="DU24" s="60">
        <f t="shared" si="23"/>
        <v>268.5956535713255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7.2</v>
      </c>
      <c r="EJ24" s="13">
        <f>IF(A24&lt;'Données projet'!$A$192,$EG$205^A24,IF(A24='Données projet'!$A$192,'Données projet'!$B$192,EJ23+EI24-ER23))</f>
        <v>80.2</v>
      </c>
      <c r="EK24" s="18">
        <f>EJ24*VLOOKUP('Données projet'!$B$15,Paramètres!$A$1:$I$88,3,0)*VLOOKUP('Données projet'!$B$15,Paramètres!$A$1:$I$88,5,0)</f>
        <v>70.062720000000013</v>
      </c>
      <c r="EL24" s="14">
        <f t="shared" si="49"/>
        <v>19.689032345957123</v>
      </c>
      <c r="EM24" s="22">
        <f t="shared" si="25"/>
        <v>156.31763533587534</v>
      </c>
      <c r="EN24" s="60">
        <f t="shared" si="26"/>
        <v>438.65096866920862</v>
      </c>
      <c r="EO24" s="60">
        <f ca="1">AVERAGE(OFFSET($EN$3,0,0,'Données projet'!$E$15+1,1))-AVERAGE(OFFSET($H$3,0,0,'Données projet'!$E$15+1,1))</f>
        <v>402.25078715328965</v>
      </c>
      <c r="EP24" s="60">
        <f t="shared" si="27"/>
        <v>232.06583422454258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0" t="e">
        <f t="shared" si="30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0" t="e">
        <f t="shared" si="34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0" t="e">
        <f t="shared" si="38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3">
      <c r="A25" s="11">
        <f t="shared" si="4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12.011999999999999</v>
      </c>
      <c r="D25" s="12">
        <f t="shared" si="4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8">
        <f t="shared" si="1"/>
        <v>284.8063699102529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12.2</v>
      </c>
      <c r="N25" s="14">
        <f>IF(A25&lt;'Données projet'!$A$36,$K$205^A25,IF(A25='Données projet'!$A$36,'Données projet'!$B$36,N24+M25-V24))</f>
        <v>161.39999999999998</v>
      </c>
      <c r="O25" s="14">
        <f>N25*VLOOKUP('Données projet'!$B$9,Paramètres!$A$1:$I$88,3,0)*VLOOKUP('Données projet'!$B$9,Paramètres!$A$1:$I$88,5,0)</f>
        <v>96.517200000000003</v>
      </c>
      <c r="P25" s="14">
        <f t="shared" si="43"/>
        <v>26.130564414257559</v>
      </c>
      <c r="Q25" s="22">
        <f t="shared" si="2"/>
        <v>213.61152302149858</v>
      </c>
      <c r="R25" s="60">
        <f t="shared" si="0"/>
        <v>497.1670785770541</v>
      </c>
      <c r="S25" s="60">
        <f ca="1">AVERAGE(OFFSET($R$3,0,0,'Données projet'!$E$9+1,1))-AVERAGE(OFFSET($H$3,0,0,'Données projet'!$E$9+1,1))</f>
        <v>271.38000364539801</v>
      </c>
      <c r="T25" s="60">
        <f t="shared" si="3"/>
        <v>264.52026741435606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9.3000000000000007</v>
      </c>
      <c r="AI25" s="14">
        <f>IF(A25&lt;'Données projet'!$A$62,$AF$205^A25,IF(A25='Données projet'!$A$62,'Données projet'!$B$62,AI24+AH25-AQ24))</f>
        <v>46.599999999999994</v>
      </c>
      <c r="AJ25" s="14">
        <f>AI25*VLOOKUP('Données projet'!$B$10,Paramètres!$A$1:$I$88,3,0)*VLOOKUP('Données projet'!$B$10,Paramètres!$A$1:$I$88,5,0)</f>
        <v>21.808799999999994</v>
      </c>
      <c r="AK25" s="14">
        <f t="shared" si="44"/>
        <v>7.0204846906618394</v>
      </c>
      <c r="AL25" s="22">
        <f t="shared" si="5"/>
        <v>50.211004169569357</v>
      </c>
      <c r="AM25" s="60">
        <f t="shared" si="6"/>
        <v>333.76655972512492</v>
      </c>
      <c r="AN25" s="60">
        <f ca="1">AVERAGE(OFFSET($AM$3,0,0,'Données projet'!$E$10+1,1))-AVERAGE(OFFSET($H$3,0,0,'Données projet'!$E$10+1,1))</f>
        <v>337.78495403273814</v>
      </c>
      <c r="AO25" s="60">
        <f t="shared" si="7"/>
        <v>125.68207463669694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IF(A25&lt;'Données projet'!$A$88,$BA$205^A25,IF(A25='Données projet'!$A$88,'Données projet'!$B$88,BD24+BC25-BL24))</f>
        <v>87.4</v>
      </c>
      <c r="BE25" s="14">
        <f>BD25*VLOOKUP('Données projet'!$B$11,Paramètres!$A$1:$I$88,3,0)*VLOOKUP('Données projet'!$B$11,Paramètres!$A$1:$I$88,5,0)</f>
        <v>79.079520000000002</v>
      </c>
      <c r="BF25" s="14">
        <f t="shared" si="45"/>
        <v>21.911970621402002</v>
      </c>
      <c r="BG25" s="22">
        <f t="shared" si="9"/>
        <v>175.89351283227515</v>
      </c>
      <c r="BH25" s="60">
        <f t="shared" si="10"/>
        <v>459.44906838783072</v>
      </c>
      <c r="BI25" s="60">
        <f ca="1">AVERAGE(OFFSET($BH$3,0,0,'Données projet'!$E$11+1,1))-AVERAGE(OFFSET($H$3,0,0,'Données projet'!$E$11+1,1))</f>
        <v>418.35474121670717</v>
      </c>
      <c r="BJ25" s="60">
        <f t="shared" si="11"/>
        <v>240.19413322685813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</v>
      </c>
      <c r="BY25" s="13">
        <f>IF(A25&lt;'Données projet'!$A$114,$BV$205^A25,IF(A25='Données projet'!$A$114,'Données projet'!$B$114,BY24+BX25-CG24))</f>
        <v>206.99999999999997</v>
      </c>
      <c r="BZ25" s="14">
        <f>BY25*VLOOKUP('Données projet'!$B$12,Paramètres!$A$1:$I$88,3,0)*VLOOKUP('Données projet'!$B$12,Paramètres!$A$1:$I$88,5,0)</f>
        <v>196.98119999999997</v>
      </c>
      <c r="CA25" s="14">
        <f t="shared" si="46"/>
        <v>49.080140741894134</v>
      </c>
      <c r="CB25" s="22">
        <f t="shared" si="13"/>
        <v>428.55683512546557</v>
      </c>
      <c r="CC25" s="60">
        <f t="shared" si="14"/>
        <v>712.11239068102111</v>
      </c>
      <c r="CD25" s="60">
        <f ca="1">AVERAGE(OFFSET($CC$3,0,0,'Données projet'!$E$12+1,1))-AVERAGE(OFFSET($H$3,0,0,'Données projet'!$E$12+1,1))</f>
        <v>623.21217629928469</v>
      </c>
      <c r="CE25" s="60">
        <f t="shared" si="15"/>
        <v>481.72972161993044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IF(A25&lt;'Données projet'!$A$140,$CQ$205^A25,IF(A25='Données projet'!$A$140,'Données projet'!$B$140,CT24+CS25-DB24))</f>
        <v>87.4</v>
      </c>
      <c r="CU25" s="18">
        <f>CT25*VLOOKUP('Données projet'!$B$13,Paramètres!$A$1:$I$88,3,0)*VLOOKUP('Données projet'!$B$13,Paramètres!$A$1:$I$88,5,0)</f>
        <v>84.533280000000005</v>
      </c>
      <c r="CV25" s="14">
        <f t="shared" si="47"/>
        <v>23.242014012893971</v>
      </c>
      <c r="CW25" s="22">
        <f t="shared" si="17"/>
        <v>187.70863707245701</v>
      </c>
      <c r="CX25" s="60">
        <f t="shared" si="18"/>
        <v>471.26419262801255</v>
      </c>
      <c r="CY25" s="60">
        <f ca="1">AVERAGE(OFFSET($CX$3,0,0,'Données projet'!$E$13+1,1))-AVERAGE(OFFSET($H$3,0,0,'Données projet'!$E$13+1,1))</f>
        <v>450.52897460309299</v>
      </c>
      <c r="CZ25" s="60">
        <f t="shared" si="19"/>
        <v>256.43229384163016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IF(A25&lt;'Données projet'!$A$166,$DL$205^A25,IF(A25='Données projet'!$A$166,'Données projet'!$B$166,DO24+DN25-DW24))</f>
        <v>87.4</v>
      </c>
      <c r="DP25" s="18">
        <f>DO25*VLOOKUP('Données projet'!$B$14,Paramètres!$A$1:$I$88,3,0)*VLOOKUP('Données projet'!$B$14,Paramètres!$A$1:$I$88,5,0)</f>
        <v>88.62360000000001</v>
      </c>
      <c r="DQ25" s="14">
        <f t="shared" si="48"/>
        <v>24.232973298845781</v>
      </c>
      <c r="DR25" s="22">
        <f t="shared" si="21"/>
        <v>196.55853182882308</v>
      </c>
      <c r="DS25" s="60">
        <f t="shared" si="22"/>
        <v>480.11408738437865</v>
      </c>
      <c r="DT25" s="60">
        <f ca="1">AVERAGE(OFFSET($DS$3,0,0,'Données projet'!$E$14+1,1))-AVERAGE(OFFSET($H$3,0,0,'Données projet'!$E$14+1,1))</f>
        <v>474.63177687063143</v>
      </c>
      <c r="DU25" s="60">
        <f t="shared" si="23"/>
        <v>268.5956535713255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7.2</v>
      </c>
      <c r="EJ25" s="13">
        <f>IF(A25&lt;'Données projet'!$A$192,$EG$205^A25,IF(A25='Données projet'!$A$192,'Données projet'!$B$192,EJ24+EI25-ER24))</f>
        <v>87.4</v>
      </c>
      <c r="EK25" s="18">
        <f>EJ25*VLOOKUP('Données projet'!$B$15,Paramètres!$A$1:$I$88,3,0)*VLOOKUP('Données projet'!$B$15,Paramètres!$A$1:$I$88,5,0)</f>
        <v>76.352640000000022</v>
      </c>
      <c r="EL25" s="14">
        <f t="shared" si="49"/>
        <v>21.242978155474471</v>
      </c>
      <c r="EM25" s="22">
        <f t="shared" si="25"/>
        <v>169.97903495411808</v>
      </c>
      <c r="EN25" s="60">
        <f t="shared" si="26"/>
        <v>453.53459050967365</v>
      </c>
      <c r="EO25" s="60">
        <f ca="1">AVERAGE(OFFSET($EN$3,0,0,'Données projet'!$E$15+1,1))-AVERAGE(OFFSET($H$3,0,0,'Données projet'!$E$15+1,1))</f>
        <v>402.25078715328965</v>
      </c>
      <c r="EP25" s="60">
        <f t="shared" si="27"/>
        <v>232.06583422454258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0" t="e">
        <f t="shared" si="30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0" t="e">
        <f t="shared" si="34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0" t="e">
        <f t="shared" si="38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3">
      <c r="A26" s="11">
        <f t="shared" si="4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12.557999999999998</v>
      </c>
      <c r="D26" s="12">
        <f t="shared" si="4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8">
        <f t="shared" si="1"/>
        <v>286.04649896367255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12.2</v>
      </c>
      <c r="N26" s="14">
        <f>IF(A26&lt;'Données projet'!$A$36,$K$205^A26,IF(A26='Données projet'!$A$36,'Données projet'!$B$36,N25+M26-V25))</f>
        <v>173.59999999999997</v>
      </c>
      <c r="O26" s="14">
        <f>N26*VLOOKUP('Données projet'!$B$9,Paramètres!$A$1:$I$88,3,0)*VLOOKUP('Données projet'!$B$9,Paramètres!$A$1:$I$88,5,0)</f>
        <v>103.8128</v>
      </c>
      <c r="P26" s="14">
        <f t="shared" si="43"/>
        <v>27.868356940127882</v>
      </c>
      <c r="Q26" s="22">
        <f t="shared" si="2"/>
        <v>229.34468167072271</v>
      </c>
      <c r="R26" s="60">
        <f t="shared" si="0"/>
        <v>514.12245944850042</v>
      </c>
      <c r="S26" s="60">
        <f ca="1">AVERAGE(OFFSET($R$3,0,0,'Données projet'!$E$9+1,1))-AVERAGE(OFFSET($H$3,0,0,'Données projet'!$E$9+1,1))</f>
        <v>271.38000364539801</v>
      </c>
      <c r="T26" s="60">
        <f t="shared" si="3"/>
        <v>264.52026741435606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9.3000000000000007</v>
      </c>
      <c r="AI26" s="14">
        <f>IF(A26&lt;'Données projet'!$A$62,$AF$205^A26,IF(A26='Données projet'!$A$62,'Données projet'!$B$62,AI25+AH26-AQ25))</f>
        <v>55.899999999999991</v>
      </c>
      <c r="AJ26" s="14">
        <f>AI26*VLOOKUP('Données projet'!$B$10,Paramètres!$A$1:$I$88,3,0)*VLOOKUP('Données projet'!$B$10,Paramètres!$A$1:$I$88,5,0)</f>
        <v>26.161199999999994</v>
      </c>
      <c r="AK26" s="14">
        <f t="shared" si="44"/>
        <v>8.2450705120606234</v>
      </c>
      <c r="AL26" s="22">
        <f t="shared" si="5"/>
        <v>59.924254475172233</v>
      </c>
      <c r="AM26" s="60">
        <f t="shared" si="6"/>
        <v>344.70203225295</v>
      </c>
      <c r="AN26" s="60">
        <f ca="1">AVERAGE(OFFSET($AM$3,0,0,'Données projet'!$E$10+1,1))-AVERAGE(OFFSET($H$3,0,0,'Données projet'!$E$10+1,1))</f>
        <v>337.78495403273814</v>
      </c>
      <c r="AO26" s="60">
        <f t="shared" si="7"/>
        <v>125.68207463669694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IF(A26&lt;'Données projet'!$A$88,$BA$205^A26,IF(A26='Données projet'!$A$88,'Données projet'!$B$88,BD25+BC26-BL25))</f>
        <v>94.600000000000009</v>
      </c>
      <c r="BE26" s="14">
        <f>BD26*VLOOKUP('Données projet'!$B$11,Paramètres!$A$1:$I$88,3,0)*VLOOKUP('Données projet'!$B$11,Paramètres!$A$1:$I$88,5,0)</f>
        <v>85.594080000000005</v>
      </c>
      <c r="BF26" s="14">
        <f t="shared" si="45"/>
        <v>23.499539031833248</v>
      </c>
      <c r="BG26" s="22">
        <f t="shared" si="9"/>
        <v>190.00471981377623</v>
      </c>
      <c r="BH26" s="60">
        <f t="shared" si="10"/>
        <v>474.78249759155403</v>
      </c>
      <c r="BI26" s="60">
        <f ca="1">AVERAGE(OFFSET($BH$3,0,0,'Données projet'!$E$11+1,1))-AVERAGE(OFFSET($H$3,0,0,'Données projet'!$E$11+1,1))</f>
        <v>418.35474121670717</v>
      </c>
      <c r="BJ26" s="60">
        <f t="shared" si="11"/>
        <v>240.19413322685813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</v>
      </c>
      <c r="BY26" s="13">
        <f>IF(A26&lt;'Données projet'!$A$114,$BV$205^A26,IF(A26='Données projet'!$A$114,'Données projet'!$B$114,BY25+BX26-CG25))</f>
        <v>220.99999999999997</v>
      </c>
      <c r="BZ26" s="14">
        <f>BY26*VLOOKUP('Données projet'!$B$12,Paramètres!$A$1:$I$88,3,0)*VLOOKUP('Données projet'!$B$12,Paramètres!$A$1:$I$88,5,0)</f>
        <v>210.30359999999996</v>
      </c>
      <c r="CA26" s="14">
        <f t="shared" si="46"/>
        <v>52.001924357524459</v>
      </c>
      <c r="CB26" s="22">
        <f t="shared" si="13"/>
        <v>456.84878825602163</v>
      </c>
      <c r="CC26" s="60">
        <f t="shared" si="14"/>
        <v>741.62656603379946</v>
      </c>
      <c r="CD26" s="60">
        <f ca="1">AVERAGE(OFFSET($CC$3,0,0,'Données projet'!$E$12+1,1))-AVERAGE(OFFSET($H$3,0,0,'Données projet'!$E$12+1,1))</f>
        <v>623.21217629928469</v>
      </c>
      <c r="CE26" s="60">
        <f t="shared" si="15"/>
        <v>481.72972161993044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IF(A26&lt;'Données projet'!$A$140,$CQ$205^A26,IF(A26='Données projet'!$A$140,'Données projet'!$B$140,CT25+CS26-DB25))</f>
        <v>94.600000000000009</v>
      </c>
      <c r="CU26" s="18">
        <f>CT26*VLOOKUP('Données projet'!$B$13,Paramètres!$A$1:$I$88,3,0)*VLOOKUP('Données projet'!$B$13,Paramètres!$A$1:$I$88,5,0)</f>
        <v>91.49712000000001</v>
      </c>
      <c r="CV26" s="14">
        <f t="shared" si="47"/>
        <v>24.925946867642839</v>
      </c>
      <c r="CW26" s="22">
        <f t="shared" si="17"/>
        <v>202.77017479447795</v>
      </c>
      <c r="CX26" s="60">
        <f t="shared" si="18"/>
        <v>487.54795257225572</v>
      </c>
      <c r="CY26" s="60">
        <f ca="1">AVERAGE(OFFSET($CX$3,0,0,'Données projet'!$E$13+1,1))-AVERAGE(OFFSET($H$3,0,0,'Données projet'!$E$13+1,1))</f>
        <v>450.52897460309299</v>
      </c>
      <c r="CZ26" s="60">
        <f t="shared" si="19"/>
        <v>256.43229384163016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IF(A26&lt;'Données projet'!$A$166,$DL$205^A26,IF(A26='Données projet'!$A$166,'Données projet'!$B$166,DO25+DN26-DW25))</f>
        <v>94.600000000000009</v>
      </c>
      <c r="DP26" s="18">
        <f>DO26*VLOOKUP('Données projet'!$B$14,Paramètres!$A$1:$I$88,3,0)*VLOOKUP('Données projet'!$B$14,Paramètres!$A$1:$I$88,5,0)</f>
        <v>95.92440000000002</v>
      </c>
      <c r="DQ26" s="14">
        <f t="shared" si="48"/>
        <v>25.988703240473907</v>
      </c>
      <c r="DR26" s="22">
        <f t="shared" si="21"/>
        <v>212.33198814382544</v>
      </c>
      <c r="DS26" s="60">
        <f t="shared" si="22"/>
        <v>497.10976592160318</v>
      </c>
      <c r="DT26" s="60">
        <f ca="1">AVERAGE(OFFSET($DS$3,0,0,'Données projet'!$E$14+1,1))-AVERAGE(OFFSET($H$3,0,0,'Données projet'!$E$14+1,1))</f>
        <v>474.63177687063143</v>
      </c>
      <c r="DU26" s="60">
        <f t="shared" si="23"/>
        <v>268.5956535713255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7.2</v>
      </c>
      <c r="EJ26" s="13">
        <f>IF(A26&lt;'Données projet'!$A$192,$EG$205^A26,IF(A26='Données projet'!$A$192,'Données projet'!$B$192,EJ25+EI26-ER25))</f>
        <v>94.600000000000009</v>
      </c>
      <c r="EK26" s="18">
        <f>EJ26*VLOOKUP('Données projet'!$B$15,Paramètres!$A$1:$I$88,3,0)*VLOOKUP('Données projet'!$B$15,Paramètres!$A$1:$I$88,5,0)</f>
        <v>82.642560000000017</v>
      </c>
      <c r="EL26" s="14">
        <f t="shared" si="49"/>
        <v>22.782076653086197</v>
      </c>
      <c r="EM26" s="22">
        <f t="shared" si="25"/>
        <v>183.61457550412516</v>
      </c>
      <c r="EN26" s="60">
        <f t="shared" si="26"/>
        <v>468.39235328190296</v>
      </c>
      <c r="EO26" s="60">
        <f ca="1">AVERAGE(OFFSET($EN$3,0,0,'Données projet'!$E$15+1,1))-AVERAGE(OFFSET($H$3,0,0,'Données projet'!$E$15+1,1))</f>
        <v>402.25078715328965</v>
      </c>
      <c r="EP26" s="60">
        <f t="shared" si="27"/>
        <v>232.06583422454258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0" t="e">
        <f t="shared" si="30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0" t="e">
        <f t="shared" si="34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0" t="e">
        <f t="shared" si="38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3">
      <c r="A27" s="11">
        <f t="shared" si="4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13.103999999999997</v>
      </c>
      <c r="D27" s="12">
        <f t="shared" si="4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8">
        <f t="shared" si="1"/>
        <v>287.28516773082151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12.2</v>
      </c>
      <c r="N27" s="14">
        <f>IF(A27&lt;'Données projet'!$A$36,$K$205^A27,IF(A27='Données projet'!$A$36,'Données projet'!$B$36,N26+M27-V26))</f>
        <v>185.79999999999995</v>
      </c>
      <c r="O27" s="14">
        <f>N27*VLOOKUP('Données projet'!$B$9,Paramètres!$A$1:$I$88,3,0)*VLOOKUP('Données projet'!$B$9,Paramètres!$A$1:$I$88,5,0)</f>
        <v>111.10839999999999</v>
      </c>
      <c r="P27" s="14">
        <f t="shared" si="43"/>
        <v>29.591979680398158</v>
      </c>
      <c r="Q27" s="22">
        <f t="shared" si="2"/>
        <v>245.05316127669343</v>
      </c>
      <c r="R27" s="60">
        <f t="shared" si="0"/>
        <v>531.05316127669346</v>
      </c>
      <c r="S27" s="60">
        <f ca="1">AVERAGE(OFFSET($R$3,0,0,'Données projet'!$E$9+1,1))-AVERAGE(OFFSET($H$3,0,0,'Données projet'!$E$9+1,1))</f>
        <v>271.38000364539801</v>
      </c>
      <c r="T27" s="60">
        <f t="shared" si="3"/>
        <v>264.52026741435606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9.3000000000000007</v>
      </c>
      <c r="AI27" s="14">
        <f>IF(A27&lt;'Données projet'!$A$62,$AF$205^A27,IF(A27='Données projet'!$A$62,'Données projet'!$B$62,AI26+AH27-AQ26))</f>
        <v>65.199999999999989</v>
      </c>
      <c r="AJ27" s="14">
        <f>AI27*VLOOKUP('Données projet'!$B$10,Paramètres!$A$1:$I$88,3,0)*VLOOKUP('Données projet'!$B$10,Paramètres!$A$1:$I$88,5,0)</f>
        <v>30.513599999999993</v>
      </c>
      <c r="AK27" s="14">
        <f t="shared" si="44"/>
        <v>9.4460551368326566</v>
      </c>
      <c r="AL27" s="22">
        <f t="shared" si="5"/>
        <v>69.596399363316863</v>
      </c>
      <c r="AM27" s="60">
        <f t="shared" si="6"/>
        <v>355.59639936331689</v>
      </c>
      <c r="AN27" s="60">
        <f ca="1">AVERAGE(OFFSET($AM$3,0,0,'Données projet'!$E$10+1,1))-AVERAGE(OFFSET($H$3,0,0,'Données projet'!$E$10+1,1))</f>
        <v>337.78495403273814</v>
      </c>
      <c r="AO27" s="60">
        <f t="shared" si="7"/>
        <v>125.68207463669694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IF(A27&lt;'Données projet'!$A$88,$BA$205^A27,IF(A27='Données projet'!$A$88,'Données projet'!$B$88,BD26+BC27-BL26))</f>
        <v>101.80000000000001</v>
      </c>
      <c r="BE27" s="14">
        <f>BD27*VLOOKUP('Données projet'!$B$11,Paramètres!$A$1:$I$88,3,0)*VLOOKUP('Données projet'!$B$11,Paramètres!$A$1:$I$88,5,0)</f>
        <v>92.108640000000008</v>
      </c>
      <c r="BF27" s="14">
        <f t="shared" si="45"/>
        <v>25.073090701604293</v>
      </c>
      <c r="BG27" s="22">
        <f t="shared" si="9"/>
        <v>204.09151430529414</v>
      </c>
      <c r="BH27" s="60">
        <f t="shared" si="10"/>
        <v>490.09151430529414</v>
      </c>
      <c r="BI27" s="60">
        <f ca="1">AVERAGE(OFFSET($BH$3,0,0,'Données projet'!$E$11+1,1))-AVERAGE(OFFSET($H$3,0,0,'Données projet'!$E$11+1,1))</f>
        <v>418.35474121670717</v>
      </c>
      <c r="BJ27" s="60">
        <f t="shared" si="11"/>
        <v>240.19413322685813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</v>
      </c>
      <c r="BY27" s="13">
        <f>IF(A27&lt;'Données projet'!$A$114,$BV$205^A27,IF(A27='Données projet'!$A$114,'Données projet'!$B$114,BY26+BX27-CG26))</f>
        <v>234.99999999999997</v>
      </c>
      <c r="BZ27" s="14">
        <f>BY27*VLOOKUP('Données projet'!$B$12,Paramètres!$A$1:$I$88,3,0)*VLOOKUP('Données projet'!$B$12,Paramètres!$A$1:$I$88,5,0)</f>
        <v>223.62599999999995</v>
      </c>
      <c r="CA27" s="14">
        <f t="shared" si="46"/>
        <v>54.902227529974944</v>
      </c>
      <c r="CB27" s="22">
        <f t="shared" si="13"/>
        <v>485.1033296147063</v>
      </c>
      <c r="CC27" s="60">
        <f t="shared" si="14"/>
        <v>771.10332961470635</v>
      </c>
      <c r="CD27" s="60">
        <f ca="1">AVERAGE(OFFSET($CC$3,0,0,'Données projet'!$E$12+1,1))-AVERAGE(OFFSET($H$3,0,0,'Données projet'!$E$12+1,1))</f>
        <v>623.21217629928469</v>
      </c>
      <c r="CE27" s="60">
        <f t="shared" si="15"/>
        <v>481.72972161993044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IF(A27&lt;'Données projet'!$A$140,$CQ$205^A27,IF(A27='Données projet'!$A$140,'Données projet'!$B$140,CT26+CS27-DB26))</f>
        <v>101.80000000000001</v>
      </c>
      <c r="CU27" s="18">
        <f>CT27*VLOOKUP('Données projet'!$B$13,Paramètres!$A$1:$I$88,3,0)*VLOOKUP('Données projet'!$B$13,Paramètres!$A$1:$I$88,5,0)</f>
        <v>98.460960000000014</v>
      </c>
      <c r="CV27" s="14">
        <f t="shared" si="47"/>
        <v>26.595012174033403</v>
      </c>
      <c r="CW27" s="22">
        <f t="shared" si="17"/>
        <v>217.80581820310817</v>
      </c>
      <c r="CX27" s="60">
        <f t="shared" si="18"/>
        <v>503.80581820310817</v>
      </c>
      <c r="CY27" s="60">
        <f ca="1">AVERAGE(OFFSET($CX$3,0,0,'Données projet'!$E$13+1,1))-AVERAGE(OFFSET($H$3,0,0,'Données projet'!$E$13+1,1))</f>
        <v>450.52897460309299</v>
      </c>
      <c r="CZ27" s="60">
        <f t="shared" si="19"/>
        <v>256.43229384163016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IF(A27&lt;'Données projet'!$A$166,$DL$205^A27,IF(A27='Données projet'!$A$166,'Données projet'!$B$166,DO26+DN27-DW26))</f>
        <v>101.80000000000001</v>
      </c>
      <c r="DP27" s="18">
        <f>DO27*VLOOKUP('Données projet'!$B$14,Paramètres!$A$1:$I$88,3,0)*VLOOKUP('Données projet'!$B$14,Paramètres!$A$1:$I$88,5,0)</f>
        <v>103.22520000000003</v>
      </c>
      <c r="DQ27" s="14">
        <f t="shared" si="48"/>
        <v>27.728931732779014</v>
      </c>
      <c r="DR27" s="22">
        <f t="shared" si="21"/>
        <v>228.07844610125684</v>
      </c>
      <c r="DS27" s="60">
        <f t="shared" si="22"/>
        <v>514.07844610125687</v>
      </c>
      <c r="DT27" s="60">
        <f ca="1">AVERAGE(OFFSET($DS$3,0,0,'Données projet'!$E$14+1,1))-AVERAGE(OFFSET($H$3,0,0,'Données projet'!$E$14+1,1))</f>
        <v>474.63177687063143</v>
      </c>
      <c r="DU27" s="60">
        <f t="shared" si="23"/>
        <v>268.5956535713255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7.2</v>
      </c>
      <c r="EJ27" s="13">
        <f>IF(A27&lt;'Données projet'!$A$192,$EG$205^A27,IF(A27='Données projet'!$A$192,'Données projet'!$B$192,EJ26+EI27-ER26))</f>
        <v>101.80000000000001</v>
      </c>
      <c r="EK27" s="18">
        <f>EJ27*VLOOKUP('Données projet'!$B$15,Paramètres!$A$1:$I$88,3,0)*VLOOKUP('Données projet'!$B$15,Paramètres!$A$1:$I$88,5,0)</f>
        <v>88.932480000000012</v>
      </c>
      <c r="EL27" s="14">
        <f t="shared" si="49"/>
        <v>24.307586353925608</v>
      </c>
      <c r="EM27" s="22">
        <f t="shared" si="25"/>
        <v>197.22644889975376</v>
      </c>
      <c r="EN27" s="60">
        <f t="shared" si="26"/>
        <v>483.22644889975379</v>
      </c>
      <c r="EO27" s="60">
        <f ca="1">AVERAGE(OFFSET($EN$3,0,0,'Données projet'!$E$15+1,1))-AVERAGE(OFFSET($H$3,0,0,'Données projet'!$E$15+1,1))</f>
        <v>402.25078715328965</v>
      </c>
      <c r="EP27" s="60">
        <f t="shared" si="27"/>
        <v>232.06583422454258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0" t="e">
        <f t="shared" si="30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0" t="e">
        <f t="shared" si="34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0" t="e">
        <f t="shared" si="38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3">
      <c r="A28" s="11">
        <f t="shared" si="4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13.649999999999997</v>
      </c>
      <c r="D28" s="12">
        <f t="shared" si="4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8">
        <f t="shared" si="1"/>
        <v>288.52244401490464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198</v>
      </c>
      <c r="L28" s="13">
        <f>VLOOKUP(A28,'Données projet'!$A$35:$I$55,9,0)</f>
        <v>12.2</v>
      </c>
      <c r="M28" s="13">
        <f t="array" ref="M28">INDEX(L:L,MIN(IF(ISNUMBER(L28:L224),ROW(L28:L224),"")))</f>
        <v>12.2</v>
      </c>
      <c r="N28" s="14">
        <f>IF(A28&lt;'Données projet'!$A$36,$K$205^A28,IF(A28='Données projet'!$A$36,'Données projet'!$B$36,N27+M28-V27))</f>
        <v>197.99999999999994</v>
      </c>
      <c r="O28" s="14">
        <f>N28*VLOOKUP('Données projet'!$B$9,Paramètres!$A$1:$I$88,3,0)*VLOOKUP('Données projet'!$B$9,Paramètres!$A$1:$I$88,5,0)</f>
        <v>118.40399999999998</v>
      </c>
      <c r="P28" s="14">
        <f t="shared" si="43"/>
        <v>31.302468930496392</v>
      </c>
      <c r="Q28" s="22">
        <f t="shared" si="2"/>
        <v>260.73876672061448</v>
      </c>
      <c r="R28" s="60">
        <f t="shared" si="0"/>
        <v>547.96098894283671</v>
      </c>
      <c r="S28" s="60">
        <f ca="1">AVERAGE(OFFSET($R$3,0,0,'Données projet'!$E$9+1,1))-AVERAGE(OFFSET($H$3,0,0,'Données projet'!$E$9+1,1))</f>
        <v>271.38000364539801</v>
      </c>
      <c r="T28" s="60">
        <f t="shared" si="3"/>
        <v>264.52026741435606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66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9.3000000000000007</v>
      </c>
      <c r="AI28" s="14">
        <f>IF(A28&lt;'Données projet'!$A$62,$AF$205^A28,IF(A28='Données projet'!$A$62,'Données projet'!$B$62,AI27+AH28-AQ27))</f>
        <v>74.499999999999986</v>
      </c>
      <c r="AJ28" s="14">
        <f>AI28*VLOOKUP('Données projet'!$B$10,Paramètres!$A$1:$I$88,3,0)*VLOOKUP('Données projet'!$B$10,Paramètres!$A$1:$I$88,5,0)</f>
        <v>34.865999999999993</v>
      </c>
      <c r="AK28" s="14">
        <f t="shared" si="44"/>
        <v>10.627193376648185</v>
      </c>
      <c r="AL28" s="22">
        <f t="shared" si="5"/>
        <v>79.233978464328899</v>
      </c>
      <c r="AM28" s="60">
        <f t="shared" si="6"/>
        <v>366.45620068655114</v>
      </c>
      <c r="AN28" s="60">
        <f ca="1">AVERAGE(OFFSET($AM$3,0,0,'Données projet'!$E$10+1,1))-AVERAGE(OFFSET($H$3,0,0,'Données projet'!$E$10+1,1))</f>
        <v>337.78495403273814</v>
      </c>
      <c r="AO28" s="60">
        <f t="shared" si="7"/>
        <v>125.68207463669694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109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IF(A28&lt;'Données projet'!$A$88,$BA$205^A28,IF(A28='Données projet'!$A$88,'Données projet'!$B$88,BD27+BC28-BL27))</f>
        <v>109.00000000000001</v>
      </c>
      <c r="BE28" s="14">
        <f>BD28*VLOOKUP('Données projet'!$B$11,Paramètres!$A$1:$I$88,3,0)*VLOOKUP('Données projet'!$B$11,Paramètres!$A$1:$I$88,5,0)</f>
        <v>98.623200000000011</v>
      </c>
      <c r="BF28" s="14">
        <f t="shared" si="45"/>
        <v>26.633729748944933</v>
      </c>
      <c r="BG28" s="22">
        <f t="shared" si="9"/>
        <v>218.15581931274576</v>
      </c>
      <c r="BH28" s="60">
        <f t="shared" si="10"/>
        <v>505.37804153496802</v>
      </c>
      <c r="BI28" s="60">
        <f ca="1">AVERAGE(OFFSET($BH$3,0,0,'Données projet'!$E$11+1,1))-AVERAGE(OFFSET($H$3,0,0,'Données projet'!$E$11+1,1))</f>
        <v>418.35474121670717</v>
      </c>
      <c r="BJ28" s="60">
        <f t="shared" si="11"/>
        <v>240.19413322685813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34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249</v>
      </c>
      <c r="BW28" s="13">
        <f>VLOOKUP(A28,'Données projet'!$A$113:$I$133,9,0)</f>
        <v>14</v>
      </c>
      <c r="BX28" s="13">
        <f t="array" ref="BX28">INDEX(BW:BW,MIN(IF(ISNUMBER(BW28:BW224),ROW(BW28:BW224),"")))</f>
        <v>14</v>
      </c>
      <c r="BY28" s="13">
        <f>IF(A28&lt;'Données projet'!$A$114,$BV$205^A28,IF(A28='Données projet'!$A$114,'Données projet'!$B$114,BY27+BX28-CG27))</f>
        <v>248.99999999999997</v>
      </c>
      <c r="BZ28" s="14">
        <f>BY28*VLOOKUP('Données projet'!$B$12,Paramètres!$A$1:$I$88,3,0)*VLOOKUP('Données projet'!$B$12,Paramètres!$A$1:$I$88,5,0)</f>
        <v>236.94839999999999</v>
      </c>
      <c r="CA28" s="14">
        <f t="shared" si="46"/>
        <v>57.782475694292401</v>
      </c>
      <c r="CB28" s="22">
        <f t="shared" si="13"/>
        <v>513.32294183422596</v>
      </c>
      <c r="CC28" s="60">
        <f t="shared" si="14"/>
        <v>800.54516405644813</v>
      </c>
      <c r="CD28" s="60">
        <f ca="1">AVERAGE(OFFSET($CC$3,0,0,'Données projet'!$E$12+1,1))-AVERAGE(OFFSET($H$3,0,0,'Données projet'!$E$12+1,1))</f>
        <v>623.21217629928469</v>
      </c>
      <c r="CE28" s="60">
        <f t="shared" si="15"/>
        <v>481.72972161993044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54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109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IF(A28&lt;'Données projet'!$A$140,$CQ$205^A28,IF(A28='Données projet'!$A$140,'Données projet'!$B$140,CT27+CS28-DB27))</f>
        <v>109.00000000000001</v>
      </c>
      <c r="CU28" s="18">
        <f>CT28*VLOOKUP('Données projet'!$B$13,Paramètres!$A$1:$I$88,3,0)*VLOOKUP('Données projet'!$B$13,Paramètres!$A$1:$I$88,5,0)</f>
        <v>105.42480000000002</v>
      </c>
      <c r="CV28" s="14">
        <f t="shared" si="47"/>
        <v>28.250381069605584</v>
      </c>
      <c r="CW28" s="22">
        <f t="shared" si="17"/>
        <v>232.81760702956308</v>
      </c>
      <c r="CX28" s="60">
        <f t="shared" si="18"/>
        <v>520.03982925178525</v>
      </c>
      <c r="CY28" s="60">
        <f ca="1">AVERAGE(OFFSET($CX$3,0,0,'Données projet'!$E$13+1,1))-AVERAGE(OFFSET($H$3,0,0,'Données projet'!$E$13+1,1))</f>
        <v>450.52897460309299</v>
      </c>
      <c r="CZ28" s="60">
        <f t="shared" si="19"/>
        <v>256.43229384163016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34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109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IF(A28&lt;'Données projet'!$A$166,$DL$205^A28,IF(A28='Données projet'!$A$166,'Données projet'!$B$166,DO27+DN28-DW27))</f>
        <v>109.00000000000001</v>
      </c>
      <c r="DP28" s="18">
        <f>DO28*VLOOKUP('Données projet'!$B$14,Paramètres!$A$1:$I$88,3,0)*VLOOKUP('Données projet'!$B$14,Paramètres!$A$1:$I$88,5,0)</f>
        <v>110.52600000000001</v>
      </c>
      <c r="DQ28" s="14">
        <f t="shared" si="48"/>
        <v>29.454879846564946</v>
      </c>
      <c r="DR28" s="22">
        <f t="shared" si="21"/>
        <v>243.80003239943395</v>
      </c>
      <c r="DS28" s="60">
        <f t="shared" si="22"/>
        <v>531.0222546216562</v>
      </c>
      <c r="DT28" s="60">
        <f ca="1">AVERAGE(OFFSET($DS$3,0,0,'Données projet'!$E$14+1,1))-AVERAGE(OFFSET($H$3,0,0,'Données projet'!$E$14+1,1))</f>
        <v>474.63177687063143</v>
      </c>
      <c r="DU28" s="60">
        <f t="shared" si="23"/>
        <v>268.5956535713255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34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109</v>
      </c>
      <c r="EH28" s="13">
        <f>VLOOKUP(A28,'Données projet'!$A$191:$I$211,9,0)</f>
        <v>7.2</v>
      </c>
      <c r="EI28" s="13">
        <f t="array" ref="EI28">INDEX(EH:EH,MIN(IF(ISNUMBER(EH28:EH224),ROW(EH28:EH224),"")))</f>
        <v>7.2</v>
      </c>
      <c r="EJ28" s="13">
        <f>IF(A28&lt;'Données projet'!$A$192,$EG$205^A28,IF(A28='Données projet'!$A$192,'Données projet'!$B$192,EJ27+EI28-ER27))</f>
        <v>109.00000000000001</v>
      </c>
      <c r="EK28" s="18">
        <f>EJ28*VLOOKUP('Données projet'!$B$15,Paramètres!$A$1:$I$88,3,0)*VLOOKUP('Données projet'!$B$15,Paramètres!$A$1:$I$88,5,0)</f>
        <v>95.222400000000022</v>
      </c>
      <c r="EL28" s="14">
        <f t="shared" si="49"/>
        <v>25.82057766648499</v>
      </c>
      <c r="EM28" s="22">
        <f t="shared" si="25"/>
        <v>210.81651943579473</v>
      </c>
      <c r="EN28" s="60">
        <f t="shared" si="26"/>
        <v>498.03874165801699</v>
      </c>
      <c r="EO28" s="60">
        <f ca="1">AVERAGE(OFFSET($EN$3,0,0,'Données projet'!$E$15+1,1))-AVERAGE(OFFSET($H$3,0,0,'Données projet'!$E$15+1,1))</f>
        <v>402.25078715328965</v>
      </c>
      <c r="EP28" s="60">
        <f t="shared" si="27"/>
        <v>232.06583422454258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34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0" t="e">
        <f t="shared" si="30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0" t="e">
        <f t="shared" si="34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0" t="e">
        <f t="shared" si="38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3">
      <c r="A29" s="11">
        <f t="shared" si="4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14.195999999999996</v>
      </c>
      <c r="D29" s="12">
        <f t="shared" si="4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8">
        <f t="shared" si="1"/>
        <v>289.75838988784039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</v>
      </c>
      <c r="N29" s="14">
        <f>IF(A29&lt;'Données projet'!$A$36,$K$205^A29,IF(A29='Données projet'!$A$36,'Données projet'!$B$36,N28+M29-V28))</f>
        <v>145.99999999999994</v>
      </c>
      <c r="O29" s="14">
        <f>N29*VLOOKUP('Données projet'!$B$9,Paramètres!$A$1:$I$88,3,0)*VLOOKUP('Données projet'!$B$9,Paramètres!$A$1:$I$88,5,0)</f>
        <v>87.307999999999979</v>
      </c>
      <c r="P29" s="14">
        <f t="shared" si="43"/>
        <v>23.914836409796052</v>
      </c>
      <c r="Q29" s="22">
        <f t="shared" si="2"/>
        <v>193.7131067470614</v>
      </c>
      <c r="R29" s="60">
        <f t="shared" si="0"/>
        <v>482.15755119150583</v>
      </c>
      <c r="S29" s="60">
        <f ca="1">AVERAGE(OFFSET($R$3,0,0,'Données projet'!$E$9+1,1))-AVERAGE(OFFSET($H$3,0,0,'Données projet'!$E$9+1,1))</f>
        <v>271.38000364539801</v>
      </c>
      <c r="T29" s="60">
        <f t="shared" si="3"/>
        <v>264.52026741435606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9.3000000000000007</v>
      </c>
      <c r="AI29" s="14">
        <f>IF(A29&lt;'Données projet'!$A$62,$AF$205^A29,IF(A29='Données projet'!$A$62,'Données projet'!$B$62,AI28+AH29-AQ28))</f>
        <v>83.799999999999983</v>
      </c>
      <c r="AJ29" s="14">
        <f>AI29*VLOOKUP('Données projet'!$B$10,Paramètres!$A$1:$I$88,3,0)*VLOOKUP('Données projet'!$B$10,Paramètres!$A$1:$I$88,5,0)</f>
        <v>39.218399999999988</v>
      </c>
      <c r="AK29" s="14">
        <f t="shared" si="44"/>
        <v>11.7912464178037</v>
      </c>
      <c r="AL29" s="22">
        <f t="shared" si="5"/>
        <v>88.841800844341421</v>
      </c>
      <c r="AM29" s="60">
        <f t="shared" si="6"/>
        <v>377.28624528878589</v>
      </c>
      <c r="AN29" s="60">
        <f ca="1">AVERAGE(OFFSET($AM$3,0,0,'Données projet'!$E$10+1,1))-AVERAGE(OFFSET($H$3,0,0,'Données projet'!$E$10+1,1))</f>
        <v>337.78495403273814</v>
      </c>
      <c r="AO29" s="60">
        <f t="shared" si="7"/>
        <v>125.68207463669694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IF(A29&lt;'Données projet'!$A$88,$BA$205^A29,IF(A29='Données projet'!$A$88,'Données projet'!$B$88,BD28+BC29-BL28))</f>
        <v>84.200000000000017</v>
      </c>
      <c r="BE29" s="14">
        <f>BD29*VLOOKUP('Données projet'!$B$11,Paramètres!$A$1:$I$88,3,0)*VLOOKUP('Données projet'!$B$11,Paramètres!$A$1:$I$88,5,0)</f>
        <v>76.184160000000006</v>
      </c>
      <c r="BF29" s="14">
        <f t="shared" si="45"/>
        <v>21.201554232857223</v>
      </c>
      <c r="BG29" s="22">
        <f t="shared" si="9"/>
        <v>169.613452288893</v>
      </c>
      <c r="BH29" s="60">
        <f t="shared" si="10"/>
        <v>458.05789673333743</v>
      </c>
      <c r="BI29" s="60">
        <f ca="1">AVERAGE(OFFSET($BH$3,0,0,'Données projet'!$E$11+1,1))-AVERAGE(OFFSET($H$3,0,0,'Données projet'!$E$11+1,1))</f>
        <v>418.35474121670717</v>
      </c>
      <c r="BJ29" s="60">
        <f t="shared" si="11"/>
        <v>240.19413322685813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7.8</v>
      </c>
      <c r="BY29" s="13">
        <f>IF(A29&lt;'Données projet'!$A$114,$BV$205^A29,IF(A29='Données projet'!$A$114,'Données projet'!$B$114,BY28+BX29-CG28))</f>
        <v>202.79999999999995</v>
      </c>
      <c r="BZ29" s="14">
        <f>BY29*VLOOKUP('Données projet'!$B$12,Paramètres!$A$1:$I$88,3,0)*VLOOKUP('Données projet'!$B$12,Paramètres!$A$1:$I$88,5,0)</f>
        <v>192.98447999999996</v>
      </c>
      <c r="CA29" s="14">
        <f t="shared" si="46"/>
        <v>48.199179293232802</v>
      </c>
      <c r="CB29" s="22">
        <f t="shared" si="13"/>
        <v>420.06153993571371</v>
      </c>
      <c r="CC29" s="60">
        <f t="shared" si="14"/>
        <v>708.50598438015822</v>
      </c>
      <c r="CD29" s="60">
        <f ca="1">AVERAGE(OFFSET($CC$3,0,0,'Données projet'!$E$12+1,1))-AVERAGE(OFFSET($H$3,0,0,'Données projet'!$E$12+1,1))</f>
        <v>623.21217629928469</v>
      </c>
      <c r="CE29" s="60">
        <f t="shared" si="15"/>
        <v>481.72972161993044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IF(A29&lt;'Données projet'!$A$140,$CQ$205^A29,IF(A29='Données projet'!$A$140,'Données projet'!$B$140,CT28+CS29-DB28))</f>
        <v>84.200000000000017</v>
      </c>
      <c r="CU29" s="18">
        <f>CT29*VLOOKUP('Données projet'!$B$13,Paramètres!$A$1:$I$88,3,0)*VLOOKUP('Données projet'!$B$13,Paramètres!$A$1:$I$88,5,0)</f>
        <v>81.438240000000022</v>
      </c>
      <c r="CV29" s="14">
        <f t="shared" si="47"/>
        <v>22.488475778344696</v>
      </c>
      <c r="CW29" s="22">
        <f t="shared" si="17"/>
        <v>181.00569664728371</v>
      </c>
      <c r="CX29" s="60">
        <f t="shared" si="18"/>
        <v>469.45014109172814</v>
      </c>
      <c r="CY29" s="60">
        <f ca="1">AVERAGE(OFFSET($CX$3,0,0,'Données projet'!$E$13+1,1))-AVERAGE(OFFSET($H$3,0,0,'Données projet'!$E$13+1,1))</f>
        <v>450.52897460309299</v>
      </c>
      <c r="CZ29" s="60">
        <f t="shared" si="19"/>
        <v>256.43229384163016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IF(A29&lt;'Données projet'!$A$166,$DL$205^A29,IF(A29='Données projet'!$A$166,'Données projet'!$B$166,DO28+DN29-DW28))</f>
        <v>84.200000000000017</v>
      </c>
      <c r="DP29" s="18">
        <f>DO29*VLOOKUP('Données projet'!$B$14,Paramètres!$A$1:$I$88,3,0)*VLOOKUP('Données projet'!$B$14,Paramètres!$A$1:$I$88,5,0)</f>
        <v>85.378800000000027</v>
      </c>
      <c r="DQ29" s="14">
        <f t="shared" si="48"/>
        <v>23.447306793896516</v>
      </c>
      <c r="DR29" s="22">
        <f t="shared" si="21"/>
        <v>189.53880266603645</v>
      </c>
      <c r="DS29" s="60">
        <f t="shared" si="22"/>
        <v>477.98324711048087</v>
      </c>
      <c r="DT29" s="60">
        <f ca="1">AVERAGE(OFFSET($DS$3,0,0,'Données projet'!$E$14+1,1))-AVERAGE(OFFSET($H$3,0,0,'Données projet'!$E$14+1,1))</f>
        <v>474.63177687063143</v>
      </c>
      <c r="DU29" s="60">
        <f t="shared" si="23"/>
        <v>268.5956535713255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9.1999999999999993</v>
      </c>
      <c r="EJ29" s="13">
        <f>IF(A29&lt;'Données projet'!$A$192,$EG$205^A29,IF(A29='Données projet'!$A$192,'Données projet'!$B$192,EJ28+EI29-ER28))</f>
        <v>84.200000000000017</v>
      </c>
      <c r="EK29" s="18">
        <f>EJ29*VLOOKUP('Données projet'!$B$15,Paramètres!$A$1:$I$88,3,0)*VLOOKUP('Données projet'!$B$15,Paramètres!$A$1:$I$88,5,0)</f>
        <v>73.557120000000026</v>
      </c>
      <c r="EL29" s="14">
        <f t="shared" si="49"/>
        <v>20.554251427792224</v>
      </c>
      <c r="EM29" s="22">
        <f t="shared" si="25"/>
        <v>163.91063857007148</v>
      </c>
      <c r="EN29" s="60">
        <f t="shared" si="26"/>
        <v>452.35508301451591</v>
      </c>
      <c r="EO29" s="60">
        <f ca="1">AVERAGE(OFFSET($EN$3,0,0,'Données projet'!$E$15+1,1))-AVERAGE(OFFSET($H$3,0,0,'Données projet'!$E$15+1,1))</f>
        <v>402.25078715328965</v>
      </c>
      <c r="EP29" s="60">
        <f t="shared" si="27"/>
        <v>232.06583422454258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0" t="e">
        <f t="shared" si="30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0" t="e">
        <f t="shared" si="34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0" t="e">
        <f t="shared" si="38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3">
      <c r="A30" s="11">
        <f t="shared" si="4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14.741999999999996</v>
      </c>
      <c r="D30" s="12">
        <f t="shared" si="4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8">
        <f t="shared" si="1"/>
        <v>290.99306237638319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</v>
      </c>
      <c r="N30" s="14">
        <f>IF(A30&lt;'Données projet'!$A$36,$K$205^A30,IF(A30='Données projet'!$A$36,'Données projet'!$B$36,N29+M30-V29))</f>
        <v>159.99999999999994</v>
      </c>
      <c r="O30" s="14">
        <f>N30*VLOOKUP('Données projet'!$B$9,Paramètres!$A$1:$I$88,3,0)*VLOOKUP('Données projet'!$B$9,Paramètres!$A$1:$I$88,5,0)</f>
        <v>95.679999999999978</v>
      </c>
      <c r="P30" s="14">
        <f t="shared" si="43"/>
        <v>25.930186937101944</v>
      </c>
      <c r="Q30" s="22">
        <f t="shared" si="2"/>
        <v>211.80440891545254</v>
      </c>
      <c r="R30" s="60">
        <f t="shared" si="0"/>
        <v>501.47107558211923</v>
      </c>
      <c r="S30" s="60">
        <f ca="1">AVERAGE(OFFSET($R$3,0,0,'Données projet'!$E$9+1,1))-AVERAGE(OFFSET($H$3,0,0,'Données projet'!$E$9+1,1))</f>
        <v>271.38000364539801</v>
      </c>
      <c r="T30" s="60">
        <f t="shared" si="3"/>
        <v>264.52026741435606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4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9.3000000000000007</v>
      </c>
      <c r="AI30" s="14">
        <f>IF(A30&lt;'Données projet'!$A$62,$AF$205^A30,IF(A30='Données projet'!$A$62,'Données projet'!$B$62,AI29+AH30-AQ29))</f>
        <v>93.09999999999998</v>
      </c>
      <c r="AJ30" s="14">
        <f>AI30*VLOOKUP('Données projet'!$B$10,Paramètres!$A$1:$I$88,3,0)*VLOOKUP('Données projet'!$B$10,Paramètres!$A$1:$I$88,5,0)</f>
        <v>43.570799999999991</v>
      </c>
      <c r="AK30" s="14">
        <f t="shared" si="44"/>
        <v>12.940326634618197</v>
      </c>
      <c r="AL30" s="22">
        <f t="shared" si="5"/>
        <v>98.42354555529333</v>
      </c>
      <c r="AM30" s="60">
        <f t="shared" si="6"/>
        <v>388.09021222196003</v>
      </c>
      <c r="AN30" s="60">
        <f ca="1">AVERAGE(OFFSET($AM$3,0,0,'Données projet'!$E$10+1,1))-AVERAGE(OFFSET($H$3,0,0,'Données projet'!$E$10+1,1))</f>
        <v>337.78495403273814</v>
      </c>
      <c r="AO30" s="60">
        <f t="shared" si="7"/>
        <v>125.68207463669694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IF(A30&lt;'Données projet'!$A$88,$BA$205^A30,IF(A30='Données projet'!$A$88,'Données projet'!$B$88,BD29+BC30-BL29))</f>
        <v>93.40000000000002</v>
      </c>
      <c r="BE30" s="14">
        <f>BD30*VLOOKUP('Données projet'!$B$11,Paramètres!$A$1:$I$88,3,0)*VLOOKUP('Données projet'!$B$11,Paramètres!$A$1:$I$88,5,0)</f>
        <v>84.508320000000026</v>
      </c>
      <c r="BF30" s="14">
        <f t="shared" si="45"/>
        <v>23.235950088324714</v>
      </c>
      <c r="BG30" s="22">
        <f t="shared" si="9"/>
        <v>187.65460373716556</v>
      </c>
      <c r="BH30" s="60">
        <f t="shared" si="10"/>
        <v>477.32127040383227</v>
      </c>
      <c r="BI30" s="60">
        <f ca="1">AVERAGE(OFFSET($BH$3,0,0,'Données projet'!$E$11+1,1))-AVERAGE(OFFSET($H$3,0,0,'Données projet'!$E$11+1,1))</f>
        <v>418.35474121670717</v>
      </c>
      <c r="BJ30" s="60">
        <f t="shared" si="11"/>
        <v>240.19413322685813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7.8</v>
      </c>
      <c r="BY30" s="13">
        <f>IF(A30&lt;'Données projet'!$A$114,$BV$205^A30,IF(A30='Données projet'!$A$114,'Données projet'!$B$114,BY29+BX30-CG29))</f>
        <v>210.59999999999997</v>
      </c>
      <c r="BZ30" s="14">
        <f>BY30*VLOOKUP('Données projet'!$B$12,Paramètres!$A$1:$I$88,3,0)*VLOOKUP('Données projet'!$B$12,Paramètres!$A$1:$I$88,5,0)</f>
        <v>200.40695999999997</v>
      </c>
      <c r="CA30" s="14">
        <f t="shared" si="46"/>
        <v>49.83359463227378</v>
      </c>
      <c r="CB30" s="22">
        <f t="shared" si="13"/>
        <v>435.83563265121012</v>
      </c>
      <c r="CC30" s="60">
        <f t="shared" si="14"/>
        <v>725.5022993178768</v>
      </c>
      <c r="CD30" s="60">
        <f ca="1">AVERAGE(OFFSET($CC$3,0,0,'Données projet'!$E$12+1,1))-AVERAGE(OFFSET($H$3,0,0,'Données projet'!$E$12+1,1))</f>
        <v>623.21217629928469</v>
      </c>
      <c r="CE30" s="60">
        <f t="shared" si="15"/>
        <v>481.72972161993044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IF(A30&lt;'Données projet'!$A$140,$CQ$205^A30,IF(A30='Données projet'!$A$140,'Données projet'!$B$140,CT29+CS30-DB29))</f>
        <v>93.40000000000002</v>
      </c>
      <c r="CU30" s="18">
        <f>CT30*VLOOKUP('Données projet'!$B$13,Paramètres!$A$1:$I$88,3,0)*VLOOKUP('Données projet'!$B$13,Paramètres!$A$1:$I$88,5,0)</f>
        <v>90.336480000000023</v>
      </c>
      <c r="CV30" s="14">
        <f t="shared" si="47"/>
        <v>24.646358234355564</v>
      </c>
      <c r="CW30" s="22">
        <f t="shared" si="17"/>
        <v>200.26177659150264</v>
      </c>
      <c r="CX30" s="60">
        <f t="shared" si="18"/>
        <v>489.9284432581693</v>
      </c>
      <c r="CY30" s="60">
        <f ca="1">AVERAGE(OFFSET($CX$3,0,0,'Données projet'!$E$13+1,1))-AVERAGE(OFFSET($H$3,0,0,'Données projet'!$E$13+1,1))</f>
        <v>450.52897460309299</v>
      </c>
      <c r="CZ30" s="60">
        <f t="shared" si="19"/>
        <v>256.43229384163016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IF(A30&lt;'Données projet'!$A$166,$DL$205^A30,IF(A30='Données projet'!$A$166,'Données projet'!$B$166,DO29+DN30-DW29))</f>
        <v>93.40000000000002</v>
      </c>
      <c r="DP30" s="18">
        <f>DO30*VLOOKUP('Données projet'!$B$14,Paramètres!$A$1:$I$88,3,0)*VLOOKUP('Données projet'!$B$14,Paramètres!$A$1:$I$88,5,0)</f>
        <v>94.707600000000028</v>
      </c>
      <c r="DQ30" s="14">
        <f t="shared" si="48"/>
        <v>25.697193912523566</v>
      </c>
      <c r="DR30" s="22">
        <f t="shared" si="21"/>
        <v>209.70501606431188</v>
      </c>
      <c r="DS30" s="60">
        <f t="shared" si="22"/>
        <v>499.37168273097859</v>
      </c>
      <c r="DT30" s="60">
        <f ca="1">AVERAGE(OFFSET($DS$3,0,0,'Données projet'!$E$14+1,1))-AVERAGE(OFFSET($H$3,0,0,'Données projet'!$E$14+1,1))</f>
        <v>474.63177687063143</v>
      </c>
      <c r="DU30" s="60">
        <f t="shared" si="23"/>
        <v>268.5956535713255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9.1999999999999993</v>
      </c>
      <c r="EJ30" s="13">
        <f>IF(A30&lt;'Données projet'!$A$192,$EG$205^A30,IF(A30='Données projet'!$A$192,'Données projet'!$B$192,EJ29+EI30-ER29))</f>
        <v>93.40000000000002</v>
      </c>
      <c r="EK30" s="18">
        <f>EJ30*VLOOKUP('Données projet'!$B$15,Paramètres!$A$1:$I$88,3,0)*VLOOKUP('Données projet'!$B$15,Paramètres!$A$1:$I$88,5,0)</f>
        <v>81.594240000000028</v>
      </c>
      <c r="EL30" s="14">
        <f t="shared" si="49"/>
        <v>22.526535320646357</v>
      </c>
      <c r="EM30" s="22">
        <f t="shared" si="25"/>
        <v>181.34368368345915</v>
      </c>
      <c r="EN30" s="60">
        <f t="shared" si="26"/>
        <v>471.0103503501258</v>
      </c>
      <c r="EO30" s="60">
        <f ca="1">AVERAGE(OFFSET($EN$3,0,0,'Données projet'!$E$15+1,1))-AVERAGE(OFFSET($H$3,0,0,'Données projet'!$E$15+1,1))</f>
        <v>402.25078715328965</v>
      </c>
      <c r="EP30" s="60">
        <f t="shared" si="27"/>
        <v>232.06583422454258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0" t="e">
        <f t="shared" si="30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0" t="e">
        <f t="shared" si="34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0" t="e">
        <f t="shared" si="38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3">
      <c r="A31" s="11">
        <f t="shared" si="4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15.287999999999995</v>
      </c>
      <c r="D31" s="12">
        <f t="shared" si="4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8">
        <f t="shared" si="1"/>
        <v>292.22651404374136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</v>
      </c>
      <c r="N31" s="14">
        <f>IF(A31&lt;'Données projet'!$A$36,$K$205^A31,IF(A31='Données projet'!$A$36,'Données projet'!$B$36,N30+M31-V30))</f>
        <v>173.99999999999994</v>
      </c>
      <c r="O31" s="14">
        <f>N31*VLOOKUP('Données projet'!$B$9,Paramètres!$A$1:$I$88,3,0)*VLOOKUP('Données projet'!$B$9,Paramètres!$A$1:$I$88,5,0)</f>
        <v>104.05199999999998</v>
      </c>
      <c r="P31" s="14">
        <f t="shared" si="43"/>
        <v>27.925087771564417</v>
      </c>
      <c r="Q31" s="22">
        <f t="shared" si="2"/>
        <v>229.86009453547459</v>
      </c>
      <c r="R31" s="60">
        <f t="shared" si="0"/>
        <v>520.74898342436347</v>
      </c>
      <c r="S31" s="60">
        <f ca="1">AVERAGE(OFFSET($R$3,0,0,'Données projet'!$E$9+1,1))-AVERAGE(OFFSET($H$3,0,0,'Données projet'!$E$9+1,1))</f>
        <v>271.38000364539801</v>
      </c>
      <c r="T31" s="60">
        <f t="shared" si="3"/>
        <v>264.52026741435606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4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9.3000000000000007</v>
      </c>
      <c r="AI31" s="14">
        <f>IF(A31&lt;'Données projet'!$A$62,$AF$205^A31,IF(A31='Données projet'!$A$62,'Données projet'!$B$62,AI30+AH31-AQ30))</f>
        <v>102.39999999999998</v>
      </c>
      <c r="AJ31" s="14">
        <f>AI31*VLOOKUP('Données projet'!$B$10,Paramètres!$A$1:$I$88,3,0)*VLOOKUP('Données projet'!$B$10,Paramètres!$A$1:$I$88,5,0)</f>
        <v>47.923199999999987</v>
      </c>
      <c r="AK31" s="14">
        <f t="shared" si="44"/>
        <v>14.076099961955951</v>
      </c>
      <c r="AL31" s="22">
        <f t="shared" si="5"/>
        <v>107.98211410040659</v>
      </c>
      <c r="AM31" s="60">
        <f t="shared" si="6"/>
        <v>398.87100298929545</v>
      </c>
      <c r="AN31" s="60">
        <f ca="1">AVERAGE(OFFSET($AM$3,0,0,'Données projet'!$E$10+1,1))-AVERAGE(OFFSET($H$3,0,0,'Données projet'!$E$10+1,1))</f>
        <v>337.78495403273814</v>
      </c>
      <c r="AO31" s="60">
        <f t="shared" si="7"/>
        <v>125.68207463669694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IF(A31&lt;'Données projet'!$A$88,$BA$205^A31,IF(A31='Données projet'!$A$88,'Données projet'!$B$88,BD30+BC31-BL30))</f>
        <v>102.60000000000002</v>
      </c>
      <c r="BE31" s="14">
        <f>BD31*VLOOKUP('Données projet'!$B$11,Paramètres!$A$1:$I$88,3,0)*VLOOKUP('Données projet'!$B$11,Paramètres!$A$1:$I$88,5,0)</f>
        <v>92.832480000000018</v>
      </c>
      <c r="BF31" s="14">
        <f t="shared" si="45"/>
        <v>25.247114117480137</v>
      </c>
      <c r="BG31" s="22">
        <f t="shared" si="9"/>
        <v>205.65529308794461</v>
      </c>
      <c r="BH31" s="60">
        <f t="shared" si="10"/>
        <v>496.54418197683344</v>
      </c>
      <c r="BI31" s="60">
        <f ca="1">AVERAGE(OFFSET($BH$3,0,0,'Données projet'!$E$11+1,1))-AVERAGE(OFFSET($H$3,0,0,'Données projet'!$E$11+1,1))</f>
        <v>418.35474121670717</v>
      </c>
      <c r="BJ31" s="60">
        <f t="shared" si="11"/>
        <v>240.19413322685813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7.8</v>
      </c>
      <c r="BY31" s="13">
        <f>IF(A31&lt;'Données projet'!$A$114,$BV$205^A31,IF(A31='Données projet'!$A$114,'Données projet'!$B$114,BY30+BX31-CG30))</f>
        <v>218.39999999999998</v>
      </c>
      <c r="BZ31" s="14">
        <f>BY31*VLOOKUP('Données projet'!$B$12,Paramètres!$A$1:$I$88,3,0)*VLOOKUP('Données projet'!$B$12,Paramètres!$A$1:$I$88,5,0)</f>
        <v>207.82943999999998</v>
      </c>
      <c r="CA31" s="14">
        <f t="shared" si="46"/>
        <v>51.460977293430311</v>
      </c>
      <c r="CB31" s="22">
        <f t="shared" si="13"/>
        <v>451.59747678605771</v>
      </c>
      <c r="CC31" s="60">
        <f t="shared" si="14"/>
        <v>742.48636567494657</v>
      </c>
      <c r="CD31" s="60">
        <f ca="1">AVERAGE(OFFSET($CC$3,0,0,'Données projet'!$E$12+1,1))-AVERAGE(OFFSET($H$3,0,0,'Données projet'!$E$12+1,1))</f>
        <v>623.21217629928469</v>
      </c>
      <c r="CE31" s="60">
        <f t="shared" si="15"/>
        <v>481.72972161993044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IF(A31&lt;'Données projet'!$A$140,$CQ$205^A31,IF(A31='Données projet'!$A$140,'Données projet'!$B$140,CT30+CS31-DB30))</f>
        <v>102.60000000000002</v>
      </c>
      <c r="CU31" s="18">
        <f>CT31*VLOOKUP('Données projet'!$B$13,Paramètres!$A$1:$I$88,3,0)*VLOOKUP('Données projet'!$B$13,Paramètres!$A$1:$I$88,5,0)</f>
        <v>99.234720000000024</v>
      </c>
      <c r="CV31" s="14">
        <f t="shared" si="47"/>
        <v>26.779598706219044</v>
      </c>
      <c r="CW31" s="22">
        <f t="shared" si="17"/>
        <v>219.47493841333153</v>
      </c>
      <c r="CX31" s="60">
        <f t="shared" si="18"/>
        <v>510.36382730222039</v>
      </c>
      <c r="CY31" s="60">
        <f ca="1">AVERAGE(OFFSET($CX$3,0,0,'Données projet'!$E$13+1,1))-AVERAGE(OFFSET($H$3,0,0,'Données projet'!$E$13+1,1))</f>
        <v>450.52897460309299</v>
      </c>
      <c r="CZ31" s="60">
        <f t="shared" si="19"/>
        <v>256.43229384163016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IF(A31&lt;'Données projet'!$A$166,$DL$205^A31,IF(A31='Données projet'!$A$166,'Données projet'!$B$166,DO30+DN31-DW30))</f>
        <v>102.60000000000002</v>
      </c>
      <c r="DP31" s="18">
        <f>DO31*VLOOKUP('Données projet'!$B$14,Paramètres!$A$1:$I$88,3,0)*VLOOKUP('Données projet'!$B$14,Paramètres!$A$1:$I$88,5,0)</f>
        <v>104.03640000000003</v>
      </c>
      <c r="DQ31" s="14">
        <f t="shared" si="48"/>
        <v>27.921388397820998</v>
      </c>
      <c r="DR31" s="22">
        <f t="shared" si="21"/>
        <v>229.82648145953826</v>
      </c>
      <c r="DS31" s="60">
        <f t="shared" si="22"/>
        <v>520.71537034842709</v>
      </c>
      <c r="DT31" s="60">
        <f ca="1">AVERAGE(OFFSET($DS$3,0,0,'Données projet'!$E$14+1,1))-AVERAGE(OFFSET($H$3,0,0,'Données projet'!$E$14+1,1))</f>
        <v>474.63177687063143</v>
      </c>
      <c r="DU31" s="60">
        <f t="shared" si="23"/>
        <v>268.5956535713255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9.1999999999999993</v>
      </c>
      <c r="EJ31" s="13">
        <f>IF(A31&lt;'Données projet'!$A$192,$EG$205^A31,IF(A31='Données projet'!$A$192,'Données projet'!$B$192,EJ30+EI31-ER30))</f>
        <v>102.60000000000002</v>
      </c>
      <c r="EK31" s="18">
        <f>EJ31*VLOOKUP('Données projet'!$B$15,Paramètres!$A$1:$I$88,3,0)*VLOOKUP('Données projet'!$B$15,Paramètres!$A$1:$I$88,5,0)</f>
        <v>89.631360000000029</v>
      </c>
      <c r="EL31" s="14">
        <f t="shared" si="49"/>
        <v>24.476296676053405</v>
      </c>
      <c r="EM31" s="22">
        <f t="shared" si="25"/>
        <v>198.73750204412639</v>
      </c>
      <c r="EN31" s="60">
        <f t="shared" si="26"/>
        <v>489.62639093301527</v>
      </c>
      <c r="EO31" s="60">
        <f ca="1">AVERAGE(OFFSET($EN$3,0,0,'Données projet'!$E$15+1,1))-AVERAGE(OFFSET($H$3,0,0,'Données projet'!$E$15+1,1))</f>
        <v>402.25078715328965</v>
      </c>
      <c r="EP31" s="60">
        <f t="shared" si="27"/>
        <v>232.06583422454258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0" t="e">
        <f t="shared" si="30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0" t="e">
        <f t="shared" si="34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0" t="e">
        <f t="shared" si="38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3">
      <c r="A32" s="11">
        <f t="shared" si="4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15.833999999999994</v>
      </c>
      <c r="D32" s="12">
        <f t="shared" si="4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8">
        <f t="shared" si="1"/>
        <v>293.45879348577108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</v>
      </c>
      <c r="N32" s="14">
        <f>IF(A32&lt;'Données projet'!$A$36,$K$205^A32,IF(A32='Données projet'!$A$36,'Données projet'!$B$36,N31+M32-V31))</f>
        <v>187.99999999999994</v>
      </c>
      <c r="O32" s="14">
        <f>N32*VLOOKUP('Données projet'!$B$9,Paramètres!$A$1:$I$88,3,0)*VLOOKUP('Données projet'!$B$9,Paramètres!$A$1:$I$88,5,0)</f>
        <v>112.42399999999998</v>
      </c>
      <c r="P32" s="14">
        <f t="shared" si="43"/>
        <v>29.901371354345123</v>
      </c>
      <c r="Q32" s="22">
        <f t="shared" si="2"/>
        <v>247.88335510881768</v>
      </c>
      <c r="R32" s="60">
        <f t="shared" si="0"/>
        <v>539.99446621992888</v>
      </c>
      <c r="S32" s="60">
        <f ca="1">AVERAGE(OFFSET($R$3,0,0,'Données projet'!$E$9+1,1))-AVERAGE(OFFSET($H$3,0,0,'Données projet'!$E$9+1,1))</f>
        <v>271.38000364539801</v>
      </c>
      <c r="T32" s="60">
        <f t="shared" si="3"/>
        <v>264.52026741435606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4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9.3000000000000007</v>
      </c>
      <c r="AI32" s="14">
        <f>IF(A32&lt;'Données projet'!$A$62,$AF$205^A32,IF(A32='Données projet'!$A$62,'Données projet'!$B$62,AI31+AH32-AQ31))</f>
        <v>111.69999999999997</v>
      </c>
      <c r="AJ32" s="14">
        <f>AI32*VLOOKUP('Données projet'!$B$10,Paramètres!$A$1:$I$88,3,0)*VLOOKUP('Données projet'!$B$10,Paramètres!$A$1:$I$88,5,0)</f>
        <v>52.27559999999999</v>
      </c>
      <c r="AK32" s="14">
        <f t="shared" si="44"/>
        <v>15.199912378332435</v>
      </c>
      <c r="AL32" s="22">
        <f t="shared" si="5"/>
        <v>117.51985072559563</v>
      </c>
      <c r="AM32" s="60">
        <f t="shared" si="6"/>
        <v>409.63096183670677</v>
      </c>
      <c r="AN32" s="60">
        <f ca="1">AVERAGE(OFFSET($AM$3,0,0,'Données projet'!$E$10+1,1))-AVERAGE(OFFSET($H$3,0,0,'Données projet'!$E$10+1,1))</f>
        <v>337.78495403273814</v>
      </c>
      <c r="AO32" s="60">
        <f t="shared" si="7"/>
        <v>125.68207463669694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IF(A32&lt;'Données projet'!$A$88,$BA$205^A32,IF(A32='Données projet'!$A$88,'Données projet'!$B$88,BD31+BC32-BL31))</f>
        <v>111.80000000000003</v>
      </c>
      <c r="BE32" s="14">
        <f>BD32*VLOOKUP('Données projet'!$B$11,Paramètres!$A$1:$I$88,3,0)*VLOOKUP('Données projet'!$B$11,Paramètres!$A$1:$I$88,5,0)</f>
        <v>101.15664000000001</v>
      </c>
      <c r="BF32" s="14">
        <f t="shared" si="45"/>
        <v>27.237366379381644</v>
      </c>
      <c r="BG32" s="22">
        <f t="shared" si="9"/>
        <v>223.61956111075639</v>
      </c>
      <c r="BH32" s="60">
        <f t="shared" si="10"/>
        <v>515.73067222186751</v>
      </c>
      <c r="BI32" s="60">
        <f ca="1">AVERAGE(OFFSET($BH$3,0,0,'Données projet'!$E$11+1,1))-AVERAGE(OFFSET($H$3,0,0,'Données projet'!$E$11+1,1))</f>
        <v>418.35474121670717</v>
      </c>
      <c r="BJ32" s="60">
        <f t="shared" si="11"/>
        <v>240.19413322685813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7.8</v>
      </c>
      <c r="BY32" s="13">
        <f>IF(A32&lt;'Données projet'!$A$114,$BV$205^A32,IF(A32='Données projet'!$A$114,'Données projet'!$B$114,BY31+BX32-CG31))</f>
        <v>226.2</v>
      </c>
      <c r="BZ32" s="14">
        <f>BY32*VLOOKUP('Données projet'!$B$12,Paramètres!$A$1:$I$88,3,0)*VLOOKUP('Données projet'!$B$12,Paramètres!$A$1:$I$88,5,0)</f>
        <v>215.25192000000001</v>
      </c>
      <c r="CA32" s="14">
        <f t="shared" si="46"/>
        <v>53.081607218603985</v>
      </c>
      <c r="CB32" s="22">
        <f t="shared" si="13"/>
        <v>467.3475599057353</v>
      </c>
      <c r="CC32" s="60">
        <f t="shared" si="14"/>
        <v>759.45867101684644</v>
      </c>
      <c r="CD32" s="60">
        <f ca="1">AVERAGE(OFFSET($CC$3,0,0,'Données projet'!$E$12+1,1))-AVERAGE(OFFSET($H$3,0,0,'Données projet'!$E$12+1,1))</f>
        <v>623.21217629928469</v>
      </c>
      <c r="CE32" s="60">
        <f t="shared" si="15"/>
        <v>481.72972161993044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IF(A32&lt;'Données projet'!$A$140,$CQ$205^A32,IF(A32='Données projet'!$A$140,'Données projet'!$B$140,CT31+CS32-DB31))</f>
        <v>111.80000000000003</v>
      </c>
      <c r="CU32" s="18">
        <f>CT32*VLOOKUP('Données projet'!$B$13,Paramètres!$A$1:$I$88,3,0)*VLOOKUP('Données projet'!$B$13,Paramètres!$A$1:$I$88,5,0)</f>
        <v>108.13296000000003</v>
      </c>
      <c r="CV32" s="14">
        <f t="shared" si="47"/>
        <v>28.890658079177882</v>
      </c>
      <c r="CW32" s="22">
        <f t="shared" si="17"/>
        <v>238.64946815456821</v>
      </c>
      <c r="CX32" s="60">
        <f t="shared" si="18"/>
        <v>530.76057926567933</v>
      </c>
      <c r="CY32" s="60">
        <f ca="1">AVERAGE(OFFSET($CX$3,0,0,'Données projet'!$E$13+1,1))-AVERAGE(OFFSET($H$3,0,0,'Données projet'!$E$13+1,1))</f>
        <v>450.52897460309299</v>
      </c>
      <c r="CZ32" s="60">
        <f t="shared" si="19"/>
        <v>256.43229384163016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IF(A32&lt;'Données projet'!$A$166,$DL$205^A32,IF(A32='Données projet'!$A$166,'Données projet'!$B$166,DO31+DN32-DW31))</f>
        <v>111.80000000000003</v>
      </c>
      <c r="DP32" s="18">
        <f>DO32*VLOOKUP('Données projet'!$B$14,Paramètres!$A$1:$I$88,3,0)*VLOOKUP('Données projet'!$B$14,Paramètres!$A$1:$I$88,5,0)</f>
        <v>113.36520000000003</v>
      </c>
      <c r="DQ32" s="14">
        <f t="shared" si="48"/>
        <v>30.122456058687614</v>
      </c>
      <c r="DR32" s="22">
        <f t="shared" si="21"/>
        <v>249.9076676355476</v>
      </c>
      <c r="DS32" s="60">
        <f t="shared" si="22"/>
        <v>542.01877874665877</v>
      </c>
      <c r="DT32" s="60">
        <f ca="1">AVERAGE(OFFSET($DS$3,0,0,'Données projet'!$E$14+1,1))-AVERAGE(OFFSET($H$3,0,0,'Données projet'!$E$14+1,1))</f>
        <v>474.63177687063143</v>
      </c>
      <c r="DU32" s="60">
        <f t="shared" si="23"/>
        <v>268.5956535713255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9.1999999999999993</v>
      </c>
      <c r="EJ32" s="13">
        <f>IF(A32&lt;'Données projet'!$A$192,$EG$205^A32,IF(A32='Données projet'!$A$192,'Données projet'!$B$192,EJ31+EI32-ER31))</f>
        <v>111.80000000000003</v>
      </c>
      <c r="EK32" s="18">
        <f>EJ32*VLOOKUP('Données projet'!$B$15,Paramètres!$A$1:$I$88,3,0)*VLOOKUP('Données projet'!$B$15,Paramètres!$A$1:$I$88,5,0)</f>
        <v>97.668480000000031</v>
      </c>
      <c r="EL32" s="14">
        <f t="shared" si="49"/>
        <v>26.405784719550642</v>
      </c>
      <c r="EM32" s="22">
        <f t="shared" si="25"/>
        <v>216.09601105321738</v>
      </c>
      <c r="EN32" s="60">
        <f t="shared" si="26"/>
        <v>508.20712216432855</v>
      </c>
      <c r="EO32" s="60">
        <f ca="1">AVERAGE(OFFSET($EN$3,0,0,'Données projet'!$E$15+1,1))-AVERAGE(OFFSET($H$3,0,0,'Données projet'!$E$15+1,1))</f>
        <v>402.25078715328965</v>
      </c>
      <c r="EP32" s="60">
        <f t="shared" si="27"/>
        <v>232.06583422454258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0" t="e">
        <f t="shared" si="30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0" t="e">
        <f t="shared" si="34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0" t="e">
        <f t="shared" si="38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3">
      <c r="A33" s="11">
        <f t="shared" si="4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16.379999999999995</v>
      </c>
      <c r="D33" s="12">
        <f t="shared" si="4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8">
        <f t="shared" si="1"/>
        <v>294.68994575680784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202</v>
      </c>
      <c r="L33" s="13">
        <f>VLOOKUP(A33,'Données projet'!$A$35:$I$55,9,0)</f>
        <v>14</v>
      </c>
      <c r="M33" s="13">
        <f t="array" ref="M33">INDEX(L:L,MIN(IF(ISNUMBER(L33:L229),ROW(L33:L229),"")))</f>
        <v>14</v>
      </c>
      <c r="N33" s="14">
        <f>IF(A33&lt;'Données projet'!$A$36,$K$205^A33,IF(A33='Données projet'!$A$36,'Données projet'!$B$36,N32+M33-V32))</f>
        <v>201.99999999999994</v>
      </c>
      <c r="O33" s="14">
        <f>N33*VLOOKUP('Données projet'!$B$9,Paramètres!$A$1:$I$88,3,0)*VLOOKUP('Données projet'!$B$9,Paramètres!$A$1:$I$88,5,0)</f>
        <v>120.79599999999996</v>
      </c>
      <c r="P33" s="14">
        <f t="shared" si="43"/>
        <v>31.860581725070222</v>
      </c>
      <c r="Q33" s="22">
        <f t="shared" si="2"/>
        <v>265.87687983783059</v>
      </c>
      <c r="R33" s="60">
        <f t="shared" si="0"/>
        <v>559.2102131711639</v>
      </c>
      <c r="S33" s="60">
        <f ca="1">AVERAGE(OFFSET($R$3,0,0,'Données projet'!$E$9+1,1))-AVERAGE(OFFSET($H$3,0,0,'Données projet'!$E$9+1,1))</f>
        <v>271.38000364539801</v>
      </c>
      <c r="T33" s="60">
        <f t="shared" si="3"/>
        <v>264.52026741435606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4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9.3000000000000007</v>
      </c>
      <c r="AH33" s="13">
        <f t="array" ref="AH33">INDEX(AG:AG,MIN(IF(ISNUMBER(AG33:AG229),ROW(AG33:AG229),"")))</f>
        <v>9.3000000000000007</v>
      </c>
      <c r="AI33" s="14">
        <f>IF(A33&lt;'Données projet'!$A$62,$AF$205^A33,IF(A33='Données projet'!$A$62,'Données projet'!$B$62,AI32+AH33-AQ32))</f>
        <v>120.99999999999997</v>
      </c>
      <c r="AJ33" s="14">
        <f>AI33*VLOOKUP('Données projet'!$B$10,Paramètres!$A$1:$I$88,3,0)*VLOOKUP('Données projet'!$B$10,Paramètres!$A$1:$I$88,5,0)</f>
        <v>56.627999999999986</v>
      </c>
      <c r="AK33" s="14">
        <f t="shared" si="44"/>
        <v>16.312872953208519</v>
      </c>
      <c r="AL33" s="22">
        <f t="shared" si="5"/>
        <v>127.03868706017147</v>
      </c>
      <c r="AM33" s="60">
        <f t="shared" si="6"/>
        <v>420.37202039350478</v>
      </c>
      <c r="AN33" s="60">
        <f ca="1">AVERAGE(OFFSET($AM$3,0,0,'Données projet'!$E$10+1,1))-AVERAGE(OFFSET($H$3,0,0,'Données projet'!$E$10+1,1))</f>
        <v>337.78495403273814</v>
      </c>
      <c r="AO33" s="60">
        <f t="shared" si="7"/>
        <v>125.68207463669694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IF(A33&lt;'Données projet'!$A$88,$BA$205^A33,IF(A33='Données projet'!$A$88,'Données projet'!$B$88,BD32+BC33-BL32))</f>
        <v>121.00000000000003</v>
      </c>
      <c r="BE33" s="14">
        <f>BD33*VLOOKUP('Données projet'!$B$11,Paramètres!$A$1:$I$88,3,0)*VLOOKUP('Données projet'!$B$11,Paramètres!$A$1:$I$88,5,0)</f>
        <v>109.48080000000002</v>
      </c>
      <c r="BF33" s="14">
        <f t="shared" si="45"/>
        <v>29.208623339903898</v>
      </c>
      <c r="BG33" s="22">
        <f t="shared" si="9"/>
        <v>241.55074565033269</v>
      </c>
      <c r="BH33" s="60">
        <f t="shared" si="10"/>
        <v>534.88407898366597</v>
      </c>
      <c r="BI33" s="60">
        <f ca="1">AVERAGE(OFFSET($BH$3,0,0,'Données projet'!$E$11+1,1))-AVERAGE(OFFSET($H$3,0,0,'Données projet'!$E$11+1,1))</f>
        <v>418.35474121670717</v>
      </c>
      <c r="BJ33" s="60">
        <f t="shared" si="11"/>
        <v>240.19413322685813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234</v>
      </c>
      <c r="BW33" s="13">
        <f>VLOOKUP(A33,'Données projet'!$A$113:$I$133,9,0)</f>
        <v>7.8</v>
      </c>
      <c r="BX33" s="13">
        <f t="array" ref="BX33">INDEX(BW:BW,MIN(IF(ISNUMBER(BW33:BW229),ROW(BW33:BW229),"")))</f>
        <v>7.8</v>
      </c>
      <c r="BY33" s="13">
        <f>IF(A33&lt;'Données projet'!$A$114,$BV$205^A33,IF(A33='Données projet'!$A$114,'Données projet'!$B$114,BY32+BX33-CG32))</f>
        <v>234</v>
      </c>
      <c r="BZ33" s="14">
        <f>BY33*VLOOKUP('Données projet'!$B$12,Paramètres!$A$1:$I$88,3,0)*VLOOKUP('Données projet'!$B$12,Paramètres!$A$1:$I$88,5,0)</f>
        <v>222.67440000000002</v>
      </c>
      <c r="CA33" s="14">
        <f t="shared" si="46"/>
        <v>54.695743948366477</v>
      </c>
      <c r="CB33" s="22">
        <f t="shared" si="13"/>
        <v>483.08633404340497</v>
      </c>
      <c r="CC33" s="60">
        <f t="shared" si="14"/>
        <v>776.41966737673829</v>
      </c>
      <c r="CD33" s="60">
        <f ca="1">AVERAGE(OFFSET($CC$3,0,0,'Données projet'!$E$12+1,1))-AVERAGE(OFFSET($H$3,0,0,'Données projet'!$E$12+1,1))</f>
        <v>623.21217629928469</v>
      </c>
      <c r="CE33" s="60">
        <f t="shared" si="15"/>
        <v>481.72972161993044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IF(A33&lt;'Données projet'!$A$140,$CQ$205^A33,IF(A33='Données projet'!$A$140,'Données projet'!$B$140,CT32+CS33-DB32))</f>
        <v>121.00000000000003</v>
      </c>
      <c r="CU33" s="18">
        <f>CT33*VLOOKUP('Données projet'!$B$13,Paramètres!$A$1:$I$88,3,0)*VLOOKUP('Données projet'!$B$13,Paramètres!$A$1:$I$88,5,0)</f>
        <v>117.03120000000003</v>
      </c>
      <c r="CV33" s="14">
        <f t="shared" si="47"/>
        <v>30.981569147428555</v>
      </c>
      <c r="CW33" s="22">
        <f t="shared" si="17"/>
        <v>257.78890626510474</v>
      </c>
      <c r="CX33" s="60">
        <f t="shared" si="18"/>
        <v>551.122239598438</v>
      </c>
      <c r="CY33" s="60">
        <f ca="1">AVERAGE(OFFSET($CX$3,0,0,'Données projet'!$E$13+1,1))-AVERAGE(OFFSET($H$3,0,0,'Données projet'!$E$13+1,1))</f>
        <v>450.52897460309299</v>
      </c>
      <c r="CZ33" s="60">
        <f t="shared" si="19"/>
        <v>256.43229384163016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IF(A33&lt;'Données projet'!$A$166,$DL$205^A33,IF(A33='Données projet'!$A$166,'Données projet'!$B$166,DO32+DN33-DW32))</f>
        <v>121.00000000000003</v>
      </c>
      <c r="DP33" s="18">
        <f>DO33*VLOOKUP('Données projet'!$B$14,Paramètres!$A$1:$I$88,3,0)*VLOOKUP('Données projet'!$B$14,Paramètres!$A$1:$I$88,5,0)</f>
        <v>122.69400000000003</v>
      </c>
      <c r="DQ33" s="14">
        <f t="shared" si="48"/>
        <v>32.302516360650685</v>
      </c>
      <c r="DR33" s="22">
        <f t="shared" si="21"/>
        <v>269.95226599480003</v>
      </c>
      <c r="DS33" s="60">
        <f t="shared" si="22"/>
        <v>563.28559932813334</v>
      </c>
      <c r="DT33" s="60">
        <f ca="1">AVERAGE(OFFSET($DS$3,0,0,'Données projet'!$E$14+1,1))-AVERAGE(OFFSET($H$3,0,0,'Données projet'!$E$14+1,1))</f>
        <v>474.63177687063143</v>
      </c>
      <c r="DU33" s="60">
        <f t="shared" si="23"/>
        <v>268.5956535713255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121</v>
      </c>
      <c r="EH33" s="13">
        <f>VLOOKUP(A33,'Données projet'!$A$191:$I$211,9,0)</f>
        <v>9.1999999999999993</v>
      </c>
      <c r="EI33" s="13">
        <f t="array" ref="EI33">INDEX(EH:EH,MIN(IF(ISNUMBER(EH33:EH229),ROW(EH33:EH229),"")))</f>
        <v>9.1999999999999993</v>
      </c>
      <c r="EJ33" s="13">
        <f>IF(A33&lt;'Données projet'!$A$192,$EG$205^A33,IF(A33='Données projet'!$A$192,'Données projet'!$B$192,EJ32+EI33-ER32))</f>
        <v>121.00000000000003</v>
      </c>
      <c r="EK33" s="18">
        <f>EJ33*VLOOKUP('Données projet'!$B$15,Paramètres!$A$1:$I$88,3,0)*VLOOKUP('Données projet'!$B$15,Paramètres!$A$1:$I$88,5,0)</f>
        <v>105.70560000000003</v>
      </c>
      <c r="EL33" s="14">
        <f t="shared" si="49"/>
        <v>28.316857405560018</v>
      </c>
      <c r="EM33" s="22">
        <f t="shared" si="25"/>
        <v>233.42244664801709</v>
      </c>
      <c r="EN33" s="60">
        <f t="shared" si="26"/>
        <v>526.75577998135043</v>
      </c>
      <c r="EO33" s="60">
        <f ca="1">AVERAGE(OFFSET($EN$3,0,0,'Données projet'!$E$15+1,1))-AVERAGE(OFFSET($H$3,0,0,'Données projet'!$E$15+1,1))</f>
        <v>402.25078715328965</v>
      </c>
      <c r="EP33" s="60">
        <f t="shared" si="27"/>
        <v>232.06583422454258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0" t="e">
        <f t="shared" si="30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0" t="e">
        <f t="shared" si="34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0" t="e">
        <f t="shared" si="38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3">
      <c r="A34" s="11">
        <f t="shared" si="4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16.925999999999995</v>
      </c>
      <c r="D34" s="12">
        <f t="shared" si="4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8">
        <f t="shared" si="1"/>
        <v>295.92001273712469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19.2</v>
      </c>
      <c r="N34" s="14">
        <f>IF(A34&lt;'Données projet'!$A$36,$K$205^A34,IF(A34='Données projet'!$A$36,'Données projet'!$B$36,N33+M34-V33))</f>
        <v>167.19999999999993</v>
      </c>
      <c r="O34" s="14">
        <f>N34*VLOOKUP('Données projet'!$B$9,Paramètres!$A$1:$I$88,3,0)*VLOOKUP('Données projet'!$B$9,Paramètres!$A$1:$I$88,5,0)</f>
        <v>99.985599999999977</v>
      </c>
      <c r="P34" s="14">
        <f t="shared" si="43"/>
        <v>26.95856691816941</v>
      </c>
      <c r="Q34" s="22">
        <f t="shared" si="2"/>
        <v>221.094424049145</v>
      </c>
      <c r="R34" s="60">
        <f t="shared" si="0"/>
        <v>514.42775738247838</v>
      </c>
      <c r="S34" s="60">
        <f ca="1">AVERAGE(OFFSET($R$3,0,0,'Données projet'!$E$9+1,1))-AVERAGE(OFFSET($H$3,0,0,'Données projet'!$E$9+1,1))</f>
        <v>271.38000364539801</v>
      </c>
      <c r="T34" s="60">
        <f t="shared" si="3"/>
        <v>264.52026741435606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4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IF(A34&lt;'Données projet'!$A$62,$AF$205^A34,IF(A34='Données projet'!$A$62,'Données projet'!$B$62,AI33+AH34-AQ33))</f>
        <v>135.59999999999997</v>
      </c>
      <c r="AJ34" s="14">
        <f>AI34*VLOOKUP('Données projet'!$B$10,Paramètres!$A$1:$I$88,3,0)*VLOOKUP('Données projet'!$B$10,Paramètres!$A$1:$I$88,5,0)</f>
        <v>63.460799999999985</v>
      </c>
      <c r="AK34" s="14">
        <f t="shared" si="44"/>
        <v>18.04039167659279</v>
      </c>
      <c r="AL34" s="22">
        <f t="shared" si="5"/>
        <v>141.94790883673241</v>
      </c>
      <c r="AM34" s="60">
        <f t="shared" si="6"/>
        <v>435.28124217006575</v>
      </c>
      <c r="AN34" s="60">
        <f ca="1">AVERAGE(OFFSET($AM$3,0,0,'Données projet'!$E$10+1,1))-AVERAGE(OFFSET($H$3,0,0,'Données projet'!$E$10+1,1))</f>
        <v>337.78495403273814</v>
      </c>
      <c r="AO34" s="60">
        <f t="shared" si="7"/>
        <v>125.68207463669694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IF(A34&lt;'Données projet'!$A$88,$BA$205^A34,IF(A34='Données projet'!$A$88,'Données projet'!$B$88,BD33+BC34-BL33))</f>
        <v>131.80000000000004</v>
      </c>
      <c r="BE34" s="14">
        <f>BD34*VLOOKUP('Données projet'!$B$11,Paramètres!$A$1:$I$88,3,0)*VLOOKUP('Données projet'!$B$11,Paramètres!$A$1:$I$88,5,0)</f>
        <v>119.25264000000003</v>
      </c>
      <c r="BF34" s="14">
        <f t="shared" si="45"/>
        <v>31.500626518374375</v>
      </c>
      <c r="BG34" s="22">
        <f t="shared" si="9"/>
        <v>262.56193918616879</v>
      </c>
      <c r="BH34" s="60">
        <f t="shared" si="10"/>
        <v>555.8952725195021</v>
      </c>
      <c r="BI34" s="60">
        <f ca="1">AVERAGE(OFFSET($BH$3,0,0,'Données projet'!$E$11+1,1))-AVERAGE(OFFSET($H$3,0,0,'Données projet'!$E$11+1,1))</f>
        <v>418.35474121670717</v>
      </c>
      <c r="BJ34" s="60">
        <f t="shared" si="11"/>
        <v>240.19413322685813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12.6</v>
      </c>
      <c r="BY34" s="13">
        <f>IF(A34&lt;'Données projet'!$A$114,$BV$205^A34,IF(A34='Données projet'!$A$114,'Données projet'!$B$114,BY33+BX34-CG33))</f>
        <v>246.6</v>
      </c>
      <c r="BZ34" s="14">
        <f>BY34*VLOOKUP('Données projet'!$B$12,Paramètres!$A$1:$I$88,3,0)*VLOOKUP('Données projet'!$B$12,Paramètres!$A$1:$I$88,5,0)</f>
        <v>234.66455999999999</v>
      </c>
      <c r="CA34" s="14">
        <f t="shared" si="46"/>
        <v>57.290086878049593</v>
      </c>
      <c r="CB34" s="22">
        <f t="shared" si="13"/>
        <v>508.48767664593635</v>
      </c>
      <c r="CC34" s="60">
        <f t="shared" si="14"/>
        <v>801.82100997926966</v>
      </c>
      <c r="CD34" s="60">
        <f ca="1">AVERAGE(OFFSET($CC$3,0,0,'Données projet'!$E$12+1,1))-AVERAGE(OFFSET($H$3,0,0,'Données projet'!$E$12+1,1))</f>
        <v>623.21217629928469</v>
      </c>
      <c r="CE34" s="60">
        <f t="shared" si="15"/>
        <v>481.72972161993044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IF(A34&lt;'Données projet'!$A$140,$CQ$205^A34,IF(A34='Données projet'!$A$140,'Données projet'!$B$140,CT33+CS34-DB33))</f>
        <v>131.80000000000004</v>
      </c>
      <c r="CU34" s="18">
        <f>CT34*VLOOKUP('Données projet'!$B$13,Paramètres!$A$1:$I$88,3,0)*VLOOKUP('Données projet'!$B$13,Paramètres!$A$1:$I$88,5,0)</f>
        <v>127.47696000000003</v>
      </c>
      <c r="CV34" s="14">
        <f t="shared" si="47"/>
        <v>33.412695535466739</v>
      </c>
      <c r="CW34" s="22">
        <f t="shared" si="17"/>
        <v>280.21615005760458</v>
      </c>
      <c r="CX34" s="60">
        <f t="shared" si="18"/>
        <v>573.54948339093789</v>
      </c>
      <c r="CY34" s="60">
        <f ca="1">AVERAGE(OFFSET($CX$3,0,0,'Données projet'!$E$13+1,1))-AVERAGE(OFFSET($H$3,0,0,'Données projet'!$E$13+1,1))</f>
        <v>450.52897460309299</v>
      </c>
      <c r="CZ34" s="60">
        <f t="shared" si="19"/>
        <v>256.43229384163016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IF(A34&lt;'Données projet'!$A$166,$DL$205^A34,IF(A34='Données projet'!$A$166,'Données projet'!$B$166,DO33+DN34-DW33))</f>
        <v>131.80000000000004</v>
      </c>
      <c r="DP34" s="18">
        <f>DO34*VLOOKUP('Données projet'!$B$14,Paramètres!$A$1:$I$88,3,0)*VLOOKUP('Données projet'!$B$14,Paramètres!$A$1:$I$88,5,0)</f>
        <v>133.64520000000005</v>
      </c>
      <c r="DQ34" s="14">
        <f t="shared" si="48"/>
        <v>34.837297589797402</v>
      </c>
      <c r="DR34" s="22">
        <f t="shared" si="21"/>
        <v>293.44034996889724</v>
      </c>
      <c r="DS34" s="60">
        <f t="shared" si="22"/>
        <v>586.77368330223055</v>
      </c>
      <c r="DT34" s="60">
        <f ca="1">AVERAGE(OFFSET($DS$3,0,0,'Données projet'!$E$14+1,1))-AVERAGE(OFFSET($H$3,0,0,'Données projet'!$E$14+1,1))</f>
        <v>474.63177687063143</v>
      </c>
      <c r="DU34" s="60">
        <f t="shared" si="23"/>
        <v>268.5956535713255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10.8</v>
      </c>
      <c r="EJ34" s="13">
        <f>IF(A34&lt;'Données projet'!$A$192,$EG$205^A34,IF(A34='Données projet'!$A$192,'Données projet'!$B$192,EJ33+EI34-ER33))</f>
        <v>131.80000000000004</v>
      </c>
      <c r="EK34" s="18">
        <f>EJ34*VLOOKUP('Données projet'!$B$15,Paramètres!$A$1:$I$88,3,0)*VLOOKUP('Données projet'!$B$15,Paramètres!$A$1:$I$88,5,0)</f>
        <v>115.14048000000005</v>
      </c>
      <c r="EL34" s="14">
        <f t="shared" si="49"/>
        <v>30.538883634682929</v>
      </c>
      <c r="EM34" s="22">
        <f t="shared" si="25"/>
        <v>253.7248916637395</v>
      </c>
      <c r="EN34" s="60">
        <f t="shared" si="26"/>
        <v>547.05822499707278</v>
      </c>
      <c r="EO34" s="60">
        <f ca="1">AVERAGE(OFFSET($EN$3,0,0,'Données projet'!$E$15+1,1))-AVERAGE(OFFSET($H$3,0,0,'Données projet'!$E$15+1,1))</f>
        <v>402.25078715328965</v>
      </c>
      <c r="EP34" s="60">
        <f t="shared" si="27"/>
        <v>232.06583422454258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0" t="e">
        <f t="shared" si="30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0" t="e">
        <f t="shared" si="34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0" t="e">
        <f t="shared" si="38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3">
      <c r="A35" s="11">
        <f t="shared" si="4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17.471999999999994</v>
      </c>
      <c r="D35" s="12">
        <f t="shared" si="4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8">
        <f t="shared" si="1"/>
        <v>297.14903345164504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19.2</v>
      </c>
      <c r="N35" s="14">
        <f>IF(A35&lt;'Données projet'!$A$36,$K$205^A35,IF(A35='Données projet'!$A$36,'Données projet'!$B$36,N34+M35-V34))</f>
        <v>186.39999999999992</v>
      </c>
      <c r="O35" s="14">
        <f>N35*VLOOKUP('Données projet'!$B$9,Paramètres!$A$1:$I$88,3,0)*VLOOKUP('Données projet'!$B$9,Paramètres!$A$1:$I$88,5,0)</f>
        <v>111.46719999999996</v>
      </c>
      <c r="P35" s="14">
        <f t="shared" si="43"/>
        <v>29.676401310795534</v>
      </c>
      <c r="Q35" s="22">
        <f t="shared" ref="Q35:Q66" si="53">(O35+P35)*0.475*44/12</f>
        <v>245.82510561630218</v>
      </c>
      <c r="R35" s="60">
        <f t="shared" si="0"/>
        <v>539.15843894963552</v>
      </c>
      <c r="S35" s="60">
        <f ca="1">AVERAGE(OFFSET($R$3,0,0,'Données projet'!$E$9+1,1))-AVERAGE(OFFSET($H$3,0,0,'Données projet'!$E$9+1,1))</f>
        <v>271.38000364539801</v>
      </c>
      <c r="T35" s="60">
        <f t="shared" si="3"/>
        <v>264.52026741435606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4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IF(A35&lt;'Données projet'!$A$62,$AF$205^A35,IF(A35='Données projet'!$A$62,'Données projet'!$B$62,AI34+AH35-AQ34))</f>
        <v>150.19999999999996</v>
      </c>
      <c r="AJ35" s="14">
        <f>AI35*VLOOKUP('Données projet'!$B$10,Paramètres!$A$1:$I$88,3,0)*VLOOKUP('Données projet'!$B$10,Paramètres!$A$1:$I$88,5,0)</f>
        <v>70.293599999999984</v>
      </c>
      <c r="AK35" s="14">
        <f t="shared" si="44"/>
        <v>19.746351028689723</v>
      </c>
      <c r="AL35" s="22">
        <f t="shared" si="5"/>
        <v>156.8195813749679</v>
      </c>
      <c r="AM35" s="60">
        <f t="shared" si="6"/>
        <v>450.15291470830118</v>
      </c>
      <c r="AN35" s="60">
        <f ca="1">AVERAGE(OFFSET($AM$3,0,0,'Données projet'!$E$10+1,1))-AVERAGE(OFFSET($H$3,0,0,'Données projet'!$E$10+1,1))</f>
        <v>337.78495403273814</v>
      </c>
      <c r="AO35" s="60">
        <f t="shared" si="7"/>
        <v>125.68207463669694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IF(A35&lt;'Données projet'!$A$88,$BA$205^A35,IF(A35='Données projet'!$A$88,'Données projet'!$B$88,BD34+BC35-BL34))</f>
        <v>142.60000000000005</v>
      </c>
      <c r="BE35" s="14">
        <f>BD35*VLOOKUP('Données projet'!$B$11,Paramètres!$A$1:$I$88,3,0)*VLOOKUP('Données projet'!$B$11,Paramètres!$A$1:$I$88,5,0)</f>
        <v>129.02448000000004</v>
      </c>
      <c r="BF35" s="14">
        <f t="shared" si="45"/>
        <v>33.770846580616279</v>
      </c>
      <c r="BG35" s="22">
        <f t="shared" si="9"/>
        <v>283.53519379457339</v>
      </c>
      <c r="BH35" s="60">
        <f t="shared" si="10"/>
        <v>576.86852712790665</v>
      </c>
      <c r="BI35" s="60">
        <f ca="1">AVERAGE(OFFSET($BH$3,0,0,'Données projet'!$E$11+1,1))-AVERAGE(OFFSET($H$3,0,0,'Données projet'!$E$11+1,1))</f>
        <v>418.35474121670717</v>
      </c>
      <c r="BJ35" s="60">
        <f t="shared" si="11"/>
        <v>240.19413322685813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12.6</v>
      </c>
      <c r="BY35" s="13">
        <f>IF(A35&lt;'Données projet'!$A$114,$BV$205^A35,IF(A35='Données projet'!$A$114,'Données projet'!$B$114,BY34+BX35-CG34))</f>
        <v>259.2</v>
      </c>
      <c r="BZ35" s="14">
        <f>BY35*VLOOKUP('Données projet'!$B$12,Paramètres!$A$1:$I$88,3,0)*VLOOKUP('Données projet'!$B$12,Paramètres!$A$1:$I$88,5,0)</f>
        <v>246.65472</v>
      </c>
      <c r="CA35" s="14">
        <f t="shared" si="46"/>
        <v>59.869038818016229</v>
      </c>
      <c r="CB35" s="22">
        <f t="shared" si="13"/>
        <v>533.86221327471162</v>
      </c>
      <c r="CC35" s="60">
        <f t="shared" si="14"/>
        <v>827.19554660804488</v>
      </c>
      <c r="CD35" s="60">
        <f ca="1">AVERAGE(OFFSET($CC$3,0,0,'Données projet'!$E$12+1,1))-AVERAGE(OFFSET($H$3,0,0,'Données projet'!$E$12+1,1))</f>
        <v>623.21217629928469</v>
      </c>
      <c r="CE35" s="60">
        <f t="shared" si="15"/>
        <v>481.72972161993044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IF(A35&lt;'Données projet'!$A$140,$CQ$205^A35,IF(A35='Données projet'!$A$140,'Données projet'!$B$140,CT34+CS35-DB34))</f>
        <v>142.60000000000005</v>
      </c>
      <c r="CU35" s="18">
        <f>CT35*VLOOKUP('Données projet'!$B$13,Paramètres!$A$1:$I$88,3,0)*VLOOKUP('Données projet'!$B$13,Paramètres!$A$1:$I$88,5,0)</f>
        <v>137.92272000000006</v>
      </c>
      <c r="CV35" s="14">
        <f t="shared" si="47"/>
        <v>35.82071658526872</v>
      </c>
      <c r="CW35" s="22">
        <f t="shared" si="17"/>
        <v>302.60315205267642</v>
      </c>
      <c r="CX35" s="60">
        <f t="shared" si="18"/>
        <v>595.93648538600974</v>
      </c>
      <c r="CY35" s="60">
        <f ca="1">AVERAGE(OFFSET($CX$3,0,0,'Données projet'!$E$13+1,1))-AVERAGE(OFFSET($H$3,0,0,'Données projet'!$E$13+1,1))</f>
        <v>450.52897460309299</v>
      </c>
      <c r="CZ35" s="60">
        <f t="shared" si="19"/>
        <v>256.43229384163016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IF(A35&lt;'Données projet'!$A$166,$DL$205^A35,IF(A35='Données projet'!$A$166,'Données projet'!$B$166,DO34+DN35-DW34))</f>
        <v>142.60000000000005</v>
      </c>
      <c r="DP35" s="18">
        <f>DO35*VLOOKUP('Données projet'!$B$14,Paramètres!$A$1:$I$88,3,0)*VLOOKUP('Données projet'!$B$14,Paramètres!$A$1:$I$88,5,0)</f>
        <v>144.59640000000007</v>
      </c>
      <c r="DQ35" s="14">
        <f t="shared" si="48"/>
        <v>37.347988348805558</v>
      </c>
      <c r="DR35" s="22">
        <f t="shared" si="21"/>
        <v>316.88647637416977</v>
      </c>
      <c r="DS35" s="60">
        <f t="shared" si="22"/>
        <v>610.21980970750315</v>
      </c>
      <c r="DT35" s="60">
        <f ca="1">AVERAGE(OFFSET($DS$3,0,0,'Données projet'!$E$14+1,1))-AVERAGE(OFFSET($H$3,0,0,'Données projet'!$E$14+1,1))</f>
        <v>474.63177687063143</v>
      </c>
      <c r="DU35" s="60">
        <f t="shared" si="23"/>
        <v>268.5956535713255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10.8</v>
      </c>
      <c r="EJ35" s="13">
        <f>IF(A35&lt;'Données projet'!$A$192,$EG$205^A35,IF(A35='Données projet'!$A$192,'Données projet'!$B$192,EJ34+EI35-ER34))</f>
        <v>142.60000000000005</v>
      </c>
      <c r="EK35" s="18">
        <f>EJ35*VLOOKUP('Données projet'!$B$15,Paramètres!$A$1:$I$88,3,0)*VLOOKUP('Données projet'!$B$15,Paramètres!$A$1:$I$88,5,0)</f>
        <v>124.57536000000006</v>
      </c>
      <c r="EL35" s="14">
        <f t="shared" si="49"/>
        <v>32.73979180600098</v>
      </c>
      <c r="EM35" s="22">
        <f t="shared" si="25"/>
        <v>273.99055606211846</v>
      </c>
      <c r="EN35" s="60">
        <f t="shared" si="26"/>
        <v>567.32388939545172</v>
      </c>
      <c r="EO35" s="60">
        <f ca="1">AVERAGE(OFFSET($EN$3,0,0,'Données projet'!$E$15+1,1))-AVERAGE(OFFSET($H$3,0,0,'Données projet'!$E$15+1,1))</f>
        <v>402.25078715328965</v>
      </c>
      <c r="EP35" s="60">
        <f t="shared" si="27"/>
        <v>232.06583422454258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0" t="e">
        <f t="shared" si="30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0" t="e">
        <f t="shared" si="34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0" t="e">
        <f t="shared" si="38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3">
      <c r="A36" s="11">
        <f t="shared" si="4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18.017999999999994</v>
      </c>
      <c r="D36" s="12">
        <f t="shared" si="4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8">
        <f t="shared" si="1"/>
        <v>298.37704434769694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19.2</v>
      </c>
      <c r="N36" s="14">
        <f>IF(A36&lt;'Données projet'!$A$36,$K$205^A36,IF(A36='Données projet'!$A$36,'Données projet'!$B$36,N35+M36-V35))</f>
        <v>205.59999999999991</v>
      </c>
      <c r="O36" s="14">
        <f>N36*VLOOKUP('Données projet'!$B$9,Paramètres!$A$1:$I$88,3,0)*VLOOKUP('Données projet'!$B$9,Paramètres!$A$1:$I$88,5,0)</f>
        <v>122.94879999999996</v>
      </c>
      <c r="P36" s="14">
        <f t="shared" si="43"/>
        <v>32.361783737668198</v>
      </c>
      <c r="Q36" s="22">
        <f t="shared" si="53"/>
        <v>270.49926667643871</v>
      </c>
      <c r="R36" s="60">
        <f t="shared" si="0"/>
        <v>563.83260000977202</v>
      </c>
      <c r="S36" s="60">
        <f ca="1">AVERAGE(OFFSET($R$3,0,0,'Données projet'!$E$9+1,1))-AVERAGE(OFFSET($H$3,0,0,'Données projet'!$E$9+1,1))</f>
        <v>271.38000364539801</v>
      </c>
      <c r="T36" s="60">
        <f t="shared" si="3"/>
        <v>264.52026741435606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4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IF(A36&lt;'Données projet'!$A$62,$AF$205^A36,IF(A36='Données projet'!$A$62,'Données projet'!$B$62,AI35+AH36-AQ35))</f>
        <v>164.79999999999995</v>
      </c>
      <c r="AJ36" s="14">
        <f>AI36*VLOOKUP('Données projet'!$B$10,Paramètres!$A$1:$I$88,3,0)*VLOOKUP('Données projet'!$B$10,Paramètres!$A$1:$I$88,5,0)</f>
        <v>77.126399999999975</v>
      </c>
      <c r="AK36" s="14">
        <f t="shared" si="44"/>
        <v>21.43308513655586</v>
      </c>
      <c r="AL36" s="22">
        <f t="shared" si="5"/>
        <v>171.65776994616806</v>
      </c>
      <c r="AM36" s="60">
        <f t="shared" si="6"/>
        <v>464.99110327950137</v>
      </c>
      <c r="AN36" s="60">
        <f ca="1">AVERAGE(OFFSET($AM$3,0,0,'Données projet'!$E$10+1,1))-AVERAGE(OFFSET($H$3,0,0,'Données projet'!$E$10+1,1))</f>
        <v>337.78495403273814</v>
      </c>
      <c r="AO36" s="60">
        <f t="shared" si="7"/>
        <v>125.68207463669694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IF(A36&lt;'Données projet'!$A$88,$BA$205^A36,IF(A36='Données projet'!$A$88,'Données projet'!$B$88,BD35+BC36-BL35))</f>
        <v>153.40000000000006</v>
      </c>
      <c r="BE36" s="14">
        <f>BD36*VLOOKUP('Données projet'!$B$11,Paramètres!$A$1:$I$88,3,0)*VLOOKUP('Données projet'!$B$11,Paramètres!$A$1:$I$88,5,0)</f>
        <v>138.79632000000007</v>
      </c>
      <c r="BF36" s="14">
        <f t="shared" si="45"/>
        <v>36.021120886354588</v>
      </c>
      <c r="BG36" s="22">
        <f t="shared" si="9"/>
        <v>304.47370954373434</v>
      </c>
      <c r="BH36" s="60">
        <f t="shared" si="10"/>
        <v>597.80704287706772</v>
      </c>
      <c r="BI36" s="60">
        <f ca="1">AVERAGE(OFFSET($BH$3,0,0,'Données projet'!$E$11+1,1))-AVERAGE(OFFSET($H$3,0,0,'Données projet'!$E$11+1,1))</f>
        <v>418.35474121670717</v>
      </c>
      <c r="BJ36" s="60">
        <f t="shared" si="11"/>
        <v>240.19413322685813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12.6</v>
      </c>
      <c r="BY36" s="13">
        <f>IF(A36&lt;'Données projet'!$A$114,$BV$205^A36,IF(A36='Données projet'!$A$114,'Données projet'!$B$114,BY35+BX36-CG35))</f>
        <v>271.8</v>
      </c>
      <c r="BZ36" s="14">
        <f>BY36*VLOOKUP('Données projet'!$B$12,Paramètres!$A$1:$I$88,3,0)*VLOOKUP('Données projet'!$B$12,Paramètres!$A$1:$I$88,5,0)</f>
        <v>258.64488</v>
      </c>
      <c r="CA36" s="14">
        <f t="shared" si="46"/>
        <v>62.433433342018674</v>
      </c>
      <c r="CB36" s="22">
        <f t="shared" si="13"/>
        <v>559.21139573734911</v>
      </c>
      <c r="CC36" s="60">
        <f t="shared" si="14"/>
        <v>852.54472907068248</v>
      </c>
      <c r="CD36" s="60">
        <f ca="1">AVERAGE(OFFSET($CC$3,0,0,'Données projet'!$E$12+1,1))-AVERAGE(OFFSET($H$3,0,0,'Données projet'!$E$12+1,1))</f>
        <v>623.21217629928469</v>
      </c>
      <c r="CE36" s="60">
        <f t="shared" si="15"/>
        <v>481.72972161993044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IF(A36&lt;'Données projet'!$A$140,$CQ$205^A36,IF(A36='Données projet'!$A$140,'Données projet'!$B$140,CT35+CS36-DB35))</f>
        <v>153.40000000000006</v>
      </c>
      <c r="CU36" s="18">
        <f>CT36*VLOOKUP('Données projet'!$B$13,Paramètres!$A$1:$I$88,3,0)*VLOOKUP('Données projet'!$B$13,Paramètres!$A$1:$I$88,5,0)</f>
        <v>148.36848000000006</v>
      </c>
      <c r="CV36" s="14">
        <f t="shared" si="47"/>
        <v>38.207581183185937</v>
      </c>
      <c r="CW36" s="22">
        <f t="shared" si="17"/>
        <v>324.95330656071559</v>
      </c>
      <c r="CX36" s="60">
        <f t="shared" si="18"/>
        <v>618.2866398940489</v>
      </c>
      <c r="CY36" s="60">
        <f ca="1">AVERAGE(OFFSET($CX$3,0,0,'Données projet'!$E$13+1,1))-AVERAGE(OFFSET($H$3,0,0,'Données projet'!$E$13+1,1))</f>
        <v>450.52897460309299</v>
      </c>
      <c r="CZ36" s="60">
        <f t="shared" si="19"/>
        <v>256.43229384163016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IF(A36&lt;'Données projet'!$A$166,$DL$205^A36,IF(A36='Données projet'!$A$166,'Données projet'!$B$166,DO35+DN36-DW35))</f>
        <v>153.40000000000006</v>
      </c>
      <c r="DP36" s="18">
        <f>DO36*VLOOKUP('Données projet'!$B$14,Paramètres!$A$1:$I$88,3,0)*VLOOKUP('Données projet'!$B$14,Paramètres!$A$1:$I$88,5,0)</f>
        <v>155.54760000000007</v>
      </c>
      <c r="DQ36" s="14">
        <f t="shared" si="48"/>
        <v>39.836620617816237</v>
      </c>
      <c r="DR36" s="22">
        <f t="shared" si="21"/>
        <v>340.2941842426967</v>
      </c>
      <c r="DS36" s="60">
        <f t="shared" si="22"/>
        <v>633.62751757602996</v>
      </c>
      <c r="DT36" s="60">
        <f ca="1">AVERAGE(OFFSET($DS$3,0,0,'Données projet'!$E$14+1,1))-AVERAGE(OFFSET($H$3,0,0,'Données projet'!$E$14+1,1))</f>
        <v>474.63177687063143</v>
      </c>
      <c r="DU36" s="60">
        <f t="shared" si="23"/>
        <v>268.5956535713255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10.8</v>
      </c>
      <c r="EJ36" s="13">
        <f>IF(A36&lt;'Données projet'!$A$192,$EG$205^A36,IF(A36='Données projet'!$A$192,'Données projet'!$B$192,EJ35+EI36-ER35))</f>
        <v>153.40000000000006</v>
      </c>
      <c r="EK36" s="18">
        <f>EJ36*VLOOKUP('Données projet'!$B$15,Paramètres!$A$1:$I$88,3,0)*VLOOKUP('Données projet'!$B$15,Paramètres!$A$1:$I$88,5,0)</f>
        <v>134.01024000000007</v>
      </c>
      <c r="EL36" s="14">
        <f t="shared" si="49"/>
        <v>34.921363182969436</v>
      </c>
      <c r="EM36" s="22">
        <f t="shared" si="25"/>
        <v>294.22254221033853</v>
      </c>
      <c r="EN36" s="60">
        <f t="shared" si="26"/>
        <v>587.55587554367185</v>
      </c>
      <c r="EO36" s="60">
        <f ca="1">AVERAGE(OFFSET($EN$3,0,0,'Données projet'!$E$15+1,1))-AVERAGE(OFFSET($H$3,0,0,'Données projet'!$E$15+1,1))</f>
        <v>402.25078715328965</v>
      </c>
      <c r="EP36" s="60">
        <f t="shared" si="27"/>
        <v>232.06583422454258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0" t="e">
        <f t="shared" si="30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0" t="e">
        <f t="shared" si="34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0" t="e">
        <f t="shared" si="38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3">
      <c r="A37" s="11">
        <f t="shared" si="4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18.563999999999993</v>
      </c>
      <c r="D37" s="12">
        <f t="shared" si="4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8">
        <f t="shared" si="1"/>
        <v>299.60407953815456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19.2</v>
      </c>
      <c r="N37" s="14">
        <f>IF(A37&lt;'Données projet'!$A$36,$K$205^A37,IF(A37='Données projet'!$A$36,'Données projet'!$B$36,N36+M37-V36))</f>
        <v>224.7999999999999</v>
      </c>
      <c r="O37" s="14">
        <f>N37*VLOOKUP('Données projet'!$B$9,Paramètres!$A$1:$I$88,3,0)*VLOOKUP('Données projet'!$B$9,Paramètres!$A$1:$I$88,5,0)</f>
        <v>134.43039999999996</v>
      </c>
      <c r="P37" s="14">
        <f t="shared" si="43"/>
        <v>35.018089455699787</v>
      </c>
      <c r="Q37" s="22">
        <f t="shared" si="53"/>
        <v>295.12278580201036</v>
      </c>
      <c r="R37" s="60">
        <f t="shared" si="0"/>
        <v>588.45611913534367</v>
      </c>
      <c r="S37" s="60">
        <f ca="1">AVERAGE(OFFSET($R$3,0,0,'Données projet'!$E$9+1,1))-AVERAGE(OFFSET($H$3,0,0,'Données projet'!$E$9+1,1))</f>
        <v>271.38000364539801</v>
      </c>
      <c r="T37" s="60">
        <f t="shared" si="3"/>
        <v>264.52026741435606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4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IF(A37&lt;'Données projet'!$A$62,$AF$205^A37,IF(A37='Données projet'!$A$62,'Données projet'!$B$62,AI36+AH37-AQ36))</f>
        <v>179.39999999999995</v>
      </c>
      <c r="AJ37" s="14">
        <f>AI37*VLOOKUP('Données projet'!$B$10,Paramètres!$A$1:$I$88,3,0)*VLOOKUP('Données projet'!$B$10,Paramètres!$A$1:$I$88,5,0)</f>
        <v>83.959199999999967</v>
      </c>
      <c r="AK37" s="14">
        <f t="shared" si="44"/>
        <v>23.10249088081062</v>
      </c>
      <c r="AL37" s="22">
        <f t="shared" si="5"/>
        <v>186.46577828407843</v>
      </c>
      <c r="AM37" s="60">
        <f t="shared" si="6"/>
        <v>479.79911161741177</v>
      </c>
      <c r="AN37" s="60">
        <f ca="1">AVERAGE(OFFSET($AM$3,0,0,'Données projet'!$E$10+1,1))-AVERAGE(OFFSET($H$3,0,0,'Données projet'!$E$10+1,1))</f>
        <v>337.78495403273814</v>
      </c>
      <c r="AO37" s="60">
        <f t="shared" si="7"/>
        <v>125.68207463669694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IF(A37&lt;'Données projet'!$A$88,$BA$205^A37,IF(A37='Données projet'!$A$88,'Données projet'!$B$88,BD36+BC37-BL36))</f>
        <v>164.20000000000007</v>
      </c>
      <c r="BE37" s="14">
        <f>BD37*VLOOKUP('Données projet'!$B$11,Paramètres!$A$1:$I$88,3,0)*VLOOKUP('Données projet'!$B$11,Paramètres!$A$1:$I$88,5,0)</f>
        <v>148.56816000000006</v>
      </c>
      <c r="BF37" s="14">
        <f t="shared" si="45"/>
        <v>38.253013425360628</v>
      </c>
      <c r="BG37" s="22">
        <f t="shared" si="9"/>
        <v>325.38021038250321</v>
      </c>
      <c r="BH37" s="60">
        <f t="shared" si="10"/>
        <v>618.71354371583652</v>
      </c>
      <c r="BI37" s="60">
        <f ca="1">AVERAGE(OFFSET($BH$3,0,0,'Données projet'!$E$11+1,1))-AVERAGE(OFFSET($H$3,0,0,'Données projet'!$E$11+1,1))</f>
        <v>418.35474121670717</v>
      </c>
      <c r="BJ37" s="60">
        <f t="shared" si="11"/>
        <v>240.19413322685813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12.6</v>
      </c>
      <c r="BY37" s="13">
        <f>IF(A37&lt;'Données projet'!$A$114,$BV$205^A37,IF(A37='Données projet'!$A$114,'Données projet'!$B$114,BY36+BX37-CG36))</f>
        <v>284.40000000000003</v>
      </c>
      <c r="BZ37" s="14">
        <f>BY37*VLOOKUP('Données projet'!$B$12,Paramètres!$A$1:$I$88,3,0)*VLOOKUP('Données projet'!$B$12,Paramètres!$A$1:$I$88,5,0)</f>
        <v>270.63504</v>
      </c>
      <c r="CA37" s="14">
        <f t="shared" si="46"/>
        <v>64.984022370912285</v>
      </c>
      <c r="CB37" s="22">
        <f t="shared" si="13"/>
        <v>584.53653362933881</v>
      </c>
      <c r="CC37" s="60">
        <f t="shared" si="14"/>
        <v>877.86986696267218</v>
      </c>
      <c r="CD37" s="60">
        <f ca="1">AVERAGE(OFFSET($CC$3,0,0,'Données projet'!$E$12+1,1))-AVERAGE(OFFSET($H$3,0,0,'Données projet'!$E$12+1,1))</f>
        <v>623.21217629928469</v>
      </c>
      <c r="CE37" s="60">
        <f t="shared" si="15"/>
        <v>481.72972161993044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IF(A37&lt;'Données projet'!$A$140,$CQ$205^A37,IF(A37='Données projet'!$A$140,'Données projet'!$B$140,CT36+CS37-DB36))</f>
        <v>164.20000000000007</v>
      </c>
      <c r="CU37" s="18">
        <f>CT37*VLOOKUP('Données projet'!$B$13,Paramètres!$A$1:$I$88,3,0)*VLOOKUP('Données projet'!$B$13,Paramètres!$A$1:$I$88,5,0)</f>
        <v>158.81424000000007</v>
      </c>
      <c r="CV37" s="14">
        <f t="shared" si="47"/>
        <v>40.574948252224658</v>
      </c>
      <c r="CW37" s="22">
        <f t="shared" si="17"/>
        <v>347.26950287262474</v>
      </c>
      <c r="CX37" s="60">
        <f t="shared" si="18"/>
        <v>640.60283620595806</v>
      </c>
      <c r="CY37" s="60">
        <f ca="1">AVERAGE(OFFSET($CX$3,0,0,'Données projet'!$E$13+1,1))-AVERAGE(OFFSET($H$3,0,0,'Données projet'!$E$13+1,1))</f>
        <v>450.52897460309299</v>
      </c>
      <c r="CZ37" s="60">
        <f t="shared" si="19"/>
        <v>256.43229384163016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IF(A37&lt;'Données projet'!$A$166,$DL$205^A37,IF(A37='Données projet'!$A$166,'Données projet'!$B$166,DO36+DN37-DW36))</f>
        <v>164.20000000000007</v>
      </c>
      <c r="DP37" s="18">
        <f>DO37*VLOOKUP('Données projet'!$B$14,Paramètres!$A$1:$I$88,3,0)*VLOOKUP('Données projet'!$B$14,Paramètres!$A$1:$I$88,5,0)</f>
        <v>166.49880000000007</v>
      </c>
      <c r="DQ37" s="14">
        <f t="shared" si="48"/>
        <v>42.304924050589179</v>
      </c>
      <c r="DR37" s="22">
        <f t="shared" si="21"/>
        <v>363.66648605477627</v>
      </c>
      <c r="DS37" s="60">
        <f t="shared" si="22"/>
        <v>656.99981938810959</v>
      </c>
      <c r="DT37" s="60">
        <f ca="1">AVERAGE(OFFSET($DS$3,0,0,'Données projet'!$E$14+1,1))-AVERAGE(OFFSET($H$3,0,0,'Données projet'!$E$14+1,1))</f>
        <v>474.63177687063143</v>
      </c>
      <c r="DU37" s="60">
        <f t="shared" si="23"/>
        <v>268.5956535713255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10.8</v>
      </c>
      <c r="EJ37" s="13">
        <f>IF(A37&lt;'Données projet'!$A$192,$EG$205^A37,IF(A37='Données projet'!$A$192,'Données projet'!$B$192,EJ36+EI37-ER36))</f>
        <v>164.20000000000007</v>
      </c>
      <c r="EK37" s="18">
        <f>EJ37*VLOOKUP('Données projet'!$B$15,Paramètres!$A$1:$I$88,3,0)*VLOOKUP('Données projet'!$B$15,Paramètres!$A$1:$I$88,5,0)</f>
        <v>143.44512000000009</v>
      </c>
      <c r="EL37" s="14">
        <f t="shared" si="49"/>
        <v>37.085114005324215</v>
      </c>
      <c r="EM37" s="22">
        <f t="shared" si="25"/>
        <v>314.42349089260648</v>
      </c>
      <c r="EN37" s="60">
        <f t="shared" si="26"/>
        <v>607.75682422593979</v>
      </c>
      <c r="EO37" s="60">
        <f ca="1">AVERAGE(OFFSET($EN$3,0,0,'Données projet'!$E$15+1,1))-AVERAGE(OFFSET($H$3,0,0,'Données projet'!$E$15+1,1))</f>
        <v>402.25078715328965</v>
      </c>
      <c r="EP37" s="60">
        <f t="shared" si="27"/>
        <v>232.06583422454258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0" t="e">
        <f t="shared" si="30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0" t="e">
        <f t="shared" si="34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0" t="e">
        <f t="shared" si="38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3">
      <c r="A38" s="11">
        <f t="shared" si="4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19.109999999999992</v>
      </c>
      <c r="D38" s="12">
        <f t="shared" si="4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8">
        <f t="shared" si="1"/>
        <v>300.83017101517061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244</v>
      </c>
      <c r="L38" s="13">
        <f>VLOOKUP(A38,'Données projet'!$A$35:$I$55,9,0)</f>
        <v>19.2</v>
      </c>
      <c r="M38" s="13">
        <f t="array" ref="M38">INDEX(L:L,MIN(IF(ISNUMBER(L38:L234),ROW(L38:L234),"")))</f>
        <v>19.2</v>
      </c>
      <c r="N38" s="14">
        <f>IF(A38&lt;'Données projet'!$A$36,$K$205^A38,IF(A38='Données projet'!$A$36,'Données projet'!$B$36,N37+M38-V37))</f>
        <v>243.99999999999989</v>
      </c>
      <c r="O38" s="14">
        <f>N38*VLOOKUP('Données projet'!$B$9,Paramètres!$A$1:$I$88,3,0)*VLOOKUP('Données projet'!$B$9,Paramètres!$A$1:$I$88,5,0)</f>
        <v>145.91199999999995</v>
      </c>
      <c r="P38" s="14">
        <f t="shared" si="43"/>
        <v>37.648084239987597</v>
      </c>
      <c r="Q38" s="22">
        <f t="shared" si="53"/>
        <v>319.70048005131156</v>
      </c>
      <c r="R38" s="60">
        <f t="shared" si="0"/>
        <v>613.03381338464487</v>
      </c>
      <c r="S38" s="60">
        <f ca="1">AVERAGE(OFFSET($R$3,0,0,'Données projet'!$E$9+1,1))-AVERAGE(OFFSET($H$3,0,0,'Données projet'!$E$9+1,1))</f>
        <v>271.38000364539801</v>
      </c>
      <c r="T38" s="60">
        <f t="shared" si="3"/>
        <v>264.52026741435606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52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4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14.6</v>
      </c>
      <c r="AI38" s="14">
        <f>IF(A38&lt;'Données projet'!$A$62,$AF$205^A38,IF(A38='Données projet'!$A$62,'Données projet'!$B$62,AI37+AH38-AQ37))</f>
        <v>193.99999999999994</v>
      </c>
      <c r="AJ38" s="14">
        <f>AI38*VLOOKUP('Données projet'!$B$10,Paramètres!$A$1:$I$88,3,0)*VLOOKUP('Données projet'!$B$10,Paramètres!$A$1:$I$88,5,0)</f>
        <v>90.791999999999973</v>
      </c>
      <c r="AK38" s="14">
        <f t="shared" si="44"/>
        <v>24.756138813110173</v>
      </c>
      <c r="AL38" s="22">
        <f t="shared" si="5"/>
        <v>201.24634176616681</v>
      </c>
      <c r="AM38" s="60">
        <f t="shared" si="6"/>
        <v>494.57967509950015</v>
      </c>
      <c r="AN38" s="60">
        <f ca="1">AVERAGE(OFFSET($AM$3,0,0,'Données projet'!$E$10+1,1))-AVERAGE(OFFSET($H$3,0,0,'Données projet'!$E$10+1,1))</f>
        <v>337.78495403273814</v>
      </c>
      <c r="AO38" s="60">
        <f t="shared" si="7"/>
        <v>125.68207463669694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175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IF(A38&lt;'Données projet'!$A$88,$BA$205^A38,IF(A38='Données projet'!$A$88,'Données projet'!$B$88,BD37+BC38-BL37))</f>
        <v>175.00000000000009</v>
      </c>
      <c r="BE38" s="14">
        <f>BD38*VLOOKUP('Données projet'!$B$11,Paramètres!$A$1:$I$88,3,0)*VLOOKUP('Données projet'!$B$11,Paramètres!$A$1:$I$88,5,0)</f>
        <v>158.34000000000006</v>
      </c>
      <c r="BF38" s="14">
        <f t="shared" si="45"/>
        <v>40.467870812652819</v>
      </c>
      <c r="BG38" s="22">
        <f t="shared" si="9"/>
        <v>346.25704166537042</v>
      </c>
      <c r="BH38" s="60">
        <f t="shared" si="10"/>
        <v>639.59037499870374</v>
      </c>
      <c r="BI38" s="60">
        <f ca="1">AVERAGE(OFFSET($BH$3,0,0,'Données projet'!$E$11+1,1))-AVERAGE(OFFSET($H$3,0,0,'Données projet'!$E$11+1,1))</f>
        <v>418.35474121670717</v>
      </c>
      <c r="BJ38" s="60">
        <f t="shared" si="11"/>
        <v>240.19413322685813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56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297</v>
      </c>
      <c r="BW38" s="13">
        <f>VLOOKUP(A38,'Données projet'!$A$113:$I$133,9,0)</f>
        <v>12.6</v>
      </c>
      <c r="BX38" s="13">
        <f t="array" ref="BX38">INDEX(BW:BW,MIN(IF(ISNUMBER(BW38:BW234),ROW(BW38:BW234),"")))</f>
        <v>12.6</v>
      </c>
      <c r="BY38" s="13">
        <f>IF(A38&lt;'Données projet'!$A$114,$BV$205^A38,IF(A38='Données projet'!$A$114,'Données projet'!$B$114,BY37+BX38-CG37))</f>
        <v>297.00000000000006</v>
      </c>
      <c r="BZ38" s="14">
        <f>BY38*VLOOKUP('Données projet'!$B$12,Paramètres!$A$1:$I$88,3,0)*VLOOKUP('Données projet'!$B$12,Paramètres!$A$1:$I$88,5,0)</f>
        <v>282.62520000000006</v>
      </c>
      <c r="CA38" s="14">
        <f t="shared" si="46"/>
        <v>67.521487432655931</v>
      </c>
      <c r="CB38" s="22">
        <f t="shared" si="13"/>
        <v>609.83881394520915</v>
      </c>
      <c r="CC38" s="60">
        <f t="shared" si="14"/>
        <v>903.17214727854252</v>
      </c>
      <c r="CD38" s="60">
        <f ca="1">AVERAGE(OFFSET($CC$3,0,0,'Données projet'!$E$12+1,1))-AVERAGE(OFFSET($H$3,0,0,'Données projet'!$E$12+1,1))</f>
        <v>623.21217629928469</v>
      </c>
      <c r="CE38" s="60">
        <f t="shared" si="15"/>
        <v>481.72972161993044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63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175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IF(A38&lt;'Données projet'!$A$140,$CQ$205^A38,IF(A38='Données projet'!$A$140,'Données projet'!$B$140,CT37+CS38-DB37))</f>
        <v>175.00000000000009</v>
      </c>
      <c r="CU38" s="18">
        <f>CT38*VLOOKUP('Données projet'!$B$13,Paramètres!$A$1:$I$88,3,0)*VLOOKUP('Données projet'!$B$13,Paramètres!$A$1:$I$88,5,0)</f>
        <v>169.2600000000001</v>
      </c>
      <c r="CV38" s="14">
        <f t="shared" si="47"/>
        <v>42.924246146122314</v>
      </c>
      <c r="CW38" s="22">
        <f t="shared" si="17"/>
        <v>369.55422870449644</v>
      </c>
      <c r="CX38" s="60">
        <f t="shared" si="18"/>
        <v>662.88756203782975</v>
      </c>
      <c r="CY38" s="60">
        <f ca="1">AVERAGE(OFFSET($CX$3,0,0,'Données projet'!$E$13+1,1))-AVERAGE(OFFSET($H$3,0,0,'Données projet'!$E$13+1,1))</f>
        <v>450.52897460309299</v>
      </c>
      <c r="CZ38" s="60">
        <f t="shared" si="19"/>
        <v>256.43229384163016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56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175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IF(A38&lt;'Données projet'!$A$166,$DL$205^A38,IF(A38='Données projet'!$A$166,'Données projet'!$B$166,DO37+DN38-DW37))</f>
        <v>175.00000000000009</v>
      </c>
      <c r="DP38" s="18">
        <f>DO38*VLOOKUP('Données projet'!$B$14,Paramètres!$A$1:$I$88,3,0)*VLOOKUP('Données projet'!$B$14,Paramètres!$A$1:$I$88,5,0)</f>
        <v>177.4500000000001</v>
      </c>
      <c r="DQ38" s="14">
        <f t="shared" si="48"/>
        <v>44.754387900936791</v>
      </c>
      <c r="DR38" s="22">
        <f t="shared" si="21"/>
        <v>387.00597559413177</v>
      </c>
      <c r="DS38" s="60">
        <f t="shared" si="22"/>
        <v>680.33930892746503</v>
      </c>
      <c r="DT38" s="60">
        <f ca="1">AVERAGE(OFFSET($DS$3,0,0,'Données projet'!$E$14+1,1))-AVERAGE(OFFSET($H$3,0,0,'Données projet'!$E$14+1,1))</f>
        <v>474.63177687063143</v>
      </c>
      <c r="DU38" s="60">
        <f t="shared" si="23"/>
        <v>268.5956535713255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56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175</v>
      </c>
      <c r="EH38" s="13">
        <f>VLOOKUP(A38,'Données projet'!$A$191:$I$211,9,0)</f>
        <v>10.8</v>
      </c>
      <c r="EI38" s="13">
        <f t="array" ref="EI38">INDEX(EH:EH,MIN(IF(ISNUMBER(EH38:EH234),ROW(EH38:EH234),"")))</f>
        <v>10.8</v>
      </c>
      <c r="EJ38" s="13">
        <f>IF(A38&lt;'Données projet'!$A$192,$EG$205^A38,IF(A38='Données projet'!$A$192,'Données projet'!$B$192,EJ37+EI38-ER37))</f>
        <v>175.00000000000009</v>
      </c>
      <c r="EK38" s="18">
        <f>EJ38*VLOOKUP('Données projet'!$B$15,Paramètres!$A$1:$I$88,3,0)*VLOOKUP('Données projet'!$B$15,Paramètres!$A$1:$I$88,5,0)</f>
        <v>152.88000000000008</v>
      </c>
      <c r="EL38" s="14">
        <f t="shared" si="49"/>
        <v>39.232349774697887</v>
      </c>
      <c r="EM38" s="22">
        <f t="shared" si="25"/>
        <v>334.59567585759896</v>
      </c>
      <c r="EN38" s="60">
        <f t="shared" si="26"/>
        <v>627.92900919093222</v>
      </c>
      <c r="EO38" s="60">
        <f ca="1">AVERAGE(OFFSET($EN$3,0,0,'Données projet'!$E$15+1,1))-AVERAGE(OFFSET($H$3,0,0,'Données projet'!$E$15+1,1))</f>
        <v>402.25078715328965</v>
      </c>
      <c r="EP38" s="60">
        <f t="shared" si="27"/>
        <v>232.06583422454258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56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0" t="e">
        <f t="shared" si="30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0" t="e">
        <f t="shared" si="34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0" t="e">
        <f t="shared" si="38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3">
      <c r="A39" s="11">
        <f t="shared" si="4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19.655999999999992</v>
      </c>
      <c r="D39" s="12">
        <f t="shared" si="4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8">
        <f t="shared" si="1"/>
        <v>302.05534883879602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18.399999999999999</v>
      </c>
      <c r="N39" s="14">
        <f>IF(A39&lt;'Données projet'!$A$36,$K$205^A39,IF(A39='Données projet'!$A$36,'Données projet'!$B$36,N38+M39-V38))</f>
        <v>210.39999999999986</v>
      </c>
      <c r="O39" s="14">
        <f>N39*VLOOKUP('Données projet'!$B$9,Paramètres!$A$1:$I$88,3,0)*VLOOKUP('Données projet'!$B$9,Paramètres!$A$1:$I$88,5,0)</f>
        <v>125.81919999999992</v>
      </c>
      <c r="P39" s="14">
        <f t="shared" si="43"/>
        <v>33.028469001524932</v>
      </c>
      <c r="Q39" s="22">
        <f t="shared" si="53"/>
        <v>276.65969017765576</v>
      </c>
      <c r="R39" s="60">
        <f t="shared" si="0"/>
        <v>569.99302351098913</v>
      </c>
      <c r="S39" s="60">
        <f ca="1">AVERAGE(OFFSET($R$3,0,0,'Données projet'!$E$9+1,1))-AVERAGE(OFFSET($H$3,0,0,'Données projet'!$E$9+1,1))</f>
        <v>271.38000364539801</v>
      </c>
      <c r="T39" s="60">
        <f t="shared" si="3"/>
        <v>264.52026741435606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4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14.6</v>
      </c>
      <c r="AI39" s="14">
        <f>IF(A39&lt;'Données projet'!$A$62,$AF$205^A39,IF(A39='Données projet'!$A$62,'Données projet'!$B$62,AI38+AH39-AQ38))</f>
        <v>208.59999999999994</v>
      </c>
      <c r="AJ39" s="14">
        <f>AI39*VLOOKUP('Données projet'!$B$10,Paramètres!$A$1:$I$88,3,0)*VLOOKUP('Données projet'!$B$10,Paramètres!$A$1:$I$88,5,0)</f>
        <v>97.624799999999965</v>
      </c>
      <c r="AK39" s="14">
        <f t="shared" si="44"/>
        <v>26.395349675372152</v>
      </c>
      <c r="AL39" s="22">
        <f t="shared" si="5"/>
        <v>216.00176068460644</v>
      </c>
      <c r="AM39" s="60">
        <f t="shared" si="6"/>
        <v>509.33509401793975</v>
      </c>
      <c r="AN39" s="60">
        <f ca="1">AVERAGE(OFFSET($AM$3,0,0,'Données projet'!$E$10+1,1))-AVERAGE(OFFSET($H$3,0,0,'Données projet'!$E$10+1,1))</f>
        <v>337.78495403273814</v>
      </c>
      <c r="AO39" s="60">
        <f t="shared" si="7"/>
        <v>125.68207463669694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IF(A39&lt;'Données projet'!$A$88,$BA$205^A39,IF(A39='Données projet'!$A$88,'Données projet'!$B$88,BD38+BC39-BL38))</f>
        <v>130.20000000000007</v>
      </c>
      <c r="BE39" s="14">
        <f>BD39*VLOOKUP('Données projet'!$B$11,Paramètres!$A$1:$I$88,3,0)*VLOOKUP('Données projet'!$B$11,Paramètres!$A$1:$I$88,5,0)</f>
        <v>117.80496000000005</v>
      </c>
      <c r="BF39" s="14">
        <f t="shared" si="45"/>
        <v>31.162493487829593</v>
      </c>
      <c r="BG39" s="22">
        <f t="shared" si="9"/>
        <v>259.45164815796994</v>
      </c>
      <c r="BH39" s="60">
        <f t="shared" si="10"/>
        <v>552.78498149130326</v>
      </c>
      <c r="BI39" s="60">
        <f ca="1">AVERAGE(OFFSET($BH$3,0,0,'Données projet'!$E$11+1,1))-AVERAGE(OFFSET($H$3,0,0,'Données projet'!$E$11+1,1))</f>
        <v>418.35474121670717</v>
      </c>
      <c r="BJ39" s="60">
        <f t="shared" si="11"/>
        <v>240.19413322685813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11.8</v>
      </c>
      <c r="BY39" s="13">
        <f>IF(A39&lt;'Données projet'!$A$114,$BV$205^A39,IF(A39='Données projet'!$A$114,'Données projet'!$B$114,BY38+BX39-CG38))</f>
        <v>245.80000000000007</v>
      </c>
      <c r="BZ39" s="14">
        <f>BY39*VLOOKUP('Données projet'!$B$12,Paramètres!$A$1:$I$88,3,0)*VLOOKUP('Données projet'!$B$12,Paramètres!$A$1:$I$88,5,0)</f>
        <v>233.90328000000008</v>
      </c>
      <c r="CA39" s="14">
        <f t="shared" si="46"/>
        <v>57.125833544518144</v>
      </c>
      <c r="CB39" s="22">
        <f t="shared" si="13"/>
        <v>506.87570609003586</v>
      </c>
      <c r="CC39" s="60">
        <f t="shared" si="14"/>
        <v>800.20903942336918</v>
      </c>
      <c r="CD39" s="60">
        <f ca="1">AVERAGE(OFFSET($CC$3,0,0,'Données projet'!$E$12+1,1))-AVERAGE(OFFSET($H$3,0,0,'Données projet'!$E$12+1,1))</f>
        <v>623.21217629928469</v>
      </c>
      <c r="CE39" s="60">
        <f t="shared" si="15"/>
        <v>481.72972161993044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IF(A39&lt;'Données projet'!$A$140,$CQ$205^A39,IF(A39='Données projet'!$A$140,'Données projet'!$B$140,CT38+CS39-DB38))</f>
        <v>130.20000000000007</v>
      </c>
      <c r="CU39" s="18">
        <f>CT39*VLOOKUP('Données projet'!$B$13,Paramètres!$A$1:$I$88,3,0)*VLOOKUP('Données projet'!$B$13,Paramètres!$A$1:$I$88,5,0)</f>
        <v>125.92944000000007</v>
      </c>
      <c r="CV39" s="14">
        <f t="shared" si="47"/>
        <v>33.054038034052077</v>
      </c>
      <c r="CW39" s="22">
        <f t="shared" si="17"/>
        <v>276.89622424264081</v>
      </c>
      <c r="CX39" s="60">
        <f t="shared" si="18"/>
        <v>570.22955757597413</v>
      </c>
      <c r="CY39" s="60">
        <f ca="1">AVERAGE(OFFSET($CX$3,0,0,'Données projet'!$E$13+1,1))-AVERAGE(OFFSET($H$3,0,0,'Données projet'!$E$13+1,1))</f>
        <v>450.52897460309299</v>
      </c>
      <c r="CZ39" s="60">
        <f t="shared" si="19"/>
        <v>256.43229384163016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IF(A39&lt;'Données projet'!$A$166,$DL$205^A39,IF(A39='Données projet'!$A$166,'Données projet'!$B$166,DO38+DN39-DW38))</f>
        <v>130.20000000000007</v>
      </c>
      <c r="DP39" s="18">
        <f>DO39*VLOOKUP('Données projet'!$B$14,Paramètres!$A$1:$I$88,3,0)*VLOOKUP('Données projet'!$B$14,Paramètres!$A$1:$I$88,5,0)</f>
        <v>132.02280000000007</v>
      </c>
      <c r="DQ39" s="14">
        <f t="shared" si="48"/>
        <v>34.463348169992798</v>
      </c>
      <c r="DR39" s="22">
        <f t="shared" si="21"/>
        <v>289.96337472940422</v>
      </c>
      <c r="DS39" s="60">
        <f t="shared" si="22"/>
        <v>583.29670806273748</v>
      </c>
      <c r="DT39" s="60">
        <f ca="1">AVERAGE(OFFSET($DS$3,0,0,'Données projet'!$E$14+1,1))-AVERAGE(OFFSET($H$3,0,0,'Données projet'!$E$14+1,1))</f>
        <v>474.63177687063143</v>
      </c>
      <c r="DU39" s="60">
        <f t="shared" si="23"/>
        <v>268.5956535713255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11.2</v>
      </c>
      <c r="EJ39" s="13">
        <f>IF(A39&lt;'Données projet'!$A$192,$EG$205^A39,IF(A39='Données projet'!$A$192,'Données projet'!$B$192,EJ38+EI39-ER38))</f>
        <v>130.20000000000007</v>
      </c>
      <c r="EK39" s="18">
        <f>EJ39*VLOOKUP('Données projet'!$B$15,Paramètres!$A$1:$I$88,3,0)*VLOOKUP('Données projet'!$B$15,Paramètres!$A$1:$I$88,5,0)</f>
        <v>113.74272000000008</v>
      </c>
      <c r="EL39" s="14">
        <f t="shared" si="49"/>
        <v>30.211074114233369</v>
      </c>
      <c r="EM39" s="22">
        <f t="shared" si="25"/>
        <v>250.71952474895662</v>
      </c>
      <c r="EN39" s="60">
        <f t="shared" si="26"/>
        <v>544.05285808228996</v>
      </c>
      <c r="EO39" s="60">
        <f ca="1">AVERAGE(OFFSET($EN$3,0,0,'Données projet'!$E$15+1,1))-AVERAGE(OFFSET($H$3,0,0,'Données projet'!$E$15+1,1))</f>
        <v>402.25078715328965</v>
      </c>
      <c r="EP39" s="60">
        <f t="shared" si="27"/>
        <v>232.06583422454258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0" t="e">
        <f t="shared" si="30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0" t="e">
        <f t="shared" si="34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0" t="e">
        <f t="shared" si="38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3">
      <c r="A40" s="11">
        <f t="shared" si="4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20.201999999999991</v>
      </c>
      <c r="D40" s="12">
        <f t="shared" si="4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8">
        <f t="shared" si="1"/>
        <v>303.27964130405229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18.399999999999999</v>
      </c>
      <c r="N40" s="14">
        <f>IF(A40&lt;'Données projet'!$A$36,$K$205^A40,IF(A40='Données projet'!$A$36,'Données projet'!$B$36,N39+M40-V39))</f>
        <v>228.79999999999987</v>
      </c>
      <c r="O40" s="14">
        <f>N40*VLOOKUP('Données projet'!$B$9,Paramètres!$A$1:$I$88,3,0)*VLOOKUP('Données projet'!$B$9,Paramètres!$A$1:$I$88,5,0)</f>
        <v>136.82239999999993</v>
      </c>
      <c r="P40" s="14">
        <f t="shared" si="43"/>
        <v>35.568092141139893</v>
      </c>
      <c r="Q40" s="22">
        <f t="shared" si="53"/>
        <v>300.24677381248517</v>
      </c>
      <c r="R40" s="60">
        <f t="shared" si="0"/>
        <v>593.58010714581849</v>
      </c>
      <c r="S40" s="60">
        <f ca="1">AVERAGE(OFFSET($R$3,0,0,'Données projet'!$E$9+1,1))-AVERAGE(OFFSET($H$3,0,0,'Données projet'!$E$9+1,1))</f>
        <v>271.38000364539801</v>
      </c>
      <c r="T40" s="60">
        <f t="shared" si="3"/>
        <v>264.52026741435606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4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14.6</v>
      </c>
      <c r="AI40" s="14">
        <f>IF(A40&lt;'Données projet'!$A$62,$AF$205^A40,IF(A40='Données projet'!$A$62,'Données projet'!$B$62,AI39+AH40-AQ39))</f>
        <v>223.19999999999993</v>
      </c>
      <c r="AJ40" s="14">
        <f>AI40*VLOOKUP('Données projet'!$B$10,Paramètres!$A$1:$I$88,3,0)*VLOOKUP('Données projet'!$B$10,Paramètres!$A$1:$I$88,5,0)</f>
        <v>104.45759999999997</v>
      </c>
      <c r="AK40" s="14">
        <f t="shared" si="44"/>
        <v>28.021248860498247</v>
      </c>
      <c r="AL40" s="22">
        <f t="shared" si="5"/>
        <v>230.73399509870103</v>
      </c>
      <c r="AM40" s="60">
        <f t="shared" si="6"/>
        <v>524.0673284320344</v>
      </c>
      <c r="AN40" s="60">
        <f ca="1">AVERAGE(OFFSET($AM$3,0,0,'Données projet'!$E$10+1,1))-AVERAGE(OFFSET($H$3,0,0,'Données projet'!$E$10+1,1))</f>
        <v>337.78495403273814</v>
      </c>
      <c r="AO40" s="60">
        <f t="shared" si="7"/>
        <v>125.68207463669694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IF(A40&lt;'Données projet'!$A$88,$BA$205^A40,IF(A40='Données projet'!$A$88,'Données projet'!$B$88,BD39+BC40-BL39))</f>
        <v>141.40000000000006</v>
      </c>
      <c r="BE40" s="14">
        <f>BD40*VLOOKUP('Données projet'!$B$11,Paramètres!$A$1:$I$88,3,0)*VLOOKUP('Données projet'!$B$11,Paramètres!$A$1:$I$88,5,0)</f>
        <v>127.93872000000005</v>
      </c>
      <c r="BF40" s="14">
        <f t="shared" si="45"/>
        <v>33.519615889545641</v>
      </c>
      <c r="BG40" s="22">
        <f t="shared" si="9"/>
        <v>281.20660167429202</v>
      </c>
      <c r="BH40" s="60">
        <f t="shared" si="10"/>
        <v>574.53993500762533</v>
      </c>
      <c r="BI40" s="60">
        <f ca="1">AVERAGE(OFFSET($BH$3,0,0,'Données projet'!$E$11+1,1))-AVERAGE(OFFSET($H$3,0,0,'Données projet'!$E$11+1,1))</f>
        <v>418.35474121670717</v>
      </c>
      <c r="BJ40" s="60">
        <f t="shared" si="11"/>
        <v>240.19413322685813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11.8</v>
      </c>
      <c r="BY40" s="13">
        <f>IF(A40&lt;'Données projet'!$A$114,$BV$205^A40,IF(A40='Données projet'!$A$114,'Données projet'!$B$114,BY39+BX40-CG39))</f>
        <v>257.60000000000008</v>
      </c>
      <c r="BZ40" s="14">
        <f>BY40*VLOOKUP('Données projet'!$B$12,Paramètres!$A$1:$I$88,3,0)*VLOOKUP('Données projet'!$B$12,Paramètres!$A$1:$I$88,5,0)</f>
        <v>245.13216000000008</v>
      </c>
      <c r="CA40" s="14">
        <f t="shared" si="46"/>
        <v>59.542376278413357</v>
      </c>
      <c r="CB40" s="22">
        <f t="shared" si="13"/>
        <v>530.64148401823672</v>
      </c>
      <c r="CC40" s="60">
        <f t="shared" si="14"/>
        <v>823.97481735156998</v>
      </c>
      <c r="CD40" s="60">
        <f ca="1">AVERAGE(OFFSET($CC$3,0,0,'Données projet'!$E$12+1,1))-AVERAGE(OFFSET($H$3,0,0,'Données projet'!$E$12+1,1))</f>
        <v>623.21217629928469</v>
      </c>
      <c r="CE40" s="60">
        <f t="shared" si="15"/>
        <v>481.72972161993044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IF(A40&lt;'Données projet'!$A$140,$CQ$205^A40,IF(A40='Données projet'!$A$140,'Données projet'!$B$140,CT39+CS40-DB39))</f>
        <v>141.40000000000006</v>
      </c>
      <c r="CU40" s="18">
        <f>CT40*VLOOKUP('Données projet'!$B$13,Paramètres!$A$1:$I$88,3,0)*VLOOKUP('Données projet'!$B$13,Paramètres!$A$1:$I$88,5,0)</f>
        <v>136.76208000000005</v>
      </c>
      <c r="CV40" s="14">
        <f t="shared" si="47"/>
        <v>35.554236342883392</v>
      </c>
      <c r="CW40" s="22">
        <f t="shared" si="17"/>
        <v>300.11758429718867</v>
      </c>
      <c r="CX40" s="60">
        <f t="shared" si="18"/>
        <v>593.45091763052199</v>
      </c>
      <c r="CY40" s="60">
        <f ca="1">AVERAGE(OFFSET($CX$3,0,0,'Données projet'!$E$13+1,1))-AVERAGE(OFFSET($H$3,0,0,'Données projet'!$E$13+1,1))</f>
        <v>450.52897460309299</v>
      </c>
      <c r="CZ40" s="60">
        <f t="shared" si="19"/>
        <v>256.43229384163016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IF(A40&lt;'Données projet'!$A$166,$DL$205^A40,IF(A40='Données projet'!$A$166,'Données projet'!$B$166,DO39+DN40-DW39))</f>
        <v>141.40000000000006</v>
      </c>
      <c r="DP40" s="18">
        <f>DO40*VLOOKUP('Données projet'!$B$14,Paramètres!$A$1:$I$88,3,0)*VLOOKUP('Données projet'!$B$14,Paramètres!$A$1:$I$88,5,0)</f>
        <v>143.37960000000007</v>
      </c>
      <c r="DQ40" s="14">
        <f t="shared" si="48"/>
        <v>37.070146308317504</v>
      </c>
      <c r="DR40" s="22">
        <f t="shared" si="21"/>
        <v>314.28330815365308</v>
      </c>
      <c r="DS40" s="60">
        <f t="shared" si="22"/>
        <v>607.6166414869864</v>
      </c>
      <c r="DT40" s="60">
        <f ca="1">AVERAGE(OFFSET($DS$3,0,0,'Données projet'!$E$14+1,1))-AVERAGE(OFFSET($H$3,0,0,'Données projet'!$E$14+1,1))</f>
        <v>474.63177687063143</v>
      </c>
      <c r="DU40" s="60">
        <f t="shared" si="23"/>
        <v>268.5956535713255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11.2</v>
      </c>
      <c r="EJ40" s="13">
        <f>IF(A40&lt;'Données projet'!$A$192,$EG$205^A40,IF(A40='Données projet'!$A$192,'Données projet'!$B$192,EJ39+EI40-ER39))</f>
        <v>141.40000000000006</v>
      </c>
      <c r="EK40" s="18">
        <f>EJ40*VLOOKUP('Données projet'!$B$15,Paramètres!$A$1:$I$88,3,0)*VLOOKUP('Données projet'!$B$15,Paramètres!$A$1:$I$88,5,0)</f>
        <v>123.52704000000007</v>
      </c>
      <c r="EL40" s="14">
        <f t="shared" si="49"/>
        <v>32.496231417270579</v>
      </c>
      <c r="EM40" s="22">
        <f t="shared" si="25"/>
        <v>271.74053105174636</v>
      </c>
      <c r="EN40" s="60">
        <f t="shared" si="26"/>
        <v>565.07386438507967</v>
      </c>
      <c r="EO40" s="60">
        <f ca="1">AVERAGE(OFFSET($EN$3,0,0,'Données projet'!$E$15+1,1))-AVERAGE(OFFSET($H$3,0,0,'Données projet'!$E$15+1,1))</f>
        <v>402.25078715328965</v>
      </c>
      <c r="EP40" s="60">
        <f t="shared" si="27"/>
        <v>232.06583422454258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0" t="e">
        <f t="shared" si="30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0" t="e">
        <f t="shared" si="34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0" t="e">
        <f t="shared" si="38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3">
      <c r="A41" s="11">
        <f t="shared" si="4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20.74799999999999</v>
      </c>
      <c r="D41" s="12">
        <f t="shared" si="4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8">
        <f t="shared" si="1"/>
        <v>304.50307508943433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18.399999999999999</v>
      </c>
      <c r="N41" s="14">
        <f>IF(A41&lt;'Données projet'!$A$36,$K$205^A41,IF(A41='Données projet'!$A$36,'Données projet'!$B$36,N40+M41-V40))</f>
        <v>247.19999999999987</v>
      </c>
      <c r="O41" s="14">
        <f>N41*VLOOKUP('Données projet'!$B$9,Paramètres!$A$1:$I$88,3,0)*VLOOKUP('Données projet'!$B$9,Paramètres!$A$1:$I$88,5,0)</f>
        <v>147.82559999999992</v>
      </c>
      <c r="P41" s="14">
        <f t="shared" si="43"/>
        <v>38.084026262138629</v>
      </c>
      <c r="Q41" s="22">
        <f t="shared" si="53"/>
        <v>323.79259907322461</v>
      </c>
      <c r="R41" s="60">
        <f t="shared" si="0"/>
        <v>617.12593240655792</v>
      </c>
      <c r="S41" s="60">
        <f ca="1">AVERAGE(OFFSET($R$3,0,0,'Données projet'!$E$9+1,1))-AVERAGE(OFFSET($H$3,0,0,'Données projet'!$E$9+1,1))</f>
        <v>271.38000364539801</v>
      </c>
      <c r="T41" s="60">
        <f t="shared" si="3"/>
        <v>264.52026741435606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4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14.6</v>
      </c>
      <c r="AI41" s="14">
        <f>IF(A41&lt;'Données projet'!$A$62,$AF$205^A41,IF(A41='Données projet'!$A$62,'Données projet'!$B$62,AI40+AH41-AQ40))</f>
        <v>237.79999999999993</v>
      </c>
      <c r="AJ41" s="14">
        <f>AI41*VLOOKUP('Données projet'!$B$10,Paramètres!$A$1:$I$88,3,0)*VLOOKUP('Données projet'!$B$10,Paramètres!$A$1:$I$88,5,0)</f>
        <v>111.29039999999998</v>
      </c>
      <c r="AK41" s="14">
        <f t="shared" si="44"/>
        <v>29.634806205918217</v>
      </c>
      <c r="AL41" s="22">
        <f t="shared" si="5"/>
        <v>245.44473414197418</v>
      </c>
      <c r="AM41" s="60">
        <f t="shared" si="6"/>
        <v>538.77806747530747</v>
      </c>
      <c r="AN41" s="60">
        <f ca="1">AVERAGE(OFFSET($AM$3,0,0,'Données projet'!$E$10+1,1))-AVERAGE(OFFSET($H$3,0,0,'Données projet'!$E$10+1,1))</f>
        <v>337.78495403273814</v>
      </c>
      <c r="AO41" s="60">
        <f t="shared" si="7"/>
        <v>125.68207463669694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IF(A41&lt;'Données projet'!$A$88,$BA$205^A41,IF(A41='Données projet'!$A$88,'Données projet'!$B$88,BD40+BC41-BL40))</f>
        <v>152.60000000000005</v>
      </c>
      <c r="BE41" s="14">
        <f>BD41*VLOOKUP('Données projet'!$B$11,Paramètres!$A$1:$I$88,3,0)*VLOOKUP('Données projet'!$B$11,Paramètres!$A$1:$I$88,5,0)</f>
        <v>138.07248000000004</v>
      </c>
      <c r="BF41" s="14">
        <f t="shared" si="45"/>
        <v>35.85508207677799</v>
      </c>
      <c r="BG41" s="22">
        <f t="shared" si="9"/>
        <v>302.92383728372175</v>
      </c>
      <c r="BH41" s="60">
        <f t="shared" si="10"/>
        <v>596.25717061705507</v>
      </c>
      <c r="BI41" s="60">
        <f ca="1">AVERAGE(OFFSET($BH$3,0,0,'Données projet'!$E$11+1,1))-AVERAGE(OFFSET($H$3,0,0,'Données projet'!$E$11+1,1))</f>
        <v>418.35474121670717</v>
      </c>
      <c r="BJ41" s="60">
        <f t="shared" si="11"/>
        <v>240.19413322685813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11.8</v>
      </c>
      <c r="BY41" s="13">
        <f>IF(A41&lt;'Données projet'!$A$114,$BV$205^A41,IF(A41='Données projet'!$A$114,'Données projet'!$B$114,BY40+BX41-CG40))</f>
        <v>269.40000000000009</v>
      </c>
      <c r="BZ41" s="14">
        <f>BY41*VLOOKUP('Données projet'!$B$12,Paramètres!$A$1:$I$88,3,0)*VLOOKUP('Données projet'!$B$12,Paramètres!$A$1:$I$88,5,0)</f>
        <v>256.36104000000012</v>
      </c>
      <c r="CA41" s="14">
        <f t="shared" si="46"/>
        <v>61.946063579556501</v>
      </c>
      <c r="CB41" s="22">
        <f t="shared" si="13"/>
        <v>554.38487206772777</v>
      </c>
      <c r="CC41" s="60">
        <f t="shared" si="14"/>
        <v>847.71820540106114</v>
      </c>
      <c r="CD41" s="60">
        <f ca="1">AVERAGE(OFFSET($CC$3,0,0,'Données projet'!$E$12+1,1))-AVERAGE(OFFSET($H$3,0,0,'Données projet'!$E$12+1,1))</f>
        <v>623.21217629928469</v>
      </c>
      <c r="CE41" s="60">
        <f t="shared" si="15"/>
        <v>481.72972161993044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IF(A41&lt;'Données projet'!$A$140,$CQ$205^A41,IF(A41='Données projet'!$A$140,'Données projet'!$B$140,CT40+CS41-DB40))</f>
        <v>152.60000000000005</v>
      </c>
      <c r="CU41" s="18">
        <f>CT41*VLOOKUP('Données projet'!$B$13,Paramètres!$A$1:$I$88,3,0)*VLOOKUP('Données projet'!$B$13,Paramètres!$A$1:$I$88,5,0)</f>
        <v>147.59472000000005</v>
      </c>
      <c r="CV41" s="14">
        <f t="shared" si="47"/>
        <v>38.031463918082679</v>
      </c>
      <c r="CW41" s="22">
        <f t="shared" si="17"/>
        <v>323.29893699066071</v>
      </c>
      <c r="CX41" s="60">
        <f t="shared" si="18"/>
        <v>616.63227032399402</v>
      </c>
      <c r="CY41" s="60">
        <f ca="1">AVERAGE(OFFSET($CX$3,0,0,'Données projet'!$E$13+1,1))-AVERAGE(OFFSET($H$3,0,0,'Données projet'!$E$13+1,1))</f>
        <v>450.52897460309299</v>
      </c>
      <c r="CZ41" s="60">
        <f t="shared" si="19"/>
        <v>256.43229384163016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IF(A41&lt;'Données projet'!$A$166,$DL$205^A41,IF(A41='Données projet'!$A$166,'Données projet'!$B$166,DO40+DN41-DW40))</f>
        <v>152.60000000000005</v>
      </c>
      <c r="DP41" s="18">
        <f>DO41*VLOOKUP('Données projet'!$B$14,Paramètres!$A$1:$I$88,3,0)*VLOOKUP('Données projet'!$B$14,Paramètres!$A$1:$I$88,5,0)</f>
        <v>154.73640000000006</v>
      </c>
      <c r="DQ41" s="14">
        <f t="shared" si="48"/>
        <v>39.652994320183701</v>
      </c>
      <c r="DR41" s="22">
        <f t="shared" si="21"/>
        <v>338.56152844098671</v>
      </c>
      <c r="DS41" s="60">
        <f t="shared" si="22"/>
        <v>631.89486177432002</v>
      </c>
      <c r="DT41" s="60">
        <f ca="1">AVERAGE(OFFSET($DS$3,0,0,'Données projet'!$E$14+1,1))-AVERAGE(OFFSET($H$3,0,0,'Données projet'!$E$14+1,1))</f>
        <v>474.63177687063143</v>
      </c>
      <c r="DU41" s="60">
        <f t="shared" si="23"/>
        <v>268.5956535713255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11.2</v>
      </c>
      <c r="EJ41" s="13">
        <f>IF(A41&lt;'Données projet'!$A$192,$EG$205^A41,IF(A41='Données projet'!$A$192,'Données projet'!$B$192,EJ40+EI41-ER40))</f>
        <v>152.60000000000005</v>
      </c>
      <c r="EK41" s="18">
        <f>EJ41*VLOOKUP('Données projet'!$B$15,Paramètres!$A$1:$I$88,3,0)*VLOOKUP('Données projet'!$B$15,Paramètres!$A$1:$I$88,5,0)</f>
        <v>133.31136000000006</v>
      </c>
      <c r="EL41" s="14">
        <f t="shared" si="49"/>
        <v>34.760393689821633</v>
      </c>
      <c r="EM41" s="22">
        <f t="shared" si="25"/>
        <v>292.72497100977279</v>
      </c>
      <c r="EN41" s="60">
        <f t="shared" si="26"/>
        <v>586.0583043431061</v>
      </c>
      <c r="EO41" s="60">
        <f ca="1">AVERAGE(OFFSET($EN$3,0,0,'Données projet'!$E$15+1,1))-AVERAGE(OFFSET($H$3,0,0,'Données projet'!$E$15+1,1))</f>
        <v>402.25078715328965</v>
      </c>
      <c r="EP41" s="60">
        <f t="shared" si="27"/>
        <v>232.06583422454258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0" t="e">
        <f t="shared" si="30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0" t="e">
        <f t="shared" si="34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0" t="e">
        <f t="shared" si="38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3">
      <c r="A42" s="11">
        <f t="shared" si="4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21.29399999999999</v>
      </c>
      <c r="D42" s="12">
        <f t="shared" si="4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8">
        <f t="shared" si="1"/>
        <v>305.72567538934157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18.399999999999999</v>
      </c>
      <c r="N42" s="14">
        <f>IF(A42&lt;'Données projet'!$A$36,$K$205^A42,IF(A42='Données projet'!$A$36,'Données projet'!$B$36,N41+M42-V41))</f>
        <v>265.59999999999985</v>
      </c>
      <c r="O42" s="14">
        <f>N42*VLOOKUP('Données projet'!$B$9,Paramètres!$A$1:$I$88,3,0)*VLOOKUP('Données projet'!$B$9,Paramètres!$A$1:$I$88,5,0)</f>
        <v>158.82879999999992</v>
      </c>
      <c r="P42" s="14">
        <f t="shared" si="43"/>
        <v>40.578235128063113</v>
      </c>
      <c r="Q42" s="22">
        <f t="shared" si="53"/>
        <v>347.30058618137645</v>
      </c>
      <c r="R42" s="60">
        <f t="shared" si="0"/>
        <v>640.63391951470976</v>
      </c>
      <c r="S42" s="60">
        <f ca="1">AVERAGE(OFFSET($R$3,0,0,'Données projet'!$E$9+1,1))-AVERAGE(OFFSET($H$3,0,0,'Données projet'!$E$9+1,1))</f>
        <v>271.38000364539801</v>
      </c>
      <c r="T42" s="60">
        <f t="shared" si="3"/>
        <v>264.52026741435606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4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14.6</v>
      </c>
      <c r="AI42" s="14">
        <f>IF(A42&lt;'Données projet'!$A$62,$AF$205^A42,IF(A42='Données projet'!$A$62,'Données projet'!$B$62,AI41+AH42-AQ41))</f>
        <v>252.39999999999992</v>
      </c>
      <c r="AJ42" s="14">
        <f>AI42*VLOOKUP('Données projet'!$B$10,Paramètres!$A$1:$I$88,3,0)*VLOOKUP('Données projet'!$B$10,Paramètres!$A$1:$I$88,5,0)</f>
        <v>118.12319999999995</v>
      </c>
      <c r="AK42" s="14">
        <f t="shared" si="44"/>
        <v>31.236865730893584</v>
      </c>
      <c r="AL42" s="22">
        <f t="shared" si="5"/>
        <v>260.13544781463958</v>
      </c>
      <c r="AM42" s="60">
        <f t="shared" si="6"/>
        <v>553.46878114797289</v>
      </c>
      <c r="AN42" s="60">
        <f ca="1">AVERAGE(OFFSET($AM$3,0,0,'Données projet'!$E$10+1,1))-AVERAGE(OFFSET($H$3,0,0,'Données projet'!$E$10+1,1))</f>
        <v>337.78495403273814</v>
      </c>
      <c r="AO42" s="60">
        <f t="shared" si="7"/>
        <v>125.68207463669694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IF(A42&lt;'Données projet'!$A$88,$BA$205^A42,IF(A42='Données projet'!$A$88,'Données projet'!$B$88,BD41+BC42-BL41))</f>
        <v>163.80000000000004</v>
      </c>
      <c r="BE42" s="14">
        <f>BD42*VLOOKUP('Données projet'!$B$11,Paramètres!$A$1:$I$88,3,0)*VLOOKUP('Données projet'!$B$11,Paramètres!$A$1:$I$88,5,0)</f>
        <v>148.20624000000004</v>
      </c>
      <c r="BF42" s="14">
        <f t="shared" si="45"/>
        <v>38.170662245893794</v>
      </c>
      <c r="BG42" s="22">
        <f t="shared" si="9"/>
        <v>324.60643807826506</v>
      </c>
      <c r="BH42" s="60">
        <f t="shared" si="10"/>
        <v>617.93977141159837</v>
      </c>
      <c r="BI42" s="60">
        <f ca="1">AVERAGE(OFFSET($BH$3,0,0,'Données projet'!$E$11+1,1))-AVERAGE(OFFSET($H$3,0,0,'Données projet'!$E$11+1,1))</f>
        <v>418.35474121670717</v>
      </c>
      <c r="BJ42" s="60">
        <f t="shared" si="11"/>
        <v>240.19413322685813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11.8</v>
      </c>
      <c r="BY42" s="13">
        <f>IF(A42&lt;'Données projet'!$A$114,$BV$205^A42,IF(A42='Données projet'!$A$114,'Données projet'!$B$114,BY41+BX42-CG41))</f>
        <v>281.2000000000001</v>
      </c>
      <c r="BZ42" s="14">
        <f>BY42*VLOOKUP('Données projet'!$B$12,Paramètres!$A$1:$I$88,3,0)*VLOOKUP('Données projet'!$B$12,Paramètres!$A$1:$I$88,5,0)</f>
        <v>267.58992000000012</v>
      </c>
      <c r="CA42" s="14">
        <f t="shared" si="46"/>
        <v>64.33752288177115</v>
      </c>
      <c r="CB42" s="22">
        <f t="shared" si="13"/>
        <v>578.1069630190849</v>
      </c>
      <c r="CC42" s="60">
        <f t="shared" si="14"/>
        <v>871.44029635241827</v>
      </c>
      <c r="CD42" s="60">
        <f ca="1">AVERAGE(OFFSET($CC$3,0,0,'Données projet'!$E$12+1,1))-AVERAGE(OFFSET($H$3,0,0,'Données projet'!$E$12+1,1))</f>
        <v>623.21217629928469</v>
      </c>
      <c r="CE42" s="60">
        <f t="shared" si="15"/>
        <v>481.72972161993044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IF(A42&lt;'Données projet'!$A$140,$CQ$205^A42,IF(A42='Données projet'!$A$140,'Données projet'!$B$140,CT41+CS42-DB41))</f>
        <v>163.80000000000004</v>
      </c>
      <c r="CU42" s="18">
        <f>CT42*VLOOKUP('Données projet'!$B$13,Paramètres!$A$1:$I$88,3,0)*VLOOKUP('Données projet'!$B$13,Paramètres!$A$1:$I$88,5,0)</f>
        <v>158.42736000000005</v>
      </c>
      <c r="CV42" s="14">
        <f t="shared" si="47"/>
        <v>40.487598405868248</v>
      </c>
      <c r="CW42" s="22">
        <f t="shared" si="17"/>
        <v>346.44355255688725</v>
      </c>
      <c r="CX42" s="60">
        <f t="shared" si="18"/>
        <v>639.77688589022057</v>
      </c>
      <c r="CY42" s="60">
        <f ca="1">AVERAGE(OFFSET($CX$3,0,0,'Données projet'!$E$13+1,1))-AVERAGE(OFFSET($H$3,0,0,'Données projet'!$E$13+1,1))</f>
        <v>450.52897460309299</v>
      </c>
      <c r="CZ42" s="60">
        <f t="shared" si="19"/>
        <v>256.43229384163016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IF(A42&lt;'Données projet'!$A$166,$DL$205^A42,IF(A42='Données projet'!$A$166,'Données projet'!$B$166,DO41+DN42-DW41))</f>
        <v>163.80000000000004</v>
      </c>
      <c r="DP42" s="18">
        <f>DO42*VLOOKUP('Données projet'!$B$14,Paramètres!$A$1:$I$88,3,0)*VLOOKUP('Données projet'!$B$14,Paramètres!$A$1:$I$88,5,0)</f>
        <v>166.09320000000005</v>
      </c>
      <c r="DQ42" s="14">
        <f t="shared" si="48"/>
        <v>42.213849908165905</v>
      </c>
      <c r="DR42" s="22">
        <f t="shared" si="21"/>
        <v>362.80144525672239</v>
      </c>
      <c r="DS42" s="60">
        <f t="shared" si="22"/>
        <v>656.1347785900557</v>
      </c>
      <c r="DT42" s="60">
        <f ca="1">AVERAGE(OFFSET($DS$3,0,0,'Données projet'!$E$14+1,1))-AVERAGE(OFFSET($H$3,0,0,'Données projet'!$E$14+1,1))</f>
        <v>474.63177687063143</v>
      </c>
      <c r="DU42" s="60">
        <f t="shared" si="23"/>
        <v>268.5956535713255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11.2</v>
      </c>
      <c r="EJ42" s="13">
        <f>IF(A42&lt;'Données projet'!$A$192,$EG$205^A42,IF(A42='Données projet'!$A$192,'Données projet'!$B$192,EJ41+EI42-ER41))</f>
        <v>163.80000000000004</v>
      </c>
      <c r="EK42" s="18">
        <f>EJ42*VLOOKUP('Données projet'!$B$15,Paramètres!$A$1:$I$88,3,0)*VLOOKUP('Données projet'!$B$15,Paramètres!$A$1:$I$88,5,0)</f>
        <v>143.09568000000007</v>
      </c>
      <c r="EL42" s="14">
        <f t="shared" si="49"/>
        <v>37.005277082542712</v>
      </c>
      <c r="EM42" s="22">
        <f t="shared" si="25"/>
        <v>313.67583358542862</v>
      </c>
      <c r="EN42" s="60">
        <f t="shared" si="26"/>
        <v>607.00916691876193</v>
      </c>
      <c r="EO42" s="60">
        <f ca="1">AVERAGE(OFFSET($EN$3,0,0,'Données projet'!$E$15+1,1))-AVERAGE(OFFSET($H$3,0,0,'Données projet'!$E$15+1,1))</f>
        <v>402.25078715328965</v>
      </c>
      <c r="EP42" s="60">
        <f t="shared" si="27"/>
        <v>232.06583422454258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0" t="e">
        <f t="shared" si="30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0" t="e">
        <f t="shared" si="34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0" t="e">
        <f t="shared" si="38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3">
      <c r="A43" s="11">
        <f t="shared" si="4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21.839999999999989</v>
      </c>
      <c r="D43" s="12">
        <f t="shared" si="4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8">
        <f t="shared" si="1"/>
        <v>306.9474660325443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284</v>
      </c>
      <c r="L43" s="13">
        <f>VLOOKUP(A43,'Données projet'!$A$35:$I$55,9,0)</f>
        <v>18.399999999999999</v>
      </c>
      <c r="M43" s="13">
        <f t="array" ref="M43">INDEX(L:L,MIN(IF(ISNUMBER(L43:L239),ROW(L43:L239),"")))</f>
        <v>18.399999999999999</v>
      </c>
      <c r="N43" s="14">
        <f>IF(A43&lt;'Données projet'!$A$36,$K$205^A43,IF(A43='Données projet'!$A$36,'Données projet'!$B$36,N42+M43-V42))</f>
        <v>283.99999999999983</v>
      </c>
      <c r="O43" s="14">
        <f>N43*VLOOKUP('Données projet'!$B$9,Paramètres!$A$1:$I$88,3,0)*VLOOKUP('Données projet'!$B$9,Paramètres!$A$1:$I$88,5,0)</f>
        <v>169.83199999999991</v>
      </c>
      <c r="P43" s="14">
        <f t="shared" si="43"/>
        <v>43.052395009050429</v>
      </c>
      <c r="Q43" s="22">
        <f t="shared" si="53"/>
        <v>370.77365464076269</v>
      </c>
      <c r="R43" s="60">
        <f t="shared" si="0"/>
        <v>664.106987974096</v>
      </c>
      <c r="S43" s="60">
        <f ca="1">AVERAGE(OFFSET($R$3,0,0,'Données projet'!$E$9+1,1))-AVERAGE(OFFSET($H$3,0,0,'Données projet'!$E$9+1,1))</f>
        <v>271.38000364539801</v>
      </c>
      <c r="T43" s="60">
        <f t="shared" si="3"/>
        <v>264.52026741435606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48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4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267</v>
      </c>
      <c r="AG43" s="13">
        <f>VLOOKUP(A43,'Données projet'!$A$61:$I$81,9,0)</f>
        <v>14.6</v>
      </c>
      <c r="AH43" s="13">
        <f t="array" ref="AH43">INDEX(AG:AG,MIN(IF(ISNUMBER(AG43:AG239),ROW(AG43:AG239),"")))</f>
        <v>14.6</v>
      </c>
      <c r="AI43" s="14">
        <f>IF(A43&lt;'Données projet'!$A$62,$AF$205^A43,IF(A43='Données projet'!$A$62,'Données projet'!$B$62,AI42+AH43-AQ42))</f>
        <v>266.99999999999994</v>
      </c>
      <c r="AJ43" s="14">
        <f>AI43*VLOOKUP('Données projet'!$B$10,Paramètres!$A$1:$I$88,3,0)*VLOOKUP('Données projet'!$B$10,Paramètres!$A$1:$I$88,5,0)</f>
        <v>124.95599999999997</v>
      </c>
      <c r="AK43" s="14">
        <f t="shared" si="44"/>
        <v>32.828168295117194</v>
      </c>
      <c r="AL43" s="22">
        <f t="shared" si="5"/>
        <v>274.80742644732908</v>
      </c>
      <c r="AM43" s="60">
        <f t="shared" si="6"/>
        <v>568.14075978066239</v>
      </c>
      <c r="AN43" s="60">
        <f ca="1">AVERAGE(OFFSET($AM$3,0,0,'Données projet'!$E$10+1,1))-AVERAGE(OFFSET($H$3,0,0,'Données projet'!$E$10+1,1))</f>
        <v>337.78495403273814</v>
      </c>
      <c r="AO43" s="60">
        <f t="shared" si="7"/>
        <v>125.68207463669694</v>
      </c>
      <c r="AP43" s="16">
        <f>IF(ISNA(VLOOKUP(A43,'Données projet'!$A$61:$I$81,3,0)),0,VLOOKUP(A43,'Données projet'!$A$61:$I$81,3,0))</f>
        <v>1</v>
      </c>
      <c r="AQ43" s="16">
        <f>IF(ISNA(VLOOKUP(A43,'Données projet'!$A$61:$I$81,4,0)),0,VLOOKUP(A43,'Données projet'!$A$61:$I$81,4,0))</f>
        <v>91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IF(A43&lt;'Données projet'!$A$88,$BA$205^A43,IF(A43='Données projet'!$A$88,'Données projet'!$B$88,BD42+BC43-BL42))</f>
        <v>175.00000000000003</v>
      </c>
      <c r="BE43" s="14">
        <f>BD43*VLOOKUP('Données projet'!$B$11,Paramètres!$A$1:$I$88,3,0)*VLOOKUP('Données projet'!$B$11,Paramètres!$A$1:$I$88,5,0)</f>
        <v>158.34000000000003</v>
      </c>
      <c r="BF43" s="14">
        <f t="shared" si="45"/>
        <v>40.467870812652819</v>
      </c>
      <c r="BG43" s="22">
        <f t="shared" si="9"/>
        <v>346.25704166537042</v>
      </c>
      <c r="BH43" s="60">
        <f t="shared" si="10"/>
        <v>639.59037499870374</v>
      </c>
      <c r="BI43" s="60">
        <f ca="1">AVERAGE(OFFSET($BH$3,0,0,'Données projet'!$E$11+1,1))-AVERAGE(OFFSET($H$3,0,0,'Données projet'!$E$11+1,1))</f>
        <v>418.35474121670717</v>
      </c>
      <c r="BJ43" s="60">
        <f t="shared" si="11"/>
        <v>240.19413322685813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293</v>
      </c>
      <c r="BW43" s="13">
        <f>VLOOKUP(A43,'Données projet'!$A$113:$I$133,9,0)</f>
        <v>11.8</v>
      </c>
      <c r="BX43" s="13">
        <f t="array" ref="BX43">INDEX(BW:BW,MIN(IF(ISNUMBER(BW43:BW239),ROW(BW43:BW239),"")))</f>
        <v>11.8</v>
      </c>
      <c r="BY43" s="13">
        <f>IF(A43&lt;'Données projet'!$A$114,$BV$205^A43,IF(A43='Données projet'!$A$114,'Données projet'!$B$114,BY42+BX43-CG42))</f>
        <v>293.00000000000011</v>
      </c>
      <c r="BZ43" s="14">
        <f>BY43*VLOOKUP('Données projet'!$B$12,Paramètres!$A$1:$I$88,3,0)*VLOOKUP('Données projet'!$B$12,Paramètres!$A$1:$I$88,5,0)</f>
        <v>278.81880000000012</v>
      </c>
      <c r="CA43" s="14">
        <f t="shared" si="46"/>
        <v>66.717325981909994</v>
      </c>
      <c r="CB43" s="22">
        <f t="shared" si="13"/>
        <v>601.80875275182677</v>
      </c>
      <c r="CC43" s="60">
        <f t="shared" si="14"/>
        <v>895.14208608516014</v>
      </c>
      <c r="CD43" s="60">
        <f ca="1">AVERAGE(OFFSET($CC$3,0,0,'Données projet'!$E$12+1,1))-AVERAGE(OFFSET($H$3,0,0,'Données projet'!$E$12+1,1))</f>
        <v>623.21217629928469</v>
      </c>
      <c r="CE43" s="60">
        <f t="shared" si="15"/>
        <v>481.72972161993044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IF(A43&lt;'Données projet'!$A$140,$CQ$205^A43,IF(A43='Données projet'!$A$140,'Données projet'!$B$140,CT42+CS43-DB42))</f>
        <v>175.00000000000003</v>
      </c>
      <c r="CU43" s="18">
        <f>CT43*VLOOKUP('Données projet'!$B$13,Paramètres!$A$1:$I$88,3,0)*VLOOKUP('Données projet'!$B$13,Paramètres!$A$1:$I$88,5,0)</f>
        <v>169.26000000000002</v>
      </c>
      <c r="CV43" s="14">
        <f t="shared" si="47"/>
        <v>42.924246146122272</v>
      </c>
      <c r="CW43" s="22">
        <f t="shared" si="17"/>
        <v>369.55422870449632</v>
      </c>
      <c r="CX43" s="60">
        <f t="shared" si="18"/>
        <v>662.88756203782964</v>
      </c>
      <c r="CY43" s="60">
        <f ca="1">AVERAGE(OFFSET($CX$3,0,0,'Données projet'!$E$13+1,1))-AVERAGE(OFFSET($H$3,0,0,'Données projet'!$E$13+1,1))</f>
        <v>450.52897460309299</v>
      </c>
      <c r="CZ43" s="60">
        <f t="shared" si="19"/>
        <v>256.43229384163016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IF(A43&lt;'Données projet'!$A$166,$DL$205^A43,IF(A43='Données projet'!$A$166,'Données projet'!$B$166,DO42+DN43-DW42))</f>
        <v>175.00000000000003</v>
      </c>
      <c r="DP43" s="18">
        <f>DO43*VLOOKUP('Données projet'!$B$14,Paramètres!$A$1:$I$88,3,0)*VLOOKUP('Données projet'!$B$14,Paramètres!$A$1:$I$88,5,0)</f>
        <v>177.45000000000005</v>
      </c>
      <c r="DQ43" s="14">
        <f t="shared" si="48"/>
        <v>44.754387900936791</v>
      </c>
      <c r="DR43" s="22">
        <f t="shared" si="21"/>
        <v>387.00597559413171</v>
      </c>
      <c r="DS43" s="60">
        <f t="shared" si="22"/>
        <v>680.33930892746503</v>
      </c>
      <c r="DT43" s="60">
        <f ca="1">AVERAGE(OFFSET($DS$3,0,0,'Données projet'!$E$14+1,1))-AVERAGE(OFFSET($H$3,0,0,'Données projet'!$E$14+1,1))</f>
        <v>474.63177687063143</v>
      </c>
      <c r="DU43" s="60">
        <f t="shared" si="23"/>
        <v>268.5956535713255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175</v>
      </c>
      <c r="EH43" s="13">
        <f>VLOOKUP(A43,'Données projet'!$A$191:$I$211,9,0)</f>
        <v>11.2</v>
      </c>
      <c r="EI43" s="13">
        <f t="array" ref="EI43">INDEX(EH:EH,MIN(IF(ISNUMBER(EH43:EH239),ROW(EH43:EH239),"")))</f>
        <v>11.2</v>
      </c>
      <c r="EJ43" s="13">
        <f>IF(A43&lt;'Données projet'!$A$192,$EG$205^A43,IF(A43='Données projet'!$A$192,'Données projet'!$B$192,EJ42+EI43-ER42))</f>
        <v>175.00000000000003</v>
      </c>
      <c r="EK43" s="18">
        <f>EJ43*VLOOKUP('Données projet'!$B$15,Paramètres!$A$1:$I$88,3,0)*VLOOKUP('Données projet'!$B$15,Paramètres!$A$1:$I$88,5,0)</f>
        <v>152.88000000000005</v>
      </c>
      <c r="EL43" s="14">
        <f t="shared" si="49"/>
        <v>39.232349774697852</v>
      </c>
      <c r="EM43" s="22">
        <f t="shared" si="25"/>
        <v>334.59567585759885</v>
      </c>
      <c r="EN43" s="60">
        <f t="shared" si="26"/>
        <v>627.92900919093222</v>
      </c>
      <c r="EO43" s="60">
        <f ca="1">AVERAGE(OFFSET($EN$3,0,0,'Données projet'!$E$15+1,1))-AVERAGE(OFFSET($H$3,0,0,'Données projet'!$E$15+1,1))</f>
        <v>402.25078715328965</v>
      </c>
      <c r="EP43" s="60">
        <f t="shared" si="27"/>
        <v>232.06583422454258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0" t="e">
        <f t="shared" si="30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0" t="e">
        <f t="shared" si="34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0" t="e">
        <f t="shared" si="38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3">
      <c r="A44" s="11">
        <f t="shared" si="4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22.385999999999989</v>
      </c>
      <c r="D44" s="12">
        <f t="shared" si="4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8">
        <f t="shared" si="1"/>
        <v>308.16846958846969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18.2</v>
      </c>
      <c r="N44" s="14">
        <f>IF(A44&lt;'Données projet'!$A$36,$K$205^A44,IF(A44='Données projet'!$A$36,'Données projet'!$B$36,N43+M44-V43))</f>
        <v>254.19999999999982</v>
      </c>
      <c r="O44" s="14">
        <f>N44*VLOOKUP('Données projet'!$B$9,Paramètres!$A$1:$I$88,3,0)*VLOOKUP('Données projet'!$B$9,Paramètres!$A$1:$I$88,5,0)</f>
        <v>152.0115999999999</v>
      </c>
      <c r="P44" s="14">
        <f t="shared" si="43"/>
        <v>39.035373906584852</v>
      </c>
      <c r="Q44" s="22">
        <f t="shared" si="53"/>
        <v>332.7401462206351</v>
      </c>
      <c r="R44" s="60">
        <f t="shared" si="0"/>
        <v>626.07347955396835</v>
      </c>
      <c r="S44" s="60">
        <f ca="1">AVERAGE(OFFSET($R$3,0,0,'Données projet'!$E$9+1,1))-AVERAGE(OFFSET($H$3,0,0,'Données projet'!$E$9+1,1))</f>
        <v>271.38000364539801</v>
      </c>
      <c r="T44" s="60">
        <f t="shared" si="3"/>
        <v>264.52026741435606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4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20.399999999999999</v>
      </c>
      <c r="AI44" s="14">
        <f>IF(A44&lt;'Données projet'!$A$62,$AF$205^A44,IF(A44='Données projet'!$A$62,'Données projet'!$B$62,AI43+AH44-AQ43))</f>
        <v>196.39999999999992</v>
      </c>
      <c r="AJ44" s="14">
        <f>AI44*VLOOKUP('Données projet'!$B$10,Paramètres!$A$1:$I$88,3,0)*VLOOKUP('Données projet'!$B$10,Paramètres!$A$1:$I$88,5,0)</f>
        <v>91.915199999999956</v>
      </c>
      <c r="AK44" s="14">
        <f t="shared" si="44"/>
        <v>25.026557534351902</v>
      </c>
      <c r="AL44" s="22">
        <f t="shared" si="5"/>
        <v>203.67356103899616</v>
      </c>
      <c r="AM44" s="60">
        <f t="shared" si="6"/>
        <v>497.0068943723295</v>
      </c>
      <c r="AN44" s="60">
        <f ca="1">AVERAGE(OFFSET($AM$3,0,0,'Données projet'!$E$10+1,1))-AVERAGE(OFFSET($H$3,0,0,'Données projet'!$E$10+1,1))</f>
        <v>337.78495403273814</v>
      </c>
      <c r="AO44" s="60">
        <f t="shared" si="7"/>
        <v>125.68207463669694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IF(A44&lt;'Données projet'!$A$88,$BA$205^A44,IF(A44='Données projet'!$A$88,'Données projet'!$B$88,BD43+BC44-BL43))</f>
        <v>186.40000000000003</v>
      </c>
      <c r="BE44" s="14">
        <f>BD44*VLOOKUP('Données projet'!$B$11,Paramètres!$A$1:$I$88,3,0)*VLOOKUP('Données projet'!$B$11,Paramètres!$A$1:$I$88,5,0)</f>
        <v>168.65472000000003</v>
      </c>
      <c r="BF44" s="14">
        <f t="shared" si="45"/>
        <v>42.78858644059585</v>
      </c>
      <c r="BG44" s="22">
        <f t="shared" si="9"/>
        <v>368.2637587173711</v>
      </c>
      <c r="BH44" s="60">
        <f t="shared" si="10"/>
        <v>661.59709205070442</v>
      </c>
      <c r="BI44" s="60">
        <f ca="1">AVERAGE(OFFSET($BH$3,0,0,'Données projet'!$E$11+1,1))-AVERAGE(OFFSET($H$3,0,0,'Données projet'!$E$11+1,1))</f>
        <v>418.35474121670717</v>
      </c>
      <c r="BJ44" s="60">
        <f t="shared" si="11"/>
        <v>240.19413322685813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11.2</v>
      </c>
      <c r="BY44" s="13">
        <f>IF(A44&lt;'Données projet'!$A$114,$BV$205^A44,IF(A44='Données projet'!$A$114,'Données projet'!$B$114,BY43+BX44-CG43))</f>
        <v>304.2000000000001</v>
      </c>
      <c r="BZ44" s="14">
        <f>BY44*VLOOKUP('Données projet'!$B$12,Paramètres!$A$1:$I$88,3,0)*VLOOKUP('Données projet'!$B$12,Paramètres!$A$1:$I$88,5,0)</f>
        <v>289.47672000000011</v>
      </c>
      <c r="CA44" s="14">
        <f t="shared" si="46"/>
        <v>68.965816122648064</v>
      </c>
      <c r="CB44" s="22">
        <f t="shared" si="13"/>
        <v>624.28741708027883</v>
      </c>
      <c r="CC44" s="60">
        <f t="shared" si="14"/>
        <v>917.62075041361209</v>
      </c>
      <c r="CD44" s="60">
        <f ca="1">AVERAGE(OFFSET($CC$3,0,0,'Données projet'!$E$12+1,1))-AVERAGE(OFFSET($H$3,0,0,'Données projet'!$E$12+1,1))</f>
        <v>623.21217629928469</v>
      </c>
      <c r="CE44" s="60">
        <f t="shared" si="15"/>
        <v>481.72972161993044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IF(A44&lt;'Données projet'!$A$140,$CQ$205^A44,IF(A44='Données projet'!$A$140,'Données projet'!$B$140,CT43+CS44-DB43))</f>
        <v>186.40000000000003</v>
      </c>
      <c r="CU44" s="18">
        <f>CT44*VLOOKUP('Données projet'!$B$13,Paramètres!$A$1:$I$88,3,0)*VLOOKUP('Données projet'!$B$13,Paramètres!$A$1:$I$88,5,0)</f>
        <v>180.28608000000006</v>
      </c>
      <c r="CV44" s="14">
        <f t="shared" si="47"/>
        <v>45.38582781198636</v>
      </c>
      <c r="CW44" s="22">
        <f t="shared" si="17"/>
        <v>393.04523943920964</v>
      </c>
      <c r="CX44" s="60">
        <f t="shared" si="18"/>
        <v>686.37857277254295</v>
      </c>
      <c r="CY44" s="60">
        <f ca="1">AVERAGE(OFFSET($CX$3,0,0,'Données projet'!$E$13+1,1))-AVERAGE(OFFSET($H$3,0,0,'Données projet'!$E$13+1,1))</f>
        <v>450.52897460309299</v>
      </c>
      <c r="CZ44" s="60">
        <f t="shared" si="19"/>
        <v>256.43229384163016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IF(A44&lt;'Données projet'!$A$166,$DL$205^A44,IF(A44='Données projet'!$A$166,'Données projet'!$B$166,DO43+DN44-DW43))</f>
        <v>186.40000000000003</v>
      </c>
      <c r="DP44" s="18">
        <f>DO44*VLOOKUP('Données projet'!$B$14,Paramètres!$A$1:$I$88,3,0)*VLOOKUP('Données projet'!$B$14,Paramètres!$A$1:$I$88,5,0)</f>
        <v>189.00960000000003</v>
      </c>
      <c r="DQ44" s="14">
        <f t="shared" si="48"/>
        <v>47.320922915876508</v>
      </c>
      <c r="DR44" s="22">
        <f t="shared" si="21"/>
        <v>411.60899407848501</v>
      </c>
      <c r="DS44" s="60">
        <f t="shared" si="22"/>
        <v>704.94232741181827</v>
      </c>
      <c r="DT44" s="60">
        <f ca="1">AVERAGE(OFFSET($DS$3,0,0,'Données projet'!$E$14+1,1))-AVERAGE(OFFSET($H$3,0,0,'Données projet'!$E$14+1,1))</f>
        <v>474.63177687063143</v>
      </c>
      <c r="DU44" s="60">
        <f t="shared" si="23"/>
        <v>268.5956535713255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11.4</v>
      </c>
      <c r="EJ44" s="13">
        <f>IF(A44&lt;'Données projet'!$A$192,$EG$205^A44,IF(A44='Données projet'!$A$192,'Données projet'!$B$192,EJ43+EI44-ER43))</f>
        <v>186.40000000000003</v>
      </c>
      <c r="EK44" s="18">
        <f>EJ44*VLOOKUP('Données projet'!$B$15,Paramètres!$A$1:$I$88,3,0)*VLOOKUP('Données projet'!$B$15,Paramètres!$A$1:$I$88,5,0)</f>
        <v>162.83904000000004</v>
      </c>
      <c r="EL44" s="14">
        <f t="shared" si="49"/>
        <v>41.482211836000111</v>
      </c>
      <c r="EM44" s="22">
        <f t="shared" si="25"/>
        <v>355.85951361436696</v>
      </c>
      <c r="EN44" s="60">
        <f t="shared" si="26"/>
        <v>649.19284694770022</v>
      </c>
      <c r="EO44" s="60">
        <f ca="1">AVERAGE(OFFSET($EN$3,0,0,'Données projet'!$E$15+1,1))-AVERAGE(OFFSET($H$3,0,0,'Données projet'!$E$15+1,1))</f>
        <v>402.25078715328965</v>
      </c>
      <c r="EP44" s="60">
        <f t="shared" si="27"/>
        <v>232.06583422454258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0" t="e">
        <f t="shared" si="30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0" t="e">
        <f t="shared" si="34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0" t="e">
        <f t="shared" si="38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3">
      <c r="A45" s="11">
        <f t="shared" si="4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22.931999999999988</v>
      </c>
      <c r="D45" s="12">
        <f t="shared" si="4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8">
        <f t="shared" si="1"/>
        <v>309.38870746282663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18.2</v>
      </c>
      <c r="N45" s="14">
        <f>IF(A45&lt;'Données projet'!$A$36,$K$205^A45,IF(A45='Données projet'!$A$36,'Données projet'!$B$36,N44+M45-V44))</f>
        <v>272.39999999999981</v>
      </c>
      <c r="O45" s="14">
        <f>N45*VLOOKUP('Données projet'!$B$9,Paramètres!$A$1:$I$88,3,0)*VLOOKUP('Données projet'!$B$9,Paramètres!$A$1:$I$88,5,0)</f>
        <v>162.8951999999999</v>
      </c>
      <c r="P45" s="14">
        <f t="shared" si="43"/>
        <v>41.494852720458489</v>
      </c>
      <c r="Q45" s="22">
        <f t="shared" si="53"/>
        <v>355.97934182146497</v>
      </c>
      <c r="R45" s="60">
        <f t="shared" si="0"/>
        <v>649.31267515479828</v>
      </c>
      <c r="S45" s="60">
        <f ca="1">AVERAGE(OFFSET($R$3,0,0,'Données projet'!$E$9+1,1))-AVERAGE(OFFSET($H$3,0,0,'Données projet'!$E$9+1,1))</f>
        <v>271.38000364539801</v>
      </c>
      <c r="T45" s="60">
        <f t="shared" si="3"/>
        <v>264.52026741435606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4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20.399999999999999</v>
      </c>
      <c r="AI45" s="14">
        <f>IF(A45&lt;'Données projet'!$A$62,$AF$205^A45,IF(A45='Données projet'!$A$62,'Données projet'!$B$62,AI44+AH45-AQ44))</f>
        <v>216.79999999999993</v>
      </c>
      <c r="AJ45" s="14">
        <f>AI45*VLOOKUP('Données projet'!$B$10,Paramètres!$A$1:$I$88,3,0)*VLOOKUP('Données projet'!$B$10,Paramètres!$A$1:$I$88,5,0)</f>
        <v>101.46239999999997</v>
      </c>
      <c r="AK45" s="14">
        <f t="shared" si="44"/>
        <v>27.310099257465147</v>
      </c>
      <c r="AL45" s="22">
        <f t="shared" si="5"/>
        <v>224.27876954008505</v>
      </c>
      <c r="AM45" s="60">
        <f t="shared" si="6"/>
        <v>517.61210287341839</v>
      </c>
      <c r="AN45" s="60">
        <f ca="1">AVERAGE(OFFSET($AM$3,0,0,'Données projet'!$E$10+1,1))-AVERAGE(OFFSET($H$3,0,0,'Données projet'!$E$10+1,1))</f>
        <v>337.78495403273814</v>
      </c>
      <c r="AO45" s="60">
        <f t="shared" si="7"/>
        <v>125.68207463669694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IF(A45&lt;'Données projet'!$A$88,$BA$205^A45,IF(A45='Données projet'!$A$88,'Données projet'!$B$88,BD44+BC45-BL44))</f>
        <v>197.80000000000004</v>
      </c>
      <c r="BE45" s="14">
        <f>BD45*VLOOKUP('Données projet'!$B$11,Paramètres!$A$1:$I$88,3,0)*VLOOKUP('Données projet'!$B$11,Paramètres!$A$1:$I$88,5,0)</f>
        <v>178.96944000000002</v>
      </c>
      <c r="BF45" s="14">
        <f t="shared" si="45"/>
        <v>45.092828990632619</v>
      </c>
      <c r="BG45" s="22">
        <f t="shared" si="9"/>
        <v>390.24178515868516</v>
      </c>
      <c r="BH45" s="60">
        <f t="shared" si="10"/>
        <v>683.57511849201842</v>
      </c>
      <c r="BI45" s="60">
        <f ca="1">AVERAGE(OFFSET($BH$3,0,0,'Données projet'!$E$11+1,1))-AVERAGE(OFFSET($H$3,0,0,'Données projet'!$E$11+1,1))</f>
        <v>418.35474121670717</v>
      </c>
      <c r="BJ45" s="60">
        <f t="shared" si="11"/>
        <v>240.19413322685813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11.2</v>
      </c>
      <c r="BY45" s="13">
        <f>IF(A45&lt;'Données projet'!$A$114,$BV$205^A45,IF(A45='Données projet'!$A$114,'Données projet'!$B$114,BY44+BX45-CG44))</f>
        <v>315.40000000000009</v>
      </c>
      <c r="BZ45" s="14">
        <f>BY45*VLOOKUP('Données projet'!$B$12,Paramètres!$A$1:$I$88,3,0)*VLOOKUP('Données projet'!$B$12,Paramètres!$A$1:$I$88,5,0)</f>
        <v>300.1346400000001</v>
      </c>
      <c r="CA45" s="14">
        <f t="shared" si="46"/>
        <v>71.204688454130647</v>
      </c>
      <c r="CB45" s="22">
        <f t="shared" si="13"/>
        <v>646.74933039094424</v>
      </c>
      <c r="CC45" s="60">
        <f t="shared" si="14"/>
        <v>940.08266372427761</v>
      </c>
      <c r="CD45" s="60">
        <f ca="1">AVERAGE(OFFSET($CC$3,0,0,'Données projet'!$E$12+1,1))-AVERAGE(OFFSET($H$3,0,0,'Données projet'!$E$12+1,1))</f>
        <v>623.21217629928469</v>
      </c>
      <c r="CE45" s="60">
        <f t="shared" si="15"/>
        <v>481.72972161993044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IF(A45&lt;'Données projet'!$A$140,$CQ$205^A45,IF(A45='Données projet'!$A$140,'Données projet'!$B$140,CT44+CS45-DB44))</f>
        <v>197.80000000000004</v>
      </c>
      <c r="CU45" s="18">
        <f>CT45*VLOOKUP('Données projet'!$B$13,Paramètres!$A$1:$I$88,3,0)*VLOOKUP('Données projet'!$B$13,Paramètres!$A$1:$I$88,5,0)</f>
        <v>191.31216000000003</v>
      </c>
      <c r="CV45" s="14">
        <f t="shared" si="47"/>
        <v>47.829936494057677</v>
      </c>
      <c r="CW45" s="22">
        <f t="shared" si="17"/>
        <v>416.50581806048382</v>
      </c>
      <c r="CX45" s="60">
        <f t="shared" si="18"/>
        <v>709.83915139381713</v>
      </c>
      <c r="CY45" s="60">
        <f ca="1">AVERAGE(OFFSET($CX$3,0,0,'Données projet'!$E$13+1,1))-AVERAGE(OFFSET($H$3,0,0,'Données projet'!$E$13+1,1))</f>
        <v>450.52897460309299</v>
      </c>
      <c r="CZ45" s="60">
        <f t="shared" si="19"/>
        <v>256.43229384163016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IF(A45&lt;'Données projet'!$A$166,$DL$205^A45,IF(A45='Données projet'!$A$166,'Données projet'!$B$166,DO44+DN45-DW44))</f>
        <v>197.80000000000004</v>
      </c>
      <c r="DP45" s="18">
        <f>DO45*VLOOKUP('Données projet'!$B$14,Paramètres!$A$1:$I$88,3,0)*VLOOKUP('Données projet'!$B$14,Paramètres!$A$1:$I$88,5,0)</f>
        <v>200.56920000000005</v>
      </c>
      <c r="DQ45" s="14">
        <f t="shared" si="48"/>
        <v>49.869239959281323</v>
      </c>
      <c r="DR45" s="22">
        <f t="shared" si="21"/>
        <v>436.18028292908167</v>
      </c>
      <c r="DS45" s="60">
        <f t="shared" si="22"/>
        <v>729.51361626241498</v>
      </c>
      <c r="DT45" s="60">
        <f ca="1">AVERAGE(OFFSET($DS$3,0,0,'Données projet'!$E$14+1,1))-AVERAGE(OFFSET($H$3,0,0,'Données projet'!$E$14+1,1))</f>
        <v>474.63177687063143</v>
      </c>
      <c r="DU45" s="60">
        <f t="shared" si="23"/>
        <v>268.5956535713255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11.4</v>
      </c>
      <c r="EJ45" s="13">
        <f>IF(A45&lt;'Données projet'!$A$192,$EG$205^A45,IF(A45='Données projet'!$A$192,'Données projet'!$B$192,EJ44+EI45-ER44))</f>
        <v>197.80000000000004</v>
      </c>
      <c r="EK45" s="18">
        <f>EJ45*VLOOKUP('Données projet'!$B$15,Paramètres!$A$1:$I$88,3,0)*VLOOKUP('Données projet'!$B$15,Paramètres!$A$1:$I$88,5,0)</f>
        <v>172.79808000000006</v>
      </c>
      <c r="EL45" s="14">
        <f t="shared" si="49"/>
        <v>43.716103757502459</v>
      </c>
      <c r="EM45" s="22">
        <f t="shared" si="25"/>
        <v>377.09553671098348</v>
      </c>
      <c r="EN45" s="60">
        <f t="shared" si="26"/>
        <v>670.4288700443168</v>
      </c>
      <c r="EO45" s="60">
        <f ca="1">AVERAGE(OFFSET($EN$3,0,0,'Données projet'!$E$15+1,1))-AVERAGE(OFFSET($H$3,0,0,'Données projet'!$E$15+1,1))</f>
        <v>402.25078715328965</v>
      </c>
      <c r="EP45" s="60">
        <f t="shared" si="27"/>
        <v>232.06583422454258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0" t="e">
        <f t="shared" si="30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0" t="e">
        <f t="shared" si="34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0" t="e">
        <f t="shared" si="38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3">
      <c r="A46" s="11">
        <f t="shared" si="4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23.477999999999987</v>
      </c>
      <c r="D46" s="12">
        <f t="shared" si="4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8">
        <f t="shared" si="1"/>
        <v>310.608199983867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18.2</v>
      </c>
      <c r="N46" s="14">
        <f>IF(A46&lt;'Données projet'!$A$36,$K$205^A46,IF(A46='Données projet'!$A$36,'Données projet'!$B$36,N45+M46-V45))</f>
        <v>290.5999999999998</v>
      </c>
      <c r="O46" s="14">
        <f>N46*VLOOKUP('Données projet'!$B$9,Paramètres!$A$1:$I$88,3,0)*VLOOKUP('Données projet'!$B$9,Paramètres!$A$1:$I$88,5,0)</f>
        <v>173.77879999999988</v>
      </c>
      <c r="P46" s="14">
        <f t="shared" si="43"/>
        <v>43.935263155546174</v>
      </c>
      <c r="Q46" s="22">
        <f t="shared" si="53"/>
        <v>379.18532666257607</v>
      </c>
      <c r="R46" s="60">
        <f t="shared" si="0"/>
        <v>672.51865999590939</v>
      </c>
      <c r="S46" s="60">
        <f ca="1">AVERAGE(OFFSET($R$3,0,0,'Données projet'!$E$9+1,1))-AVERAGE(OFFSET($H$3,0,0,'Données projet'!$E$9+1,1))</f>
        <v>271.38000364539801</v>
      </c>
      <c r="T46" s="60">
        <f t="shared" si="3"/>
        <v>264.52026741435606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4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20.399999999999999</v>
      </c>
      <c r="AI46" s="14">
        <f>IF(A46&lt;'Données projet'!$A$62,$AF$205^A46,IF(A46='Données projet'!$A$62,'Données projet'!$B$62,AI45+AH46-AQ45))</f>
        <v>237.19999999999993</v>
      </c>
      <c r="AJ46" s="14">
        <f>AI46*VLOOKUP('Données projet'!$B$10,Paramètres!$A$1:$I$88,3,0)*VLOOKUP('Données projet'!$B$10,Paramètres!$A$1:$I$88,5,0)</f>
        <v>111.00959999999996</v>
      </c>
      <c r="AK46" s="14">
        <f t="shared" si="44"/>
        <v>29.568727576170897</v>
      </c>
      <c r="AL46" s="22">
        <f t="shared" si="5"/>
        <v>244.8405871951642</v>
      </c>
      <c r="AM46" s="60">
        <f t="shared" si="6"/>
        <v>538.17392052849755</v>
      </c>
      <c r="AN46" s="60">
        <f ca="1">AVERAGE(OFFSET($AM$3,0,0,'Données projet'!$E$10+1,1))-AVERAGE(OFFSET($H$3,0,0,'Données projet'!$E$10+1,1))</f>
        <v>337.78495403273814</v>
      </c>
      <c r="AO46" s="60">
        <f t="shared" si="7"/>
        <v>125.68207463669694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IF(A46&lt;'Données projet'!$A$88,$BA$205^A46,IF(A46='Données projet'!$A$88,'Données projet'!$B$88,BD45+BC46-BL45))</f>
        <v>209.20000000000005</v>
      </c>
      <c r="BE46" s="14">
        <f>BD46*VLOOKUP('Données projet'!$B$11,Paramètres!$A$1:$I$88,3,0)*VLOOKUP('Données projet'!$B$11,Paramètres!$A$1:$I$88,5,0)</f>
        <v>189.28416000000001</v>
      </c>
      <c r="BF46" s="14">
        <f t="shared" si="45"/>
        <v>47.381656039514027</v>
      </c>
      <c r="BG46" s="22">
        <f t="shared" si="9"/>
        <v>412.19296293548695</v>
      </c>
      <c r="BH46" s="60">
        <f t="shared" si="10"/>
        <v>705.52629626882026</v>
      </c>
      <c r="BI46" s="60">
        <f ca="1">AVERAGE(OFFSET($BH$3,0,0,'Données projet'!$E$11+1,1))-AVERAGE(OFFSET($H$3,0,0,'Données projet'!$E$11+1,1))</f>
        <v>418.35474121670717</v>
      </c>
      <c r="BJ46" s="60">
        <f t="shared" si="11"/>
        <v>240.19413322685813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11.2</v>
      </c>
      <c r="BY46" s="13">
        <f>IF(A46&lt;'Données projet'!$A$114,$BV$205^A46,IF(A46='Données projet'!$A$114,'Données projet'!$B$114,BY45+BX46-CG45))</f>
        <v>326.60000000000008</v>
      </c>
      <c r="BZ46" s="14">
        <f>BY46*VLOOKUP('Données projet'!$B$12,Paramètres!$A$1:$I$88,3,0)*VLOOKUP('Données projet'!$B$12,Paramètres!$A$1:$I$88,5,0)</f>
        <v>310.79256000000009</v>
      </c>
      <c r="CA46" s="14">
        <f t="shared" si="46"/>
        <v>73.434323639386719</v>
      </c>
      <c r="CB46" s="22">
        <f t="shared" si="13"/>
        <v>669.19515567193196</v>
      </c>
      <c r="CC46" s="60">
        <f t="shared" si="14"/>
        <v>962.52848900526533</v>
      </c>
      <c r="CD46" s="60">
        <f ca="1">AVERAGE(OFFSET($CC$3,0,0,'Données projet'!$E$12+1,1))-AVERAGE(OFFSET($H$3,0,0,'Données projet'!$E$12+1,1))</f>
        <v>623.21217629928469</v>
      </c>
      <c r="CE46" s="60">
        <f t="shared" si="15"/>
        <v>481.72972161993044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IF(A46&lt;'Données projet'!$A$140,$CQ$205^A46,IF(A46='Données projet'!$A$140,'Données projet'!$B$140,CT45+CS46-DB45))</f>
        <v>209.20000000000005</v>
      </c>
      <c r="CU46" s="18">
        <f>CT46*VLOOKUP('Données projet'!$B$13,Paramètres!$A$1:$I$88,3,0)*VLOOKUP('Données projet'!$B$13,Paramètres!$A$1:$I$88,5,0)</f>
        <v>202.33824000000007</v>
      </c>
      <c r="CV46" s="14">
        <f t="shared" si="47"/>
        <v>50.257693963357795</v>
      </c>
      <c r="CW46" s="22">
        <f t="shared" si="17"/>
        <v>439.93791831951495</v>
      </c>
      <c r="CX46" s="60">
        <f t="shared" si="18"/>
        <v>733.27125165284826</v>
      </c>
      <c r="CY46" s="60">
        <f ca="1">AVERAGE(OFFSET($CX$3,0,0,'Données projet'!$E$13+1,1))-AVERAGE(OFFSET($H$3,0,0,'Données projet'!$E$13+1,1))</f>
        <v>450.52897460309299</v>
      </c>
      <c r="CZ46" s="60">
        <f t="shared" si="19"/>
        <v>256.43229384163016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IF(A46&lt;'Données projet'!$A$166,$DL$205^A46,IF(A46='Données projet'!$A$166,'Données projet'!$B$166,DO45+DN46-DW45))</f>
        <v>209.20000000000005</v>
      </c>
      <c r="DP46" s="18">
        <f>DO46*VLOOKUP('Données projet'!$B$14,Paramètres!$A$1:$I$88,3,0)*VLOOKUP('Données projet'!$B$14,Paramètres!$A$1:$I$88,5,0)</f>
        <v>212.12880000000007</v>
      </c>
      <c r="DQ46" s="14">
        <f t="shared" si="48"/>
        <v>52.400508630618717</v>
      </c>
      <c r="DR46" s="22">
        <f t="shared" si="21"/>
        <v>460.72187919832771</v>
      </c>
      <c r="DS46" s="60">
        <f t="shared" si="22"/>
        <v>754.05521253166103</v>
      </c>
      <c r="DT46" s="60">
        <f ca="1">AVERAGE(OFFSET($DS$3,0,0,'Données projet'!$E$14+1,1))-AVERAGE(OFFSET($H$3,0,0,'Données projet'!$E$14+1,1))</f>
        <v>474.63177687063143</v>
      </c>
      <c r="DU46" s="60">
        <f t="shared" si="23"/>
        <v>268.5956535713255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11.4</v>
      </c>
      <c r="EJ46" s="13">
        <f>IF(A46&lt;'Données projet'!$A$192,$EG$205^A46,IF(A46='Données projet'!$A$192,'Données projet'!$B$192,EJ45+EI46-ER45))</f>
        <v>209.20000000000005</v>
      </c>
      <c r="EK46" s="18">
        <f>EJ46*VLOOKUP('Données projet'!$B$15,Paramètres!$A$1:$I$88,3,0)*VLOOKUP('Données projet'!$B$15,Paramètres!$A$1:$I$88,5,0)</f>
        <v>182.75712000000007</v>
      </c>
      <c r="EL46" s="14">
        <f t="shared" si="49"/>
        <v>45.935050827172084</v>
      </c>
      <c r="EM46" s="22">
        <f t="shared" si="25"/>
        <v>398.30553085732481</v>
      </c>
      <c r="EN46" s="60">
        <f t="shared" si="26"/>
        <v>691.63886419065807</v>
      </c>
      <c r="EO46" s="60">
        <f ca="1">AVERAGE(OFFSET($EN$3,0,0,'Données projet'!$E$15+1,1))-AVERAGE(OFFSET($H$3,0,0,'Données projet'!$E$15+1,1))</f>
        <v>402.25078715328965</v>
      </c>
      <c r="EP46" s="60">
        <f t="shared" si="27"/>
        <v>232.06583422454258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0" t="e">
        <f t="shared" si="30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0" t="e">
        <f t="shared" si="34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0" t="e">
        <f t="shared" si="38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3">
      <c r="A47" s="11">
        <f t="shared" si="4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24.023999999999987</v>
      </c>
      <c r="D47" s="12">
        <f t="shared" si="4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8">
        <f t="shared" si="1"/>
        <v>311.82696648039632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18.2</v>
      </c>
      <c r="N47" s="14">
        <f>IF(A47&lt;'Données projet'!$A$36,$K$205^A47,IF(A47='Données projet'!$A$36,'Données projet'!$B$36,N46+M47-V46))</f>
        <v>308.79999999999978</v>
      </c>
      <c r="O47" s="14">
        <f>N47*VLOOKUP('Données projet'!$B$9,Paramètres!$A$1:$I$88,3,0)*VLOOKUP('Données projet'!$B$9,Paramètres!$A$1:$I$88,5,0)</f>
        <v>184.66239999999991</v>
      </c>
      <c r="P47" s="14">
        <f t="shared" si="43"/>
        <v>46.357935400059098</v>
      </c>
      <c r="Q47" s="22">
        <f t="shared" si="53"/>
        <v>402.36041748843604</v>
      </c>
      <c r="R47" s="60">
        <f t="shared" si="0"/>
        <v>695.6937508217693</v>
      </c>
      <c r="S47" s="60">
        <f ca="1">AVERAGE(OFFSET($R$3,0,0,'Données projet'!$E$9+1,1))-AVERAGE(OFFSET($H$3,0,0,'Données projet'!$E$9+1,1))</f>
        <v>271.38000364539801</v>
      </c>
      <c r="T47" s="60">
        <f t="shared" si="3"/>
        <v>264.52026741435606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4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20.399999999999999</v>
      </c>
      <c r="AI47" s="14">
        <f>IF(A47&lt;'Données projet'!$A$62,$AF$205^A47,IF(A47='Données projet'!$A$62,'Données projet'!$B$62,AI46+AH47-AQ46))</f>
        <v>257.59999999999991</v>
      </c>
      <c r="AJ47" s="14">
        <f>AI47*VLOOKUP('Données projet'!$B$10,Paramètres!$A$1:$I$88,3,0)*VLOOKUP('Données projet'!$B$10,Paramètres!$A$1:$I$88,5,0)</f>
        <v>120.55679999999995</v>
      </c>
      <c r="AK47" s="14">
        <f t="shared" si="44"/>
        <v>31.804828741198779</v>
      </c>
      <c r="AL47" s="22">
        <f t="shared" si="5"/>
        <v>265.36317005758775</v>
      </c>
      <c r="AM47" s="60">
        <f t="shared" si="6"/>
        <v>558.69650339092107</v>
      </c>
      <c r="AN47" s="60">
        <f ca="1">AVERAGE(OFFSET($AM$3,0,0,'Données projet'!$E$10+1,1))-AVERAGE(OFFSET($H$3,0,0,'Données projet'!$E$10+1,1))</f>
        <v>337.78495403273814</v>
      </c>
      <c r="AO47" s="60">
        <f t="shared" si="7"/>
        <v>125.68207463669694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IF(A47&lt;'Données projet'!$A$88,$BA$205^A47,IF(A47='Données projet'!$A$88,'Données projet'!$B$88,BD46+BC47-BL46))</f>
        <v>220.60000000000005</v>
      </c>
      <c r="BE47" s="14">
        <f>BD47*VLOOKUP('Données projet'!$B$11,Paramètres!$A$1:$I$88,3,0)*VLOOKUP('Données projet'!$B$11,Paramètres!$A$1:$I$88,5,0)</f>
        <v>199.59888000000004</v>
      </c>
      <c r="BF47" s="14">
        <f t="shared" si="45"/>
        <v>49.656003392529037</v>
      </c>
      <c r="BG47" s="22">
        <f t="shared" si="9"/>
        <v>434.11892190865478</v>
      </c>
      <c r="BH47" s="60">
        <f t="shared" si="10"/>
        <v>727.45225524198804</v>
      </c>
      <c r="BI47" s="60">
        <f ca="1">AVERAGE(OFFSET($BH$3,0,0,'Données projet'!$E$11+1,1))-AVERAGE(OFFSET($H$3,0,0,'Données projet'!$E$11+1,1))</f>
        <v>418.35474121670717</v>
      </c>
      <c r="BJ47" s="60">
        <f t="shared" si="11"/>
        <v>240.19413322685813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11.2</v>
      </c>
      <c r="BY47" s="13">
        <f>IF(A47&lt;'Données projet'!$A$114,$BV$205^A47,IF(A47='Données projet'!$A$114,'Données projet'!$B$114,BY46+BX47-CG46))</f>
        <v>337.80000000000007</v>
      </c>
      <c r="BZ47" s="14">
        <f>BY47*VLOOKUP('Données projet'!$B$12,Paramètres!$A$1:$I$88,3,0)*VLOOKUP('Données projet'!$B$12,Paramètres!$A$1:$I$88,5,0)</f>
        <v>321.45048000000008</v>
      </c>
      <c r="CA47" s="14">
        <f t="shared" si="46"/>
        <v>75.655074752634789</v>
      </c>
      <c r="CB47" s="22">
        <f t="shared" si="13"/>
        <v>691.62550786083909</v>
      </c>
      <c r="CC47" s="60">
        <f t="shared" si="14"/>
        <v>984.95884119417246</v>
      </c>
      <c r="CD47" s="60">
        <f ca="1">AVERAGE(OFFSET($CC$3,0,0,'Données projet'!$E$12+1,1))-AVERAGE(OFFSET($H$3,0,0,'Données projet'!$E$12+1,1))</f>
        <v>623.21217629928469</v>
      </c>
      <c r="CE47" s="60">
        <f t="shared" si="15"/>
        <v>481.72972161993044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IF(A47&lt;'Données projet'!$A$140,$CQ$205^A47,IF(A47='Données projet'!$A$140,'Données projet'!$B$140,CT46+CS47-DB46))</f>
        <v>220.60000000000005</v>
      </c>
      <c r="CU47" s="18">
        <f>CT47*VLOOKUP('Données projet'!$B$13,Paramètres!$A$1:$I$88,3,0)*VLOOKUP('Données projet'!$B$13,Paramètres!$A$1:$I$88,5,0)</f>
        <v>213.36432000000005</v>
      </c>
      <c r="CV47" s="14">
        <f t="shared" si="47"/>
        <v>52.670092827991724</v>
      </c>
      <c r="CW47" s="22">
        <f t="shared" si="17"/>
        <v>463.34326900875232</v>
      </c>
      <c r="CX47" s="60">
        <f t="shared" si="18"/>
        <v>756.67660234208563</v>
      </c>
      <c r="CY47" s="60">
        <f ca="1">AVERAGE(OFFSET($CX$3,0,0,'Données projet'!$E$13+1,1))-AVERAGE(OFFSET($H$3,0,0,'Données projet'!$E$13+1,1))</f>
        <v>450.52897460309299</v>
      </c>
      <c r="CZ47" s="60">
        <f t="shared" si="19"/>
        <v>256.43229384163016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IF(A47&lt;'Données projet'!$A$166,$DL$205^A47,IF(A47='Données projet'!$A$166,'Données projet'!$B$166,DO46+DN47-DW46))</f>
        <v>220.60000000000005</v>
      </c>
      <c r="DP47" s="18">
        <f>DO47*VLOOKUP('Données projet'!$B$14,Paramètres!$A$1:$I$88,3,0)*VLOOKUP('Données projet'!$B$14,Paramètres!$A$1:$I$88,5,0)</f>
        <v>223.68840000000009</v>
      </c>
      <c r="DQ47" s="14">
        <f t="shared" si="48"/>
        <v>54.915763859378501</v>
      </c>
      <c r="DR47" s="22">
        <f t="shared" si="21"/>
        <v>485.23558538841758</v>
      </c>
      <c r="DS47" s="60">
        <f t="shared" si="22"/>
        <v>778.56891872175083</v>
      </c>
      <c r="DT47" s="60">
        <f ca="1">AVERAGE(OFFSET($DS$3,0,0,'Données projet'!$E$14+1,1))-AVERAGE(OFFSET($H$3,0,0,'Données projet'!$E$14+1,1))</f>
        <v>474.63177687063143</v>
      </c>
      <c r="DU47" s="60">
        <f t="shared" si="23"/>
        <v>268.5956535713255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11.4</v>
      </c>
      <c r="EJ47" s="13">
        <f>IF(A47&lt;'Données projet'!$A$192,$EG$205^A47,IF(A47='Données projet'!$A$192,'Données projet'!$B$192,EJ46+EI47-ER46))</f>
        <v>220.60000000000005</v>
      </c>
      <c r="EK47" s="18">
        <f>EJ47*VLOOKUP('Données projet'!$B$15,Paramètres!$A$1:$I$88,3,0)*VLOOKUP('Données projet'!$B$15,Paramètres!$A$1:$I$88,5,0)</f>
        <v>192.71616000000009</v>
      </c>
      <c r="EL47" s="14">
        <f t="shared" si="49"/>
        <v>48.139960279308241</v>
      </c>
      <c r="EM47" s="22">
        <f t="shared" si="25"/>
        <v>419.49107615312869</v>
      </c>
      <c r="EN47" s="60">
        <f t="shared" si="26"/>
        <v>712.82440948646195</v>
      </c>
      <c r="EO47" s="60">
        <f ca="1">AVERAGE(OFFSET($EN$3,0,0,'Données projet'!$E$15+1,1))-AVERAGE(OFFSET($H$3,0,0,'Données projet'!$E$15+1,1))</f>
        <v>402.25078715328965</v>
      </c>
      <c r="EP47" s="60">
        <f t="shared" si="27"/>
        <v>232.06583422454258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0" t="e">
        <f t="shared" si="30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0" t="e">
        <f t="shared" si="34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0" t="e">
        <f t="shared" si="38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3">
      <c r="A48" s="11">
        <f t="shared" si="4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24.569999999999986</v>
      </c>
      <c r="D48" s="12">
        <f t="shared" si="4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8">
        <f t="shared" si="1"/>
        <v>313.04502535249287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327</v>
      </c>
      <c r="L48" s="13">
        <f>VLOOKUP(A48,'Données projet'!$A$35:$I$55,9,0)</f>
        <v>18.2</v>
      </c>
      <c r="M48" s="13">
        <f t="array" ref="M48">INDEX(L:L,MIN(IF(ISNUMBER(L48:L244),ROW(L48:L244),"")))</f>
        <v>18.2</v>
      </c>
      <c r="N48" s="14">
        <f>IF(A48&lt;'Données projet'!$A$36,$K$205^A48,IF(A48='Données projet'!$A$36,'Données projet'!$B$36,N47+M48-V47))</f>
        <v>326.99999999999977</v>
      </c>
      <c r="O48" s="14">
        <f>N48*VLOOKUP('Données projet'!$B$9,Paramètres!$A$1:$I$88,3,0)*VLOOKUP('Données projet'!$B$9,Paramètres!$A$1:$I$88,5,0)</f>
        <v>195.54599999999988</v>
      </c>
      <c r="P48" s="14">
        <f t="shared" si="43"/>
        <v>48.764033987743254</v>
      </c>
      <c r="Q48" s="22">
        <f t="shared" si="53"/>
        <v>425.50664252865255</v>
      </c>
      <c r="R48" s="60">
        <f t="shared" si="0"/>
        <v>718.83997586198586</v>
      </c>
      <c r="S48" s="60">
        <f ca="1">AVERAGE(OFFSET($R$3,0,0,'Données projet'!$E$9+1,1))-AVERAGE(OFFSET($H$3,0,0,'Données projet'!$E$9+1,1))</f>
        <v>271.38000364539801</v>
      </c>
      <c r="T48" s="60">
        <f t="shared" si="3"/>
        <v>264.52026741435606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57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4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20.399999999999999</v>
      </c>
      <c r="AI48" s="14">
        <f>IF(A48&lt;'Données projet'!$A$62,$AF$205^A48,IF(A48='Données projet'!$A$62,'Données projet'!$B$62,AI47+AH48-AQ47))</f>
        <v>277.99999999999989</v>
      </c>
      <c r="AJ48" s="14">
        <f>AI48*VLOOKUP('Données projet'!$B$10,Paramètres!$A$1:$I$88,3,0)*VLOOKUP('Données projet'!$B$10,Paramètres!$A$1:$I$88,5,0)</f>
        <v>130.10399999999996</v>
      </c>
      <c r="AK48" s="14">
        <f t="shared" si="44"/>
        <v>34.020389560268086</v>
      </c>
      <c r="AL48" s="22">
        <f t="shared" si="5"/>
        <v>285.84997848413349</v>
      </c>
      <c r="AM48" s="60">
        <f t="shared" si="6"/>
        <v>579.1833118174668</v>
      </c>
      <c r="AN48" s="60">
        <f ca="1">AVERAGE(OFFSET($AM$3,0,0,'Données projet'!$E$10+1,1))-AVERAGE(OFFSET($H$3,0,0,'Données projet'!$E$10+1,1))</f>
        <v>337.78495403273814</v>
      </c>
      <c r="AO48" s="60">
        <f t="shared" si="7"/>
        <v>125.68207463669694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232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IF(A48&lt;'Données projet'!$A$88,$BA$205^A48,IF(A48='Données projet'!$A$88,'Données projet'!$B$88,BD47+BC48-BL47))</f>
        <v>232.00000000000006</v>
      </c>
      <c r="BE48" s="14">
        <f>BD48*VLOOKUP('Données projet'!$B$11,Paramètres!$A$1:$I$88,3,0)*VLOOKUP('Données projet'!$B$11,Paramètres!$A$1:$I$88,5,0)</f>
        <v>209.91360000000006</v>
      </c>
      <c r="BF48" s="14">
        <f t="shared" si="45"/>
        <v>51.916704672341361</v>
      </c>
      <c r="BG48" s="22">
        <f t="shared" si="9"/>
        <v>456.02111397099458</v>
      </c>
      <c r="BH48" s="60">
        <f t="shared" si="10"/>
        <v>749.35444730432789</v>
      </c>
      <c r="BI48" s="60">
        <f ca="1">AVERAGE(OFFSET($BH$3,0,0,'Données projet'!$E$11+1,1))-AVERAGE(OFFSET($H$3,0,0,'Données projet'!$E$11+1,1))</f>
        <v>418.35474121670717</v>
      </c>
      <c r="BJ48" s="60">
        <f t="shared" si="11"/>
        <v>240.19413322685813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56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349</v>
      </c>
      <c r="BW48" s="13">
        <f>VLOOKUP(A48,'Données projet'!$A$113:$I$133,9,0)</f>
        <v>11.2</v>
      </c>
      <c r="BX48" s="13">
        <f t="array" ref="BX48">INDEX(BW:BW,MIN(IF(ISNUMBER(BW48:BW244),ROW(BW48:BW244),"")))</f>
        <v>11.2</v>
      </c>
      <c r="BY48" s="13">
        <f>IF(A48&lt;'Données projet'!$A$114,$BV$205^A48,IF(A48='Données projet'!$A$114,'Données projet'!$B$114,BY47+BX48-CG47))</f>
        <v>349.00000000000006</v>
      </c>
      <c r="BZ48" s="14">
        <f>BY48*VLOOKUP('Données projet'!$B$12,Paramètres!$A$1:$I$88,3,0)*VLOOKUP('Données projet'!$B$12,Paramètres!$A$1:$I$88,5,0)</f>
        <v>332.10840000000007</v>
      </c>
      <c r="CA48" s="14">
        <f t="shared" si="46"/>
        <v>77.867270126574994</v>
      </c>
      <c r="CB48" s="22">
        <f t="shared" si="13"/>
        <v>714.04095880378497</v>
      </c>
      <c r="CC48" s="60">
        <f t="shared" si="14"/>
        <v>1007.3742921371183</v>
      </c>
      <c r="CD48" s="60">
        <f ca="1">AVERAGE(OFFSET($CC$3,0,0,'Données projet'!$E$12+1,1))-AVERAGE(OFFSET($H$3,0,0,'Données projet'!$E$12+1,1))</f>
        <v>623.21217629928469</v>
      </c>
      <c r="CE48" s="60">
        <f t="shared" si="15"/>
        <v>481.72972161993044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65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232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IF(A48&lt;'Données projet'!$A$140,$CQ$205^A48,IF(A48='Données projet'!$A$140,'Données projet'!$B$140,CT47+CS48-DB47))</f>
        <v>232.00000000000006</v>
      </c>
      <c r="CU48" s="18">
        <f>CT48*VLOOKUP('Données projet'!$B$13,Paramètres!$A$1:$I$88,3,0)*VLOOKUP('Données projet'!$B$13,Paramètres!$A$1:$I$88,5,0)</f>
        <v>224.39040000000006</v>
      </c>
      <c r="CV48" s="14">
        <f t="shared" si="47"/>
        <v>55.068017311015858</v>
      </c>
      <c r="CW48" s="22">
        <f t="shared" si="17"/>
        <v>486.72341015001939</v>
      </c>
      <c r="CX48" s="60">
        <f t="shared" si="18"/>
        <v>780.05674348335265</v>
      </c>
      <c r="CY48" s="60">
        <f ca="1">AVERAGE(OFFSET($CX$3,0,0,'Données projet'!$E$13+1,1))-AVERAGE(OFFSET($H$3,0,0,'Données projet'!$E$13+1,1))</f>
        <v>450.52897460309299</v>
      </c>
      <c r="CZ48" s="60">
        <f t="shared" si="19"/>
        <v>256.43229384163016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56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232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IF(A48&lt;'Données projet'!$A$166,$DL$205^A48,IF(A48='Données projet'!$A$166,'Données projet'!$B$166,DO47+DN48-DW47))</f>
        <v>232.00000000000006</v>
      </c>
      <c r="DP48" s="18">
        <f>DO48*VLOOKUP('Données projet'!$B$14,Paramètres!$A$1:$I$88,3,0)*VLOOKUP('Données projet'!$B$14,Paramètres!$A$1:$I$88,5,0)</f>
        <v>235.24800000000008</v>
      </c>
      <c r="DQ48" s="14">
        <f t="shared" si="48"/>
        <v>57.41592756883739</v>
      </c>
      <c r="DR48" s="22">
        <f t="shared" si="21"/>
        <v>509.72300718239194</v>
      </c>
      <c r="DS48" s="60">
        <f t="shared" si="22"/>
        <v>803.0563405157252</v>
      </c>
      <c r="DT48" s="60">
        <f ca="1">AVERAGE(OFFSET($DS$3,0,0,'Données projet'!$E$14+1,1))-AVERAGE(OFFSET($H$3,0,0,'Données projet'!$E$14+1,1))</f>
        <v>474.63177687063143</v>
      </c>
      <c r="DU48" s="60">
        <f t="shared" si="23"/>
        <v>268.5956535713255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56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232</v>
      </c>
      <c r="EH48" s="13">
        <f>VLOOKUP(A48,'Données projet'!$A$191:$I$211,9,0)</f>
        <v>11.4</v>
      </c>
      <c r="EI48" s="13">
        <f t="array" ref="EI48">INDEX(EH:EH,MIN(IF(ISNUMBER(EH48:EH244),ROW(EH48:EH244),"")))</f>
        <v>11.4</v>
      </c>
      <c r="EJ48" s="13">
        <f>IF(A48&lt;'Données projet'!$A$192,$EG$205^A48,IF(A48='Données projet'!$A$192,'Données projet'!$B$192,EJ47+EI48-ER47))</f>
        <v>232.00000000000006</v>
      </c>
      <c r="EK48" s="18">
        <f>EJ48*VLOOKUP('Données projet'!$B$15,Paramètres!$A$1:$I$88,3,0)*VLOOKUP('Données projet'!$B$15,Paramètres!$A$1:$I$88,5,0)</f>
        <v>202.67520000000007</v>
      </c>
      <c r="EL48" s="14">
        <f t="shared" si="49"/>
        <v>50.331640285313689</v>
      </c>
      <c r="EM48" s="22">
        <f t="shared" si="25"/>
        <v>440.65358016358806</v>
      </c>
      <c r="EN48" s="60">
        <f t="shared" si="26"/>
        <v>733.98691349692137</v>
      </c>
      <c r="EO48" s="60">
        <f ca="1">AVERAGE(OFFSET($EN$3,0,0,'Données projet'!$E$15+1,1))-AVERAGE(OFFSET($H$3,0,0,'Données projet'!$E$15+1,1))</f>
        <v>402.25078715328965</v>
      </c>
      <c r="EP48" s="60">
        <f t="shared" si="27"/>
        <v>232.06583422454258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56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0" t="e">
        <f t="shared" si="30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0" t="e">
        <f t="shared" si="34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0" t="e">
        <f t="shared" si="38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3">
      <c r="A49" s="11">
        <f t="shared" si="4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25.115999999999985</v>
      </c>
      <c r="D49" s="12">
        <f t="shared" si="4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8">
        <f t="shared" si="1"/>
        <v>314.26239413576309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19.399999999999999</v>
      </c>
      <c r="N49" s="14">
        <f>IF(A49&lt;'Données projet'!$A$36,$K$205^A49,IF(A49='Données projet'!$A$36,'Données projet'!$B$36,N48+M49-V48))</f>
        <v>289.39999999999975</v>
      </c>
      <c r="O49" s="14">
        <f>N49*VLOOKUP('Données projet'!$B$9,Paramètres!$A$1:$I$88,3,0)*VLOOKUP('Données projet'!$B$9,Paramètres!$A$1:$I$88,5,0)</f>
        <v>173.06119999999984</v>
      </c>
      <c r="P49" s="14">
        <f t="shared" si="43"/>
        <v>43.774916798471033</v>
      </c>
      <c r="Q49" s="22">
        <f t="shared" si="53"/>
        <v>377.65623675733673</v>
      </c>
      <c r="R49" s="60">
        <f t="shared" si="0"/>
        <v>670.98957009066999</v>
      </c>
      <c r="S49" s="60">
        <f ca="1">AVERAGE(OFFSET($R$3,0,0,'Données projet'!$E$9+1,1))-AVERAGE(OFFSET($H$3,0,0,'Données projet'!$E$9+1,1))</f>
        <v>271.38000364539801</v>
      </c>
      <c r="T49" s="60">
        <f t="shared" si="3"/>
        <v>264.52026741435606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4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20.399999999999999</v>
      </c>
      <c r="AI49" s="14">
        <f>IF(A49&lt;'Données projet'!$A$62,$AF$205^A49,IF(A49='Données projet'!$A$62,'Données projet'!$B$62,AI48+AH49-AQ48))</f>
        <v>298.39999999999986</v>
      </c>
      <c r="AJ49" s="14">
        <f>AI49*VLOOKUP('Données projet'!$B$10,Paramètres!$A$1:$I$88,3,0)*VLOOKUP('Données projet'!$B$10,Paramètres!$A$1:$I$88,5,0)</f>
        <v>139.65119999999993</v>
      </c>
      <c r="AK49" s="14">
        <f t="shared" si="44"/>
        <v>36.217088715919452</v>
      </c>
      <c r="AL49" s="22">
        <f t="shared" si="5"/>
        <v>306.30393618022629</v>
      </c>
      <c r="AM49" s="60">
        <f t="shared" si="6"/>
        <v>599.63726951355966</v>
      </c>
      <c r="AN49" s="60">
        <f ca="1">AVERAGE(OFFSET($AM$3,0,0,'Données projet'!$E$10+1,1))-AVERAGE(OFFSET($H$3,0,0,'Données projet'!$E$10+1,1))</f>
        <v>337.78495403273814</v>
      </c>
      <c r="AO49" s="60">
        <f t="shared" si="7"/>
        <v>125.68207463669694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IF(A49&lt;'Données projet'!$A$88,$BA$205^A49,IF(A49='Données projet'!$A$88,'Données projet'!$B$88,BD48+BC49-BL48))</f>
        <v>187.00000000000006</v>
      </c>
      <c r="BE49" s="14">
        <f>BD49*VLOOKUP('Données projet'!$B$11,Paramètres!$A$1:$I$88,3,0)*VLOOKUP('Données projet'!$B$11,Paramètres!$A$1:$I$88,5,0)</f>
        <v>169.19760000000005</v>
      </c>
      <c r="BF49" s="14">
        <f t="shared" si="45"/>
        <v>42.910263223432885</v>
      </c>
      <c r="BG49" s="22">
        <f t="shared" si="9"/>
        <v>369.42119511414563</v>
      </c>
      <c r="BH49" s="60">
        <f t="shared" si="10"/>
        <v>662.75452844747895</v>
      </c>
      <c r="BI49" s="60">
        <f ca="1">AVERAGE(OFFSET($BH$3,0,0,'Données projet'!$E$11+1,1))-AVERAGE(OFFSET($H$3,0,0,'Données projet'!$E$11+1,1))</f>
        <v>418.35474121670717</v>
      </c>
      <c r="BJ49" s="60">
        <f t="shared" si="11"/>
        <v>240.19413322685813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10.4</v>
      </c>
      <c r="BY49" s="13">
        <f>IF(A49&lt;'Données projet'!$A$114,$BV$205^A49,IF(A49='Données projet'!$A$114,'Données projet'!$B$114,BY48+BX49-CG48))</f>
        <v>294.40000000000003</v>
      </c>
      <c r="BZ49" s="14">
        <f>BY49*VLOOKUP('Données projet'!$B$12,Paramètres!$A$1:$I$88,3,0)*VLOOKUP('Données projet'!$B$12,Paramètres!$A$1:$I$88,5,0)</f>
        <v>280.15104000000002</v>
      </c>
      <c r="CA49" s="14">
        <f t="shared" si="46"/>
        <v>66.998926973103437</v>
      </c>
      <c r="CB49" s="22">
        <f t="shared" si="13"/>
        <v>604.61952581148842</v>
      </c>
      <c r="CC49" s="60">
        <f t="shared" si="14"/>
        <v>897.95285914482179</v>
      </c>
      <c r="CD49" s="60">
        <f ca="1">AVERAGE(OFFSET($CC$3,0,0,'Données projet'!$E$12+1,1))-AVERAGE(OFFSET($H$3,0,0,'Données projet'!$E$12+1,1))</f>
        <v>623.21217629928469</v>
      </c>
      <c r="CE49" s="60">
        <f t="shared" si="15"/>
        <v>481.72972161993044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IF(A49&lt;'Données projet'!$A$140,$CQ$205^A49,IF(A49='Données projet'!$A$140,'Données projet'!$B$140,CT48+CS49-DB48))</f>
        <v>187.00000000000006</v>
      </c>
      <c r="CU49" s="18">
        <f>CT49*VLOOKUP('Données projet'!$B$13,Paramètres!$A$1:$I$88,3,0)*VLOOKUP('Données projet'!$B$13,Paramètres!$A$1:$I$88,5,0)</f>
        <v>180.86640000000006</v>
      </c>
      <c r="CV49" s="14">
        <f t="shared" si="47"/>
        <v>45.514890302102152</v>
      </c>
      <c r="CW49" s="22">
        <f t="shared" si="17"/>
        <v>394.28074727616132</v>
      </c>
      <c r="CX49" s="60">
        <f t="shared" si="18"/>
        <v>687.61408060949464</v>
      </c>
      <c r="CY49" s="60">
        <f ca="1">AVERAGE(OFFSET($CX$3,0,0,'Données projet'!$E$13+1,1))-AVERAGE(OFFSET($H$3,0,0,'Données projet'!$E$13+1,1))</f>
        <v>450.52897460309299</v>
      </c>
      <c r="CZ49" s="60">
        <f t="shared" si="19"/>
        <v>256.43229384163016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IF(A49&lt;'Données projet'!$A$166,$DL$205^A49,IF(A49='Données projet'!$A$166,'Données projet'!$B$166,DO48+DN49-DW48))</f>
        <v>187.00000000000006</v>
      </c>
      <c r="DP49" s="18">
        <f>DO49*VLOOKUP('Données projet'!$B$14,Paramètres!$A$1:$I$88,3,0)*VLOOKUP('Données projet'!$B$14,Paramètres!$A$1:$I$88,5,0)</f>
        <v>189.61800000000008</v>
      </c>
      <c r="DQ49" s="14">
        <f t="shared" si="48"/>
        <v>47.455488185268543</v>
      </c>
      <c r="DR49" s="22">
        <f t="shared" si="21"/>
        <v>412.90299192267616</v>
      </c>
      <c r="DS49" s="60">
        <f t="shared" si="22"/>
        <v>706.23632525600942</v>
      </c>
      <c r="DT49" s="60">
        <f ca="1">AVERAGE(OFFSET($DS$3,0,0,'Données projet'!$E$14+1,1))-AVERAGE(OFFSET($H$3,0,0,'Données projet'!$E$14+1,1))</f>
        <v>474.63177687063143</v>
      </c>
      <c r="DU49" s="60">
        <f t="shared" si="23"/>
        <v>268.5956535713255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</v>
      </c>
      <c r="EJ49" s="13">
        <f>IF(A49&lt;'Données projet'!$A$192,$EG$205^A49,IF(A49='Données projet'!$A$192,'Données projet'!$B$192,EJ48+EI49-ER48))</f>
        <v>187.00000000000006</v>
      </c>
      <c r="EK49" s="18">
        <f>EJ49*VLOOKUP('Données projet'!$B$15,Paramètres!$A$1:$I$88,3,0)*VLOOKUP('Données projet'!$B$15,Paramètres!$A$1:$I$88,5,0)</f>
        <v>163.36320000000006</v>
      </c>
      <c r="EL49" s="14">
        <f t="shared" si="49"/>
        <v>41.600173715581661</v>
      </c>
      <c r="EM49" s="22">
        <f t="shared" si="25"/>
        <v>356.97787588797149</v>
      </c>
      <c r="EN49" s="60">
        <f t="shared" si="26"/>
        <v>650.31120922130481</v>
      </c>
      <c r="EO49" s="60">
        <f ca="1">AVERAGE(OFFSET($EN$3,0,0,'Données projet'!$E$15+1,1))-AVERAGE(OFFSET($H$3,0,0,'Données projet'!$E$15+1,1))</f>
        <v>402.25078715328965</v>
      </c>
      <c r="EP49" s="60">
        <f t="shared" si="27"/>
        <v>232.06583422454258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0" t="e">
        <f t="shared" si="30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0" t="e">
        <f t="shared" si="34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0" t="e">
        <f t="shared" si="38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3">
      <c r="A50" s="11">
        <f t="shared" si="4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25.661999999999985</v>
      </c>
      <c r="D50" s="12">
        <f t="shared" si="4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8">
        <f t="shared" si="1"/>
        <v>315.47908955985213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19.399999999999999</v>
      </c>
      <c r="N50" s="14">
        <f>IF(A50&lt;'Données projet'!$A$36,$K$205^A50,IF(A50='Données projet'!$A$36,'Données projet'!$B$36,N49+M50-V49))</f>
        <v>308.79999999999973</v>
      </c>
      <c r="O50" s="14">
        <f>N50*VLOOKUP('Données projet'!$B$9,Paramètres!$A$1:$I$88,3,0)*VLOOKUP('Données projet'!$B$9,Paramètres!$A$1:$I$88,5,0)</f>
        <v>184.66239999999985</v>
      </c>
      <c r="P50" s="14">
        <f t="shared" si="43"/>
        <v>46.357935400059098</v>
      </c>
      <c r="Q50" s="22">
        <f t="shared" si="53"/>
        <v>402.36041748843598</v>
      </c>
      <c r="R50" s="60">
        <f t="shared" si="0"/>
        <v>695.6937508217693</v>
      </c>
      <c r="S50" s="60">
        <f ca="1">AVERAGE(OFFSET($R$3,0,0,'Données projet'!$E$9+1,1))-AVERAGE(OFFSET($H$3,0,0,'Données projet'!$E$9+1,1))</f>
        <v>271.38000364539801</v>
      </c>
      <c r="T50" s="60">
        <f t="shared" si="3"/>
        <v>264.52026741435606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4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20.399999999999999</v>
      </c>
      <c r="AI50" s="14">
        <f>IF(A50&lt;'Données projet'!$A$62,$AF$205^A50,IF(A50='Données projet'!$A$62,'Données projet'!$B$62,AI49+AH50-AQ49))</f>
        <v>318.79999999999984</v>
      </c>
      <c r="AJ50" s="14">
        <f>AI50*VLOOKUP('Données projet'!$B$10,Paramètres!$A$1:$I$88,3,0)*VLOOKUP('Données projet'!$B$10,Paramètres!$A$1:$I$88,5,0)</f>
        <v>149.19839999999994</v>
      </c>
      <c r="AK50" s="14">
        <f t="shared" si="44"/>
        <v>38.396362373864498</v>
      </c>
      <c r="AL50" s="22">
        <f t="shared" si="5"/>
        <v>326.72754446781386</v>
      </c>
      <c r="AM50" s="60">
        <f t="shared" si="6"/>
        <v>620.06087780114717</v>
      </c>
      <c r="AN50" s="60">
        <f ca="1">AVERAGE(OFFSET($AM$3,0,0,'Données projet'!$E$10+1,1))-AVERAGE(OFFSET($H$3,0,0,'Données projet'!$E$10+1,1))</f>
        <v>337.78495403273814</v>
      </c>
      <c r="AO50" s="60">
        <f t="shared" si="7"/>
        <v>125.68207463669694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IF(A50&lt;'Données projet'!$A$88,$BA$205^A50,IF(A50='Données projet'!$A$88,'Données projet'!$B$88,BD49+BC50-BL49))</f>
        <v>198.00000000000006</v>
      </c>
      <c r="BE50" s="14">
        <f>BD50*VLOOKUP('Données projet'!$B$11,Paramètres!$A$1:$I$88,3,0)*VLOOKUP('Données projet'!$B$11,Paramètres!$A$1:$I$88,5,0)</f>
        <v>179.15040000000005</v>
      </c>
      <c r="BF50" s="14">
        <f t="shared" si="45"/>
        <v>45.133113803437347</v>
      </c>
      <c r="BG50" s="22">
        <f t="shared" si="9"/>
        <v>390.62711987432004</v>
      </c>
      <c r="BH50" s="60">
        <f t="shared" si="10"/>
        <v>683.96045320765336</v>
      </c>
      <c r="BI50" s="60">
        <f ca="1">AVERAGE(OFFSET($BH$3,0,0,'Données projet'!$E$11+1,1))-AVERAGE(OFFSET($H$3,0,0,'Données projet'!$E$11+1,1))</f>
        <v>418.35474121670717</v>
      </c>
      <c r="BJ50" s="60">
        <f t="shared" si="11"/>
        <v>240.19413322685813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10.4</v>
      </c>
      <c r="BY50" s="13">
        <f>IF(A50&lt;'Données projet'!$A$114,$BV$205^A50,IF(A50='Données projet'!$A$114,'Données projet'!$B$114,BY49+BX50-CG49))</f>
        <v>304.8</v>
      </c>
      <c r="BZ50" s="14">
        <f>BY50*VLOOKUP('Données projet'!$B$12,Paramètres!$A$1:$I$88,3,0)*VLOOKUP('Données projet'!$B$12,Paramètres!$A$1:$I$88,5,0)</f>
        <v>290.04768000000001</v>
      </c>
      <c r="CA50" s="14">
        <f t="shared" si="46"/>
        <v>69.085996014133229</v>
      </c>
      <c r="CB50" s="22">
        <f t="shared" si="13"/>
        <v>625.49115239128207</v>
      </c>
      <c r="CC50" s="60">
        <f t="shared" si="14"/>
        <v>918.82448572461544</v>
      </c>
      <c r="CD50" s="60">
        <f ca="1">AVERAGE(OFFSET($CC$3,0,0,'Données projet'!$E$12+1,1))-AVERAGE(OFFSET($H$3,0,0,'Données projet'!$E$12+1,1))</f>
        <v>623.21217629928469</v>
      </c>
      <c r="CE50" s="60">
        <f t="shared" si="15"/>
        <v>481.72972161993044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IF(A50&lt;'Données projet'!$A$140,$CQ$205^A50,IF(A50='Données projet'!$A$140,'Données projet'!$B$140,CT49+CS50-DB49))</f>
        <v>198.00000000000006</v>
      </c>
      <c r="CU50" s="18">
        <f>CT50*VLOOKUP('Données projet'!$B$13,Paramètres!$A$1:$I$88,3,0)*VLOOKUP('Données projet'!$B$13,Paramètres!$A$1:$I$88,5,0)</f>
        <v>191.50560000000007</v>
      </c>
      <c r="CV50" s="14">
        <f t="shared" si="47"/>
        <v>47.872666570685276</v>
      </c>
      <c r="CW50" s="22">
        <f t="shared" si="17"/>
        <v>416.9171476106103</v>
      </c>
      <c r="CX50" s="60">
        <f t="shared" si="18"/>
        <v>710.25048094394356</v>
      </c>
      <c r="CY50" s="60">
        <f ca="1">AVERAGE(OFFSET($CX$3,0,0,'Données projet'!$E$13+1,1))-AVERAGE(OFFSET($H$3,0,0,'Données projet'!$E$13+1,1))</f>
        <v>450.52897460309299</v>
      </c>
      <c r="CZ50" s="60">
        <f t="shared" si="19"/>
        <v>256.43229384163016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IF(A50&lt;'Données projet'!$A$166,$DL$205^A50,IF(A50='Données projet'!$A$166,'Données projet'!$B$166,DO49+DN50-DW49))</f>
        <v>198.00000000000006</v>
      </c>
      <c r="DP50" s="18">
        <f>DO50*VLOOKUP('Données projet'!$B$14,Paramètres!$A$1:$I$88,3,0)*VLOOKUP('Données projet'!$B$14,Paramètres!$A$1:$I$88,5,0)</f>
        <v>200.77200000000008</v>
      </c>
      <c r="DQ50" s="14">
        <f t="shared" si="48"/>
        <v>49.913791898945412</v>
      </c>
      <c r="DR50" s="22">
        <f t="shared" si="21"/>
        <v>436.61108755732999</v>
      </c>
      <c r="DS50" s="60">
        <f t="shared" si="22"/>
        <v>729.94442089066331</v>
      </c>
      <c r="DT50" s="60">
        <f ca="1">AVERAGE(OFFSET($DS$3,0,0,'Données projet'!$E$14+1,1))-AVERAGE(OFFSET($H$3,0,0,'Données projet'!$E$14+1,1))</f>
        <v>474.63177687063143</v>
      </c>
      <c r="DU50" s="60">
        <f t="shared" si="23"/>
        <v>268.5956535713255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</v>
      </c>
      <c r="EJ50" s="13">
        <f>IF(A50&lt;'Données projet'!$A$192,$EG$205^A50,IF(A50='Données projet'!$A$192,'Données projet'!$B$192,EJ49+EI50-ER49))</f>
        <v>198.00000000000006</v>
      </c>
      <c r="EK50" s="18">
        <f>EJ50*VLOOKUP('Données projet'!$B$15,Paramètres!$A$1:$I$88,3,0)*VLOOKUP('Données projet'!$B$15,Paramètres!$A$1:$I$88,5,0)</f>
        <v>172.97280000000006</v>
      </c>
      <c r="EL50" s="14">
        <f t="shared" si="49"/>
        <v>43.75515863819728</v>
      </c>
      <c r="EM50" s="22">
        <f t="shared" si="25"/>
        <v>377.46786129486037</v>
      </c>
      <c r="EN50" s="60">
        <f t="shared" si="26"/>
        <v>670.80119462819368</v>
      </c>
      <c r="EO50" s="60">
        <f ca="1">AVERAGE(OFFSET($EN$3,0,0,'Données projet'!$E$15+1,1))-AVERAGE(OFFSET($H$3,0,0,'Données projet'!$E$15+1,1))</f>
        <v>402.25078715328965</v>
      </c>
      <c r="EP50" s="60">
        <f t="shared" si="27"/>
        <v>232.06583422454258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0" t="e">
        <f t="shared" si="30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0" t="e">
        <f t="shared" si="34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0" t="e">
        <f t="shared" si="38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3">
      <c r="A51" s="11">
        <f t="shared" si="4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26.207999999999984</v>
      </c>
      <c r="D51" s="12">
        <f t="shared" si="4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8">
        <f t="shared" si="1"/>
        <v>316.69512760183437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19.399999999999999</v>
      </c>
      <c r="N51" s="14">
        <f>IF(A51&lt;'Données projet'!$A$36,$K$205^A51,IF(A51='Données projet'!$A$36,'Données projet'!$B$36,N50+M51-V50))</f>
        <v>328.1999999999997</v>
      </c>
      <c r="O51" s="14">
        <f>N51*VLOOKUP('Données projet'!$B$9,Paramètres!$A$1:$I$88,3,0)*VLOOKUP('Données projet'!$B$9,Paramètres!$A$1:$I$88,5,0)</f>
        <v>196.26359999999983</v>
      </c>
      <c r="P51" s="14">
        <f t="shared" si="43"/>
        <v>48.922120998193776</v>
      </c>
      <c r="Q51" s="22">
        <f t="shared" si="53"/>
        <v>427.03179740518721</v>
      </c>
      <c r="R51" s="60">
        <f t="shared" si="0"/>
        <v>720.36513073852052</v>
      </c>
      <c r="S51" s="60">
        <f ca="1">AVERAGE(OFFSET($R$3,0,0,'Données projet'!$E$9+1,1))-AVERAGE(OFFSET($H$3,0,0,'Données projet'!$E$9+1,1))</f>
        <v>271.38000364539801</v>
      </c>
      <c r="T51" s="60">
        <f t="shared" si="3"/>
        <v>264.52026741435606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4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20.399999999999999</v>
      </c>
      <c r="AI51" s="14">
        <f>IF(A51&lt;'Données projet'!$A$62,$AF$205^A51,IF(A51='Données projet'!$A$62,'Données projet'!$B$62,AI50+AH51-AQ50))</f>
        <v>339.19999999999982</v>
      </c>
      <c r="AJ51" s="14">
        <f>AI51*VLOOKUP('Données projet'!$B$10,Paramètres!$A$1:$I$88,3,0)*VLOOKUP('Données projet'!$B$10,Paramètres!$A$1:$I$88,5,0)</f>
        <v>158.74559999999991</v>
      </c>
      <c r="AK51" s="14">
        <f t="shared" si="44"/>
        <v>40.559452507902058</v>
      </c>
      <c r="AL51" s="22">
        <f t="shared" si="5"/>
        <v>347.12296645126258</v>
      </c>
      <c r="AM51" s="60">
        <f t="shared" si="6"/>
        <v>640.4562997845959</v>
      </c>
      <c r="AN51" s="60">
        <f ca="1">AVERAGE(OFFSET($AM$3,0,0,'Données projet'!$E$10+1,1))-AVERAGE(OFFSET($H$3,0,0,'Données projet'!$E$10+1,1))</f>
        <v>337.78495403273814</v>
      </c>
      <c r="AO51" s="60">
        <f t="shared" si="7"/>
        <v>125.68207463669694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IF(A51&lt;'Données projet'!$A$88,$BA$205^A51,IF(A51='Données projet'!$A$88,'Données projet'!$B$88,BD50+BC51-BL50))</f>
        <v>209.00000000000006</v>
      </c>
      <c r="BE51" s="14">
        <f>BD51*VLOOKUP('Données projet'!$B$11,Paramètres!$A$1:$I$88,3,0)*VLOOKUP('Données projet'!$B$11,Paramètres!$A$1:$I$88,5,0)</f>
        <v>189.10320000000004</v>
      </c>
      <c r="BF51" s="14">
        <f t="shared" si="45"/>
        <v>47.341628542787163</v>
      </c>
      <c r="BG51" s="22">
        <f t="shared" si="9"/>
        <v>411.8080763786877</v>
      </c>
      <c r="BH51" s="60">
        <f t="shared" si="10"/>
        <v>705.14140971202096</v>
      </c>
      <c r="BI51" s="60">
        <f ca="1">AVERAGE(OFFSET($BH$3,0,0,'Données projet'!$E$11+1,1))-AVERAGE(OFFSET($H$3,0,0,'Données projet'!$E$11+1,1))</f>
        <v>418.35474121670717</v>
      </c>
      <c r="BJ51" s="60">
        <f t="shared" si="11"/>
        <v>240.19413322685813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10.4</v>
      </c>
      <c r="BY51" s="13">
        <f>IF(A51&lt;'Données projet'!$A$114,$BV$205^A51,IF(A51='Données projet'!$A$114,'Données projet'!$B$114,BY50+BX51-CG50))</f>
        <v>315.2</v>
      </c>
      <c r="BZ51" s="14">
        <f>BY51*VLOOKUP('Données projet'!$B$12,Paramètres!$A$1:$I$88,3,0)*VLOOKUP('Données projet'!$B$12,Paramètres!$A$1:$I$88,5,0)</f>
        <v>299.94432</v>
      </c>
      <c r="CA51" s="14">
        <f t="shared" si="46"/>
        <v>71.164790682900005</v>
      </c>
      <c r="CB51" s="22">
        <f t="shared" si="13"/>
        <v>646.34836777271744</v>
      </c>
      <c r="CC51" s="60">
        <f t="shared" si="14"/>
        <v>939.6817011060507</v>
      </c>
      <c r="CD51" s="60">
        <f ca="1">AVERAGE(OFFSET($CC$3,0,0,'Données projet'!$E$12+1,1))-AVERAGE(OFFSET($H$3,0,0,'Données projet'!$E$12+1,1))</f>
        <v>623.21217629928469</v>
      </c>
      <c r="CE51" s="60">
        <f t="shared" si="15"/>
        <v>481.72972161993044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IF(A51&lt;'Données projet'!$A$140,$CQ$205^A51,IF(A51='Données projet'!$A$140,'Données projet'!$B$140,CT50+CS51-DB50))</f>
        <v>209.00000000000006</v>
      </c>
      <c r="CU51" s="18">
        <f>CT51*VLOOKUP('Données projet'!$B$13,Paramètres!$A$1:$I$88,3,0)*VLOOKUP('Données projet'!$B$13,Paramètres!$A$1:$I$88,5,0)</f>
        <v>202.14480000000006</v>
      </c>
      <c r="CV51" s="14">
        <f t="shared" si="47"/>
        <v>50.215236821738628</v>
      </c>
      <c r="CW51" s="22">
        <f t="shared" si="17"/>
        <v>439.52706413119489</v>
      </c>
      <c r="CX51" s="60">
        <f t="shared" si="18"/>
        <v>732.86039746452821</v>
      </c>
      <c r="CY51" s="60">
        <f ca="1">AVERAGE(OFFSET($CX$3,0,0,'Données projet'!$E$13+1,1))-AVERAGE(OFFSET($H$3,0,0,'Données projet'!$E$13+1,1))</f>
        <v>450.52897460309299</v>
      </c>
      <c r="CZ51" s="60">
        <f t="shared" si="19"/>
        <v>256.43229384163016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IF(A51&lt;'Données projet'!$A$166,$DL$205^A51,IF(A51='Données projet'!$A$166,'Données projet'!$B$166,DO50+DN51-DW50))</f>
        <v>209.00000000000006</v>
      </c>
      <c r="DP51" s="18">
        <f>DO51*VLOOKUP('Données projet'!$B$14,Paramètres!$A$1:$I$88,3,0)*VLOOKUP('Données projet'!$B$14,Paramètres!$A$1:$I$88,5,0)</f>
        <v>211.92600000000007</v>
      </c>
      <c r="DQ51" s="14">
        <f t="shared" si="48"/>
        <v>52.356241262970165</v>
      </c>
      <c r="DR51" s="22">
        <f t="shared" si="21"/>
        <v>460.29157019967312</v>
      </c>
      <c r="DS51" s="60">
        <f t="shared" si="22"/>
        <v>753.62490353300643</v>
      </c>
      <c r="DT51" s="60">
        <f ca="1">AVERAGE(OFFSET($DS$3,0,0,'Données projet'!$E$14+1,1))-AVERAGE(OFFSET($H$3,0,0,'Données projet'!$E$14+1,1))</f>
        <v>474.63177687063143</v>
      </c>
      <c r="DU51" s="60">
        <f t="shared" si="23"/>
        <v>268.5956535713255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</v>
      </c>
      <c r="EJ51" s="13">
        <f>IF(A51&lt;'Données projet'!$A$192,$EG$205^A51,IF(A51='Données projet'!$A$192,'Données projet'!$B$192,EJ50+EI51-ER50))</f>
        <v>209.00000000000006</v>
      </c>
      <c r="EK51" s="18">
        <f>EJ51*VLOOKUP('Données projet'!$B$15,Paramètres!$A$1:$I$88,3,0)*VLOOKUP('Données projet'!$B$15,Paramètres!$A$1:$I$88,5,0)</f>
        <v>182.58240000000009</v>
      </c>
      <c r="EL51" s="14">
        <f t="shared" si="49"/>
        <v>45.896245406460288</v>
      </c>
      <c r="EM51" s="22">
        <f t="shared" si="25"/>
        <v>397.93364074958509</v>
      </c>
      <c r="EN51" s="60">
        <f t="shared" si="26"/>
        <v>691.26697408291841</v>
      </c>
      <c r="EO51" s="60">
        <f ca="1">AVERAGE(OFFSET($EN$3,0,0,'Données projet'!$E$15+1,1))-AVERAGE(OFFSET($H$3,0,0,'Données projet'!$E$15+1,1))</f>
        <v>402.25078715328965</v>
      </c>
      <c r="EP51" s="60">
        <f t="shared" si="27"/>
        <v>232.06583422454258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0" t="e">
        <f t="shared" si="30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0" t="e">
        <f t="shared" si="34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0" t="e">
        <f t="shared" si="38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3">
      <c r="A52" s="11">
        <f t="shared" si="4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26.753999999999984</v>
      </c>
      <c r="D52" s="12">
        <f t="shared" si="4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8">
        <f t="shared" si="1"/>
        <v>317.91052353502909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19.399999999999999</v>
      </c>
      <c r="N52" s="14">
        <f>IF(A52&lt;'Données projet'!$A$36,$K$205^A52,IF(A52='Données projet'!$A$36,'Données projet'!$B$36,N51+M52-V51))</f>
        <v>347.59999999999968</v>
      </c>
      <c r="O52" s="14">
        <f>N52*VLOOKUP('Données projet'!$B$9,Paramètres!$A$1:$I$88,3,0)*VLOOKUP('Données projet'!$B$9,Paramètres!$A$1:$I$88,5,0)</f>
        <v>207.86479999999983</v>
      </c>
      <c r="P52" s="14">
        <f t="shared" si="43"/>
        <v>51.468713616997675</v>
      </c>
      <c r="Q52" s="22">
        <f t="shared" si="53"/>
        <v>451.6725362162706</v>
      </c>
      <c r="R52" s="60">
        <f t="shared" si="0"/>
        <v>745.00586954960386</v>
      </c>
      <c r="S52" s="60">
        <f ca="1">AVERAGE(OFFSET($R$3,0,0,'Données projet'!$E$9+1,1))-AVERAGE(OFFSET($H$3,0,0,'Données projet'!$E$9+1,1))</f>
        <v>271.38000364539801</v>
      </c>
      <c r="T52" s="60">
        <f t="shared" si="3"/>
        <v>264.52026741435606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4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20.399999999999999</v>
      </c>
      <c r="AI52" s="14">
        <f>IF(A52&lt;'Données projet'!$A$62,$AF$205^A52,IF(A52='Données projet'!$A$62,'Données projet'!$B$62,AI51+AH52-AQ51))</f>
        <v>359.5999999999998</v>
      </c>
      <c r="AJ52" s="14">
        <f>AI52*VLOOKUP('Données projet'!$B$10,Paramètres!$A$1:$I$88,3,0)*VLOOKUP('Données projet'!$B$10,Paramètres!$A$1:$I$88,5,0)</f>
        <v>168.29279999999991</v>
      </c>
      <c r="AK52" s="14">
        <f t="shared" si="44"/>
        <v>42.707443263135069</v>
      </c>
      <c r="AL52" s="22">
        <f t="shared" si="5"/>
        <v>367.49209034996011</v>
      </c>
      <c r="AM52" s="60">
        <f t="shared" si="6"/>
        <v>660.82542368329337</v>
      </c>
      <c r="AN52" s="60">
        <f ca="1">AVERAGE(OFFSET($AM$3,0,0,'Données projet'!$E$10+1,1))-AVERAGE(OFFSET($H$3,0,0,'Données projet'!$E$10+1,1))</f>
        <v>337.78495403273814</v>
      </c>
      <c r="AO52" s="60">
        <f t="shared" si="7"/>
        <v>125.68207463669694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IF(A52&lt;'Données projet'!$A$88,$BA$205^A52,IF(A52='Données projet'!$A$88,'Données projet'!$B$88,BD51+BC52-BL51))</f>
        <v>220.00000000000006</v>
      </c>
      <c r="BE52" s="14">
        <f>BD52*VLOOKUP('Données projet'!$B$11,Paramètres!$A$1:$I$88,3,0)*VLOOKUP('Données projet'!$B$11,Paramètres!$A$1:$I$88,5,0)</f>
        <v>199.05600000000004</v>
      </c>
      <c r="BF52" s="14">
        <f t="shared" si="45"/>
        <v>49.536648006253934</v>
      </c>
      <c r="BG52" s="22">
        <f t="shared" si="9"/>
        <v>432.96552861089231</v>
      </c>
      <c r="BH52" s="60">
        <f t="shared" si="10"/>
        <v>726.29886194422556</v>
      </c>
      <c r="BI52" s="60">
        <f ca="1">AVERAGE(OFFSET($BH$3,0,0,'Données projet'!$E$11+1,1))-AVERAGE(OFFSET($H$3,0,0,'Données projet'!$E$11+1,1))</f>
        <v>418.35474121670717</v>
      </c>
      <c r="BJ52" s="60">
        <f t="shared" si="11"/>
        <v>240.19413322685813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10.4</v>
      </c>
      <c r="BY52" s="13">
        <f>IF(A52&lt;'Données projet'!$A$114,$BV$205^A52,IF(A52='Données projet'!$A$114,'Données projet'!$B$114,BY51+BX52-CG51))</f>
        <v>325.59999999999997</v>
      </c>
      <c r="BZ52" s="14">
        <f>BY52*VLOOKUP('Données projet'!$B$12,Paramètres!$A$1:$I$88,3,0)*VLOOKUP('Données projet'!$B$12,Paramètres!$A$1:$I$88,5,0)</f>
        <v>309.84096</v>
      </c>
      <c r="CA52" s="14">
        <f t="shared" si="46"/>
        <v>73.235615297909121</v>
      </c>
      <c r="CB52" s="22">
        <f t="shared" si="13"/>
        <v>667.19170197719166</v>
      </c>
      <c r="CC52" s="60">
        <f t="shared" si="14"/>
        <v>960.52503531052503</v>
      </c>
      <c r="CD52" s="60">
        <f ca="1">AVERAGE(OFFSET($CC$3,0,0,'Données projet'!$E$12+1,1))-AVERAGE(OFFSET($H$3,0,0,'Données projet'!$E$12+1,1))</f>
        <v>623.21217629928469</v>
      </c>
      <c r="CE52" s="60">
        <f t="shared" si="15"/>
        <v>481.72972161993044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IF(A52&lt;'Données projet'!$A$140,$CQ$205^A52,IF(A52='Données projet'!$A$140,'Données projet'!$B$140,CT51+CS52-DB51))</f>
        <v>220.00000000000006</v>
      </c>
      <c r="CU52" s="18">
        <f>CT52*VLOOKUP('Données projet'!$B$13,Paramètres!$A$1:$I$88,3,0)*VLOOKUP('Données projet'!$B$13,Paramètres!$A$1:$I$88,5,0)</f>
        <v>212.78400000000005</v>
      </c>
      <c r="CV52" s="14">
        <f t="shared" si="47"/>
        <v>52.543492641808108</v>
      </c>
      <c r="CW52" s="22">
        <f t="shared" si="17"/>
        <v>462.11204968448243</v>
      </c>
      <c r="CX52" s="60">
        <f t="shared" si="18"/>
        <v>755.44538301781574</v>
      </c>
      <c r="CY52" s="60">
        <f ca="1">AVERAGE(OFFSET($CX$3,0,0,'Données projet'!$E$13+1,1))-AVERAGE(OFFSET($H$3,0,0,'Données projet'!$E$13+1,1))</f>
        <v>450.52897460309299</v>
      </c>
      <c r="CZ52" s="60">
        <f t="shared" si="19"/>
        <v>256.43229384163016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IF(A52&lt;'Données projet'!$A$166,$DL$205^A52,IF(A52='Données projet'!$A$166,'Données projet'!$B$166,DO51+DN52-DW51))</f>
        <v>220.00000000000006</v>
      </c>
      <c r="DP52" s="18">
        <f>DO52*VLOOKUP('Données projet'!$B$14,Paramètres!$A$1:$I$88,3,0)*VLOOKUP('Données projet'!$B$14,Paramètres!$A$1:$I$88,5,0)</f>
        <v>223.08000000000004</v>
      </c>
      <c r="DQ52" s="14">
        <f t="shared" si="48"/>
        <v>54.783765878062667</v>
      </c>
      <c r="DR52" s="22">
        <f t="shared" si="21"/>
        <v>483.94605890429256</v>
      </c>
      <c r="DS52" s="60">
        <f t="shared" si="22"/>
        <v>777.27939223762587</v>
      </c>
      <c r="DT52" s="60">
        <f ca="1">AVERAGE(OFFSET($DS$3,0,0,'Données projet'!$E$14+1,1))-AVERAGE(OFFSET($H$3,0,0,'Données projet'!$E$14+1,1))</f>
        <v>474.63177687063143</v>
      </c>
      <c r="DU52" s="60">
        <f t="shared" si="23"/>
        <v>268.5956535713255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</v>
      </c>
      <c r="EJ52" s="13">
        <f>IF(A52&lt;'Données projet'!$A$192,$EG$205^A52,IF(A52='Données projet'!$A$192,'Données projet'!$B$192,EJ51+EI52-ER51))</f>
        <v>220.00000000000006</v>
      </c>
      <c r="EK52" s="18">
        <f>EJ52*VLOOKUP('Données projet'!$B$15,Paramètres!$A$1:$I$88,3,0)*VLOOKUP('Données projet'!$B$15,Paramètres!$A$1:$I$88,5,0)</f>
        <v>192.19200000000006</v>
      </c>
      <c r="EL52" s="14">
        <f t="shared" si="49"/>
        <v>48.02424892193244</v>
      </c>
      <c r="EM52" s="22">
        <f t="shared" si="25"/>
        <v>418.37663353903241</v>
      </c>
      <c r="EN52" s="60">
        <f t="shared" si="26"/>
        <v>711.70996687236573</v>
      </c>
      <c r="EO52" s="60">
        <f ca="1">AVERAGE(OFFSET($EN$3,0,0,'Données projet'!$E$15+1,1))-AVERAGE(OFFSET($H$3,0,0,'Données projet'!$E$15+1,1))</f>
        <v>402.25078715328965</v>
      </c>
      <c r="EP52" s="60">
        <f t="shared" si="27"/>
        <v>232.06583422454258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0" t="e">
        <f t="shared" si="30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0" t="e">
        <f t="shared" si="34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0" t="e">
        <f t="shared" si="38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3">
      <c r="A53" s="11">
        <f t="shared" si="4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27.299999999999983</v>
      </c>
      <c r="D53" s="12">
        <f t="shared" si="4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8">
        <f t="shared" si="1"/>
        <v>319.12529197371839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367</v>
      </c>
      <c r="L53" s="13">
        <f>VLOOKUP(A53,'Données projet'!$A$35:$I$55,9,0)</f>
        <v>19.399999999999999</v>
      </c>
      <c r="M53" s="13">
        <f t="array" ref="M53">INDEX(L:L,MIN(IF(ISNUMBER(L53:L249),ROW(L53:L249),"")))</f>
        <v>19.399999999999999</v>
      </c>
      <c r="N53" s="14">
        <f>IF(A53&lt;'Données projet'!$A$36,$K$205^A53,IF(A53='Données projet'!$A$36,'Données projet'!$B$36,N52+M53-V52))</f>
        <v>366.99999999999966</v>
      </c>
      <c r="O53" s="14">
        <f>N53*VLOOKUP('Données projet'!$B$9,Paramètres!$A$1:$I$88,3,0)*VLOOKUP('Données projet'!$B$9,Paramètres!$A$1:$I$88,5,0)</f>
        <v>219.46599999999981</v>
      </c>
      <c r="P53" s="14">
        <f t="shared" si="43"/>
        <v>53.998807048358223</v>
      </c>
      <c r="Q53" s="22">
        <f t="shared" si="53"/>
        <v>476.28453894255682</v>
      </c>
      <c r="R53" s="60">
        <f t="shared" si="0"/>
        <v>769.61787227589014</v>
      </c>
      <c r="S53" s="60">
        <f ca="1">AVERAGE(OFFSET($R$3,0,0,'Données projet'!$E$9+1,1))-AVERAGE(OFFSET($H$3,0,0,'Données projet'!$E$9+1,1))</f>
        <v>271.38000364539801</v>
      </c>
      <c r="T53" s="60">
        <f t="shared" si="3"/>
        <v>264.52026741435606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47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4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380</v>
      </c>
      <c r="AG53" s="13">
        <f>VLOOKUP(A53,'Données projet'!$A$61:$I$81,9,0)</f>
        <v>20.399999999999999</v>
      </c>
      <c r="AH53" s="13">
        <f t="array" ref="AH53">INDEX(AG:AG,MIN(IF(ISNUMBER(AG53:AG249),ROW(AG53:AG249),"")))</f>
        <v>20.399999999999999</v>
      </c>
      <c r="AI53" s="14">
        <f>IF(A53&lt;'Données projet'!$A$62,$AF$205^A53,IF(A53='Données projet'!$A$62,'Données projet'!$B$62,AI52+AH53-AQ52))</f>
        <v>379.99999999999977</v>
      </c>
      <c r="AJ53" s="14">
        <f>AI53*VLOOKUP('Données projet'!$B$10,Paramètres!$A$1:$I$88,3,0)*VLOOKUP('Données projet'!$B$10,Paramètres!$A$1:$I$88,5,0)</f>
        <v>177.83999999999992</v>
      </c>
      <c r="AK53" s="14">
        <f t="shared" si="44"/>
        <v>44.841288830609102</v>
      </c>
      <c r="AL53" s="22">
        <f t="shared" si="5"/>
        <v>387.83657804664404</v>
      </c>
      <c r="AM53" s="60">
        <f t="shared" si="6"/>
        <v>681.16991137997729</v>
      </c>
      <c r="AN53" s="60">
        <f ca="1">AVERAGE(OFFSET($AM$3,0,0,'Données projet'!$E$10+1,1))-AVERAGE(OFFSET($H$3,0,0,'Données projet'!$E$10+1,1))</f>
        <v>337.78495403273814</v>
      </c>
      <c r="AO53" s="60">
        <f t="shared" si="7"/>
        <v>125.68207463669694</v>
      </c>
      <c r="AP53" s="16">
        <f>IF(ISNA(VLOOKUP(A53,'Données projet'!$A$61:$I$81,3,0)),0,VLOOKUP(A53,'Données projet'!$A$61:$I$81,3,0))</f>
        <v>2</v>
      </c>
      <c r="AQ53" s="16">
        <f>IF(ISNA(VLOOKUP(A53,'Données projet'!$A$61:$I$81,4,0)),0,VLOOKUP(A53,'Données projet'!$A$61:$I$81,4,0))</f>
        <v>91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IF(A53&lt;'Données projet'!$A$88,$BA$205^A53,IF(A53='Données projet'!$A$88,'Données projet'!$B$88,BD52+BC53-BL52))</f>
        <v>231.00000000000006</v>
      </c>
      <c r="BE53" s="14">
        <f>BD53*VLOOKUP('Données projet'!$B$11,Paramètres!$A$1:$I$88,3,0)*VLOOKUP('Données projet'!$B$11,Paramètres!$A$1:$I$88,5,0)</f>
        <v>209.00880000000004</v>
      </c>
      <c r="BF53" s="14">
        <f t="shared" si="45"/>
        <v>51.718923953824252</v>
      </c>
      <c r="BG53" s="22">
        <f t="shared" si="9"/>
        <v>454.10078588624395</v>
      </c>
      <c r="BH53" s="60">
        <f t="shared" si="10"/>
        <v>747.43411921957727</v>
      </c>
      <c r="BI53" s="60">
        <f ca="1">AVERAGE(OFFSET($BH$3,0,0,'Données projet'!$E$11+1,1))-AVERAGE(OFFSET($H$3,0,0,'Données projet'!$E$11+1,1))</f>
        <v>418.35474121670717</v>
      </c>
      <c r="BJ53" s="60">
        <f t="shared" si="11"/>
        <v>240.19413322685813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336</v>
      </c>
      <c r="BW53" s="13">
        <f>VLOOKUP(A53,'Données projet'!$A$113:$I$133,9,0)</f>
        <v>10.4</v>
      </c>
      <c r="BX53" s="13">
        <f t="array" ref="BX53">INDEX(BW:BW,MIN(IF(ISNUMBER(BW53:BW249),ROW(BW53:BW249),"")))</f>
        <v>10.4</v>
      </c>
      <c r="BY53" s="13">
        <f>IF(A53&lt;'Données projet'!$A$114,$BV$205^A53,IF(A53='Données projet'!$A$114,'Données projet'!$B$114,BY52+BX53-CG52))</f>
        <v>335.99999999999994</v>
      </c>
      <c r="BZ53" s="14">
        <f>BY53*VLOOKUP('Données projet'!$B$12,Paramètres!$A$1:$I$88,3,0)*VLOOKUP('Données projet'!$B$12,Paramètres!$A$1:$I$88,5,0)</f>
        <v>319.73759999999993</v>
      </c>
      <c r="CA53" s="14">
        <f t="shared" si="46"/>
        <v>75.298753633323187</v>
      </c>
      <c r="CB53" s="22">
        <f t="shared" si="13"/>
        <v>688.02164924470435</v>
      </c>
      <c r="CC53" s="60">
        <f t="shared" si="14"/>
        <v>981.35498257803761</v>
      </c>
      <c r="CD53" s="60">
        <f ca="1">AVERAGE(OFFSET($CC$3,0,0,'Données projet'!$E$12+1,1))-AVERAGE(OFFSET($H$3,0,0,'Données projet'!$E$12+1,1))</f>
        <v>623.21217629928469</v>
      </c>
      <c r="CE53" s="60">
        <f t="shared" si="15"/>
        <v>481.72972161993044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IF(A53&lt;'Données projet'!$A$140,$CQ$205^A53,IF(A53='Données projet'!$A$140,'Données projet'!$B$140,CT52+CS53-DB52))</f>
        <v>231.00000000000006</v>
      </c>
      <c r="CU53" s="18">
        <f>CT53*VLOOKUP('Données projet'!$B$13,Paramètres!$A$1:$I$88,3,0)*VLOOKUP('Données projet'!$B$13,Paramètres!$A$1:$I$88,5,0)</f>
        <v>223.42320000000004</v>
      </c>
      <c r="CV53" s="14">
        <f t="shared" si="47"/>
        <v>54.858231422257631</v>
      </c>
      <c r="CW53" s="22">
        <f t="shared" si="17"/>
        <v>484.67349306043207</v>
      </c>
      <c r="CX53" s="60">
        <f t="shared" si="18"/>
        <v>778.00682639376532</v>
      </c>
      <c r="CY53" s="60">
        <f ca="1">AVERAGE(OFFSET($CX$3,0,0,'Données projet'!$E$13+1,1))-AVERAGE(OFFSET($H$3,0,0,'Données projet'!$E$13+1,1))</f>
        <v>450.52897460309299</v>
      </c>
      <c r="CZ53" s="60">
        <f t="shared" si="19"/>
        <v>256.43229384163016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IF(A53&lt;'Données projet'!$A$166,$DL$205^A53,IF(A53='Données projet'!$A$166,'Données projet'!$B$166,DO52+DN53-DW52))</f>
        <v>231.00000000000006</v>
      </c>
      <c r="DP53" s="18">
        <f>DO53*VLOOKUP('Données projet'!$B$14,Paramètres!$A$1:$I$88,3,0)*VLOOKUP('Données projet'!$B$14,Paramètres!$A$1:$I$88,5,0)</f>
        <v>234.23400000000007</v>
      </c>
      <c r="DQ53" s="14">
        <f t="shared" si="48"/>
        <v>57.197197133603488</v>
      </c>
      <c r="DR53" s="22">
        <f t="shared" si="21"/>
        <v>507.57600167435953</v>
      </c>
      <c r="DS53" s="60">
        <f t="shared" si="22"/>
        <v>800.90933500769279</v>
      </c>
      <c r="DT53" s="60">
        <f ca="1">AVERAGE(OFFSET($DS$3,0,0,'Données projet'!$E$14+1,1))-AVERAGE(OFFSET($H$3,0,0,'Données projet'!$E$14+1,1))</f>
        <v>474.63177687063143</v>
      </c>
      <c r="DU53" s="60">
        <f t="shared" si="23"/>
        <v>268.5956535713255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231</v>
      </c>
      <c r="EH53" s="13">
        <f>VLOOKUP(A53,'Données projet'!$A$191:$I$211,9,0)</f>
        <v>11</v>
      </c>
      <c r="EI53" s="13">
        <f t="array" ref="EI53">INDEX(EH:EH,MIN(IF(ISNUMBER(EH53:EH249),ROW(EH53:EH249),"")))</f>
        <v>11</v>
      </c>
      <c r="EJ53" s="13">
        <f>IF(A53&lt;'Données projet'!$A$192,$EG$205^A53,IF(A53='Données projet'!$A$192,'Données projet'!$B$192,EJ52+EI53-ER52))</f>
        <v>231.00000000000006</v>
      </c>
      <c r="EK53" s="18">
        <f>EJ53*VLOOKUP('Données projet'!$B$15,Paramètres!$A$1:$I$88,3,0)*VLOOKUP('Données projet'!$B$15,Paramètres!$A$1:$I$88,5,0)</f>
        <v>201.80160000000006</v>
      </c>
      <c r="EL53" s="14">
        <f t="shared" si="49"/>
        <v>50.139897992681668</v>
      </c>
      <c r="EM53" s="22">
        <f t="shared" si="25"/>
        <v>438.79810900392067</v>
      </c>
      <c r="EN53" s="60">
        <f t="shared" si="26"/>
        <v>732.13144233725393</v>
      </c>
      <c r="EO53" s="60">
        <f ca="1">AVERAGE(OFFSET($EN$3,0,0,'Données projet'!$E$15+1,1))-AVERAGE(OFFSET($H$3,0,0,'Données projet'!$E$15+1,1))</f>
        <v>402.25078715328965</v>
      </c>
      <c r="EP53" s="60">
        <f t="shared" si="27"/>
        <v>232.06583422454258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0" t="e">
        <f t="shared" si="30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0" t="e">
        <f t="shared" si="34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0" t="e">
        <f t="shared" si="38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3">
      <c r="A54" s="11">
        <f t="shared" si="4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27.845999999999982</v>
      </c>
      <c r="D54" s="12">
        <f t="shared" si="4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8">
        <f t="shared" si="1"/>
        <v>320.33944691418702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19</v>
      </c>
      <c r="N54" s="14">
        <f>IF(A54&lt;'Données projet'!$A$36,$K$205^A54,IF(A54='Données projet'!$A$36,'Données projet'!$B$36,N53+M54-V53))</f>
        <v>338.99999999999966</v>
      </c>
      <c r="O54" s="14">
        <f>N54*VLOOKUP('Données projet'!$B$9,Paramètres!$A$1:$I$88,3,0)*VLOOKUP('Données projet'!$B$9,Paramètres!$A$1:$I$88,5,0)</f>
        <v>202.72199999999981</v>
      </c>
      <c r="P54" s="14">
        <f t="shared" si="43"/>
        <v>50.341909475522797</v>
      </c>
      <c r="Q54" s="22">
        <f t="shared" si="53"/>
        <v>440.75297566986848</v>
      </c>
      <c r="R54" s="60">
        <f t="shared" si="0"/>
        <v>734.08630900320179</v>
      </c>
      <c r="S54" s="60">
        <f ca="1">AVERAGE(OFFSET($R$3,0,0,'Données projet'!$E$9+1,1))-AVERAGE(OFFSET($H$3,0,0,'Données projet'!$E$9+1,1))</f>
        <v>271.38000364539801</v>
      </c>
      <c r="T54" s="60">
        <f t="shared" si="3"/>
        <v>264.52026741435606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4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22.7</v>
      </c>
      <c r="AI54" s="14">
        <f>IF(A54&lt;'Données projet'!$A$62,$AF$205^A54,IF(A54='Données projet'!$A$62,'Données projet'!$B$62,AI53+AH54-AQ53))</f>
        <v>311.69999999999976</v>
      </c>
      <c r="AJ54" s="14">
        <f>AI54*VLOOKUP('Données projet'!$B$10,Paramètres!$A$1:$I$88,3,0)*VLOOKUP('Données projet'!$B$10,Paramètres!$A$1:$I$88,5,0)</f>
        <v>145.87559999999988</v>
      </c>
      <c r="AK54" s="14">
        <f t="shared" si="44"/>
        <v>37.639785440563593</v>
      </c>
      <c r="AL54" s="22">
        <f t="shared" si="5"/>
        <v>319.62262964231468</v>
      </c>
      <c r="AM54" s="60">
        <f t="shared" si="6"/>
        <v>612.95596297564794</v>
      </c>
      <c r="AN54" s="60">
        <f ca="1">AVERAGE(OFFSET($AM$3,0,0,'Données projet'!$E$10+1,1))-AVERAGE(OFFSET($H$3,0,0,'Données projet'!$E$10+1,1))</f>
        <v>337.78495403273814</v>
      </c>
      <c r="AO54" s="60">
        <f t="shared" si="7"/>
        <v>125.68207463669694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IF(A54&lt;'Données projet'!$A$88,$BA$205^A54,IF(A54='Données projet'!$A$88,'Données projet'!$B$88,BD53+BC54-BL53))</f>
        <v>241.20000000000005</v>
      </c>
      <c r="BE54" s="14">
        <f>BD54*VLOOKUP('Données projet'!$B$11,Paramètres!$A$1:$I$88,3,0)*VLOOKUP('Données projet'!$B$11,Paramètres!$A$1:$I$88,5,0)</f>
        <v>218.23776000000004</v>
      </c>
      <c r="BF54" s="14">
        <f t="shared" si="45"/>
        <v>53.731692470599071</v>
      </c>
      <c r="BG54" s="22">
        <f t="shared" si="9"/>
        <v>473.68012971962668</v>
      </c>
      <c r="BH54" s="60">
        <f t="shared" si="10"/>
        <v>767.01346305295999</v>
      </c>
      <c r="BI54" s="60">
        <f ca="1">AVERAGE(OFFSET($BH$3,0,0,'Données projet'!$E$11+1,1))-AVERAGE(OFFSET($H$3,0,0,'Données projet'!$E$11+1,1))</f>
        <v>418.35474121670717</v>
      </c>
      <c r="BJ54" s="60">
        <f t="shared" si="11"/>
        <v>240.19413322685813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9.8000000000000007</v>
      </c>
      <c r="BY54" s="13">
        <f>IF(A54&lt;'Données projet'!$A$114,$BV$205^A54,IF(A54='Données projet'!$A$114,'Données projet'!$B$114,BY53+BX54-CG53))</f>
        <v>345.79999999999995</v>
      </c>
      <c r="BZ54" s="14">
        <f>BY54*VLOOKUP('Données projet'!$B$12,Paramètres!$A$1:$I$88,3,0)*VLOOKUP('Données projet'!$B$12,Paramètres!$A$1:$I$88,5,0)</f>
        <v>329.06327999999996</v>
      </c>
      <c r="CA54" s="14">
        <f t="shared" si="46"/>
        <v>77.236069099509166</v>
      </c>
      <c r="CB54" s="22">
        <f t="shared" si="13"/>
        <v>707.6380330149783</v>
      </c>
      <c r="CC54" s="60">
        <f t="shared" si="14"/>
        <v>1000.9713663483117</v>
      </c>
      <c r="CD54" s="60">
        <f ca="1">AVERAGE(OFFSET($CC$3,0,0,'Données projet'!$E$12+1,1))-AVERAGE(OFFSET($H$3,0,0,'Données projet'!$E$12+1,1))</f>
        <v>623.21217629928469</v>
      </c>
      <c r="CE54" s="60">
        <f t="shared" si="15"/>
        <v>481.72972161993044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IF(A54&lt;'Données projet'!$A$140,$CQ$205^A54,IF(A54='Données projet'!$A$140,'Données projet'!$B$140,CT53+CS54-DB53))</f>
        <v>241.20000000000005</v>
      </c>
      <c r="CU54" s="18">
        <f>CT54*VLOOKUP('Données projet'!$B$13,Paramètres!$A$1:$I$88,3,0)*VLOOKUP('Données projet'!$B$13,Paramètres!$A$1:$I$88,5,0)</f>
        <v>233.28864000000007</v>
      </c>
      <c r="CV54" s="14">
        <f t="shared" si="47"/>
        <v>56.993173773170618</v>
      </c>
      <c r="CW54" s="22">
        <f t="shared" si="17"/>
        <v>505.5741589882723</v>
      </c>
      <c r="CX54" s="60">
        <f t="shared" si="18"/>
        <v>798.90749232160556</v>
      </c>
      <c r="CY54" s="60">
        <f ca="1">AVERAGE(OFFSET($CX$3,0,0,'Données projet'!$E$13+1,1))-AVERAGE(OFFSET($H$3,0,0,'Données projet'!$E$13+1,1))</f>
        <v>450.52897460309299</v>
      </c>
      <c r="CZ54" s="60">
        <f t="shared" si="19"/>
        <v>256.43229384163016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IF(A54&lt;'Données projet'!$A$166,$DL$205^A54,IF(A54='Données projet'!$A$166,'Données projet'!$B$166,DO53+DN54-DW53))</f>
        <v>241.20000000000005</v>
      </c>
      <c r="DP54" s="18">
        <f>DO54*VLOOKUP('Données projet'!$B$14,Paramètres!$A$1:$I$88,3,0)*VLOOKUP('Données projet'!$B$14,Paramètres!$A$1:$I$88,5,0)</f>
        <v>244.57680000000005</v>
      </c>
      <c r="DQ54" s="14">
        <f t="shared" si="48"/>
        <v>59.423166060201147</v>
      </c>
      <c r="DR54" s="22">
        <f t="shared" si="21"/>
        <v>529.46660755485038</v>
      </c>
      <c r="DS54" s="60">
        <f t="shared" si="22"/>
        <v>822.79994088818376</v>
      </c>
      <c r="DT54" s="60">
        <f ca="1">AVERAGE(OFFSET($DS$3,0,0,'Données projet'!$E$14+1,1))-AVERAGE(OFFSET($H$3,0,0,'Données projet'!$E$14+1,1))</f>
        <v>474.63177687063143</v>
      </c>
      <c r="DU54" s="60">
        <f t="shared" si="23"/>
        <v>268.5956535713255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10.199999999999999</v>
      </c>
      <c r="EJ54" s="13">
        <f>IF(A54&lt;'Données projet'!$A$192,$EG$205^A54,IF(A54='Données projet'!$A$192,'Données projet'!$B$192,EJ53+EI54-ER53))</f>
        <v>241.20000000000005</v>
      </c>
      <c r="EK54" s="18">
        <f>EJ54*VLOOKUP('Données projet'!$B$15,Paramètres!$A$1:$I$88,3,0)*VLOOKUP('Données projet'!$B$15,Paramètres!$A$1:$I$88,5,0)</f>
        <v>210.71232000000006</v>
      </c>
      <c r="EL54" s="14">
        <f t="shared" si="49"/>
        <v>52.091214849236422</v>
      </c>
      <c r="EM54" s="22">
        <f t="shared" si="25"/>
        <v>457.71615652908685</v>
      </c>
      <c r="EN54" s="60">
        <f t="shared" si="26"/>
        <v>751.04948986242016</v>
      </c>
      <c r="EO54" s="60">
        <f ca="1">AVERAGE(OFFSET($EN$3,0,0,'Données projet'!$E$15+1,1))-AVERAGE(OFFSET($H$3,0,0,'Données projet'!$E$15+1,1))</f>
        <v>402.25078715328965</v>
      </c>
      <c r="EP54" s="60">
        <f t="shared" si="27"/>
        <v>232.06583422454258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0" t="e">
        <f t="shared" si="30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0" t="e">
        <f t="shared" si="34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0" t="e">
        <f t="shared" si="38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3">
      <c r="A55" s="11">
        <f t="shared" si="4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28.391999999999982</v>
      </c>
      <c r="D55" s="12">
        <f t="shared" si="4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8">
        <f t="shared" si="1"/>
        <v>321.55300177245209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19</v>
      </c>
      <c r="N55" s="14">
        <f>IF(A55&lt;'Données projet'!$A$36,$K$205^A55,IF(A55='Données projet'!$A$36,'Données projet'!$B$36,N54+M55-V54))</f>
        <v>357.99999999999966</v>
      </c>
      <c r="O55" s="14">
        <f>N55*VLOOKUP('Données projet'!$B$9,Paramètres!$A$1:$I$88,3,0)*VLOOKUP('Données projet'!$B$9,Paramètres!$A$1:$I$88,5,0)</f>
        <v>214.0839999999998</v>
      </c>
      <c r="P55" s="14">
        <f t="shared" si="43"/>
        <v>52.827039557879765</v>
      </c>
      <c r="Q55" s="22">
        <f t="shared" si="53"/>
        <v>464.87006056330688</v>
      </c>
      <c r="R55" s="60">
        <f t="shared" si="0"/>
        <v>758.20339389664014</v>
      </c>
      <c r="S55" s="60">
        <f ca="1">AVERAGE(OFFSET($R$3,0,0,'Données projet'!$E$9+1,1))-AVERAGE(OFFSET($H$3,0,0,'Données projet'!$E$9+1,1))</f>
        <v>271.38000364539801</v>
      </c>
      <c r="T55" s="60">
        <f t="shared" si="3"/>
        <v>264.52026741435606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4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22.7</v>
      </c>
      <c r="AI55" s="14">
        <f>IF(A55&lt;'Données projet'!$A$62,$AF$205^A55,IF(A55='Données projet'!$A$62,'Données projet'!$B$62,AI54+AH55-AQ54))</f>
        <v>334.39999999999975</v>
      </c>
      <c r="AJ55" s="14">
        <f>AI55*VLOOKUP('Données projet'!$B$10,Paramètres!$A$1:$I$88,3,0)*VLOOKUP('Données projet'!$B$10,Paramètres!$A$1:$I$88,5,0)</f>
        <v>156.49919999999989</v>
      </c>
      <c r="AK55" s="14">
        <f t="shared" si="44"/>
        <v>40.051886402928353</v>
      </c>
      <c r="AL55" s="22">
        <f t="shared" si="5"/>
        <v>342.32647548509999</v>
      </c>
      <c r="AM55" s="60">
        <f t="shared" si="6"/>
        <v>635.65980881843325</v>
      </c>
      <c r="AN55" s="60">
        <f ca="1">AVERAGE(OFFSET($AM$3,0,0,'Données projet'!$E$10+1,1))-AVERAGE(OFFSET($H$3,0,0,'Données projet'!$E$10+1,1))</f>
        <v>337.78495403273814</v>
      </c>
      <c r="AO55" s="60">
        <f t="shared" si="7"/>
        <v>125.68207463669694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IF(A55&lt;'Données projet'!$A$88,$BA$205^A55,IF(A55='Données projet'!$A$88,'Données projet'!$B$88,BD54+BC55-BL54))</f>
        <v>251.40000000000003</v>
      </c>
      <c r="BE55" s="14">
        <f>BD55*VLOOKUP('Données projet'!$B$11,Paramètres!$A$1:$I$88,3,0)*VLOOKUP('Données projet'!$B$11,Paramètres!$A$1:$I$88,5,0)</f>
        <v>227.46672000000004</v>
      </c>
      <c r="BF55" s="14">
        <f t="shared" si="45"/>
        <v>55.734574592438989</v>
      </c>
      <c r="BG55" s="22">
        <f t="shared" si="9"/>
        <v>493.24225474849794</v>
      </c>
      <c r="BH55" s="60">
        <f t="shared" si="10"/>
        <v>786.57558808183126</v>
      </c>
      <c r="BI55" s="60">
        <f ca="1">AVERAGE(OFFSET($BH$3,0,0,'Données projet'!$E$11+1,1))-AVERAGE(OFFSET($H$3,0,0,'Données projet'!$E$11+1,1))</f>
        <v>418.35474121670717</v>
      </c>
      <c r="BJ55" s="60">
        <f t="shared" si="11"/>
        <v>240.19413322685813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9.8000000000000007</v>
      </c>
      <c r="BY55" s="13">
        <f>IF(A55&lt;'Données projet'!$A$114,$BV$205^A55,IF(A55='Données projet'!$A$114,'Données projet'!$B$114,BY54+BX55-CG54))</f>
        <v>355.59999999999997</v>
      </c>
      <c r="BZ55" s="14">
        <f>BY55*VLOOKUP('Données projet'!$B$12,Paramètres!$A$1:$I$88,3,0)*VLOOKUP('Données projet'!$B$12,Paramètres!$A$1:$I$88,5,0)</f>
        <v>338.38895999999994</v>
      </c>
      <c r="CA55" s="14">
        <f t="shared" si="46"/>
        <v>79.167003404427959</v>
      </c>
      <c r="CB55" s="22">
        <f t="shared" si="13"/>
        <v>727.2433029293785</v>
      </c>
      <c r="CC55" s="60">
        <f t="shared" si="14"/>
        <v>1020.5766362627119</v>
      </c>
      <c r="CD55" s="60">
        <f ca="1">AVERAGE(OFFSET($CC$3,0,0,'Données projet'!$E$12+1,1))-AVERAGE(OFFSET($H$3,0,0,'Données projet'!$E$12+1,1))</f>
        <v>623.21217629928469</v>
      </c>
      <c r="CE55" s="60">
        <f t="shared" si="15"/>
        <v>481.72972161993044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IF(A55&lt;'Données projet'!$A$140,$CQ$205^A55,IF(A55='Données projet'!$A$140,'Données projet'!$B$140,CT54+CS55-DB54))</f>
        <v>251.40000000000003</v>
      </c>
      <c r="CU55" s="18">
        <f>CT55*VLOOKUP('Données projet'!$B$13,Paramètres!$A$1:$I$88,3,0)*VLOOKUP('Données projet'!$B$13,Paramètres!$A$1:$I$88,5,0)</f>
        <v>243.15408000000005</v>
      </c>
      <c r="CV55" s="14">
        <f t="shared" si="47"/>
        <v>59.117629630943199</v>
      </c>
      <c r="CW55" s="22">
        <f t="shared" si="17"/>
        <v>526.45656094055948</v>
      </c>
      <c r="CX55" s="60">
        <f t="shared" si="18"/>
        <v>819.78989427389274</v>
      </c>
      <c r="CY55" s="60">
        <f ca="1">AVERAGE(OFFSET($CX$3,0,0,'Données projet'!$E$13+1,1))-AVERAGE(OFFSET($H$3,0,0,'Données projet'!$E$13+1,1))</f>
        <v>450.52897460309299</v>
      </c>
      <c r="CZ55" s="60">
        <f t="shared" si="19"/>
        <v>256.43229384163016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IF(A55&lt;'Données projet'!$A$166,$DL$205^A55,IF(A55='Données projet'!$A$166,'Données projet'!$B$166,DO54+DN55-DW54))</f>
        <v>251.40000000000003</v>
      </c>
      <c r="DP55" s="18">
        <f>DO55*VLOOKUP('Données projet'!$B$14,Paramètres!$A$1:$I$88,3,0)*VLOOKUP('Données projet'!$B$14,Paramètres!$A$1:$I$88,5,0)</f>
        <v>254.91960000000006</v>
      </c>
      <c r="DQ55" s="14">
        <f t="shared" si="48"/>
        <v>61.638201385772277</v>
      </c>
      <c r="DR55" s="22">
        <f t="shared" si="21"/>
        <v>551.33817074688682</v>
      </c>
      <c r="DS55" s="60">
        <f t="shared" si="22"/>
        <v>844.67150408022007</v>
      </c>
      <c r="DT55" s="60">
        <f ca="1">AVERAGE(OFFSET($DS$3,0,0,'Données projet'!$E$14+1,1))-AVERAGE(OFFSET($H$3,0,0,'Données projet'!$E$14+1,1))</f>
        <v>474.63177687063143</v>
      </c>
      <c r="DU55" s="60">
        <f t="shared" si="23"/>
        <v>268.5956535713255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10.199999999999999</v>
      </c>
      <c r="EJ55" s="13">
        <f>IF(A55&lt;'Données projet'!$A$192,$EG$205^A55,IF(A55='Données projet'!$A$192,'Données projet'!$B$192,EJ54+EI55-ER54))</f>
        <v>251.40000000000003</v>
      </c>
      <c r="EK55" s="18">
        <f>EJ55*VLOOKUP('Données projet'!$B$15,Paramètres!$A$1:$I$88,3,0)*VLOOKUP('Données projet'!$B$15,Paramètres!$A$1:$I$88,5,0)</f>
        <v>219.62304000000003</v>
      </c>
      <c r="EL55" s="14">
        <f t="shared" si="49"/>
        <v>54.032947151518663</v>
      </c>
      <c r="EM55" s="22">
        <f t="shared" si="25"/>
        <v>476.61751095556161</v>
      </c>
      <c r="EN55" s="60">
        <f t="shared" si="26"/>
        <v>769.95084428889493</v>
      </c>
      <c r="EO55" s="60">
        <f ca="1">AVERAGE(OFFSET($EN$3,0,0,'Données projet'!$E$15+1,1))-AVERAGE(OFFSET($H$3,0,0,'Données projet'!$E$15+1,1))</f>
        <v>402.25078715328965</v>
      </c>
      <c r="EP55" s="60">
        <f t="shared" si="27"/>
        <v>232.06583422454258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0" t="e">
        <f t="shared" si="30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0" t="e">
        <f t="shared" si="34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0" t="e">
        <f t="shared" si="38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3">
      <c r="A56" s="11">
        <f t="shared" si="4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28.937999999999981</v>
      </c>
      <c r="D56" s="12">
        <f t="shared" si="4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8">
        <f t="shared" si="1"/>
        <v>322.76596941900885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19</v>
      </c>
      <c r="N56" s="14">
        <f>IF(A56&lt;'Données projet'!$A$36,$K$205^A56,IF(A56='Données projet'!$A$36,'Données projet'!$B$36,N55+M56-V55))</f>
        <v>376.99999999999966</v>
      </c>
      <c r="O56" s="14">
        <f>N56*VLOOKUP('Données projet'!$B$9,Paramètres!$A$1:$I$88,3,0)*VLOOKUP('Données projet'!$B$9,Paramètres!$A$1:$I$88,5,0)</f>
        <v>225.4459999999998</v>
      </c>
      <c r="P56" s="14">
        <f t="shared" si="43"/>
        <v>55.296857101810794</v>
      </c>
      <c r="Q56" s="22">
        <f t="shared" si="53"/>
        <v>488.96047611898672</v>
      </c>
      <c r="R56" s="60">
        <f t="shared" si="0"/>
        <v>782.29380945232003</v>
      </c>
      <c r="S56" s="60">
        <f ca="1">AVERAGE(OFFSET($R$3,0,0,'Données projet'!$E$9+1,1))-AVERAGE(OFFSET($H$3,0,0,'Données projet'!$E$9+1,1))</f>
        <v>271.38000364539801</v>
      </c>
      <c r="T56" s="60">
        <f t="shared" si="3"/>
        <v>264.52026741435606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4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22.7</v>
      </c>
      <c r="AI56" s="14">
        <f>IF(A56&lt;'Données projet'!$A$62,$AF$205^A56,IF(A56='Données projet'!$A$62,'Données projet'!$B$62,AI55+AH56-AQ55))</f>
        <v>357.09999999999974</v>
      </c>
      <c r="AJ56" s="14">
        <f>AI56*VLOOKUP('Données projet'!$B$10,Paramètres!$A$1:$I$88,3,0)*VLOOKUP('Données projet'!$B$10,Paramètres!$A$1:$I$88,5,0)</f>
        <v>167.12279999999987</v>
      </c>
      <c r="AK56" s="14">
        <f t="shared" si="44"/>
        <v>42.444987720629342</v>
      </c>
      <c r="AL56" s="22">
        <f t="shared" si="5"/>
        <v>364.99723028009589</v>
      </c>
      <c r="AM56" s="60">
        <f t="shared" si="6"/>
        <v>658.33056361342915</v>
      </c>
      <c r="AN56" s="60">
        <f ca="1">AVERAGE(OFFSET($AM$3,0,0,'Données projet'!$E$10+1,1))-AVERAGE(OFFSET($H$3,0,0,'Données projet'!$E$10+1,1))</f>
        <v>337.78495403273814</v>
      </c>
      <c r="AO56" s="60">
        <f t="shared" si="7"/>
        <v>125.68207463669694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IF(A56&lt;'Données projet'!$A$88,$BA$205^A56,IF(A56='Données projet'!$A$88,'Données projet'!$B$88,BD55+BC56-BL55))</f>
        <v>261.60000000000002</v>
      </c>
      <c r="BE56" s="14">
        <f>BD56*VLOOKUP('Données projet'!$B$11,Paramètres!$A$1:$I$88,3,0)*VLOOKUP('Données projet'!$B$11,Paramètres!$A$1:$I$88,5,0)</f>
        <v>236.69568000000001</v>
      </c>
      <c r="BF56" s="14">
        <f t="shared" si="45"/>
        <v>57.72801732243034</v>
      </c>
      <c r="BG56" s="22">
        <f t="shared" si="9"/>
        <v>512.78793950323291</v>
      </c>
      <c r="BH56" s="60">
        <f t="shared" si="10"/>
        <v>806.12127283656628</v>
      </c>
      <c r="BI56" s="60">
        <f ca="1">AVERAGE(OFFSET($BH$3,0,0,'Données projet'!$E$11+1,1))-AVERAGE(OFFSET($H$3,0,0,'Données projet'!$E$11+1,1))</f>
        <v>418.35474121670717</v>
      </c>
      <c r="BJ56" s="60">
        <f t="shared" si="11"/>
        <v>240.19413322685813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9.8000000000000007</v>
      </c>
      <c r="BY56" s="13">
        <f>IF(A56&lt;'Données projet'!$A$114,$BV$205^A56,IF(A56='Données projet'!$A$114,'Données projet'!$B$114,BY55+BX56-CG55))</f>
        <v>365.4</v>
      </c>
      <c r="BZ56" s="14">
        <f>BY56*VLOOKUP('Données projet'!$B$12,Paramètres!$A$1:$I$88,3,0)*VLOOKUP('Données projet'!$B$12,Paramètres!$A$1:$I$88,5,0)</f>
        <v>347.71463999999997</v>
      </c>
      <c r="CA56" s="14">
        <f t="shared" si="46"/>
        <v>81.09175261252328</v>
      </c>
      <c r="CB56" s="22">
        <f t="shared" si="13"/>
        <v>746.83780046681147</v>
      </c>
      <c r="CC56" s="60">
        <f t="shared" si="14"/>
        <v>1040.1711338001448</v>
      </c>
      <c r="CD56" s="60">
        <f ca="1">AVERAGE(OFFSET($CC$3,0,0,'Données projet'!$E$12+1,1))-AVERAGE(OFFSET($H$3,0,0,'Données projet'!$E$12+1,1))</f>
        <v>623.21217629928469</v>
      </c>
      <c r="CE56" s="60">
        <f t="shared" si="15"/>
        <v>481.72972161993044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IF(A56&lt;'Données projet'!$A$140,$CQ$205^A56,IF(A56='Données projet'!$A$140,'Données projet'!$B$140,CT55+CS56-DB55))</f>
        <v>261.60000000000002</v>
      </c>
      <c r="CU56" s="18">
        <f>CT56*VLOOKUP('Données projet'!$B$13,Paramètres!$A$1:$I$88,3,0)*VLOOKUP('Données projet'!$B$13,Paramètres!$A$1:$I$88,5,0)</f>
        <v>253.01952000000003</v>
      </c>
      <c r="CV56" s="14">
        <f t="shared" si="47"/>
        <v>61.232073131479261</v>
      </c>
      <c r="CW56" s="22">
        <f t="shared" si="17"/>
        <v>547.32152470399308</v>
      </c>
      <c r="CX56" s="60">
        <f t="shared" si="18"/>
        <v>840.65485803732645</v>
      </c>
      <c r="CY56" s="60">
        <f ca="1">AVERAGE(OFFSET($CX$3,0,0,'Données projet'!$E$13+1,1))-AVERAGE(OFFSET($H$3,0,0,'Données projet'!$E$13+1,1))</f>
        <v>450.52897460309299</v>
      </c>
      <c r="CZ56" s="60">
        <f t="shared" si="19"/>
        <v>256.43229384163016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IF(A56&lt;'Données projet'!$A$166,$DL$205^A56,IF(A56='Données projet'!$A$166,'Données projet'!$B$166,DO55+DN56-DW55))</f>
        <v>261.60000000000002</v>
      </c>
      <c r="DP56" s="18">
        <f>DO56*VLOOKUP('Données projet'!$B$14,Paramètres!$A$1:$I$88,3,0)*VLOOKUP('Données projet'!$B$14,Paramètres!$A$1:$I$88,5,0)</f>
        <v>265.26240000000001</v>
      </c>
      <c r="DQ56" s="14">
        <f t="shared" si="48"/>
        <v>63.842797461739814</v>
      </c>
      <c r="DR56" s="22">
        <f t="shared" si="21"/>
        <v>573.19155224586348</v>
      </c>
      <c r="DS56" s="60">
        <f t="shared" si="22"/>
        <v>866.52488557919673</v>
      </c>
      <c r="DT56" s="60">
        <f ca="1">AVERAGE(OFFSET($DS$3,0,0,'Données projet'!$E$14+1,1))-AVERAGE(OFFSET($H$3,0,0,'Données projet'!$E$14+1,1))</f>
        <v>474.63177687063143</v>
      </c>
      <c r="DU56" s="60">
        <f t="shared" si="23"/>
        <v>268.5956535713255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10.199999999999999</v>
      </c>
      <c r="EJ56" s="13">
        <f>IF(A56&lt;'Données projet'!$A$192,$EG$205^A56,IF(A56='Données projet'!$A$192,'Données projet'!$B$192,EJ55+EI56-ER55))</f>
        <v>261.60000000000002</v>
      </c>
      <c r="EK56" s="18">
        <f>EJ56*VLOOKUP('Données projet'!$B$15,Paramètres!$A$1:$I$88,3,0)*VLOOKUP('Données projet'!$B$15,Paramètres!$A$1:$I$88,5,0)</f>
        <v>228.53376000000006</v>
      </c>
      <c r="EL56" s="14">
        <f t="shared" si="49"/>
        <v>55.965528255202493</v>
      </c>
      <c r="EM56" s="22">
        <f t="shared" si="25"/>
        <v>495.50292704447776</v>
      </c>
      <c r="EN56" s="60">
        <f t="shared" si="26"/>
        <v>788.83626037781107</v>
      </c>
      <c r="EO56" s="60">
        <f ca="1">AVERAGE(OFFSET($EN$3,0,0,'Données projet'!$E$15+1,1))-AVERAGE(OFFSET($H$3,0,0,'Données projet'!$E$15+1,1))</f>
        <v>402.25078715328965</v>
      </c>
      <c r="EP56" s="60">
        <f t="shared" si="27"/>
        <v>232.06583422454258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0" t="e">
        <f t="shared" si="30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0" t="e">
        <f t="shared" si="34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0" t="e">
        <f t="shared" si="38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3">
      <c r="A57" s="11">
        <f t="shared" si="4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29.48399999999998</v>
      </c>
      <c r="D57" s="12">
        <f t="shared" si="4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8">
        <f t="shared" si="1"/>
        <v>323.97836221087948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19</v>
      </c>
      <c r="N57" s="14">
        <f>IF(A57&lt;'Données projet'!$A$36,$K$205^A57,IF(A57='Données projet'!$A$36,'Données projet'!$B$36,N56+M57-V56))</f>
        <v>395.99999999999966</v>
      </c>
      <c r="O57" s="14">
        <f>N57*VLOOKUP('Données projet'!$B$9,Paramètres!$A$1:$I$88,3,0)*VLOOKUP('Données projet'!$B$9,Paramètres!$A$1:$I$88,5,0)</f>
        <v>236.80799999999982</v>
      </c>
      <c r="P57" s="14">
        <f t="shared" si="43"/>
        <v>57.752221878398714</v>
      </c>
      <c r="Q57" s="22">
        <f t="shared" si="53"/>
        <v>513.02571977154412</v>
      </c>
      <c r="R57" s="60">
        <f t="shared" si="0"/>
        <v>806.35905310487738</v>
      </c>
      <c r="S57" s="60">
        <f ca="1">AVERAGE(OFFSET($R$3,0,0,'Données projet'!$E$9+1,1))-AVERAGE(OFFSET($H$3,0,0,'Données projet'!$E$9+1,1))</f>
        <v>271.38000364539801</v>
      </c>
      <c r="T57" s="60">
        <f t="shared" si="3"/>
        <v>264.52026741435606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4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22.7</v>
      </c>
      <c r="AI57" s="14">
        <f>IF(A57&lt;'Données projet'!$A$62,$AF$205^A57,IF(A57='Données projet'!$A$62,'Données projet'!$B$62,AI56+AH57-AQ56))</f>
        <v>379.79999999999973</v>
      </c>
      <c r="AJ57" s="14">
        <f>AI57*VLOOKUP('Données projet'!$B$10,Paramètres!$A$1:$I$88,3,0)*VLOOKUP('Données projet'!$B$10,Paramètres!$A$1:$I$88,5,0)</f>
        <v>177.74639999999988</v>
      </c>
      <c r="AK57" s="14">
        <f t="shared" si="44"/>
        <v>44.820434632332443</v>
      </c>
      <c r="AL57" s="22">
        <f t="shared" si="5"/>
        <v>387.63723698464543</v>
      </c>
      <c r="AM57" s="60">
        <f t="shared" si="6"/>
        <v>680.97057031797874</v>
      </c>
      <c r="AN57" s="60">
        <f ca="1">AVERAGE(OFFSET($AM$3,0,0,'Données projet'!$E$10+1,1))-AVERAGE(OFFSET($H$3,0,0,'Données projet'!$E$10+1,1))</f>
        <v>337.78495403273814</v>
      </c>
      <c r="AO57" s="60">
        <f t="shared" si="7"/>
        <v>125.68207463669694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IF(A57&lt;'Données projet'!$A$88,$BA$205^A57,IF(A57='Données projet'!$A$88,'Données projet'!$B$88,BD56+BC57-BL56))</f>
        <v>271.8</v>
      </c>
      <c r="BE57" s="14">
        <f>BD57*VLOOKUP('Données projet'!$B$11,Paramètres!$A$1:$I$88,3,0)*VLOOKUP('Données projet'!$B$11,Paramètres!$A$1:$I$88,5,0)</f>
        <v>245.92464000000001</v>
      </c>
      <c r="BF57" s="14">
        <f t="shared" si="45"/>
        <v>59.712430831913537</v>
      </c>
      <c r="BG57" s="22">
        <f t="shared" si="9"/>
        <v>532.31789836558266</v>
      </c>
      <c r="BH57" s="60">
        <f t="shared" si="10"/>
        <v>825.65123169891604</v>
      </c>
      <c r="BI57" s="60">
        <f ca="1">AVERAGE(OFFSET($BH$3,0,0,'Données projet'!$E$11+1,1))-AVERAGE(OFFSET($H$3,0,0,'Données projet'!$E$11+1,1))</f>
        <v>418.35474121670717</v>
      </c>
      <c r="BJ57" s="60">
        <f t="shared" si="11"/>
        <v>240.19413322685813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9.8000000000000007</v>
      </c>
      <c r="BY57" s="13">
        <f>IF(A57&lt;'Données projet'!$A$114,$BV$205^A57,IF(A57='Données projet'!$A$114,'Données projet'!$B$114,BY56+BX57-CG56))</f>
        <v>375.2</v>
      </c>
      <c r="BZ57" s="14">
        <f>BY57*VLOOKUP('Données projet'!$B$12,Paramètres!$A$1:$I$88,3,0)*VLOOKUP('Données projet'!$B$12,Paramètres!$A$1:$I$88,5,0)</f>
        <v>357.04032000000001</v>
      </c>
      <c r="CA57" s="14">
        <f t="shared" si="46"/>
        <v>83.010501672619142</v>
      </c>
      <c r="CB57" s="22">
        <f t="shared" si="13"/>
        <v>766.42184774647819</v>
      </c>
      <c r="CC57" s="60">
        <f t="shared" si="14"/>
        <v>1059.7551810798116</v>
      </c>
      <c r="CD57" s="60">
        <f ca="1">AVERAGE(OFFSET($CC$3,0,0,'Données projet'!$E$12+1,1))-AVERAGE(OFFSET($H$3,0,0,'Données projet'!$E$12+1,1))</f>
        <v>623.21217629928469</v>
      </c>
      <c r="CE57" s="60">
        <f t="shared" si="15"/>
        <v>481.72972161993044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IF(A57&lt;'Données projet'!$A$140,$CQ$205^A57,IF(A57='Données projet'!$A$140,'Données projet'!$B$140,CT56+CS57-DB56))</f>
        <v>271.8</v>
      </c>
      <c r="CU57" s="18">
        <f>CT57*VLOOKUP('Données projet'!$B$13,Paramètres!$A$1:$I$88,3,0)*VLOOKUP('Données projet'!$B$13,Paramètres!$A$1:$I$88,5,0)</f>
        <v>262.88496000000004</v>
      </c>
      <c r="CV57" s="14">
        <f t="shared" si="47"/>
        <v>63.336939343271965</v>
      </c>
      <c r="CW57" s="22">
        <f t="shared" si="17"/>
        <v>568.16980802286537</v>
      </c>
      <c r="CX57" s="60">
        <f t="shared" si="18"/>
        <v>861.50314135619874</v>
      </c>
      <c r="CY57" s="60">
        <f ca="1">AVERAGE(OFFSET($CX$3,0,0,'Données projet'!$E$13+1,1))-AVERAGE(OFFSET($H$3,0,0,'Données projet'!$E$13+1,1))</f>
        <v>450.52897460309299</v>
      </c>
      <c r="CZ57" s="60">
        <f t="shared" si="19"/>
        <v>256.43229384163016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IF(A57&lt;'Données projet'!$A$166,$DL$205^A57,IF(A57='Données projet'!$A$166,'Données projet'!$B$166,DO56+DN57-DW56))</f>
        <v>271.8</v>
      </c>
      <c r="DP57" s="18">
        <f>DO57*VLOOKUP('Données projet'!$B$14,Paramètres!$A$1:$I$88,3,0)*VLOOKUP('Données projet'!$B$14,Paramètres!$A$1:$I$88,5,0)</f>
        <v>275.60520000000002</v>
      </c>
      <c r="DQ57" s="14">
        <f t="shared" si="48"/>
        <v>66.037407906416391</v>
      </c>
      <c r="DR57" s="22">
        <f t="shared" si="21"/>
        <v>595.02754210367516</v>
      </c>
      <c r="DS57" s="60">
        <f t="shared" si="22"/>
        <v>888.36087543700842</v>
      </c>
      <c r="DT57" s="60">
        <f ca="1">AVERAGE(OFFSET($DS$3,0,0,'Données projet'!$E$14+1,1))-AVERAGE(OFFSET($H$3,0,0,'Données projet'!$E$14+1,1))</f>
        <v>474.63177687063143</v>
      </c>
      <c r="DU57" s="60">
        <f t="shared" si="23"/>
        <v>268.5956535713255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10.199999999999999</v>
      </c>
      <c r="EJ57" s="13">
        <f>IF(A57&lt;'Données projet'!$A$192,$EG$205^A57,IF(A57='Données projet'!$A$192,'Données projet'!$B$192,EJ56+EI57-ER56))</f>
        <v>271.8</v>
      </c>
      <c r="EK57" s="18">
        <f>EJ57*VLOOKUP('Données projet'!$B$15,Paramètres!$A$1:$I$88,3,0)*VLOOKUP('Données projet'!$B$15,Paramètres!$A$1:$I$88,5,0)</f>
        <v>237.44448000000006</v>
      </c>
      <c r="EL57" s="14">
        <f t="shared" si="49"/>
        <v>57.889355808722669</v>
      </c>
      <c r="EM57" s="22">
        <f t="shared" si="25"/>
        <v>514.3730973668587</v>
      </c>
      <c r="EN57" s="60">
        <f t="shared" si="26"/>
        <v>807.70643070019196</v>
      </c>
      <c r="EO57" s="60">
        <f ca="1">AVERAGE(OFFSET($EN$3,0,0,'Données projet'!$E$15+1,1))-AVERAGE(OFFSET($H$3,0,0,'Données projet'!$E$15+1,1))</f>
        <v>402.25078715328965</v>
      </c>
      <c r="EP57" s="60">
        <f t="shared" si="27"/>
        <v>232.06583422454258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0" t="e">
        <f t="shared" si="30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0" t="e">
        <f t="shared" si="34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0" t="e">
        <f t="shared" si="38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3">
      <c r="A58" s="11">
        <f t="shared" si="4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30.02999999999998</v>
      </c>
      <c r="D58" s="12">
        <f t="shared" si="4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8">
        <f t="shared" si="1"/>
        <v>325.19019202122132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415</v>
      </c>
      <c r="L58" s="13">
        <f>VLOOKUP(A58,'Données projet'!$A$35:$I$55,9,0)</f>
        <v>19</v>
      </c>
      <c r="M58" s="13">
        <f t="array" ref="M58">INDEX(L:L,MIN(IF(ISNUMBER(L58:L254),ROW(L58:L254),"")))</f>
        <v>19</v>
      </c>
      <c r="N58" s="14">
        <f>IF(A58&lt;'Données projet'!$A$36,$K$205^A58,IF(A58='Données projet'!$A$36,'Données projet'!$B$36,N57+M58-V57))</f>
        <v>414.99999999999966</v>
      </c>
      <c r="O58" s="14">
        <f>N58*VLOOKUP('Données projet'!$B$9,Paramètres!$A$1:$I$88,3,0)*VLOOKUP('Données projet'!$B$9,Paramètres!$A$1:$I$88,5,0)</f>
        <v>248.16999999999982</v>
      </c>
      <c r="P58" s="14">
        <f t="shared" si="43"/>
        <v>60.193906493778805</v>
      </c>
      <c r="Q58" s="22">
        <f t="shared" si="53"/>
        <v>537.06713714333102</v>
      </c>
      <c r="R58" s="60">
        <f t="shared" si="0"/>
        <v>830.4004704766644</v>
      </c>
      <c r="S58" s="60">
        <f ca="1">AVERAGE(OFFSET($R$3,0,0,'Données projet'!$E$9+1,1))-AVERAGE(OFFSET($H$3,0,0,'Données projet'!$E$9+1,1))</f>
        <v>271.38000364539801</v>
      </c>
      <c r="T58" s="60">
        <f t="shared" si="3"/>
        <v>264.52026741435606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48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4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22.7</v>
      </c>
      <c r="AI58" s="14">
        <f>IF(A58&lt;'Données projet'!$A$62,$AF$205^A58,IF(A58='Données projet'!$A$62,'Données projet'!$B$62,AI57+AH58-AQ57))</f>
        <v>402.49999999999972</v>
      </c>
      <c r="AJ58" s="14">
        <f>AI58*VLOOKUP('Données projet'!$B$10,Paramètres!$A$1:$I$88,3,0)*VLOOKUP('Données projet'!$B$10,Paramètres!$A$1:$I$88,5,0)</f>
        <v>188.36999999999986</v>
      </c>
      <c r="AK58" s="14">
        <f t="shared" si="44"/>
        <v>47.179402486491256</v>
      </c>
      <c r="AL58" s="22">
        <f t="shared" si="5"/>
        <v>410.24854266397205</v>
      </c>
      <c r="AM58" s="60">
        <f t="shared" si="6"/>
        <v>703.58187599730536</v>
      </c>
      <c r="AN58" s="60">
        <f ca="1">AVERAGE(OFFSET($AM$3,0,0,'Données projet'!$E$10+1,1))-AVERAGE(OFFSET($H$3,0,0,'Données projet'!$E$10+1,1))</f>
        <v>337.78495403273814</v>
      </c>
      <c r="AO58" s="60">
        <f t="shared" si="7"/>
        <v>125.68207463669694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282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IF(A58&lt;'Données projet'!$A$88,$BA$205^A58,IF(A58='Données projet'!$A$88,'Données projet'!$B$88,BD57+BC58-BL57))</f>
        <v>282</v>
      </c>
      <c r="BE58" s="14">
        <f>BD58*VLOOKUP('Données projet'!$B$11,Paramètres!$A$1:$I$88,3,0)*VLOOKUP('Données projet'!$B$11,Paramètres!$A$1:$I$88,5,0)</f>
        <v>255.15360000000001</v>
      </c>
      <c r="BF58" s="14">
        <f t="shared" si="45"/>
        <v>61.688192762754426</v>
      </c>
      <c r="BG58" s="22">
        <f t="shared" si="9"/>
        <v>551.83278906179726</v>
      </c>
      <c r="BH58" s="60">
        <f t="shared" si="10"/>
        <v>845.16612239513051</v>
      </c>
      <c r="BI58" s="60">
        <f ca="1">AVERAGE(OFFSET($BH$3,0,0,'Données projet'!$E$11+1,1))-AVERAGE(OFFSET($H$3,0,0,'Données projet'!$E$11+1,1))</f>
        <v>418.35474121670717</v>
      </c>
      <c r="BJ58" s="60">
        <f t="shared" si="11"/>
        <v>240.19413322685813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56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385</v>
      </c>
      <c r="BW58" s="13">
        <f>VLOOKUP(A58,'Données projet'!$A$113:$I$133,9,0)</f>
        <v>9.8000000000000007</v>
      </c>
      <c r="BX58" s="13">
        <f t="array" ref="BX58">INDEX(BW:BW,MIN(IF(ISNUMBER(BW58:BW254),ROW(BW58:BW254),"")))</f>
        <v>9.8000000000000007</v>
      </c>
      <c r="BY58" s="13">
        <f>IF(A58&lt;'Données projet'!$A$114,$BV$205^A58,IF(A58='Données projet'!$A$114,'Données projet'!$B$114,BY57+BX58-CG57))</f>
        <v>385</v>
      </c>
      <c r="BZ58" s="14">
        <f>BY58*VLOOKUP('Données projet'!$B$12,Paramètres!$A$1:$I$88,3,0)*VLOOKUP('Données projet'!$B$12,Paramètres!$A$1:$I$88,5,0)</f>
        <v>366.36599999999999</v>
      </c>
      <c r="CA58" s="14">
        <f t="shared" si="46"/>
        <v>84.923425321755431</v>
      </c>
      <c r="CB58" s="22">
        <f t="shared" si="13"/>
        <v>785.99574910205729</v>
      </c>
      <c r="CC58" s="60">
        <f t="shared" si="14"/>
        <v>1079.3290824353905</v>
      </c>
      <c r="CD58" s="60">
        <f ca="1">AVERAGE(OFFSET($CC$3,0,0,'Données projet'!$E$12+1,1))-AVERAGE(OFFSET($H$3,0,0,'Données projet'!$E$12+1,1))</f>
        <v>623.21217629928469</v>
      </c>
      <c r="CE58" s="60">
        <f t="shared" si="15"/>
        <v>481.72972161993044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61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282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IF(A58&lt;'Données projet'!$A$140,$CQ$205^A58,IF(A58='Données projet'!$A$140,'Données projet'!$B$140,CT57+CS58-DB57))</f>
        <v>282</v>
      </c>
      <c r="CU58" s="18">
        <f>CT58*VLOOKUP('Données projet'!$B$13,Paramètres!$A$1:$I$88,3,0)*VLOOKUP('Données projet'!$B$13,Paramètres!$A$1:$I$88,5,0)</f>
        <v>272.75040000000001</v>
      </c>
      <c r="CV58" s="14">
        <f t="shared" si="47"/>
        <v>65.43262883082069</v>
      </c>
      <c r="CW58" s="22">
        <f t="shared" si="17"/>
        <v>589.00210854701277</v>
      </c>
      <c r="CX58" s="60">
        <f t="shared" si="18"/>
        <v>882.33544188034602</v>
      </c>
      <c r="CY58" s="60">
        <f ca="1">AVERAGE(OFFSET($CX$3,0,0,'Données projet'!$E$13+1,1))-AVERAGE(OFFSET($H$3,0,0,'Données projet'!$E$13+1,1))</f>
        <v>450.52897460309299</v>
      </c>
      <c r="CZ58" s="60">
        <f t="shared" si="19"/>
        <v>256.43229384163016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56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282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IF(A58&lt;'Données projet'!$A$166,$DL$205^A58,IF(A58='Données projet'!$A$166,'Données projet'!$B$166,DO57+DN58-DW57))</f>
        <v>282</v>
      </c>
      <c r="DP58" s="18">
        <f>DO58*VLOOKUP('Données projet'!$B$14,Paramètres!$A$1:$I$88,3,0)*VLOOKUP('Données projet'!$B$14,Paramètres!$A$1:$I$88,5,0)</f>
        <v>285.94800000000004</v>
      </c>
      <c r="DQ58" s="14">
        <f t="shared" si="48"/>
        <v>68.222450362989363</v>
      </c>
      <c r="DR58" s="22">
        <f t="shared" si="21"/>
        <v>616.84686771553982</v>
      </c>
      <c r="DS58" s="60">
        <f t="shared" si="22"/>
        <v>910.18020104887319</v>
      </c>
      <c r="DT58" s="60">
        <f ca="1">AVERAGE(OFFSET($DS$3,0,0,'Données projet'!$E$14+1,1))-AVERAGE(OFFSET($H$3,0,0,'Données projet'!$E$14+1,1))</f>
        <v>474.63177687063143</v>
      </c>
      <c r="DU58" s="60">
        <f t="shared" si="23"/>
        <v>268.5956535713255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56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282</v>
      </c>
      <c r="EH58" s="13">
        <f>VLOOKUP(A58,'Données projet'!$A$191:$I$211,9,0)</f>
        <v>10.199999999999999</v>
      </c>
      <c r="EI58" s="13">
        <f t="array" ref="EI58">INDEX(EH:EH,MIN(IF(ISNUMBER(EH58:EH254),ROW(EH58:EH254),"")))</f>
        <v>10.199999999999999</v>
      </c>
      <c r="EJ58" s="13">
        <f>IF(A58&lt;'Données projet'!$A$192,$EG$205^A58,IF(A58='Données projet'!$A$192,'Données projet'!$B$192,EJ57+EI58-ER57))</f>
        <v>282</v>
      </c>
      <c r="EK58" s="18">
        <f>EJ58*VLOOKUP('Données projet'!$B$15,Paramètres!$A$1:$I$88,3,0)*VLOOKUP('Données projet'!$B$15,Paramètres!$A$1:$I$88,5,0)</f>
        <v>246.35520000000002</v>
      </c>
      <c r="EL58" s="14">
        <f t="shared" si="49"/>
        <v>59.804795924194437</v>
      </c>
      <c r="EM58" s="22">
        <f t="shared" si="25"/>
        <v>533.22865956797193</v>
      </c>
      <c r="EN58" s="60">
        <f t="shared" si="26"/>
        <v>826.5619929013053</v>
      </c>
      <c r="EO58" s="60">
        <f ca="1">AVERAGE(OFFSET($EN$3,0,0,'Données projet'!$E$15+1,1))-AVERAGE(OFFSET($H$3,0,0,'Données projet'!$E$15+1,1))</f>
        <v>402.25078715328965</v>
      </c>
      <c r="EP58" s="60">
        <f t="shared" si="27"/>
        <v>232.06583422454258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56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0" t="e">
        <f t="shared" si="30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0" t="e">
        <f t="shared" si="34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0" t="e">
        <f t="shared" si="38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3">
      <c r="A59" s="11">
        <f t="shared" si="4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30.575999999999979</v>
      </c>
      <c r="D59" s="12">
        <f t="shared" si="4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8">
        <f t="shared" si="1"/>
        <v>326.40147026672037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20.2</v>
      </c>
      <c r="N59" s="14">
        <f>IF(A59&lt;'Données projet'!$A$36,$K$205^A59,IF(A59='Données projet'!$A$36,'Données projet'!$B$36,N58+M59-V58))</f>
        <v>387.19999999999965</v>
      </c>
      <c r="O59" s="14">
        <f>N59*VLOOKUP('Données projet'!$B$9,Paramètres!$A$1:$I$88,3,0)*VLOOKUP('Données projet'!$B$9,Paramètres!$A$1:$I$88,5,0)</f>
        <v>231.54559999999981</v>
      </c>
      <c r="P59" s="14">
        <f t="shared" si="43"/>
        <v>56.616746008031377</v>
      </c>
      <c r="Q59" s="22">
        <f t="shared" si="53"/>
        <v>501.88275263065435</v>
      </c>
      <c r="R59" s="60">
        <f t="shared" si="0"/>
        <v>795.21608596398767</v>
      </c>
      <c r="S59" s="60">
        <f ca="1">AVERAGE(OFFSET($R$3,0,0,'Données projet'!$E$9+1,1))-AVERAGE(OFFSET($H$3,0,0,'Données projet'!$E$9+1,1))</f>
        <v>271.38000364539801</v>
      </c>
      <c r="T59" s="60">
        <f t="shared" si="3"/>
        <v>264.52026741435606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4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22.7</v>
      </c>
      <c r="AI59" s="14">
        <f>IF(A59&lt;'Données projet'!$A$62,$AF$205^A59,IF(A59='Données projet'!$A$62,'Données projet'!$B$62,AI58+AH59-AQ58))</f>
        <v>425.1999999999997</v>
      </c>
      <c r="AJ59" s="14">
        <f>AI59*VLOOKUP('Données projet'!$B$10,Paramètres!$A$1:$I$88,3,0)*VLOOKUP('Données projet'!$B$10,Paramètres!$A$1:$I$88,5,0)</f>
        <v>198.99359999999987</v>
      </c>
      <c r="AK59" s="14">
        <f t="shared" si="44"/>
        <v>49.522926570252494</v>
      </c>
      <c r="AL59" s="22">
        <f t="shared" si="5"/>
        <v>432.83295044318953</v>
      </c>
      <c r="AM59" s="60">
        <f t="shared" si="6"/>
        <v>726.16628377652285</v>
      </c>
      <c r="AN59" s="60">
        <f ca="1">AVERAGE(OFFSET($AM$3,0,0,'Données projet'!$E$10+1,1))-AVERAGE(OFFSET($H$3,0,0,'Données projet'!$E$10+1,1))</f>
        <v>337.78495403273814</v>
      </c>
      <c r="AO59" s="60">
        <f t="shared" si="7"/>
        <v>125.68207463669694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IF(A59&lt;'Données projet'!$A$88,$BA$205^A59,IF(A59='Données projet'!$A$88,'Données projet'!$B$88,BD58+BC59-BL58))</f>
        <v>235.39999999999998</v>
      </c>
      <c r="BE59" s="14">
        <f>BD59*VLOOKUP('Données projet'!$B$11,Paramètres!$A$1:$I$88,3,0)*VLOOKUP('Données projet'!$B$11,Paramètres!$A$1:$I$88,5,0)</f>
        <v>212.98991999999998</v>
      </c>
      <c r="BF59" s="14">
        <f t="shared" si="45"/>
        <v>52.588419883221171</v>
      </c>
      <c r="BG59" s="22">
        <f t="shared" si="9"/>
        <v>462.54894196327677</v>
      </c>
      <c r="BH59" s="60">
        <f t="shared" si="10"/>
        <v>755.88227529661003</v>
      </c>
      <c r="BI59" s="60">
        <f ca="1">AVERAGE(OFFSET($BH$3,0,0,'Données projet'!$E$11+1,1))-AVERAGE(OFFSET($H$3,0,0,'Données projet'!$E$11+1,1))</f>
        <v>418.35474121670717</v>
      </c>
      <c r="BJ59" s="60">
        <f t="shared" si="11"/>
        <v>240.19413322685813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9.1999999999999993</v>
      </c>
      <c r="BY59" s="13">
        <f>IF(A59&lt;'Données projet'!$A$114,$BV$205^A59,IF(A59='Données projet'!$A$114,'Données projet'!$B$114,BY58+BX59-CG58))</f>
        <v>333.2</v>
      </c>
      <c r="BZ59" s="14">
        <f>BY59*VLOOKUP('Données projet'!$B$12,Paramètres!$A$1:$I$88,3,0)*VLOOKUP('Données projet'!$B$12,Paramètres!$A$1:$I$88,5,0)</f>
        <v>317.07311999999996</v>
      </c>
      <c r="CA59" s="14">
        <f t="shared" si="46"/>
        <v>74.744034064962307</v>
      </c>
      <c r="CB59" s="22">
        <f t="shared" si="13"/>
        <v>682.41487666314265</v>
      </c>
      <c r="CC59" s="60">
        <f t="shared" si="14"/>
        <v>975.74820999647591</v>
      </c>
      <c r="CD59" s="60">
        <f ca="1">AVERAGE(OFFSET($CC$3,0,0,'Données projet'!$E$12+1,1))-AVERAGE(OFFSET($H$3,0,0,'Données projet'!$E$12+1,1))</f>
        <v>623.21217629928469</v>
      </c>
      <c r="CE59" s="60">
        <f t="shared" si="15"/>
        <v>481.72972161993044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IF(A59&lt;'Données projet'!$A$140,$CQ$205^A59,IF(A59='Données projet'!$A$140,'Données projet'!$B$140,CT58+CS59-DB58))</f>
        <v>235.39999999999998</v>
      </c>
      <c r="CU59" s="18">
        <f>CT59*VLOOKUP('Données projet'!$B$13,Paramètres!$A$1:$I$88,3,0)*VLOOKUP('Données projet'!$B$13,Paramètres!$A$1:$I$88,5,0)</f>
        <v>227.67887999999996</v>
      </c>
      <c r="CV59" s="14">
        <f t="shared" si="47"/>
        <v>55.780505229774469</v>
      </c>
      <c r="CW59" s="22">
        <f t="shared" si="17"/>
        <v>493.69176260852379</v>
      </c>
      <c r="CX59" s="60">
        <f t="shared" si="18"/>
        <v>787.0250959418571</v>
      </c>
      <c r="CY59" s="60">
        <f ca="1">AVERAGE(OFFSET($CX$3,0,0,'Données projet'!$E$13+1,1))-AVERAGE(OFFSET($H$3,0,0,'Données projet'!$E$13+1,1))</f>
        <v>450.52897460309299</v>
      </c>
      <c r="CZ59" s="60">
        <f t="shared" si="19"/>
        <v>256.43229384163016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IF(A59&lt;'Données projet'!$A$166,$DL$205^A59,IF(A59='Données projet'!$A$166,'Données projet'!$B$166,DO58+DN59-DW58))</f>
        <v>235.39999999999998</v>
      </c>
      <c r="DP59" s="18">
        <f>DO59*VLOOKUP('Données projet'!$B$14,Paramètres!$A$1:$I$88,3,0)*VLOOKUP('Données projet'!$B$14,Paramètres!$A$1:$I$88,5,0)</f>
        <v>238.69559999999998</v>
      </c>
      <c r="DQ59" s="14">
        <f t="shared" si="48"/>
        <v>58.158793514165929</v>
      </c>
      <c r="DR59" s="22">
        <f t="shared" si="21"/>
        <v>517.02140203717238</v>
      </c>
      <c r="DS59" s="60">
        <f t="shared" si="22"/>
        <v>810.35473537050575</v>
      </c>
      <c r="DT59" s="60">
        <f ca="1">AVERAGE(OFFSET($DS$3,0,0,'Données projet'!$E$14+1,1))-AVERAGE(OFFSET($H$3,0,0,'Données projet'!$E$14+1,1))</f>
        <v>474.63177687063143</v>
      </c>
      <c r="DU59" s="60">
        <f t="shared" si="23"/>
        <v>268.5956535713255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9.4</v>
      </c>
      <c r="EJ59" s="13">
        <f>IF(A59&lt;'Données projet'!$A$192,$EG$205^A59,IF(A59='Données projet'!$A$192,'Données projet'!$B$192,EJ58+EI59-ER58))</f>
        <v>235.39999999999998</v>
      </c>
      <c r="EK59" s="18">
        <f>EJ59*VLOOKUP('Données projet'!$B$15,Paramètres!$A$1:$I$88,3,0)*VLOOKUP('Données projet'!$B$15,Paramètres!$A$1:$I$88,5,0)</f>
        <v>205.64544000000004</v>
      </c>
      <c r="EL59" s="14">
        <f t="shared" si="49"/>
        <v>50.982847417614359</v>
      </c>
      <c r="EM59" s="22">
        <f t="shared" si="25"/>
        <v>446.96093391901172</v>
      </c>
      <c r="EN59" s="60">
        <f t="shared" si="26"/>
        <v>740.29426725234498</v>
      </c>
      <c r="EO59" s="60">
        <f ca="1">AVERAGE(OFFSET($EN$3,0,0,'Données projet'!$E$15+1,1))-AVERAGE(OFFSET($H$3,0,0,'Données projet'!$E$15+1,1))</f>
        <v>402.25078715328965</v>
      </c>
      <c r="EP59" s="60">
        <f t="shared" si="27"/>
        <v>232.06583422454258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0" t="e">
        <f t="shared" si="30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0" t="e">
        <f t="shared" si="34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0" t="e">
        <f t="shared" si="38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3">
      <c r="A60" s="11">
        <f t="shared" si="4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31.121999999999979</v>
      </c>
      <c r="D60" s="12">
        <f t="shared" si="4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8">
        <f t="shared" si="1"/>
        <v>327.61220793297304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20.2</v>
      </c>
      <c r="N60" s="14">
        <f>IF(A60&lt;'Données projet'!$A$36,$K$205^A60,IF(A60='Données projet'!$A$36,'Données projet'!$B$36,N59+M60-V59))</f>
        <v>407.39999999999964</v>
      </c>
      <c r="O60" s="14">
        <f>N60*VLOOKUP('Données projet'!$B$9,Paramètres!$A$1:$I$88,3,0)*VLOOKUP('Données projet'!$B$9,Paramètres!$A$1:$I$88,5,0)</f>
        <v>243.62519999999981</v>
      </c>
      <c r="P60" s="14">
        <f t="shared" si="43"/>
        <v>59.21882805726861</v>
      </c>
      <c r="Q60" s="22">
        <f t="shared" si="53"/>
        <v>527.45334886640921</v>
      </c>
      <c r="R60" s="60">
        <f t="shared" si="0"/>
        <v>820.78668219974247</v>
      </c>
      <c r="S60" s="60">
        <f ca="1">AVERAGE(OFFSET($R$3,0,0,'Données projet'!$E$9+1,1))-AVERAGE(OFFSET($H$3,0,0,'Données projet'!$E$9+1,1))</f>
        <v>271.38000364539801</v>
      </c>
      <c r="T60" s="60">
        <f t="shared" si="3"/>
        <v>264.52026741435606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4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22.7</v>
      </c>
      <c r="AI60" s="14">
        <f>IF(A60&lt;'Données projet'!$A$62,$AF$205^A60,IF(A60='Données projet'!$A$62,'Données projet'!$B$62,AI59+AH60-AQ59))</f>
        <v>447.89999999999969</v>
      </c>
      <c r="AJ60" s="14">
        <f>AI60*VLOOKUP('Données projet'!$B$10,Paramètres!$A$1:$I$88,3,0)*VLOOKUP('Données projet'!$B$10,Paramètres!$A$1:$I$88,5,0)</f>
        <v>209.61719999999985</v>
      </c>
      <c r="AK60" s="14">
        <f t="shared" si="44"/>
        <v>51.851925386563117</v>
      </c>
      <c r="AL60" s="22">
        <f t="shared" si="5"/>
        <v>455.39206004826383</v>
      </c>
      <c r="AM60" s="60">
        <f t="shared" si="6"/>
        <v>748.72539338159709</v>
      </c>
      <c r="AN60" s="60">
        <f ca="1">AVERAGE(OFFSET($AM$3,0,0,'Données projet'!$E$10+1,1))-AVERAGE(OFFSET($H$3,0,0,'Données projet'!$E$10+1,1))</f>
        <v>337.78495403273814</v>
      </c>
      <c r="AO60" s="60">
        <f t="shared" si="7"/>
        <v>125.68207463669694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IF(A60&lt;'Données projet'!$A$88,$BA$205^A60,IF(A60='Données projet'!$A$88,'Données projet'!$B$88,BD59+BC60-BL59))</f>
        <v>244.79999999999998</v>
      </c>
      <c r="BE60" s="14">
        <f>BD60*VLOOKUP('Données projet'!$B$11,Paramètres!$A$1:$I$88,3,0)*VLOOKUP('Données projet'!$B$11,Paramètres!$A$1:$I$88,5,0)</f>
        <v>221.49503999999999</v>
      </c>
      <c r="BF60" s="14">
        <f t="shared" si="45"/>
        <v>54.439697086174412</v>
      </c>
      <c r="BG60" s="22">
        <f t="shared" si="9"/>
        <v>480.58633375842032</v>
      </c>
      <c r="BH60" s="60">
        <f t="shared" si="10"/>
        <v>773.91966709175358</v>
      </c>
      <c r="BI60" s="60">
        <f ca="1">AVERAGE(OFFSET($BH$3,0,0,'Données projet'!$E$11+1,1))-AVERAGE(OFFSET($H$3,0,0,'Données projet'!$E$11+1,1))</f>
        <v>418.35474121670717</v>
      </c>
      <c r="BJ60" s="60">
        <f t="shared" si="11"/>
        <v>240.19413322685813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9.1999999999999993</v>
      </c>
      <c r="BY60" s="13">
        <f>IF(A60&lt;'Données projet'!$A$114,$BV$205^A60,IF(A60='Données projet'!$A$114,'Données projet'!$B$114,BY59+BX60-CG59))</f>
        <v>342.4</v>
      </c>
      <c r="BZ60" s="14">
        <f>BY60*VLOOKUP('Données projet'!$B$12,Paramètres!$A$1:$I$88,3,0)*VLOOKUP('Données projet'!$B$12,Paramètres!$A$1:$I$88,5,0)</f>
        <v>325.82783999999998</v>
      </c>
      <c r="CA60" s="14">
        <f t="shared" si="46"/>
        <v>76.564672464722136</v>
      </c>
      <c r="CB60" s="22">
        <f t="shared" si="13"/>
        <v>700.83362587605768</v>
      </c>
      <c r="CC60" s="60">
        <f t="shared" si="14"/>
        <v>994.16695920939105</v>
      </c>
      <c r="CD60" s="60">
        <f ca="1">AVERAGE(OFFSET($CC$3,0,0,'Données projet'!$E$12+1,1))-AVERAGE(OFFSET($H$3,0,0,'Données projet'!$E$12+1,1))</f>
        <v>623.21217629928469</v>
      </c>
      <c r="CE60" s="60">
        <f t="shared" si="15"/>
        <v>481.72972161993044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IF(A60&lt;'Données projet'!$A$140,$CQ$205^A60,IF(A60='Données projet'!$A$140,'Données projet'!$B$140,CT59+CS60-DB59))</f>
        <v>244.79999999999998</v>
      </c>
      <c r="CU60" s="18">
        <f>CT60*VLOOKUP('Données projet'!$B$13,Paramètres!$A$1:$I$88,3,0)*VLOOKUP('Données projet'!$B$13,Paramètres!$A$1:$I$88,5,0)</f>
        <v>236.77055999999999</v>
      </c>
      <c r="CV60" s="14">
        <f t="shared" si="47"/>
        <v>57.744153841586929</v>
      </c>
      <c r="CW60" s="22">
        <f t="shared" si="17"/>
        <v>512.94645994076382</v>
      </c>
      <c r="CX60" s="60">
        <f t="shared" si="18"/>
        <v>806.27979327409707</v>
      </c>
      <c r="CY60" s="60">
        <f ca="1">AVERAGE(OFFSET($CX$3,0,0,'Données projet'!$E$13+1,1))-AVERAGE(OFFSET($H$3,0,0,'Données projet'!$E$13+1,1))</f>
        <v>450.52897460309299</v>
      </c>
      <c r="CZ60" s="60">
        <f t="shared" si="19"/>
        <v>256.43229384163016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IF(A60&lt;'Données projet'!$A$166,$DL$205^A60,IF(A60='Données projet'!$A$166,'Données projet'!$B$166,DO59+DN60-DW59))</f>
        <v>244.79999999999998</v>
      </c>
      <c r="DP60" s="18">
        <f>DO60*VLOOKUP('Données projet'!$B$14,Paramètres!$A$1:$I$88,3,0)*VLOOKUP('Données projet'!$B$14,Paramètres!$A$1:$I$88,5,0)</f>
        <v>248.22720000000001</v>
      </c>
      <c r="DQ60" s="14">
        <f t="shared" si="48"/>
        <v>60.20616532763993</v>
      </c>
      <c r="DR60" s="22">
        <f t="shared" si="21"/>
        <v>537.18811127897277</v>
      </c>
      <c r="DS60" s="60">
        <f t="shared" si="22"/>
        <v>830.52144461230614</v>
      </c>
      <c r="DT60" s="60">
        <f ca="1">AVERAGE(OFFSET($DS$3,0,0,'Données projet'!$E$14+1,1))-AVERAGE(OFFSET($H$3,0,0,'Données projet'!$E$14+1,1))</f>
        <v>474.63177687063143</v>
      </c>
      <c r="DU60" s="60">
        <f t="shared" si="23"/>
        <v>268.5956535713255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9.4</v>
      </c>
      <c r="EJ60" s="13">
        <f>IF(A60&lt;'Données projet'!$A$192,$EG$205^A60,IF(A60='Données projet'!$A$192,'Données projet'!$B$192,EJ59+EI60-ER59))</f>
        <v>244.79999999999998</v>
      </c>
      <c r="EK60" s="18">
        <f>EJ60*VLOOKUP('Données projet'!$B$15,Paramètres!$A$1:$I$88,3,0)*VLOOKUP('Données projet'!$B$15,Paramètres!$A$1:$I$88,5,0)</f>
        <v>213.85728</v>
      </c>
      <c r="EL60" s="14">
        <f t="shared" si="49"/>
        <v>52.777603437579678</v>
      </c>
      <c r="EM60" s="22">
        <f t="shared" si="25"/>
        <v>464.38908865378454</v>
      </c>
      <c r="EN60" s="60">
        <f t="shared" si="26"/>
        <v>757.72242198711785</v>
      </c>
      <c r="EO60" s="60">
        <f ca="1">AVERAGE(OFFSET($EN$3,0,0,'Données projet'!$E$15+1,1))-AVERAGE(OFFSET($H$3,0,0,'Données projet'!$E$15+1,1))</f>
        <v>402.25078715328965</v>
      </c>
      <c r="EP60" s="60">
        <f t="shared" si="27"/>
        <v>232.06583422454258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0" t="e">
        <f t="shared" si="30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0" t="e">
        <f t="shared" si="34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0" t="e">
        <f t="shared" si="38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3">
      <c r="A61" s="11">
        <f t="shared" si="4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31.667999999999978</v>
      </c>
      <c r="D61" s="12">
        <f t="shared" si="4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8">
        <f t="shared" si="1"/>
        <v>328.82241559803606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20.2</v>
      </c>
      <c r="N61" s="14">
        <f>IF(A61&lt;'Données projet'!$A$36,$K$205^A61,IF(A61='Données projet'!$A$36,'Données projet'!$B$36,N60+M61-V60))</f>
        <v>427.59999999999962</v>
      </c>
      <c r="O61" s="14">
        <f>N61*VLOOKUP('Données projet'!$B$9,Paramètres!$A$1:$I$88,3,0)*VLOOKUP('Données projet'!$B$9,Paramètres!$A$1:$I$88,5,0)</f>
        <v>255.70479999999978</v>
      </c>
      <c r="P61" s="14">
        <f t="shared" si="43"/>
        <v>61.805929148749584</v>
      </c>
      <c r="Q61" s="22">
        <f t="shared" si="53"/>
        <v>552.99785326740505</v>
      </c>
      <c r="R61" s="60">
        <f t="shared" si="0"/>
        <v>846.33118660073842</v>
      </c>
      <c r="S61" s="60">
        <f ca="1">AVERAGE(OFFSET($R$3,0,0,'Données projet'!$E$9+1,1))-AVERAGE(OFFSET($H$3,0,0,'Données projet'!$E$9+1,1))</f>
        <v>271.38000364539801</v>
      </c>
      <c r="T61" s="60">
        <f t="shared" si="3"/>
        <v>264.52026741435606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4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22.7</v>
      </c>
      <c r="AI61" s="14">
        <f>IF(A61&lt;'Données projet'!$A$62,$AF$205^A61,IF(A61='Données projet'!$A$62,'Données projet'!$B$62,AI60+AH61-AQ60))</f>
        <v>470.59999999999968</v>
      </c>
      <c r="AJ61" s="14">
        <f>AI61*VLOOKUP('Données projet'!$B$10,Paramètres!$A$1:$I$88,3,0)*VLOOKUP('Données projet'!$B$10,Paramètres!$A$1:$I$88,5,0)</f>
        <v>220.24079999999987</v>
      </c>
      <c r="AK61" s="14">
        <f t="shared" si="44"/>
        <v>54.167219078226751</v>
      </c>
      <c r="AL61" s="22">
        <f t="shared" si="5"/>
        <v>477.92729989457803</v>
      </c>
      <c r="AM61" s="60">
        <f t="shared" si="6"/>
        <v>771.26063322791128</v>
      </c>
      <c r="AN61" s="60">
        <f ca="1">AVERAGE(OFFSET($AM$3,0,0,'Données projet'!$E$10+1,1))-AVERAGE(OFFSET($H$3,0,0,'Données projet'!$E$10+1,1))</f>
        <v>337.78495403273814</v>
      </c>
      <c r="AO61" s="60">
        <f t="shared" si="7"/>
        <v>125.68207463669694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IF(A61&lt;'Données projet'!$A$88,$BA$205^A61,IF(A61='Données projet'!$A$88,'Données projet'!$B$88,BD60+BC61-BL60))</f>
        <v>254.2</v>
      </c>
      <c r="BE61" s="14">
        <f>BD61*VLOOKUP('Données projet'!$B$11,Paramètres!$A$1:$I$88,3,0)*VLOOKUP('Données projet'!$B$11,Paramètres!$A$1:$I$88,5,0)</f>
        <v>230.00015999999997</v>
      </c>
      <c r="BF61" s="14">
        <f t="shared" si="45"/>
        <v>56.282716126880423</v>
      </c>
      <c r="BG61" s="22">
        <f t="shared" si="9"/>
        <v>498.60934258765002</v>
      </c>
      <c r="BH61" s="60">
        <f t="shared" si="10"/>
        <v>791.94267592098333</v>
      </c>
      <c r="BI61" s="60">
        <f ca="1">AVERAGE(OFFSET($BH$3,0,0,'Données projet'!$E$11+1,1))-AVERAGE(OFFSET($H$3,0,0,'Données projet'!$E$11+1,1))</f>
        <v>418.35474121670717</v>
      </c>
      <c r="BJ61" s="60">
        <f t="shared" si="11"/>
        <v>240.19413322685813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9.1999999999999993</v>
      </c>
      <c r="BY61" s="13">
        <f>IF(A61&lt;'Données projet'!$A$114,$BV$205^A61,IF(A61='Données projet'!$A$114,'Données projet'!$B$114,BY60+BX61-CG60))</f>
        <v>351.59999999999997</v>
      </c>
      <c r="BZ61" s="14">
        <f>BY61*VLOOKUP('Données projet'!$B$12,Paramètres!$A$1:$I$88,3,0)*VLOOKUP('Données projet'!$B$12,Paramètres!$A$1:$I$88,5,0)</f>
        <v>334.58255999999994</v>
      </c>
      <c r="CA61" s="14">
        <f t="shared" si="46"/>
        <v>78.379624862477002</v>
      </c>
      <c r="CB61" s="22">
        <f t="shared" si="13"/>
        <v>719.2424719688139</v>
      </c>
      <c r="CC61" s="60">
        <f t="shared" si="14"/>
        <v>1012.5758053021473</v>
      </c>
      <c r="CD61" s="60">
        <f ca="1">AVERAGE(OFFSET($CC$3,0,0,'Données projet'!$E$12+1,1))-AVERAGE(OFFSET($H$3,0,0,'Données projet'!$E$12+1,1))</f>
        <v>623.21217629928469</v>
      </c>
      <c r="CE61" s="60">
        <f t="shared" si="15"/>
        <v>481.72972161993044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IF(A61&lt;'Données projet'!$A$140,$CQ$205^A61,IF(A61='Données projet'!$A$140,'Données projet'!$B$140,CT60+CS61-DB60))</f>
        <v>254.2</v>
      </c>
      <c r="CU61" s="18">
        <f>CT61*VLOOKUP('Données projet'!$B$13,Paramètres!$A$1:$I$88,3,0)*VLOOKUP('Données projet'!$B$13,Paramètres!$A$1:$I$88,5,0)</f>
        <v>245.86223999999999</v>
      </c>
      <c r="CV61" s="14">
        <f t="shared" si="47"/>
        <v>59.699043025687963</v>
      </c>
      <c r="CW61" s="22">
        <f t="shared" si="17"/>
        <v>532.18590126973982</v>
      </c>
      <c r="CX61" s="60">
        <f t="shared" si="18"/>
        <v>825.51923460307307</v>
      </c>
      <c r="CY61" s="60">
        <f ca="1">AVERAGE(OFFSET($CX$3,0,0,'Données projet'!$E$13+1,1))-AVERAGE(OFFSET($H$3,0,0,'Données projet'!$E$13+1,1))</f>
        <v>450.52897460309299</v>
      </c>
      <c r="CZ61" s="60">
        <f t="shared" si="19"/>
        <v>256.43229384163016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IF(A61&lt;'Données projet'!$A$166,$DL$205^A61,IF(A61='Données projet'!$A$166,'Données projet'!$B$166,DO60+DN61-DW60))</f>
        <v>254.2</v>
      </c>
      <c r="DP61" s="18">
        <f>DO61*VLOOKUP('Données projet'!$B$14,Paramètres!$A$1:$I$88,3,0)*VLOOKUP('Données projet'!$B$14,Paramètres!$A$1:$I$88,5,0)</f>
        <v>257.75880000000001</v>
      </c>
      <c r="DQ61" s="14">
        <f t="shared" si="48"/>
        <v>62.244404241627407</v>
      </c>
      <c r="DR61" s="22">
        <f t="shared" si="21"/>
        <v>557.33891405416773</v>
      </c>
      <c r="DS61" s="60">
        <f t="shared" si="22"/>
        <v>850.6722473875011</v>
      </c>
      <c r="DT61" s="60">
        <f ca="1">AVERAGE(OFFSET($DS$3,0,0,'Données projet'!$E$14+1,1))-AVERAGE(OFFSET($H$3,0,0,'Données projet'!$E$14+1,1))</f>
        <v>474.63177687063143</v>
      </c>
      <c r="DU61" s="60">
        <f t="shared" si="23"/>
        <v>268.5956535713255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9.4</v>
      </c>
      <c r="EJ61" s="13">
        <f>IF(A61&lt;'Données projet'!$A$192,$EG$205^A61,IF(A61='Données projet'!$A$192,'Données projet'!$B$192,EJ60+EI61-ER60))</f>
        <v>254.2</v>
      </c>
      <c r="EK61" s="18">
        <f>EJ61*VLOOKUP('Données projet'!$B$15,Paramètres!$A$1:$I$88,3,0)*VLOOKUP('Données projet'!$B$15,Paramètres!$A$1:$I$88,5,0)</f>
        <v>222.06912000000003</v>
      </c>
      <c r="EL61" s="14">
        <f t="shared" si="49"/>
        <v>54.564353424529749</v>
      </c>
      <c r="EM61" s="22">
        <f t="shared" si="25"/>
        <v>481.80329954772265</v>
      </c>
      <c r="EN61" s="60">
        <f t="shared" si="26"/>
        <v>775.1366328810559</v>
      </c>
      <c r="EO61" s="60">
        <f ca="1">AVERAGE(OFFSET($EN$3,0,0,'Données projet'!$E$15+1,1))-AVERAGE(OFFSET($H$3,0,0,'Données projet'!$E$15+1,1))</f>
        <v>402.25078715328965</v>
      </c>
      <c r="EP61" s="60">
        <f t="shared" si="27"/>
        <v>232.06583422454258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0" t="e">
        <f t="shared" si="30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0" t="e">
        <f t="shared" si="34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0" t="e">
        <f t="shared" si="38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3">
      <c r="A62" s="11">
        <f t="shared" si="4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32.213999999999977</v>
      </c>
      <c r="D62" s="12">
        <f t="shared" si="4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8">
        <f t="shared" si="1"/>
        <v>330.03210345430642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20.2</v>
      </c>
      <c r="N62" s="14">
        <f>IF(A62&lt;'Données projet'!$A$36,$K$205^A62,IF(A62='Données projet'!$A$36,'Données projet'!$B$36,N61+M62-V61))</f>
        <v>447.79999999999961</v>
      </c>
      <c r="O62" s="14">
        <f>N62*VLOOKUP('Données projet'!$B$9,Paramètres!$A$1:$I$88,3,0)*VLOOKUP('Données projet'!$B$9,Paramètres!$A$1:$I$88,5,0)</f>
        <v>267.78439999999978</v>
      </c>
      <c r="P62" s="14">
        <f t="shared" si="43"/>
        <v>64.378837797711483</v>
      </c>
      <c r="Q62" s="22">
        <f t="shared" si="53"/>
        <v>578.51763916434709</v>
      </c>
      <c r="R62" s="60">
        <f t="shared" si="0"/>
        <v>871.85097249768046</v>
      </c>
      <c r="S62" s="60">
        <f ca="1">AVERAGE(OFFSET($R$3,0,0,'Données projet'!$E$9+1,1))-AVERAGE(OFFSET($H$3,0,0,'Données projet'!$E$9+1,1))</f>
        <v>271.38000364539801</v>
      </c>
      <c r="T62" s="60">
        <f t="shared" si="3"/>
        <v>264.52026741435606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4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22.7</v>
      </c>
      <c r="AI62" s="14">
        <f>IF(A62&lt;'Données projet'!$A$62,$AF$205^A62,IF(A62='Données projet'!$A$62,'Données projet'!$B$62,AI61+AH62-AQ61))</f>
        <v>493.29999999999967</v>
      </c>
      <c r="AJ62" s="14">
        <f>AI62*VLOOKUP('Données projet'!$B$10,Paramètres!$A$1:$I$88,3,0)*VLOOKUP('Données projet'!$B$10,Paramètres!$A$1:$I$88,5,0)</f>
        <v>230.86439999999985</v>
      </c>
      <c r="AK62" s="14">
        <f t="shared" si="44"/>
        <v>56.469544196332308</v>
      </c>
      <c r="AL62" s="22">
        <f t="shared" si="5"/>
        <v>500.43995280861185</v>
      </c>
      <c r="AM62" s="60">
        <f t="shared" si="6"/>
        <v>793.77328614194516</v>
      </c>
      <c r="AN62" s="60">
        <f ca="1">AVERAGE(OFFSET($AM$3,0,0,'Données projet'!$E$10+1,1))-AVERAGE(OFFSET($H$3,0,0,'Données projet'!$E$10+1,1))</f>
        <v>337.78495403273814</v>
      </c>
      <c r="AO62" s="60">
        <f t="shared" si="7"/>
        <v>125.68207463669694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IF(A62&lt;'Données projet'!$A$88,$BA$205^A62,IF(A62='Données projet'!$A$88,'Données projet'!$B$88,BD61+BC62-BL61))</f>
        <v>263.59999999999997</v>
      </c>
      <c r="BE62" s="14">
        <f>BD62*VLOOKUP('Données projet'!$B$11,Paramètres!$A$1:$I$88,3,0)*VLOOKUP('Données projet'!$B$11,Paramètres!$A$1:$I$88,5,0)</f>
        <v>238.50527999999997</v>
      </c>
      <c r="BF62" s="14">
        <f t="shared" si="45"/>
        <v>58.117817352909881</v>
      </c>
      <c r="BG62" s="22">
        <f t="shared" si="9"/>
        <v>516.61856122298457</v>
      </c>
      <c r="BH62" s="60">
        <f t="shared" si="10"/>
        <v>809.95189455631794</v>
      </c>
      <c r="BI62" s="60">
        <f ca="1">AVERAGE(OFFSET($BH$3,0,0,'Données projet'!$E$11+1,1))-AVERAGE(OFFSET($H$3,0,0,'Données projet'!$E$11+1,1))</f>
        <v>418.35474121670717</v>
      </c>
      <c r="BJ62" s="60">
        <f t="shared" si="11"/>
        <v>240.19413322685813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9.1999999999999993</v>
      </c>
      <c r="BY62" s="13">
        <f>IF(A62&lt;'Données projet'!$A$114,$BV$205^A62,IF(A62='Données projet'!$A$114,'Données projet'!$B$114,BY61+BX62-CG61))</f>
        <v>360.79999999999995</v>
      </c>
      <c r="BZ62" s="14">
        <f>BY62*VLOOKUP('Données projet'!$B$12,Paramètres!$A$1:$I$88,3,0)*VLOOKUP('Données projet'!$B$12,Paramètres!$A$1:$I$88,5,0)</f>
        <v>343.33727999999996</v>
      </c>
      <c r="CA62" s="14">
        <f t="shared" si="46"/>
        <v>80.189057142386119</v>
      </c>
      <c r="CB62" s="22">
        <f t="shared" si="13"/>
        <v>737.64170385632235</v>
      </c>
      <c r="CC62" s="60">
        <f t="shared" si="14"/>
        <v>1030.9750371896557</v>
      </c>
      <c r="CD62" s="60">
        <f ca="1">AVERAGE(OFFSET($CC$3,0,0,'Données projet'!$E$12+1,1))-AVERAGE(OFFSET($H$3,0,0,'Données projet'!$E$12+1,1))</f>
        <v>623.21217629928469</v>
      </c>
      <c r="CE62" s="60">
        <f t="shared" si="15"/>
        <v>481.72972161993044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IF(A62&lt;'Données projet'!$A$140,$CQ$205^A62,IF(A62='Données projet'!$A$140,'Données projet'!$B$140,CT61+CS62-DB61))</f>
        <v>263.59999999999997</v>
      </c>
      <c r="CU62" s="18">
        <f>CT62*VLOOKUP('Données projet'!$B$13,Paramètres!$A$1:$I$88,3,0)*VLOOKUP('Données projet'!$B$13,Paramètres!$A$1:$I$88,5,0)</f>
        <v>254.95391999999998</v>
      </c>
      <c r="CV62" s="14">
        <f t="shared" si="47"/>
        <v>61.645533788540583</v>
      </c>
      <c r="CW62" s="22">
        <f t="shared" si="17"/>
        <v>551.41071534837477</v>
      </c>
      <c r="CX62" s="60">
        <f t="shared" si="18"/>
        <v>844.74404868170814</v>
      </c>
      <c r="CY62" s="60">
        <f ca="1">AVERAGE(OFFSET($CX$3,0,0,'Données projet'!$E$13+1,1))-AVERAGE(OFFSET($H$3,0,0,'Données projet'!$E$13+1,1))</f>
        <v>450.52897460309299</v>
      </c>
      <c r="CZ62" s="60">
        <f t="shared" si="19"/>
        <v>256.43229384163016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IF(A62&lt;'Données projet'!$A$166,$DL$205^A62,IF(A62='Données projet'!$A$166,'Données projet'!$B$166,DO61+DN62-DW61))</f>
        <v>263.59999999999997</v>
      </c>
      <c r="DP62" s="18">
        <f>DO62*VLOOKUP('Données projet'!$B$14,Paramètres!$A$1:$I$88,3,0)*VLOOKUP('Données projet'!$B$14,Paramètres!$A$1:$I$88,5,0)</f>
        <v>267.29039999999998</v>
      </c>
      <c r="DQ62" s="14">
        <f t="shared" si="48"/>
        <v>64.273886654661325</v>
      </c>
      <c r="DR62" s="22">
        <f t="shared" si="21"/>
        <v>577.47446592353515</v>
      </c>
      <c r="DS62" s="60">
        <f t="shared" si="22"/>
        <v>870.80779925686852</v>
      </c>
      <c r="DT62" s="60">
        <f ca="1">AVERAGE(OFFSET($DS$3,0,0,'Données projet'!$E$14+1,1))-AVERAGE(OFFSET($H$3,0,0,'Données projet'!$E$14+1,1))</f>
        <v>474.63177687063143</v>
      </c>
      <c r="DU62" s="60">
        <f t="shared" si="23"/>
        <v>268.5956535713255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9.4</v>
      </c>
      <c r="EJ62" s="13">
        <f>IF(A62&lt;'Données projet'!$A$192,$EG$205^A62,IF(A62='Données projet'!$A$192,'Données projet'!$B$192,EJ61+EI62-ER61))</f>
        <v>263.59999999999997</v>
      </c>
      <c r="EK62" s="18">
        <f>EJ62*VLOOKUP('Données projet'!$B$15,Paramètres!$A$1:$I$88,3,0)*VLOOKUP('Données projet'!$B$15,Paramètres!$A$1:$I$88,5,0)</f>
        <v>230.28095999999999</v>
      </c>
      <c r="EL62" s="14">
        <f t="shared" si="49"/>
        <v>56.3434273349134</v>
      </c>
      <c r="EM62" s="22">
        <f t="shared" si="25"/>
        <v>499.20414127497412</v>
      </c>
      <c r="EN62" s="60">
        <f t="shared" si="26"/>
        <v>792.53747460830743</v>
      </c>
      <c r="EO62" s="60">
        <f ca="1">AVERAGE(OFFSET($EN$3,0,0,'Données projet'!$E$15+1,1))-AVERAGE(OFFSET($H$3,0,0,'Données projet'!$E$15+1,1))</f>
        <v>402.25078715328965</v>
      </c>
      <c r="EP62" s="60">
        <f t="shared" si="27"/>
        <v>232.06583422454258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0" t="e">
        <f t="shared" si="30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0" t="e">
        <f t="shared" si="34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0" t="e">
        <f t="shared" si="38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3">
      <c r="A63" s="11">
        <f t="shared" si="4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32.759999999999977</v>
      </c>
      <c r="D63" s="12">
        <f t="shared" si="4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8">
        <f t="shared" si="1"/>
        <v>331.24128132887591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468</v>
      </c>
      <c r="L63" s="13">
        <f>VLOOKUP(A63,'Données projet'!$A$35:$I$55,9,0)</f>
        <v>20.2</v>
      </c>
      <c r="M63" s="13">
        <f t="array" ref="M63">INDEX(L:L,MIN(IF(ISNUMBER(L63:L259),ROW(L63:L259),"")))</f>
        <v>20.2</v>
      </c>
      <c r="N63" s="14">
        <f>IF(A63&lt;'Données projet'!$A$36,$K$205^A63,IF(A63='Données projet'!$A$36,'Données projet'!$B$36,N62+M63-V62))</f>
        <v>467.9999999999996</v>
      </c>
      <c r="O63" s="14">
        <f>N63*VLOOKUP('Données projet'!$B$9,Paramètres!$A$1:$I$88,3,0)*VLOOKUP('Données projet'!$B$9,Paramètres!$A$1:$I$88,5,0)</f>
        <v>279.86399999999981</v>
      </c>
      <c r="P63" s="14">
        <f t="shared" si="43"/>
        <v>66.938267358965007</v>
      </c>
      <c r="Q63" s="22">
        <f t="shared" si="53"/>
        <v>604.01394898353021</v>
      </c>
      <c r="R63" s="60">
        <f t="shared" si="0"/>
        <v>897.34728231686358</v>
      </c>
      <c r="S63" s="60">
        <f ca="1">AVERAGE(OFFSET($R$3,0,0,'Données projet'!$E$9+1,1))-AVERAGE(OFFSET($H$3,0,0,'Données projet'!$E$9+1,1))</f>
        <v>271.38000364539801</v>
      </c>
      <c r="T63" s="60">
        <f t="shared" si="3"/>
        <v>264.52026741435606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32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4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516</v>
      </c>
      <c r="AG63" s="13">
        <f>VLOOKUP(A63,'Données projet'!$A$61:$I$81,9,0)</f>
        <v>22.7</v>
      </c>
      <c r="AH63" s="13">
        <f t="array" ref="AH63">INDEX(AG:AG,MIN(IF(ISNUMBER(AG63:AG259),ROW(AG63:AG259),"")))</f>
        <v>22.7</v>
      </c>
      <c r="AI63" s="14">
        <f>IF(A63&lt;'Données projet'!$A$62,$AF$205^A63,IF(A63='Données projet'!$A$62,'Données projet'!$B$62,AI62+AH63-AQ62))</f>
        <v>515.99999999999966</v>
      </c>
      <c r="AJ63" s="14">
        <f>AI63*VLOOKUP('Données projet'!$B$10,Paramètres!$A$1:$I$88,3,0)*VLOOKUP('Données projet'!$B$10,Paramètres!$A$1:$I$88,5,0)</f>
        <v>241.48799999999986</v>
      </c>
      <c r="AK63" s="14">
        <f t="shared" si="44"/>
        <v>58.759565673424916</v>
      </c>
      <c r="AL63" s="22">
        <f t="shared" si="5"/>
        <v>522.93117688121481</v>
      </c>
      <c r="AM63" s="60">
        <f t="shared" si="6"/>
        <v>816.26451021454818</v>
      </c>
      <c r="AN63" s="60">
        <f ca="1">AVERAGE(OFFSET($AM$3,0,0,'Données projet'!$E$10+1,1))-AVERAGE(OFFSET($H$3,0,0,'Données projet'!$E$10+1,1))</f>
        <v>337.78495403273814</v>
      </c>
      <c r="AO63" s="60">
        <f t="shared" si="7"/>
        <v>125.68207463669694</v>
      </c>
      <c r="AP63" s="16">
        <f>IF(ISNA(VLOOKUP(A63,'Données projet'!$A$61:$I$81,3,0)),0,VLOOKUP(A63,'Données projet'!$A$61:$I$81,3,0))</f>
        <v>3</v>
      </c>
      <c r="AQ63" s="16">
        <f>IF(ISNA(VLOOKUP(A63,'Données projet'!$A$61:$I$81,4,0)),0,VLOOKUP(A63,'Données projet'!$A$61:$I$81,4,0))</f>
        <v>112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IF(A63&lt;'Données projet'!$A$88,$BA$205^A63,IF(A63='Données projet'!$A$88,'Données projet'!$B$88,BD62+BC63-BL62))</f>
        <v>272.99999999999994</v>
      </c>
      <c r="BE63" s="14">
        <f>BD63*VLOOKUP('Données projet'!$B$11,Paramètres!$A$1:$I$88,3,0)*VLOOKUP('Données projet'!$B$11,Paramètres!$A$1:$I$88,5,0)</f>
        <v>247.01039999999992</v>
      </c>
      <c r="BF63" s="14">
        <f t="shared" si="45"/>
        <v>59.945315462121812</v>
      </c>
      <c r="BG63" s="22">
        <f t="shared" si="9"/>
        <v>534.61453776319524</v>
      </c>
      <c r="BH63" s="60">
        <f t="shared" si="10"/>
        <v>827.94787109652862</v>
      </c>
      <c r="BI63" s="60">
        <f ca="1">AVERAGE(OFFSET($BH$3,0,0,'Données projet'!$E$11+1,1))-AVERAGE(OFFSET($H$3,0,0,'Données projet'!$E$11+1,1))</f>
        <v>418.35474121670717</v>
      </c>
      <c r="BJ63" s="60">
        <f t="shared" si="11"/>
        <v>240.19413322685813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370</v>
      </c>
      <c r="BW63" s="13">
        <f>VLOOKUP(A63,'Données projet'!$A$113:$I$133,9,0)</f>
        <v>9.1999999999999993</v>
      </c>
      <c r="BX63" s="13">
        <f t="array" ref="BX63">INDEX(BW:BW,MIN(IF(ISNUMBER(BW63:BW259),ROW(BW63:BW259),"")))</f>
        <v>9.1999999999999993</v>
      </c>
      <c r="BY63" s="13">
        <f>IF(A63&lt;'Données projet'!$A$114,$BV$205^A63,IF(A63='Données projet'!$A$114,'Données projet'!$B$114,BY62+BX63-CG62))</f>
        <v>369.99999999999994</v>
      </c>
      <c r="BZ63" s="14">
        <f>BY63*VLOOKUP('Données projet'!$B$12,Paramètres!$A$1:$I$88,3,0)*VLOOKUP('Données projet'!$B$12,Paramètres!$A$1:$I$88,5,0)</f>
        <v>352.09199999999993</v>
      </c>
      <c r="CA63" s="14">
        <f t="shared" si="46"/>
        <v>81.993126246877907</v>
      </c>
      <c r="CB63" s="22">
        <f t="shared" si="13"/>
        <v>756.03159487997891</v>
      </c>
      <c r="CC63" s="60">
        <f t="shared" si="14"/>
        <v>1049.3649282133122</v>
      </c>
      <c r="CD63" s="60">
        <f ca="1">AVERAGE(OFFSET($CC$3,0,0,'Données projet'!$E$12+1,1))-AVERAGE(OFFSET($H$3,0,0,'Données projet'!$E$12+1,1))</f>
        <v>623.21217629928469</v>
      </c>
      <c r="CE63" s="60">
        <f t="shared" si="15"/>
        <v>481.72972161993044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IF(A63&lt;'Données projet'!$A$140,$CQ$205^A63,IF(A63='Données projet'!$A$140,'Données projet'!$B$140,CT62+CS63-DB62))</f>
        <v>272.99999999999994</v>
      </c>
      <c r="CU63" s="18">
        <f>CT63*VLOOKUP('Données projet'!$B$13,Paramètres!$A$1:$I$88,3,0)*VLOOKUP('Données projet'!$B$13,Paramètres!$A$1:$I$88,5,0)</f>
        <v>264.04559999999992</v>
      </c>
      <c r="CV63" s="14">
        <f t="shared" si="47"/>
        <v>63.58395992997368</v>
      </c>
      <c r="CW63" s="22">
        <f t="shared" si="17"/>
        <v>570.62148354470401</v>
      </c>
      <c r="CX63" s="60">
        <f t="shared" si="18"/>
        <v>863.95481687803726</v>
      </c>
      <c r="CY63" s="60">
        <f ca="1">AVERAGE(OFFSET($CX$3,0,0,'Données projet'!$E$13+1,1))-AVERAGE(OFFSET($H$3,0,0,'Données projet'!$E$13+1,1))</f>
        <v>450.52897460309299</v>
      </c>
      <c r="CZ63" s="60">
        <f t="shared" si="19"/>
        <v>256.43229384163016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IF(A63&lt;'Données projet'!$A$166,$DL$205^A63,IF(A63='Données projet'!$A$166,'Données projet'!$B$166,DO62+DN63-DW62))</f>
        <v>272.99999999999994</v>
      </c>
      <c r="DP63" s="18">
        <f>DO63*VLOOKUP('Données projet'!$B$14,Paramètres!$A$1:$I$88,3,0)*VLOOKUP('Données projet'!$B$14,Paramètres!$A$1:$I$88,5,0)</f>
        <v>276.82199999999995</v>
      </c>
      <c r="DQ63" s="14">
        <f t="shared" si="48"/>
        <v>66.29496059864374</v>
      </c>
      <c r="DR63" s="22">
        <f t="shared" si="21"/>
        <v>597.59537304263779</v>
      </c>
      <c r="DS63" s="60">
        <f t="shared" si="22"/>
        <v>890.92870637597116</v>
      </c>
      <c r="DT63" s="60">
        <f ca="1">AVERAGE(OFFSET($DS$3,0,0,'Données projet'!$E$14+1,1))-AVERAGE(OFFSET($H$3,0,0,'Données projet'!$E$14+1,1))</f>
        <v>474.63177687063143</v>
      </c>
      <c r="DU63" s="60">
        <f t="shared" si="23"/>
        <v>268.5956535713255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273</v>
      </c>
      <c r="EH63" s="13">
        <f>VLOOKUP(A63,'Données projet'!$A$191:$I$211,9,0)</f>
        <v>9.4</v>
      </c>
      <c r="EI63" s="13">
        <f t="array" ref="EI63">INDEX(EH:EH,MIN(IF(ISNUMBER(EH63:EH259),ROW(EH63:EH259),"")))</f>
        <v>9.4</v>
      </c>
      <c r="EJ63" s="13">
        <f>IF(A63&lt;'Données projet'!$A$192,$EG$205^A63,IF(A63='Données projet'!$A$192,'Données projet'!$B$192,EJ62+EI63-ER62))</f>
        <v>272.99999999999994</v>
      </c>
      <c r="EK63" s="18">
        <f>EJ63*VLOOKUP('Données projet'!$B$15,Paramètres!$A$1:$I$88,3,0)*VLOOKUP('Données projet'!$B$15,Paramètres!$A$1:$I$88,5,0)</f>
        <v>238.49279999999999</v>
      </c>
      <c r="EL63" s="14">
        <f t="shared" si="49"/>
        <v>58.115130258576542</v>
      </c>
      <c r="EM63" s="22">
        <f t="shared" si="25"/>
        <v>516.59214520035414</v>
      </c>
      <c r="EN63" s="60">
        <f t="shared" si="26"/>
        <v>809.92547853368751</v>
      </c>
      <c r="EO63" s="60">
        <f ca="1">AVERAGE(OFFSET($EN$3,0,0,'Données projet'!$E$15+1,1))-AVERAGE(OFFSET($H$3,0,0,'Données projet'!$E$15+1,1))</f>
        <v>402.25078715328965</v>
      </c>
      <c r="EP63" s="60">
        <f t="shared" si="27"/>
        <v>232.06583422454258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0" t="e">
        <f t="shared" si="30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0" t="e">
        <f t="shared" si="34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0" t="e">
        <f t="shared" si="38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3">
      <c r="A64" s="11">
        <f t="shared" si="4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33.305999999999976</v>
      </c>
      <c r="D64" s="12">
        <f t="shared" si="4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8">
        <f t="shared" si="1"/>
        <v>332.44995870249011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18.2</v>
      </c>
      <c r="N64" s="14">
        <f>IF(A64&lt;'Données projet'!$A$36,$K$205^A64,IF(A64='Données projet'!$A$36,'Données projet'!$B$36,N63+M64-V63))</f>
        <v>454.19999999999959</v>
      </c>
      <c r="O64" s="14">
        <f>N64*VLOOKUP('Données projet'!$B$9,Paramètres!$A$1:$I$88,3,0)*VLOOKUP('Données projet'!$B$9,Paramètres!$A$1:$I$88,5,0)</f>
        <v>271.61159999999978</v>
      </c>
      <c r="P64" s="14">
        <f t="shared" si="43"/>
        <v>65.19117293011513</v>
      </c>
      <c r="Q64" s="22">
        <f t="shared" si="53"/>
        <v>586.59816285328338</v>
      </c>
      <c r="R64" s="60">
        <f t="shared" si="0"/>
        <v>879.93149618661664</v>
      </c>
      <c r="S64" s="60">
        <f ca="1">AVERAGE(OFFSET($R$3,0,0,'Données projet'!$E$9+1,1))-AVERAGE(OFFSET($H$3,0,0,'Données projet'!$E$9+1,1))</f>
        <v>271.38000364539801</v>
      </c>
      <c r="T64" s="60">
        <f t="shared" si="3"/>
        <v>264.52026741435606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4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22.7</v>
      </c>
      <c r="AI64" s="14">
        <f>IF(A64&lt;'Données projet'!$A$62,$AF$205^A64,IF(A64='Données projet'!$A$62,'Données projet'!$B$62,AI63+AH64-AQ63))</f>
        <v>426.6999999999997</v>
      </c>
      <c r="AJ64" s="14">
        <f>AI64*VLOOKUP('Données projet'!$B$10,Paramètres!$A$1:$I$88,3,0)*VLOOKUP('Données projet'!$B$10,Paramètres!$A$1:$I$88,5,0)</f>
        <v>199.69559999999984</v>
      </c>
      <c r="AK64" s="14">
        <f t="shared" si="44"/>
        <v>49.677263889452327</v>
      </c>
      <c r="AL64" s="22">
        <f t="shared" si="5"/>
        <v>434.32440460746255</v>
      </c>
      <c r="AM64" s="60">
        <f t="shared" si="6"/>
        <v>727.65773794079587</v>
      </c>
      <c r="AN64" s="60">
        <f ca="1">AVERAGE(OFFSET($AM$3,0,0,'Données projet'!$E$10+1,1))-AVERAGE(OFFSET($H$3,0,0,'Données projet'!$E$10+1,1))</f>
        <v>337.78495403273814</v>
      </c>
      <c r="AO64" s="60">
        <f t="shared" si="7"/>
        <v>125.68207463669694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IF(A64&lt;'Données projet'!$A$88,$BA$205^A64,IF(A64='Données projet'!$A$88,'Données projet'!$B$88,BD63+BC64-BL63))</f>
        <v>281.79999999999995</v>
      </c>
      <c r="BE64" s="14">
        <f>BD64*VLOOKUP('Données projet'!$B$11,Paramètres!$A$1:$I$88,3,0)*VLOOKUP('Données projet'!$B$11,Paramètres!$A$1:$I$88,5,0)</f>
        <v>254.97263999999996</v>
      </c>
      <c r="BF64" s="14">
        <f t="shared" si="45"/>
        <v>61.649533232533919</v>
      </c>
      <c r="BG64" s="22">
        <f t="shared" si="9"/>
        <v>551.45028504666311</v>
      </c>
      <c r="BH64" s="60">
        <f t="shared" si="10"/>
        <v>844.78361837999637</v>
      </c>
      <c r="BI64" s="60">
        <f ca="1">AVERAGE(OFFSET($BH$3,0,0,'Données projet'!$E$11+1,1))-AVERAGE(OFFSET($H$3,0,0,'Données projet'!$E$11+1,1))</f>
        <v>418.35474121670717</v>
      </c>
      <c r="BJ64" s="60">
        <f t="shared" si="11"/>
        <v>240.19413322685813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</v>
      </c>
      <c r="BY64" s="13">
        <f>IF(A64&lt;'Données projet'!$A$114,$BV$205^A64,IF(A64='Données projet'!$A$114,'Données projet'!$B$114,BY63+BX64-CG63))</f>
        <v>378.59999999999997</v>
      </c>
      <c r="BZ64" s="14">
        <f>BY64*VLOOKUP('Données projet'!$B$12,Paramètres!$A$1:$I$88,3,0)*VLOOKUP('Données projet'!$B$12,Paramètres!$A$1:$I$88,5,0)</f>
        <v>360.27575999999999</v>
      </c>
      <c r="CA64" s="14">
        <f t="shared" si="46"/>
        <v>83.674820399793688</v>
      </c>
      <c r="CB64" s="22">
        <f t="shared" si="13"/>
        <v>773.21392752964073</v>
      </c>
      <c r="CC64" s="60">
        <f t="shared" si="14"/>
        <v>1066.5472608629741</v>
      </c>
      <c r="CD64" s="60">
        <f ca="1">AVERAGE(OFFSET($CC$3,0,0,'Données projet'!$E$12+1,1))-AVERAGE(OFFSET($H$3,0,0,'Données projet'!$E$12+1,1))</f>
        <v>623.21217629928469</v>
      </c>
      <c r="CE64" s="60">
        <f t="shared" si="15"/>
        <v>481.72972161993044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IF(A64&lt;'Données projet'!$A$140,$CQ$205^A64,IF(A64='Données projet'!$A$140,'Données projet'!$B$140,CT63+CS64-DB63))</f>
        <v>281.79999999999995</v>
      </c>
      <c r="CU64" s="18">
        <f>CT64*VLOOKUP('Données projet'!$B$13,Paramètres!$A$1:$I$88,3,0)*VLOOKUP('Données projet'!$B$13,Paramètres!$A$1:$I$88,5,0)</f>
        <v>272.55696</v>
      </c>
      <c r="CV64" s="14">
        <f t="shared" si="47"/>
        <v>65.391622690449097</v>
      </c>
      <c r="CW64" s="22">
        <f t="shared" si="17"/>
        <v>588.59378151919873</v>
      </c>
      <c r="CX64" s="60">
        <f t="shared" si="18"/>
        <v>881.92711485253199</v>
      </c>
      <c r="CY64" s="60">
        <f ca="1">AVERAGE(OFFSET($CX$3,0,0,'Données projet'!$E$13+1,1))-AVERAGE(OFFSET($H$3,0,0,'Données projet'!$E$13+1,1))</f>
        <v>450.52897460309299</v>
      </c>
      <c r="CZ64" s="60">
        <f t="shared" si="19"/>
        <v>256.43229384163016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IF(A64&lt;'Données projet'!$A$166,$DL$205^A64,IF(A64='Données projet'!$A$166,'Données projet'!$B$166,DO63+DN64-DW63))</f>
        <v>281.79999999999995</v>
      </c>
      <c r="DP64" s="18">
        <f>DO64*VLOOKUP('Données projet'!$B$14,Paramètres!$A$1:$I$88,3,0)*VLOOKUP('Données projet'!$B$14,Paramètres!$A$1:$I$88,5,0)</f>
        <v>285.74520000000001</v>
      </c>
      <c r="DQ64" s="14">
        <f t="shared" si="48"/>
        <v>68.179695862275295</v>
      </c>
      <c r="DR64" s="22">
        <f t="shared" si="21"/>
        <v>616.41919362679607</v>
      </c>
      <c r="DS64" s="60">
        <f t="shared" si="22"/>
        <v>909.75252696012944</v>
      </c>
      <c r="DT64" s="60">
        <f ca="1">AVERAGE(OFFSET($DS$3,0,0,'Données projet'!$E$14+1,1))-AVERAGE(OFFSET($H$3,0,0,'Données projet'!$E$14+1,1))</f>
        <v>474.63177687063143</v>
      </c>
      <c r="DU64" s="60">
        <f t="shared" si="23"/>
        <v>268.5956535713255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8.8000000000000007</v>
      </c>
      <c r="EJ64" s="13">
        <f>IF(A64&lt;'Données projet'!$A$192,$EG$205^A64,IF(A64='Données projet'!$A$192,'Données projet'!$B$192,EJ63+EI64-ER63))</f>
        <v>281.79999999999995</v>
      </c>
      <c r="EK64" s="18">
        <f>EJ64*VLOOKUP('Données projet'!$B$15,Paramètres!$A$1:$I$88,3,0)*VLOOKUP('Données projet'!$B$15,Paramètres!$A$1:$I$88,5,0)</f>
        <v>246.18047999999999</v>
      </c>
      <c r="EL64" s="14">
        <f t="shared" si="49"/>
        <v>59.767316704722816</v>
      </c>
      <c r="EM64" s="22">
        <f t="shared" si="25"/>
        <v>532.85907926072548</v>
      </c>
      <c r="EN64" s="60">
        <f t="shared" si="26"/>
        <v>826.19241259405885</v>
      </c>
      <c r="EO64" s="60">
        <f ca="1">AVERAGE(OFFSET($EN$3,0,0,'Données projet'!$E$15+1,1))-AVERAGE(OFFSET($H$3,0,0,'Données projet'!$E$15+1,1))</f>
        <v>402.25078715328965</v>
      </c>
      <c r="EP64" s="60">
        <f t="shared" si="27"/>
        <v>232.06583422454258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0" t="e">
        <f t="shared" si="30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0" t="e">
        <f t="shared" si="34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0" t="e">
        <f t="shared" si="38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3">
      <c r="A65" s="11">
        <f t="shared" si="4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33.851999999999975</v>
      </c>
      <c r="D65" s="12">
        <f t="shared" si="4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8">
        <f t="shared" si="1"/>
        <v>333.65814472722889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18.2</v>
      </c>
      <c r="N65" s="14">
        <f>IF(A65&lt;'Données projet'!$A$36,$K$205^A65,IF(A65='Données projet'!$A$36,'Données projet'!$B$36,N64+M65-V64))</f>
        <v>472.39999999999958</v>
      </c>
      <c r="O65" s="14">
        <f>N65*VLOOKUP('Données projet'!$B$9,Paramètres!$A$1:$I$88,3,0)*VLOOKUP('Données projet'!$B$9,Paramètres!$A$1:$I$88,5,0)</f>
        <v>282.49519999999973</v>
      </c>
      <c r="P65" s="14">
        <f t="shared" si="43"/>
        <v>67.494043786841431</v>
      </c>
      <c r="Q65" s="22">
        <f t="shared" si="53"/>
        <v>609.56459959541496</v>
      </c>
      <c r="R65" s="60">
        <f t="shared" si="0"/>
        <v>902.89793292874833</v>
      </c>
      <c r="S65" s="60">
        <f ca="1">AVERAGE(OFFSET($R$3,0,0,'Données projet'!$E$9+1,1))-AVERAGE(OFFSET($H$3,0,0,'Données projet'!$E$9+1,1))</f>
        <v>271.38000364539801</v>
      </c>
      <c r="T65" s="60">
        <f t="shared" si="3"/>
        <v>264.52026741435606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4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22.7</v>
      </c>
      <c r="AI65" s="14">
        <f>IF(A65&lt;'Données projet'!$A$62,$AF$205^A65,IF(A65='Données projet'!$A$62,'Données projet'!$B$62,AI64+AH65-AQ64))</f>
        <v>449.39999999999969</v>
      </c>
      <c r="AJ65" s="14">
        <f>AI65*VLOOKUP('Données projet'!$B$10,Paramètres!$A$1:$I$88,3,0)*VLOOKUP('Données projet'!$B$10,Paramètres!$A$1:$I$88,5,0)</f>
        <v>210.31919999999985</v>
      </c>
      <c r="AK65" s="14">
        <f t="shared" si="44"/>
        <v>52.005332762093687</v>
      </c>
      <c r="AL65" s="22">
        <f t="shared" si="5"/>
        <v>456.88189456064629</v>
      </c>
      <c r="AM65" s="60">
        <f t="shared" si="6"/>
        <v>750.21522789397955</v>
      </c>
      <c r="AN65" s="60">
        <f ca="1">AVERAGE(OFFSET($AM$3,0,0,'Données projet'!$E$10+1,1))-AVERAGE(OFFSET($H$3,0,0,'Données projet'!$E$10+1,1))</f>
        <v>337.78495403273814</v>
      </c>
      <c r="AO65" s="60">
        <f t="shared" si="7"/>
        <v>125.68207463669694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IF(A65&lt;'Données projet'!$A$88,$BA$205^A65,IF(A65='Données projet'!$A$88,'Données projet'!$B$88,BD64+BC65-BL64))</f>
        <v>290.59999999999997</v>
      </c>
      <c r="BE65" s="14">
        <f>BD65*VLOOKUP('Données projet'!$B$11,Paramètres!$A$1:$I$88,3,0)*VLOOKUP('Données projet'!$B$11,Paramètres!$A$1:$I$88,5,0)</f>
        <v>262.93487999999996</v>
      </c>
      <c r="BF65" s="14">
        <f t="shared" si="45"/>
        <v>63.347566493432765</v>
      </c>
      <c r="BG65" s="22">
        <f t="shared" si="9"/>
        <v>568.27526097606199</v>
      </c>
      <c r="BH65" s="60">
        <f t="shared" si="10"/>
        <v>861.60859430939536</v>
      </c>
      <c r="BI65" s="60">
        <f ca="1">AVERAGE(OFFSET($BH$3,0,0,'Données projet'!$E$11+1,1))-AVERAGE(OFFSET($H$3,0,0,'Données projet'!$E$11+1,1))</f>
        <v>418.35474121670717</v>
      </c>
      <c r="BJ65" s="60">
        <f t="shared" si="11"/>
        <v>240.19413322685813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</v>
      </c>
      <c r="BY65" s="13">
        <f>IF(A65&lt;'Données projet'!$A$114,$BV$205^A65,IF(A65='Données projet'!$A$114,'Données projet'!$B$114,BY64+BX65-CG64))</f>
        <v>387.2</v>
      </c>
      <c r="BZ65" s="14">
        <f>BY65*VLOOKUP('Données projet'!$B$12,Paramètres!$A$1:$I$88,3,0)*VLOOKUP('Données projet'!$B$12,Paramètres!$A$1:$I$88,5,0)</f>
        <v>368.45952</v>
      </c>
      <c r="CA65" s="14">
        <f t="shared" si="46"/>
        <v>85.352073526980931</v>
      </c>
      <c r="CB65" s="22">
        <f t="shared" si="13"/>
        <v>790.38852539282516</v>
      </c>
      <c r="CC65" s="60">
        <f t="shared" si="14"/>
        <v>1083.7218587261584</v>
      </c>
      <c r="CD65" s="60">
        <f ca="1">AVERAGE(OFFSET($CC$3,0,0,'Données projet'!$E$12+1,1))-AVERAGE(OFFSET($H$3,0,0,'Données projet'!$E$12+1,1))</f>
        <v>623.21217629928469</v>
      </c>
      <c r="CE65" s="60">
        <f t="shared" si="15"/>
        <v>481.72972161993044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IF(A65&lt;'Données projet'!$A$140,$CQ$205^A65,IF(A65='Données projet'!$A$140,'Données projet'!$B$140,CT64+CS65-DB64))</f>
        <v>290.59999999999997</v>
      </c>
      <c r="CU65" s="18">
        <f>CT65*VLOOKUP('Données projet'!$B$13,Paramètres!$A$1:$I$88,3,0)*VLOOKUP('Données projet'!$B$13,Paramètres!$A$1:$I$88,5,0)</f>
        <v>281.06831999999997</v>
      </c>
      <c r="CV65" s="14">
        <f t="shared" si="47"/>
        <v>67.19272554541665</v>
      </c>
      <c r="CW65" s="22">
        <f t="shared" si="17"/>
        <v>606.55465432493395</v>
      </c>
      <c r="CX65" s="60">
        <f t="shared" si="18"/>
        <v>899.88798765826732</v>
      </c>
      <c r="CY65" s="60">
        <f ca="1">AVERAGE(OFFSET($CX$3,0,0,'Données projet'!$E$13+1,1))-AVERAGE(OFFSET($H$3,0,0,'Données projet'!$E$13+1,1))</f>
        <v>450.52897460309299</v>
      </c>
      <c r="CZ65" s="60">
        <f t="shared" si="19"/>
        <v>256.43229384163016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IF(A65&lt;'Données projet'!$A$166,$DL$205^A65,IF(A65='Données projet'!$A$166,'Données projet'!$B$166,DO64+DN65-DW64))</f>
        <v>290.59999999999997</v>
      </c>
      <c r="DP65" s="18">
        <f>DO65*VLOOKUP('Données projet'!$B$14,Paramètres!$A$1:$I$88,3,0)*VLOOKUP('Données projet'!$B$14,Paramètres!$A$1:$I$88,5,0)</f>
        <v>294.66839999999996</v>
      </c>
      <c r="DQ65" s="14">
        <f t="shared" si="48"/>
        <v>70.057591528661547</v>
      </c>
      <c r="DR65" s="22">
        <f t="shared" si="21"/>
        <v>635.23110191241869</v>
      </c>
      <c r="DS65" s="60">
        <f t="shared" si="22"/>
        <v>928.56443524575207</v>
      </c>
      <c r="DT65" s="60">
        <f ca="1">AVERAGE(OFFSET($DS$3,0,0,'Données projet'!$E$14+1,1))-AVERAGE(OFFSET($H$3,0,0,'Données projet'!$E$14+1,1))</f>
        <v>474.63177687063143</v>
      </c>
      <c r="DU65" s="60">
        <f t="shared" si="23"/>
        <v>268.5956535713255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8.8000000000000007</v>
      </c>
      <c r="EJ65" s="13">
        <f>IF(A65&lt;'Données projet'!$A$192,$EG$205^A65,IF(A65='Données projet'!$A$192,'Données projet'!$B$192,EJ64+EI65-ER64))</f>
        <v>290.59999999999997</v>
      </c>
      <c r="EK65" s="18">
        <f>EJ65*VLOOKUP('Données projet'!$B$15,Paramètres!$A$1:$I$88,3,0)*VLOOKUP('Données projet'!$B$15,Paramètres!$A$1:$I$88,5,0)</f>
        <v>253.86815999999999</v>
      </c>
      <c r="EL65" s="14">
        <f t="shared" si="49"/>
        <v>61.41350746007695</v>
      </c>
      <c r="EM65" s="22">
        <f t="shared" si="25"/>
        <v>549.11557082630065</v>
      </c>
      <c r="EN65" s="60">
        <f t="shared" si="26"/>
        <v>842.44890415963391</v>
      </c>
      <c r="EO65" s="60">
        <f ca="1">AVERAGE(OFFSET($EN$3,0,0,'Données projet'!$E$15+1,1))-AVERAGE(OFFSET($H$3,0,0,'Données projet'!$E$15+1,1))</f>
        <v>402.25078715328965</v>
      </c>
      <c r="EP65" s="60">
        <f t="shared" si="27"/>
        <v>232.06583422454258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0" t="e">
        <f t="shared" si="30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0" t="e">
        <f t="shared" si="34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0" t="e">
        <f t="shared" si="38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3">
      <c r="A66" s="11">
        <f t="shared" si="4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34.397999999999975</v>
      </c>
      <c r="D66" s="12">
        <f t="shared" si="4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8">
        <f t="shared" si="1"/>
        <v>334.86584824301428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18.2</v>
      </c>
      <c r="N66" s="14">
        <f>IF(A66&lt;'Données projet'!$A$36,$K$205^A66,IF(A66='Données projet'!$A$36,'Données projet'!$B$36,N65+M66-V65))</f>
        <v>490.59999999999957</v>
      </c>
      <c r="O66" s="14">
        <f>N66*VLOOKUP('Données projet'!$B$9,Paramètres!$A$1:$I$88,3,0)*VLOOKUP('Données projet'!$B$9,Paramètres!$A$1:$I$88,5,0)</f>
        <v>293.37879999999979</v>
      </c>
      <c r="P66" s="14">
        <f t="shared" si="43"/>
        <v>69.786607837118424</v>
      </c>
      <c r="Q66" s="22">
        <f t="shared" si="53"/>
        <v>632.51308531631423</v>
      </c>
      <c r="R66" s="60">
        <f t="shared" si="0"/>
        <v>925.8464186496476</v>
      </c>
      <c r="S66" s="60">
        <f ca="1">AVERAGE(OFFSET($R$3,0,0,'Données projet'!$E$9+1,1))-AVERAGE(OFFSET($H$3,0,0,'Données projet'!$E$9+1,1))</f>
        <v>271.38000364539801</v>
      </c>
      <c r="T66" s="60">
        <f t="shared" si="3"/>
        <v>264.52026741435606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4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22.7</v>
      </c>
      <c r="AI66" s="14">
        <f>IF(A66&lt;'Données projet'!$A$62,$AF$205^A66,IF(A66='Données projet'!$A$62,'Données projet'!$B$62,AI65+AH66-AQ65))</f>
        <v>472.09999999999968</v>
      </c>
      <c r="AJ66" s="14">
        <f>AI66*VLOOKUP('Données projet'!$B$10,Paramètres!$A$1:$I$88,3,0)*VLOOKUP('Données projet'!$B$10,Paramètres!$A$1:$I$88,5,0)</f>
        <v>220.94279999999983</v>
      </c>
      <c r="AK66" s="14">
        <f t="shared" si="44"/>
        <v>54.31974761568528</v>
      </c>
      <c r="AL66" s="22">
        <f t="shared" si="5"/>
        <v>479.41560376398479</v>
      </c>
      <c r="AM66" s="60">
        <f t="shared" si="6"/>
        <v>772.74893709731805</v>
      </c>
      <c r="AN66" s="60">
        <f ca="1">AVERAGE(OFFSET($AM$3,0,0,'Données projet'!$E$10+1,1))-AVERAGE(OFFSET($H$3,0,0,'Données projet'!$E$10+1,1))</f>
        <v>337.78495403273814</v>
      </c>
      <c r="AO66" s="60">
        <f t="shared" si="7"/>
        <v>125.68207463669694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IF(A66&lt;'Données projet'!$A$88,$BA$205^A66,IF(A66='Données projet'!$A$88,'Données projet'!$B$88,BD65+BC66-BL65))</f>
        <v>299.39999999999998</v>
      </c>
      <c r="BE66" s="14">
        <f>BD66*VLOOKUP('Données projet'!$B$11,Paramètres!$A$1:$I$88,3,0)*VLOOKUP('Données projet'!$B$11,Paramètres!$A$1:$I$88,5,0)</f>
        <v>270.89711999999997</v>
      </c>
      <c r="BF66" s="14">
        <f t="shared" si="45"/>
        <v>65.039624021315475</v>
      </c>
      <c r="BG66" s="22">
        <f t="shared" si="9"/>
        <v>585.08982917045773</v>
      </c>
      <c r="BH66" s="60">
        <f t="shared" si="10"/>
        <v>878.42316250379099</v>
      </c>
      <c r="BI66" s="60">
        <f ca="1">AVERAGE(OFFSET($BH$3,0,0,'Données projet'!$E$11+1,1))-AVERAGE(OFFSET($H$3,0,0,'Données projet'!$E$11+1,1))</f>
        <v>418.35474121670717</v>
      </c>
      <c r="BJ66" s="60">
        <f t="shared" si="11"/>
        <v>240.19413322685813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</v>
      </c>
      <c r="BY66" s="13">
        <f>IF(A66&lt;'Données projet'!$A$114,$BV$205^A66,IF(A66='Données projet'!$A$114,'Données projet'!$B$114,BY65+BX66-CG65))</f>
        <v>395.8</v>
      </c>
      <c r="BZ66" s="14">
        <f>BY66*VLOOKUP('Données projet'!$B$12,Paramètres!$A$1:$I$88,3,0)*VLOOKUP('Données projet'!$B$12,Paramètres!$A$1:$I$88,5,0)</f>
        <v>376.64328</v>
      </c>
      <c r="CA66" s="14">
        <f t="shared" si="46"/>
        <v>87.02499562448989</v>
      </c>
      <c r="CB66" s="22">
        <f t="shared" si="13"/>
        <v>807.55558004598652</v>
      </c>
      <c r="CC66" s="60">
        <f t="shared" si="14"/>
        <v>1100.8889133793198</v>
      </c>
      <c r="CD66" s="60">
        <f ca="1">AVERAGE(OFFSET($CC$3,0,0,'Données projet'!$E$12+1,1))-AVERAGE(OFFSET($H$3,0,0,'Données projet'!$E$12+1,1))</f>
        <v>623.21217629928469</v>
      </c>
      <c r="CE66" s="60">
        <f t="shared" si="15"/>
        <v>481.72972161993044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IF(A66&lt;'Données projet'!$A$140,$CQ$205^A66,IF(A66='Données projet'!$A$140,'Données projet'!$B$140,CT65+CS66-DB65))</f>
        <v>299.39999999999998</v>
      </c>
      <c r="CU66" s="18">
        <f>CT66*VLOOKUP('Données projet'!$B$13,Paramètres!$A$1:$I$88,3,0)*VLOOKUP('Données projet'!$B$13,Paramètres!$A$1:$I$88,5,0)</f>
        <v>289.57968</v>
      </c>
      <c r="CV66" s="14">
        <f t="shared" si="47"/>
        <v>68.987489943980663</v>
      </c>
      <c r="CW66" s="22">
        <f t="shared" si="17"/>
        <v>624.504487652433</v>
      </c>
      <c r="CX66" s="60">
        <f t="shared" si="18"/>
        <v>917.83782098576626</v>
      </c>
      <c r="CY66" s="60">
        <f ca="1">AVERAGE(OFFSET($CX$3,0,0,'Données projet'!$E$13+1,1))-AVERAGE(OFFSET($H$3,0,0,'Données projet'!$E$13+1,1))</f>
        <v>450.52897460309299</v>
      </c>
      <c r="CZ66" s="60">
        <f t="shared" si="19"/>
        <v>256.43229384163016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IF(A66&lt;'Données projet'!$A$166,$DL$205^A66,IF(A66='Données projet'!$A$166,'Données projet'!$B$166,DO65+DN66-DW65))</f>
        <v>299.39999999999998</v>
      </c>
      <c r="DP66" s="18">
        <f>DO66*VLOOKUP('Données projet'!$B$14,Paramètres!$A$1:$I$88,3,0)*VLOOKUP('Données projet'!$B$14,Paramètres!$A$1:$I$88,5,0)</f>
        <v>303.59159999999997</v>
      </c>
      <c r="DQ66" s="14">
        <f t="shared" si="48"/>
        <v>71.928878488732749</v>
      </c>
      <c r="DR66" s="22">
        <f t="shared" si="21"/>
        <v>654.03150003454277</v>
      </c>
      <c r="DS66" s="60">
        <f t="shared" si="22"/>
        <v>947.36483336787614</v>
      </c>
      <c r="DT66" s="60">
        <f ca="1">AVERAGE(OFFSET($DS$3,0,0,'Données projet'!$E$14+1,1))-AVERAGE(OFFSET($H$3,0,0,'Données projet'!$E$14+1,1))</f>
        <v>474.63177687063143</v>
      </c>
      <c r="DU66" s="60">
        <f t="shared" si="23"/>
        <v>268.5956535713255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8.8000000000000007</v>
      </c>
      <c r="EJ66" s="13">
        <f>IF(A66&lt;'Données projet'!$A$192,$EG$205^A66,IF(A66='Données projet'!$A$192,'Données projet'!$B$192,EJ65+EI66-ER65))</f>
        <v>299.39999999999998</v>
      </c>
      <c r="EK66" s="18">
        <f>EJ66*VLOOKUP('Données projet'!$B$15,Paramètres!$A$1:$I$88,3,0)*VLOOKUP('Données projet'!$B$15,Paramètres!$A$1:$I$88,5,0)</f>
        <v>261.55584000000005</v>
      </c>
      <c r="EL66" s="14">
        <f t="shared" si="49"/>
        <v>63.053904926999017</v>
      </c>
      <c r="EM66" s="22">
        <f t="shared" si="25"/>
        <v>565.36197241452328</v>
      </c>
      <c r="EN66" s="60">
        <f t="shared" si="26"/>
        <v>858.69530574785654</v>
      </c>
      <c r="EO66" s="60">
        <f ca="1">AVERAGE(OFFSET($EN$3,0,0,'Données projet'!$E$15+1,1))-AVERAGE(OFFSET($H$3,0,0,'Données projet'!$E$15+1,1))</f>
        <v>402.25078715328965</v>
      </c>
      <c r="EP66" s="60">
        <f t="shared" si="27"/>
        <v>232.06583422454258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0" t="e">
        <f t="shared" si="30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0" t="e">
        <f t="shared" si="34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0" t="e">
        <f t="shared" si="38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3">
      <c r="A67" s="11">
        <f t="shared" si="4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34.943999999999974</v>
      </c>
      <c r="D67" s="12">
        <f t="shared" si="4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8">
        <f t="shared" si="1"/>
        <v>336.07307779303983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18.2</v>
      </c>
      <c r="N67" s="14">
        <f>IF(A67&lt;'Données projet'!$A$36,$K$205^A67,IF(A67='Données projet'!$A$36,'Données projet'!$B$36,N66+M67-V66))</f>
        <v>508.79999999999956</v>
      </c>
      <c r="O67" s="14">
        <f>N67*VLOOKUP('Données projet'!$B$9,Paramètres!$A$1:$I$88,3,0)*VLOOKUP('Données projet'!$B$9,Paramètres!$A$1:$I$88,5,0)</f>
        <v>304.26239999999973</v>
      </c>
      <c r="P67" s="14">
        <f t="shared" si="43"/>
        <v>72.069291221838697</v>
      </c>
      <c r="Q67" s="22">
        <f t="shared" ref="Q67:Q98" si="54">(O67+P67)*0.475*44/12</f>
        <v>655.44436221136857</v>
      </c>
      <c r="R67" s="60">
        <f t="shared" ref="R67:R130" si="55">Q67+(I67+J67)*44/12</f>
        <v>948.77769554470183</v>
      </c>
      <c r="S67" s="60">
        <f ca="1">AVERAGE(OFFSET($R$3,0,0,'Données projet'!$E$9+1,1))-AVERAGE(OFFSET($H$3,0,0,'Données projet'!$E$9+1,1))</f>
        <v>271.38000364539801</v>
      </c>
      <c r="T67" s="60">
        <f t="shared" ref="T67:T130" si="56">$R$33-$H$33</f>
        <v>264.52026741435606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4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22.7</v>
      </c>
      <c r="AI67" s="14">
        <f>IF(A67&lt;'Données projet'!$A$62,$AF$205^A67,IF(A67='Données projet'!$A$62,'Données projet'!$B$62,AI66+AH67-AQ66))</f>
        <v>494.79999999999967</v>
      </c>
      <c r="AJ67" s="14">
        <f>AI67*VLOOKUP('Données projet'!$B$10,Paramètres!$A$1:$I$88,3,0)*VLOOKUP('Données projet'!$B$10,Paramètres!$A$1:$I$88,5,0)</f>
        <v>231.56639999999985</v>
      </c>
      <c r="AK67" s="14">
        <f t="shared" si="44"/>
        <v>56.621239926036594</v>
      </c>
      <c r="AL67" s="22">
        <f t="shared" si="5"/>
        <v>501.92680620451353</v>
      </c>
      <c r="AM67" s="60">
        <f t="shared" si="6"/>
        <v>795.26013953784684</v>
      </c>
      <c r="AN67" s="60">
        <f ca="1">AVERAGE(OFFSET($AM$3,0,0,'Données projet'!$E$10+1,1))-AVERAGE(OFFSET($H$3,0,0,'Données projet'!$E$10+1,1))</f>
        <v>337.78495403273814</v>
      </c>
      <c r="AO67" s="60">
        <f t="shared" si="7"/>
        <v>125.68207463669694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IF(A67&lt;'Données projet'!$A$88,$BA$205^A67,IF(A67='Données projet'!$A$88,'Données projet'!$B$88,BD66+BC67-BL66))</f>
        <v>308.2</v>
      </c>
      <c r="BE67" s="14">
        <f>BD67*VLOOKUP('Données projet'!$B$11,Paramètres!$A$1:$I$88,3,0)*VLOOKUP('Données projet'!$B$11,Paramètres!$A$1:$I$88,5,0)</f>
        <v>278.85935999999998</v>
      </c>
      <c r="BF67" s="14">
        <f t="shared" si="45"/>
        <v>66.725901622172444</v>
      </c>
      <c r="BG67" s="22">
        <f t="shared" si="9"/>
        <v>601.89433065861692</v>
      </c>
      <c r="BH67" s="60">
        <f t="shared" si="10"/>
        <v>895.22766399195029</v>
      </c>
      <c r="BI67" s="60">
        <f ca="1">AVERAGE(OFFSET($BH$3,0,0,'Données projet'!$E$11+1,1))-AVERAGE(OFFSET($H$3,0,0,'Données projet'!$E$11+1,1))</f>
        <v>418.35474121670717</v>
      </c>
      <c r="BJ67" s="60">
        <f t="shared" si="11"/>
        <v>240.19413322685813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</v>
      </c>
      <c r="BY67" s="13">
        <f>IF(A67&lt;'Données projet'!$A$114,$BV$205^A67,IF(A67='Données projet'!$A$114,'Données projet'!$B$114,BY66+BX67-CG66))</f>
        <v>404.40000000000003</v>
      </c>
      <c r="BZ67" s="14">
        <f>BY67*VLOOKUP('Données projet'!$B$12,Paramètres!$A$1:$I$88,3,0)*VLOOKUP('Données projet'!$B$12,Paramètres!$A$1:$I$88,5,0)</f>
        <v>384.82704000000007</v>
      </c>
      <c r="CA67" s="14">
        <f t="shared" si="46"/>
        <v>88.69369163534968</v>
      </c>
      <c r="CB67" s="22">
        <f t="shared" si="13"/>
        <v>824.71527426490081</v>
      </c>
      <c r="CC67" s="60">
        <f t="shared" si="14"/>
        <v>1118.0486075982342</v>
      </c>
      <c r="CD67" s="60">
        <f ca="1">AVERAGE(OFFSET($CC$3,0,0,'Données projet'!$E$12+1,1))-AVERAGE(OFFSET($H$3,0,0,'Données projet'!$E$12+1,1))</f>
        <v>623.21217629928469</v>
      </c>
      <c r="CE67" s="60">
        <f t="shared" si="15"/>
        <v>481.72972161993044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IF(A67&lt;'Données projet'!$A$140,$CQ$205^A67,IF(A67='Données projet'!$A$140,'Données projet'!$B$140,CT66+CS67-DB66))</f>
        <v>308.2</v>
      </c>
      <c r="CU67" s="18">
        <f>CT67*VLOOKUP('Données projet'!$B$13,Paramètres!$A$1:$I$88,3,0)*VLOOKUP('Données projet'!$B$13,Paramètres!$A$1:$I$88,5,0)</f>
        <v>298.09104000000002</v>
      </c>
      <c r="CV67" s="14">
        <f t="shared" si="47"/>
        <v>70.776123577436934</v>
      </c>
      <c r="CW67" s="22">
        <f t="shared" si="17"/>
        <v>642.44364323070261</v>
      </c>
      <c r="CX67" s="60">
        <f t="shared" si="18"/>
        <v>935.77697656403598</v>
      </c>
      <c r="CY67" s="60">
        <f ca="1">AVERAGE(OFFSET($CX$3,0,0,'Données projet'!$E$13+1,1))-AVERAGE(OFFSET($H$3,0,0,'Données projet'!$E$13+1,1))</f>
        <v>450.52897460309299</v>
      </c>
      <c r="CZ67" s="60">
        <f t="shared" si="19"/>
        <v>256.43229384163016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IF(A67&lt;'Données projet'!$A$166,$DL$205^A67,IF(A67='Données projet'!$A$166,'Données projet'!$B$166,DO66+DN67-DW66))</f>
        <v>308.2</v>
      </c>
      <c r="DP67" s="18">
        <f>DO67*VLOOKUP('Données projet'!$B$14,Paramètres!$A$1:$I$88,3,0)*VLOOKUP('Données projet'!$B$14,Paramètres!$A$1:$I$88,5,0)</f>
        <v>312.51480000000004</v>
      </c>
      <c r="DQ67" s="14">
        <f t="shared" si="48"/>
        <v>73.793773289024969</v>
      </c>
      <c r="DR67" s="22">
        <f t="shared" si="21"/>
        <v>672.82076514505184</v>
      </c>
      <c r="DS67" s="60">
        <f t="shared" si="22"/>
        <v>966.15409847838509</v>
      </c>
      <c r="DT67" s="60">
        <f ca="1">AVERAGE(OFFSET($DS$3,0,0,'Données projet'!$E$14+1,1))-AVERAGE(OFFSET($H$3,0,0,'Données projet'!$E$14+1,1))</f>
        <v>474.63177687063143</v>
      </c>
      <c r="DU67" s="60">
        <f t="shared" si="23"/>
        <v>268.5956535713255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8.8000000000000007</v>
      </c>
      <c r="EJ67" s="13">
        <f>IF(A67&lt;'Données projet'!$A$192,$EG$205^A67,IF(A67='Données projet'!$A$192,'Données projet'!$B$192,EJ66+EI67-ER66))</f>
        <v>308.2</v>
      </c>
      <c r="EK67" s="18">
        <f>EJ67*VLOOKUP('Données projet'!$B$15,Paramètres!$A$1:$I$88,3,0)*VLOOKUP('Données projet'!$B$15,Paramètres!$A$1:$I$88,5,0)</f>
        <v>269.24352000000005</v>
      </c>
      <c r="EL67" s="14">
        <f t="shared" si="49"/>
        <v>64.688698933343773</v>
      </c>
      <c r="EM67" s="22">
        <f t="shared" si="25"/>
        <v>581.59861464224048</v>
      </c>
      <c r="EN67" s="60">
        <f t="shared" si="26"/>
        <v>874.93194797557385</v>
      </c>
      <c r="EO67" s="60">
        <f ca="1">AVERAGE(OFFSET($EN$3,0,0,'Données projet'!$E$15+1,1))-AVERAGE(OFFSET($H$3,0,0,'Données projet'!$E$15+1,1))</f>
        <v>402.25078715328965</v>
      </c>
      <c r="EP67" s="60">
        <f t="shared" si="27"/>
        <v>232.06583422454258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0" t="e">
        <f t="shared" si="30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0" t="e">
        <f t="shared" si="34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0" t="e">
        <f t="shared" si="38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3">
      <c r="A68" s="11">
        <f t="shared" si="4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35.489999999999974</v>
      </c>
      <c r="D68" s="12">
        <f t="shared" si="4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8">
        <f t="shared" ref="H68:H131" si="57">(B68+E68+F68)*44/12+(C68+D68)*0.475*44/12</f>
        <v>337.27984163820884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527</v>
      </c>
      <c r="L68" s="13">
        <f>VLOOKUP(A68,'Données projet'!$A$35:$I$55,9,0)</f>
        <v>18.2</v>
      </c>
      <c r="M68" s="13">
        <f t="array" ref="M68">INDEX(L:L,MIN(IF(ISNUMBER(L68:L264),ROW(L68:L264),"")))</f>
        <v>18.2</v>
      </c>
      <c r="N68" s="14">
        <f>IF(A68&lt;'Données projet'!$A$36,$K$205^A68,IF(A68='Données projet'!$A$36,'Données projet'!$B$36,N67+M68-V67))</f>
        <v>526.99999999999955</v>
      </c>
      <c r="O68" s="14">
        <f>N68*VLOOKUP('Données projet'!$B$9,Paramètres!$A$1:$I$88,3,0)*VLOOKUP('Données projet'!$B$9,Paramètres!$A$1:$I$88,5,0)</f>
        <v>315.14599999999973</v>
      </c>
      <c r="P68" s="14">
        <f t="shared" si="43"/>
        <v>74.342487867211091</v>
      </c>
      <c r="Q68" s="22">
        <f t="shared" si="54"/>
        <v>678.35911636872549</v>
      </c>
      <c r="R68" s="60">
        <f t="shared" si="55"/>
        <v>971.69244970205887</v>
      </c>
      <c r="S68" s="60">
        <f ca="1">AVERAGE(OFFSET($R$3,0,0,'Données projet'!$E$9+1,1))-AVERAGE(OFFSET($H$3,0,0,'Données projet'!$E$9+1,1))</f>
        <v>271.38000364539801</v>
      </c>
      <c r="T68" s="60">
        <f t="shared" si="56"/>
        <v>264.52026741435606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527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8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22.7</v>
      </c>
      <c r="AI68" s="14">
        <f>IF(A68&lt;'Données projet'!$A$62,$AF$205^A68,IF(A68='Données projet'!$A$62,'Données projet'!$B$62,AI67+AH68-AQ67))</f>
        <v>517.49999999999966</v>
      </c>
      <c r="AJ68" s="14">
        <f>AI68*VLOOKUP('Données projet'!$B$10,Paramètres!$A$1:$I$88,3,0)*VLOOKUP('Données projet'!$B$10,Paramètres!$A$1:$I$88,5,0)</f>
        <v>242.18999999999983</v>
      </c>
      <c r="AK68" s="14">
        <f t="shared" si="44"/>
        <v>58.910470259429303</v>
      </c>
      <c r="AL68" s="22">
        <f t="shared" ref="AL68:AL131" si="59">(AJ68+AK68)*0.475*44/12</f>
        <v>524.41665236850577</v>
      </c>
      <c r="AM68" s="60">
        <f t="shared" ref="AM68:AM131" si="60">AL68+(AD68+AE68)*44/12</f>
        <v>817.74998570183902</v>
      </c>
      <c r="AN68" s="60">
        <f ca="1">AVERAGE(OFFSET($AM$3,0,0,'Données projet'!$E$10+1,1))-AVERAGE(OFFSET($H$3,0,0,'Données projet'!$E$10+1,1))</f>
        <v>337.78495403273814</v>
      </c>
      <c r="AO68" s="60">
        <f t="shared" ref="AO68:AO131" si="61">$AM$33-$H$33</f>
        <v>125.68207463669694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317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IF(A68&lt;'Données projet'!$A$88,$BA$205^A68,IF(A68='Données projet'!$A$88,'Données projet'!$B$88,BD67+BC68-BL67))</f>
        <v>317</v>
      </c>
      <c r="BE68" s="14">
        <f>BD68*VLOOKUP('Données projet'!$B$11,Paramètres!$A$1:$I$88,3,0)*VLOOKUP('Données projet'!$B$11,Paramètres!$A$1:$I$88,5,0)</f>
        <v>286.82159999999999</v>
      </c>
      <c r="BF68" s="14">
        <f t="shared" si="45"/>
        <v>68.406583284351484</v>
      </c>
      <c r="BG68" s="22">
        <f t="shared" ref="BG68:BG131" si="63">(BE68+BF68)*0.475*44/12</f>
        <v>618.68908588691215</v>
      </c>
      <c r="BH68" s="60">
        <f t="shared" ref="BH68:BH131" si="64">BG68+(AY68+AZ68)*44/12</f>
        <v>912.02241922024541</v>
      </c>
      <c r="BI68" s="60">
        <f ca="1">AVERAGE(OFFSET($BH$3,0,0,'Données projet'!$E$11+1,1))-AVERAGE(OFFSET($H$3,0,0,'Données projet'!$E$11+1,1))</f>
        <v>418.35474121670717</v>
      </c>
      <c r="BJ68" s="60">
        <f t="shared" ref="BJ68:BJ131" si="65">$BH$33-$H$33</f>
        <v>240.19413322685813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56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413</v>
      </c>
      <c r="BW68" s="13">
        <f>VLOOKUP(A68,'Données projet'!$A$113:$I$133,9,0)</f>
        <v>8.6</v>
      </c>
      <c r="BX68" s="13">
        <f t="array" ref="BX68">INDEX(BW:BW,MIN(IF(ISNUMBER(BW68:BW264),ROW(BW68:BW264),"")))</f>
        <v>8.6</v>
      </c>
      <c r="BY68" s="13">
        <f>IF(A68&lt;'Données projet'!$A$114,$BV$205^A68,IF(A68='Données projet'!$A$114,'Données projet'!$B$114,BY67+BX68-CG67))</f>
        <v>413.00000000000006</v>
      </c>
      <c r="BZ68" s="14">
        <f>BY68*VLOOKUP('Données projet'!$B$12,Paramètres!$A$1:$I$88,3,0)*VLOOKUP('Données projet'!$B$12,Paramètres!$A$1:$I$88,5,0)</f>
        <v>393.01080000000007</v>
      </c>
      <c r="CA68" s="14">
        <f t="shared" si="46"/>
        <v>90.358261784137085</v>
      </c>
      <c r="CB68" s="22">
        <f t="shared" ref="CB68:CB131" si="67">(BZ68+CA68)*0.475*44/12</f>
        <v>841.86778260737219</v>
      </c>
      <c r="CC68" s="60">
        <f t="shared" ref="CC68:CC131" si="68">CB68+(BT68+BU68)*44/12</f>
        <v>1135.2011159407054</v>
      </c>
      <c r="CD68" s="60">
        <f ca="1">AVERAGE(OFFSET($CC$3,0,0,'Données projet'!$E$12+1,1))-AVERAGE(OFFSET($H$3,0,0,'Données projet'!$E$12+1,1))</f>
        <v>623.21217629928469</v>
      </c>
      <c r="CE68" s="60">
        <f t="shared" ref="CE68:CE131" si="69">$CC$33-$H$33</f>
        <v>481.72972161993044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58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317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IF(A68&lt;'Données projet'!$A$140,$CQ$205^A68,IF(A68='Données projet'!$A$140,'Données projet'!$B$140,CT67+CS68-DB67))</f>
        <v>317</v>
      </c>
      <c r="CU68" s="18">
        <f>CT68*VLOOKUP('Données projet'!$B$13,Paramètres!$A$1:$I$88,3,0)*VLOOKUP('Données projet'!$B$13,Paramètres!$A$1:$I$88,5,0)</f>
        <v>306.60239999999999</v>
      </c>
      <c r="CV68" s="14">
        <f t="shared" si="47"/>
        <v>72.558821602115088</v>
      </c>
      <c r="CW68" s="22">
        <f t="shared" ref="CW68:CW131" si="71">(CU68+CV68)*0.475*44/12</f>
        <v>660.3724609570171</v>
      </c>
      <c r="CX68" s="60">
        <f t="shared" ref="CX68:CX131" si="72">CW68+(CO68+CP68)*44/12</f>
        <v>953.70579429035047</v>
      </c>
      <c r="CY68" s="60">
        <f ca="1">AVERAGE(OFFSET($CX$3,0,0,'Données projet'!$E$13+1,1))-AVERAGE(OFFSET($H$3,0,0,'Données projet'!$E$13+1,1))</f>
        <v>450.52897460309299</v>
      </c>
      <c r="CZ68" s="60">
        <f t="shared" ref="CZ68:CZ131" si="73">$CX$33-$H$33</f>
        <v>256.43229384163016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56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317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IF(A68&lt;'Données projet'!$A$166,$DL$205^A68,IF(A68='Données projet'!$A$166,'Données projet'!$B$166,DO67+DN68-DW67))</f>
        <v>317</v>
      </c>
      <c r="DP68" s="18">
        <f>DO68*VLOOKUP('Données projet'!$B$14,Paramètres!$A$1:$I$88,3,0)*VLOOKUP('Données projet'!$B$14,Paramètres!$A$1:$I$88,5,0)</f>
        <v>321.43800000000005</v>
      </c>
      <c r="DQ68" s="14">
        <f t="shared" si="48"/>
        <v>75.652479406660248</v>
      </c>
      <c r="DR68" s="22">
        <f t="shared" ref="DR68:DR131" si="75">(DP68+DQ68)*0.475*44/12</f>
        <v>691.59925163326659</v>
      </c>
      <c r="DS68" s="60">
        <f t="shared" ref="DS68:DS131" si="76">DR68+(DJ68+DK68)*44/12</f>
        <v>984.93258496659996</v>
      </c>
      <c r="DT68" s="60">
        <f ca="1">AVERAGE(OFFSET($DS$3,0,0,'Données projet'!$E$14+1,1))-AVERAGE(OFFSET($H$3,0,0,'Données projet'!$E$14+1,1))</f>
        <v>474.63177687063143</v>
      </c>
      <c r="DU68" s="60">
        <f t="shared" ref="DU68:DU131" si="77">$DS$33-$H$33</f>
        <v>268.5956535713255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56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317</v>
      </c>
      <c r="EH68" s="13">
        <f>VLOOKUP(A68,'Données projet'!$A$191:$I$211,9,0)</f>
        <v>8.8000000000000007</v>
      </c>
      <c r="EI68" s="13">
        <f t="array" ref="EI68">INDEX(EH:EH,MIN(IF(ISNUMBER(EH68:EH264),ROW(EH68:EH264),"")))</f>
        <v>8.8000000000000007</v>
      </c>
      <c r="EJ68" s="13">
        <f>IF(A68&lt;'Données projet'!$A$192,$EG$205^A68,IF(A68='Données projet'!$A$192,'Données projet'!$B$192,EJ67+EI68-ER67))</f>
        <v>317</v>
      </c>
      <c r="EK68" s="18">
        <f>EJ68*VLOOKUP('Données projet'!$B$15,Paramètres!$A$1:$I$88,3,0)*VLOOKUP('Données projet'!$B$15,Paramètres!$A$1:$I$88,5,0)</f>
        <v>276.93120000000005</v>
      </c>
      <c r="EL68" s="14">
        <f t="shared" si="49"/>
        <v>66.318067850126766</v>
      </c>
      <c r="EM68" s="22">
        <f t="shared" ref="EM68:EM131" si="79">(EK68+EL68)*0.475*44/12</f>
        <v>597.82580817230416</v>
      </c>
      <c r="EN68" s="60">
        <f t="shared" ref="EN68:EN131" si="80">EM68+(EE68+EF68)*44/12</f>
        <v>891.15914150563754</v>
      </c>
      <c r="EO68" s="60">
        <f ca="1">AVERAGE(OFFSET($EN$3,0,0,'Données projet'!$E$15+1,1))-AVERAGE(OFFSET($H$3,0,0,'Données projet'!$E$15+1,1))</f>
        <v>402.25078715328965</v>
      </c>
      <c r="EP68" s="60">
        <f t="shared" ref="EP68:EP131" si="81">$EN$33-$H$33</f>
        <v>232.06583422454258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56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0" t="e">
        <f t="shared" ref="FI68:FI131" si="84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0" t="e">
        <f t="shared" ref="GD68:GD131" si="88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0" t="e">
        <f t="shared" ref="GY68:GY131" si="92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3">
      <c r="A69" s="11">
        <f t="shared" ref="A69:A132" si="9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36.035999999999973</v>
      </c>
      <c r="D69" s="12">
        <f t="shared" ref="D69:D132" si="9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8">
        <f t="shared" si="57"/>
        <v>338.48614777065865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IF(A69&lt;'Données projet'!$A$36,$K$205^A69,IF(A69='Données projet'!$A$36,'Données projet'!$B$36,N68+M69-V68))</f>
        <v>-4.5474735088646412E-13</v>
      </c>
      <c r="O69" s="14">
        <f>N69*VLOOKUP('Données projet'!$B$9,Paramètres!$A$1:$I$88,3,0)*VLOOKUP('Données projet'!$B$9,Paramètres!$A$1:$I$88,5,0)</f>
        <v>-2.7193891583010558E-13</v>
      </c>
      <c r="P69" s="14" t="e">
        <f t="shared" ref="P69:P132" si="97">EXP(-1.0587+0.8836*LN(O69)+0.284)</f>
        <v>#NUM!</v>
      </c>
      <c r="Q69" s="22" t="e">
        <f t="shared" si="54"/>
        <v>#NUM!</v>
      </c>
      <c r="R69" s="60" t="e">
        <f t="shared" si="55"/>
        <v>#NUM!</v>
      </c>
      <c r="S69" s="60">
        <f ca="1">AVERAGE(OFFSET($R$3,0,0,'Données projet'!$E$9+1,1))-AVERAGE(OFFSET($H$3,0,0,'Données projet'!$E$9+1,1))</f>
        <v>271.38000364539801</v>
      </c>
      <c r="T69" s="60">
        <f t="shared" si="56"/>
        <v>264.52026741435606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8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22.7</v>
      </c>
      <c r="AI69" s="14">
        <f>IF(A69&lt;'Données projet'!$A$62,$AF$205^A69,IF(A69='Données projet'!$A$62,'Données projet'!$B$62,AI68+AH69-AQ68))</f>
        <v>540.1999999999997</v>
      </c>
      <c r="AJ69" s="14">
        <f>AI69*VLOOKUP('Données projet'!$B$10,Paramètres!$A$1:$I$88,3,0)*VLOOKUP('Données projet'!$B$10,Paramètres!$A$1:$I$88,5,0)</f>
        <v>252.81359999999987</v>
      </c>
      <c r="AK69" s="14">
        <f t="shared" ref="AK69:AK132" si="98">EXP(-1.0587+0.8836*LN(AJ69)+0.284)</f>
        <v>61.188037954168315</v>
      </c>
      <c r="AL69" s="22">
        <f t="shared" si="59"/>
        <v>546.88618610350966</v>
      </c>
      <c r="AM69" s="60">
        <f t="shared" si="60"/>
        <v>840.21951943684303</v>
      </c>
      <c r="AN69" s="60">
        <f ca="1">AVERAGE(OFFSET($AM$3,0,0,'Données projet'!$E$10+1,1))-AVERAGE(OFFSET($H$3,0,0,'Données projet'!$E$10+1,1))</f>
        <v>337.78495403273814</v>
      </c>
      <c r="AO69" s="60">
        <f t="shared" si="61"/>
        <v>125.68207463669694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IF(A69&lt;'Données projet'!$A$88,$BA$205^A69,IF(A69='Données projet'!$A$88,'Données projet'!$B$88,BD68+BC69-BL68))</f>
        <v>269.2</v>
      </c>
      <c r="BE69" s="14">
        <f>BD69*VLOOKUP('Données projet'!$B$11,Paramètres!$A$1:$I$88,3,0)*VLOOKUP('Données projet'!$B$11,Paramètres!$A$1:$I$88,5,0)</f>
        <v>243.57216</v>
      </c>
      <c r="BF69" s="14">
        <f t="shared" ref="BF69:BF132" si="99">EXP(-1.0587+0.8836*LN(BE69)+0.284)</f>
        <v>59.207435995642292</v>
      </c>
      <c r="BG69" s="22">
        <f t="shared" si="63"/>
        <v>527.34112969241028</v>
      </c>
      <c r="BH69" s="60">
        <f t="shared" si="64"/>
        <v>820.67446302574353</v>
      </c>
      <c r="BI69" s="60">
        <f ca="1">AVERAGE(OFFSET($BH$3,0,0,'Données projet'!$E$11+1,1))-AVERAGE(OFFSET($H$3,0,0,'Données projet'!$E$11+1,1))</f>
        <v>418.35474121670717</v>
      </c>
      <c r="BJ69" s="60">
        <f t="shared" si="65"/>
        <v>240.19413322685813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8.4</v>
      </c>
      <c r="BY69" s="13">
        <f>IF(A69&lt;'Données projet'!$A$114,$BV$205^A69,IF(A69='Données projet'!$A$114,'Données projet'!$B$114,BY68+BX69-CG68))</f>
        <v>363.40000000000003</v>
      </c>
      <c r="BZ69" s="14">
        <f>BY69*VLOOKUP('Données projet'!$B$12,Paramètres!$A$1:$I$88,3,0)*VLOOKUP('Données projet'!$B$12,Paramètres!$A$1:$I$88,5,0)</f>
        <v>345.81144</v>
      </c>
      <c r="CA69" s="14">
        <f t="shared" ref="CA69:CA132" si="100">EXP(-1.0587+0.8836*LN(BZ69)+0.284)</f>
        <v>80.69943983445495</v>
      </c>
      <c r="CB69" s="22">
        <f t="shared" si="67"/>
        <v>742.83978237834242</v>
      </c>
      <c r="CC69" s="60">
        <f t="shared" si="68"/>
        <v>1036.1731157116758</v>
      </c>
      <c r="CD69" s="60">
        <f ca="1">AVERAGE(OFFSET($CC$3,0,0,'Données projet'!$E$12+1,1))-AVERAGE(OFFSET($H$3,0,0,'Données projet'!$E$12+1,1))</f>
        <v>623.21217629928469</v>
      </c>
      <c r="CE69" s="60">
        <f t="shared" si="69"/>
        <v>481.72972161993044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IF(A69&lt;'Données projet'!$A$140,$CQ$205^A69,IF(A69='Données projet'!$A$140,'Données projet'!$B$140,CT68+CS69-DB68))</f>
        <v>269.2</v>
      </c>
      <c r="CU69" s="18">
        <f>CT69*VLOOKUP('Données projet'!$B$13,Paramètres!$A$1:$I$88,3,0)*VLOOKUP('Données projet'!$B$13,Paramètres!$A$1:$I$88,5,0)</f>
        <v>260.37024000000002</v>
      </c>
      <c r="CV69" s="14">
        <f t="shared" ref="CV69:CV132" si="101">EXP(-1.0587+0.8836*LN(CU69)+0.284)</f>
        <v>62.801291625234725</v>
      </c>
      <c r="CW69" s="22">
        <f t="shared" si="71"/>
        <v>562.85708424728386</v>
      </c>
      <c r="CX69" s="60">
        <f t="shared" si="72"/>
        <v>856.19041758061712</v>
      </c>
      <c r="CY69" s="60">
        <f ca="1">AVERAGE(OFFSET($CX$3,0,0,'Données projet'!$E$13+1,1))-AVERAGE(OFFSET($H$3,0,0,'Données projet'!$E$13+1,1))</f>
        <v>450.52897460309299</v>
      </c>
      <c r="CZ69" s="60">
        <f t="shared" si="73"/>
        <v>256.43229384163016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IF(A69&lt;'Données projet'!$A$166,$DL$205^A69,IF(A69='Données projet'!$A$166,'Données projet'!$B$166,DO68+DN69-DW68))</f>
        <v>269.2</v>
      </c>
      <c r="DP69" s="18">
        <f>DO69*VLOOKUP('Données projet'!$B$14,Paramètres!$A$1:$I$88,3,0)*VLOOKUP('Données projet'!$B$14,Paramètres!$A$1:$I$88,5,0)</f>
        <v>272.96879999999999</v>
      </c>
      <c r="DQ69" s="14">
        <f t="shared" ref="DQ69:DQ132" si="102">EXP(-1.0587+0.8836*LN(DP69)+0.284)</f>
        <v>65.478922017818945</v>
      </c>
      <c r="DR69" s="22">
        <f t="shared" si="75"/>
        <v>589.46311584770126</v>
      </c>
      <c r="DS69" s="60">
        <f t="shared" si="76"/>
        <v>882.79644918103463</v>
      </c>
      <c r="DT69" s="60">
        <f ca="1">AVERAGE(OFFSET($DS$3,0,0,'Données projet'!$E$14+1,1))-AVERAGE(OFFSET($H$3,0,0,'Données projet'!$E$14+1,1))</f>
        <v>474.63177687063143</v>
      </c>
      <c r="DU69" s="60">
        <f t="shared" si="77"/>
        <v>268.5956535713255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8.1999999999999993</v>
      </c>
      <c r="EJ69" s="13">
        <f>IF(A69&lt;'Données projet'!$A$192,$EG$205^A69,IF(A69='Données projet'!$A$192,'Données projet'!$B$192,EJ68+EI69-ER68))</f>
        <v>269.2</v>
      </c>
      <c r="EK69" s="18">
        <f>EJ69*VLOOKUP('Données projet'!$B$15,Paramètres!$A$1:$I$88,3,0)*VLOOKUP('Données projet'!$B$15,Paramètres!$A$1:$I$88,5,0)</f>
        <v>235.17312000000001</v>
      </c>
      <c r="EL69" s="14">
        <f t="shared" ref="EL69:EL132" si="103">EXP(-1.0587+0.8836*LN(EK69)+0.284)</f>
        <v>57.399778925799268</v>
      </c>
      <c r="EM69" s="22">
        <f t="shared" si="79"/>
        <v>509.56446562910043</v>
      </c>
      <c r="EN69" s="60">
        <f t="shared" si="80"/>
        <v>802.89779896243374</v>
      </c>
      <c r="EO69" s="60">
        <f ca="1">AVERAGE(OFFSET($EN$3,0,0,'Données projet'!$E$15+1,1))-AVERAGE(OFFSET($H$3,0,0,'Données projet'!$E$15+1,1))</f>
        <v>402.25078715328965</v>
      </c>
      <c r="EP69" s="60">
        <f t="shared" si="81"/>
        <v>232.06583422454258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0" t="e">
        <f t="shared" si="84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0" t="e">
        <f t="shared" si="88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0" t="e">
        <f t="shared" si="92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3">
      <c r="A70" s="11">
        <f t="shared" si="9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36.581999999999972</v>
      </c>
      <c r="D70" s="12">
        <f t="shared" si="9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8">
        <f t="shared" si="57"/>
        <v>339.69200392644217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IF(A70&lt;'Données projet'!$A$36,$K$205^A70,IF(A70='Données projet'!$A$36,'Données projet'!$B$36,N69+M70-V69))</f>
        <v>-4.5474735088646412E-13</v>
      </c>
      <c r="O70" s="14">
        <f>N70*VLOOKUP('Données projet'!$B$9,Paramètres!$A$1:$I$88,3,0)*VLOOKUP('Données projet'!$B$9,Paramètres!$A$1:$I$88,5,0)</f>
        <v>-2.7193891583010558E-13</v>
      </c>
      <c r="P70" s="14" t="e">
        <f t="shared" si="97"/>
        <v>#NUM!</v>
      </c>
      <c r="Q70" s="22" t="e">
        <f t="shared" si="54"/>
        <v>#NUM!</v>
      </c>
      <c r="R70" s="60" t="e">
        <f t="shared" si="55"/>
        <v>#NUM!</v>
      </c>
      <c r="S70" s="60">
        <f ca="1">AVERAGE(OFFSET($R$3,0,0,'Données projet'!$E$9+1,1))-AVERAGE(OFFSET($H$3,0,0,'Données projet'!$E$9+1,1))</f>
        <v>271.38000364539801</v>
      </c>
      <c r="T70" s="60">
        <f t="shared" si="56"/>
        <v>264.52026741435606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8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22.7</v>
      </c>
      <c r="AI70" s="14">
        <f>IF(A70&lt;'Données projet'!$A$62,$AF$205^A70,IF(A70='Données projet'!$A$62,'Données projet'!$B$62,AI69+AH70-AQ69))</f>
        <v>562.89999999999975</v>
      </c>
      <c r="AJ70" s="14">
        <f>AI70*VLOOKUP('Données projet'!$B$10,Paramètres!$A$1:$I$88,3,0)*VLOOKUP('Données projet'!$B$10,Paramètres!$A$1:$I$88,5,0)</f>
        <v>263.43719999999985</v>
      </c>
      <c r="AK70" s="14">
        <f t="shared" si="98"/>
        <v>63.454489128933133</v>
      </c>
      <c r="AL70" s="22">
        <f t="shared" si="59"/>
        <v>569.33635856622493</v>
      </c>
      <c r="AM70" s="60">
        <f t="shared" si="60"/>
        <v>862.6696918995583</v>
      </c>
      <c r="AN70" s="60">
        <f ca="1">AVERAGE(OFFSET($AM$3,0,0,'Données projet'!$E$10+1,1))-AVERAGE(OFFSET($H$3,0,0,'Données projet'!$E$10+1,1))</f>
        <v>337.78495403273814</v>
      </c>
      <c r="AO70" s="60">
        <f t="shared" si="61"/>
        <v>125.68207463669694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IF(A70&lt;'Données projet'!$A$88,$BA$205^A70,IF(A70='Données projet'!$A$88,'Données projet'!$B$88,BD69+BC70-BL69))</f>
        <v>277.39999999999998</v>
      </c>
      <c r="BE70" s="14">
        <f>BD70*VLOOKUP('Données projet'!$B$11,Paramètres!$A$1:$I$88,3,0)*VLOOKUP('Données projet'!$B$11,Paramètres!$A$1:$I$88,5,0)</f>
        <v>250.99151999999995</v>
      </c>
      <c r="BF70" s="14">
        <f t="shared" si="99"/>
        <v>60.798211000769406</v>
      </c>
      <c r="BG70" s="22">
        <f t="shared" si="63"/>
        <v>543.03378149300659</v>
      </c>
      <c r="BH70" s="60">
        <f t="shared" si="64"/>
        <v>836.36711482633996</v>
      </c>
      <c r="BI70" s="60">
        <f ca="1">AVERAGE(OFFSET($BH$3,0,0,'Données projet'!$E$11+1,1))-AVERAGE(OFFSET($H$3,0,0,'Données projet'!$E$11+1,1))</f>
        <v>418.35474121670717</v>
      </c>
      <c r="BJ70" s="60">
        <f t="shared" si="65"/>
        <v>240.19413322685813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8.4</v>
      </c>
      <c r="BY70" s="13">
        <f>IF(A70&lt;'Données projet'!$A$114,$BV$205^A70,IF(A70='Données projet'!$A$114,'Données projet'!$B$114,BY69+BX70-CG69))</f>
        <v>371.8</v>
      </c>
      <c r="BZ70" s="14">
        <f>BY70*VLOOKUP('Données projet'!$B$12,Paramètres!$A$1:$I$88,3,0)*VLOOKUP('Données projet'!$B$12,Paramètres!$A$1:$I$88,5,0)</f>
        <v>353.80488000000003</v>
      </c>
      <c r="CA70" s="14">
        <f t="shared" si="100"/>
        <v>82.345481843901794</v>
      </c>
      <c r="CB70" s="22">
        <f t="shared" si="67"/>
        <v>759.62854687812899</v>
      </c>
      <c r="CC70" s="60">
        <f t="shared" si="68"/>
        <v>1052.9618802114624</v>
      </c>
      <c r="CD70" s="60">
        <f ca="1">AVERAGE(OFFSET($CC$3,0,0,'Données projet'!$E$12+1,1))-AVERAGE(OFFSET($H$3,0,0,'Données projet'!$E$12+1,1))</f>
        <v>623.21217629928469</v>
      </c>
      <c r="CE70" s="60">
        <f t="shared" si="69"/>
        <v>481.72972161993044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IF(A70&lt;'Données projet'!$A$140,$CQ$205^A70,IF(A70='Données projet'!$A$140,'Données projet'!$B$140,CT69+CS70-DB69))</f>
        <v>277.39999999999998</v>
      </c>
      <c r="CU70" s="18">
        <f>CT70*VLOOKUP('Données projet'!$B$13,Paramètres!$A$1:$I$88,3,0)*VLOOKUP('Données projet'!$B$13,Paramètres!$A$1:$I$88,5,0)</f>
        <v>268.30127999999996</v>
      </c>
      <c r="CV70" s="14">
        <f t="shared" si="101"/>
        <v>64.488625713042012</v>
      </c>
      <c r="CW70" s="22">
        <f t="shared" si="71"/>
        <v>579.60908578354815</v>
      </c>
      <c r="CX70" s="60">
        <f t="shared" si="72"/>
        <v>872.94241911688141</v>
      </c>
      <c r="CY70" s="60">
        <f ca="1">AVERAGE(OFFSET($CX$3,0,0,'Données projet'!$E$13+1,1))-AVERAGE(OFFSET($H$3,0,0,'Données projet'!$E$13+1,1))</f>
        <v>450.52897460309299</v>
      </c>
      <c r="CZ70" s="60">
        <f t="shared" si="73"/>
        <v>256.43229384163016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IF(A70&lt;'Données projet'!$A$166,$DL$205^A70,IF(A70='Données projet'!$A$166,'Données projet'!$B$166,DO69+DN70-DW69))</f>
        <v>277.39999999999998</v>
      </c>
      <c r="DP70" s="18">
        <f>DO70*VLOOKUP('Données projet'!$B$14,Paramètres!$A$1:$I$88,3,0)*VLOOKUP('Données projet'!$B$14,Paramètres!$A$1:$I$88,5,0)</f>
        <v>281.28360000000004</v>
      </c>
      <c r="DQ70" s="14">
        <f t="shared" si="102"/>
        <v>67.238198209347928</v>
      </c>
      <c r="DR70" s="22">
        <f t="shared" si="75"/>
        <v>607.00879854794766</v>
      </c>
      <c r="DS70" s="60">
        <f t="shared" si="76"/>
        <v>900.34213188128092</v>
      </c>
      <c r="DT70" s="60">
        <f ca="1">AVERAGE(OFFSET($DS$3,0,0,'Données projet'!$E$14+1,1))-AVERAGE(OFFSET($H$3,0,0,'Données projet'!$E$14+1,1))</f>
        <v>474.63177687063143</v>
      </c>
      <c r="DU70" s="60">
        <f t="shared" si="77"/>
        <v>268.5956535713255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8.1999999999999993</v>
      </c>
      <c r="EJ70" s="13">
        <f>IF(A70&lt;'Données projet'!$A$192,$EG$205^A70,IF(A70='Données projet'!$A$192,'Données projet'!$B$192,EJ69+EI70-ER69))</f>
        <v>277.39999999999998</v>
      </c>
      <c r="EK70" s="18">
        <f>EJ70*VLOOKUP('Données projet'!$B$15,Paramètres!$A$1:$I$88,3,0)*VLOOKUP('Données projet'!$B$15,Paramètres!$A$1:$I$88,5,0)</f>
        <v>242.33663999999999</v>
      </c>
      <c r="EL70" s="14">
        <f t="shared" si="103"/>
        <v>58.941986117843534</v>
      </c>
      <c r="EM70" s="22">
        <f t="shared" si="79"/>
        <v>524.7269404885775</v>
      </c>
      <c r="EN70" s="60">
        <f t="shared" si="80"/>
        <v>818.06027382191087</v>
      </c>
      <c r="EO70" s="60">
        <f ca="1">AVERAGE(OFFSET($EN$3,0,0,'Données projet'!$E$15+1,1))-AVERAGE(OFFSET($H$3,0,0,'Données projet'!$E$15+1,1))</f>
        <v>402.25078715328965</v>
      </c>
      <c r="EP70" s="60">
        <f t="shared" si="81"/>
        <v>232.06583422454258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0" t="e">
        <f t="shared" si="84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0" t="e">
        <f t="shared" si="88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0" t="e">
        <f t="shared" si="92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3">
      <c r="A71" s="11">
        <f t="shared" si="9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37.127999999999972</v>
      </c>
      <c r="D71" s="12">
        <f t="shared" si="9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8">
        <f t="shared" si="57"/>
        <v>340.89741759743021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IF(A71&lt;'Données projet'!$A$36,$K$205^A71,IF(A71='Données projet'!$A$36,'Données projet'!$B$36,N70+M71-V70))</f>
        <v>-4.5474735088646412E-13</v>
      </c>
      <c r="O71" s="14">
        <f>N71*VLOOKUP('Données projet'!$B$9,Paramètres!$A$1:$I$88,3,0)*VLOOKUP('Données projet'!$B$9,Paramètres!$A$1:$I$88,5,0)</f>
        <v>-2.7193891583010558E-13</v>
      </c>
      <c r="P71" s="14" t="e">
        <f t="shared" si="97"/>
        <v>#NUM!</v>
      </c>
      <c r="Q71" s="22" t="e">
        <f t="shared" si="54"/>
        <v>#NUM!</v>
      </c>
      <c r="R71" s="60" t="e">
        <f t="shared" si="55"/>
        <v>#NUM!</v>
      </c>
      <c r="S71" s="60">
        <f ca="1">AVERAGE(OFFSET($R$3,0,0,'Données projet'!$E$9+1,1))-AVERAGE(OFFSET($H$3,0,0,'Données projet'!$E$9+1,1))</f>
        <v>271.38000364539801</v>
      </c>
      <c r="T71" s="60">
        <f t="shared" si="56"/>
        <v>264.52026741435606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8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22.7</v>
      </c>
      <c r="AI71" s="14">
        <f>IF(A71&lt;'Données projet'!$A$62,$AF$205^A71,IF(A71='Données projet'!$A$62,'Données projet'!$B$62,AI70+AH71-AQ70))</f>
        <v>585.5999999999998</v>
      </c>
      <c r="AJ71" s="14">
        <f>AI71*VLOOKUP('Données projet'!$B$10,Paramètres!$A$1:$I$88,3,0)*VLOOKUP('Données projet'!$B$10,Paramètres!$A$1:$I$88,5,0)</f>
        <v>274.06079999999992</v>
      </c>
      <c r="AK71" s="14">
        <f t="shared" si="98"/>
        <v>65.710323362952934</v>
      </c>
      <c r="AL71" s="22">
        <f t="shared" si="59"/>
        <v>591.76803985714275</v>
      </c>
      <c r="AM71" s="60">
        <f t="shared" si="60"/>
        <v>885.10137319047612</v>
      </c>
      <c r="AN71" s="60">
        <f ca="1">AVERAGE(OFFSET($AM$3,0,0,'Données projet'!$E$10+1,1))-AVERAGE(OFFSET($H$3,0,0,'Données projet'!$E$10+1,1))</f>
        <v>337.78495403273814</v>
      </c>
      <c r="AO71" s="60">
        <f t="shared" si="61"/>
        <v>125.68207463669694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IF(A71&lt;'Données projet'!$A$88,$BA$205^A71,IF(A71='Données projet'!$A$88,'Données projet'!$B$88,BD70+BC71-BL70))</f>
        <v>285.59999999999997</v>
      </c>
      <c r="BE71" s="14">
        <f>BD71*VLOOKUP('Données projet'!$B$11,Paramètres!$A$1:$I$88,3,0)*VLOOKUP('Données projet'!$B$11,Paramètres!$A$1:$I$88,5,0)</f>
        <v>258.41087999999996</v>
      </c>
      <c r="BF71" s="14">
        <f t="shared" si="99"/>
        <v>62.383521020316756</v>
      </c>
      <c r="BG71" s="22">
        <f t="shared" si="63"/>
        <v>558.71691511038489</v>
      </c>
      <c r="BH71" s="60">
        <f t="shared" si="64"/>
        <v>852.05024844371815</v>
      </c>
      <c r="BI71" s="60">
        <f ca="1">AVERAGE(OFFSET($BH$3,0,0,'Données projet'!$E$11+1,1))-AVERAGE(OFFSET($H$3,0,0,'Données projet'!$E$11+1,1))</f>
        <v>418.35474121670717</v>
      </c>
      <c r="BJ71" s="60">
        <f t="shared" si="65"/>
        <v>240.19413322685813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8.4</v>
      </c>
      <c r="BY71" s="13">
        <f>IF(A71&lt;'Données projet'!$A$114,$BV$205^A71,IF(A71='Données projet'!$A$114,'Données projet'!$B$114,BY70+BX71-CG70))</f>
        <v>380.2</v>
      </c>
      <c r="BZ71" s="14">
        <f>BY71*VLOOKUP('Données projet'!$B$12,Paramètres!$A$1:$I$88,3,0)*VLOOKUP('Données projet'!$B$12,Paramètres!$A$1:$I$88,5,0)</f>
        <v>361.79831999999999</v>
      </c>
      <c r="CA71" s="14">
        <f t="shared" si="100"/>
        <v>83.987200388634179</v>
      </c>
      <c r="CB71" s="22">
        <f t="shared" si="67"/>
        <v>776.40978134353782</v>
      </c>
      <c r="CC71" s="60">
        <f t="shared" si="68"/>
        <v>1069.7431146768711</v>
      </c>
      <c r="CD71" s="60">
        <f ca="1">AVERAGE(OFFSET($CC$3,0,0,'Données projet'!$E$12+1,1))-AVERAGE(OFFSET($H$3,0,0,'Données projet'!$E$12+1,1))</f>
        <v>623.21217629928469</v>
      </c>
      <c r="CE71" s="60">
        <f t="shared" si="69"/>
        <v>481.72972161993044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IF(A71&lt;'Données projet'!$A$140,$CQ$205^A71,IF(A71='Données projet'!$A$140,'Données projet'!$B$140,CT70+CS71-DB70))</f>
        <v>285.59999999999997</v>
      </c>
      <c r="CU71" s="18">
        <f>CT71*VLOOKUP('Données projet'!$B$13,Paramètres!$A$1:$I$88,3,0)*VLOOKUP('Données projet'!$B$13,Paramètres!$A$1:$I$88,5,0)</f>
        <v>276.23231999999996</v>
      </c>
      <c r="CV71" s="14">
        <f t="shared" si="101"/>
        <v>66.170163093943458</v>
      </c>
      <c r="CW71" s="22">
        <f t="shared" si="71"/>
        <v>596.35099138861813</v>
      </c>
      <c r="CX71" s="60">
        <f t="shared" si="72"/>
        <v>889.6843247219515</v>
      </c>
      <c r="CY71" s="60">
        <f ca="1">AVERAGE(OFFSET($CX$3,0,0,'Données projet'!$E$13+1,1))-AVERAGE(OFFSET($H$3,0,0,'Données projet'!$E$13+1,1))</f>
        <v>450.52897460309299</v>
      </c>
      <c r="CZ71" s="60">
        <f t="shared" si="73"/>
        <v>256.43229384163016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IF(A71&lt;'Données projet'!$A$166,$DL$205^A71,IF(A71='Données projet'!$A$166,'Données projet'!$B$166,DO70+DN71-DW70))</f>
        <v>285.59999999999997</v>
      </c>
      <c r="DP71" s="18">
        <f>DO71*VLOOKUP('Données projet'!$B$14,Paramètres!$A$1:$I$88,3,0)*VLOOKUP('Données projet'!$B$14,Paramètres!$A$1:$I$88,5,0)</f>
        <v>289.59839999999997</v>
      </c>
      <c r="DQ71" s="14">
        <f t="shared" si="102"/>
        <v>68.991430542388798</v>
      </c>
      <c r="DR71" s="22">
        <f t="shared" si="75"/>
        <v>624.54395486132705</v>
      </c>
      <c r="DS71" s="60">
        <f t="shared" si="76"/>
        <v>917.87728819466042</v>
      </c>
      <c r="DT71" s="60">
        <f ca="1">AVERAGE(OFFSET($DS$3,0,0,'Données projet'!$E$14+1,1))-AVERAGE(OFFSET($H$3,0,0,'Données projet'!$E$14+1,1))</f>
        <v>474.63177687063143</v>
      </c>
      <c r="DU71" s="60">
        <f t="shared" si="77"/>
        <v>268.5956535713255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8.1999999999999993</v>
      </c>
      <c r="EJ71" s="13">
        <f>IF(A71&lt;'Données projet'!$A$192,$EG$205^A71,IF(A71='Données projet'!$A$192,'Données projet'!$B$192,EJ70+EI71-ER70))</f>
        <v>285.59999999999997</v>
      </c>
      <c r="EK71" s="18">
        <f>EJ71*VLOOKUP('Données projet'!$B$15,Paramètres!$A$1:$I$88,3,0)*VLOOKUP('Données projet'!$B$15,Paramètres!$A$1:$I$88,5,0)</f>
        <v>249.50016000000002</v>
      </c>
      <c r="EL71" s="14">
        <f t="shared" si="103"/>
        <v>60.478895175306739</v>
      </c>
      <c r="EM71" s="22">
        <f t="shared" si="79"/>
        <v>539.88018776365925</v>
      </c>
      <c r="EN71" s="60">
        <f t="shared" si="80"/>
        <v>833.21352109699251</v>
      </c>
      <c r="EO71" s="60">
        <f ca="1">AVERAGE(OFFSET($EN$3,0,0,'Données projet'!$E$15+1,1))-AVERAGE(OFFSET($H$3,0,0,'Données projet'!$E$15+1,1))</f>
        <v>402.25078715328965</v>
      </c>
      <c r="EP71" s="60">
        <f t="shared" si="81"/>
        <v>232.06583422454258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0" t="e">
        <f t="shared" si="84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0" t="e">
        <f t="shared" si="88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0" t="e">
        <f t="shared" si="92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3">
      <c r="A72" s="11">
        <f t="shared" si="9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72" s="12">
        <f t="shared" si="9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8">
        <f t="shared" si="57"/>
        <v>342.10239604249472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IF(A72&lt;'Données projet'!$A$36,$K$205^A72,IF(A72='Données projet'!$A$36,'Données projet'!$B$36,N71+M72-V71))</f>
        <v>-4.5474735088646412E-13</v>
      </c>
      <c r="O72" s="14">
        <f>N72*VLOOKUP('Données projet'!$B$9,Paramètres!$A$1:$I$88,3,0)*VLOOKUP('Données projet'!$B$9,Paramètres!$A$1:$I$88,5,0)</f>
        <v>-2.7193891583010558E-13</v>
      </c>
      <c r="P72" s="14" t="e">
        <f t="shared" si="97"/>
        <v>#NUM!</v>
      </c>
      <c r="Q72" s="22" t="e">
        <f t="shared" si="54"/>
        <v>#NUM!</v>
      </c>
      <c r="R72" s="60" t="e">
        <f t="shared" si="55"/>
        <v>#NUM!</v>
      </c>
      <c r="S72" s="60">
        <f ca="1">AVERAGE(OFFSET($R$3,0,0,'Données projet'!$E$9+1,1))-AVERAGE(OFFSET($H$3,0,0,'Données projet'!$E$9+1,1))</f>
        <v>271.38000364539801</v>
      </c>
      <c r="T72" s="60">
        <f t="shared" si="56"/>
        <v>264.52026741435606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8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22.7</v>
      </c>
      <c r="AI72" s="14">
        <f>IF(A72&lt;'Données projet'!$A$62,$AF$205^A72,IF(A72='Données projet'!$A$62,'Données projet'!$B$62,AI71+AH72-AQ71))</f>
        <v>608.29999999999984</v>
      </c>
      <c r="AJ72" s="14">
        <f>AI72*VLOOKUP('Données projet'!$B$10,Paramètres!$A$1:$I$88,3,0)*VLOOKUP('Données projet'!$B$10,Paramètres!$A$1:$I$88,5,0)</f>
        <v>284.68439999999993</v>
      </c>
      <c r="AK72" s="14">
        <f t="shared" si="98"/>
        <v>67.955999311251276</v>
      </c>
      <c r="AL72" s="22">
        <f t="shared" si="59"/>
        <v>614.18202880042918</v>
      </c>
      <c r="AM72" s="60">
        <f t="shared" si="60"/>
        <v>907.51536213376244</v>
      </c>
      <c r="AN72" s="60">
        <f ca="1">AVERAGE(OFFSET($AM$3,0,0,'Données projet'!$E$10+1,1))-AVERAGE(OFFSET($H$3,0,0,'Données projet'!$E$10+1,1))</f>
        <v>337.78495403273814</v>
      </c>
      <c r="AO72" s="60">
        <f t="shared" si="61"/>
        <v>125.68207463669694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IF(A72&lt;'Données projet'!$A$88,$BA$205^A72,IF(A72='Données projet'!$A$88,'Données projet'!$B$88,BD71+BC72-BL71))</f>
        <v>293.79999999999995</v>
      </c>
      <c r="BE72" s="14">
        <f>BD72*VLOOKUP('Données projet'!$B$11,Paramètres!$A$1:$I$88,3,0)*VLOOKUP('Données projet'!$B$11,Paramètres!$A$1:$I$88,5,0)</f>
        <v>265.83023999999995</v>
      </c>
      <c r="BF72" s="14">
        <f t="shared" si="99"/>
        <v>63.963540982526439</v>
      </c>
      <c r="BG72" s="22">
        <f t="shared" si="63"/>
        <v>574.39083521123348</v>
      </c>
      <c r="BH72" s="60">
        <f t="shared" si="64"/>
        <v>867.72416854456674</v>
      </c>
      <c r="BI72" s="60">
        <f ca="1">AVERAGE(OFFSET($BH$3,0,0,'Données projet'!$E$11+1,1))-AVERAGE(OFFSET($H$3,0,0,'Données projet'!$E$11+1,1))</f>
        <v>418.35474121670717</v>
      </c>
      <c r="BJ72" s="60">
        <f t="shared" si="65"/>
        <v>240.19413322685813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8.4</v>
      </c>
      <c r="BY72" s="13">
        <f>IF(A72&lt;'Données projet'!$A$114,$BV$205^A72,IF(A72='Données projet'!$A$114,'Données projet'!$B$114,BY71+BX72-CG71))</f>
        <v>388.59999999999997</v>
      </c>
      <c r="BZ72" s="14">
        <f>BY72*VLOOKUP('Données projet'!$B$12,Paramètres!$A$1:$I$88,3,0)*VLOOKUP('Données projet'!$B$12,Paramètres!$A$1:$I$88,5,0)</f>
        <v>369.79175999999995</v>
      </c>
      <c r="CA72" s="14">
        <f t="shared" si="100"/>
        <v>85.624701988855662</v>
      </c>
      <c r="CB72" s="22">
        <f t="shared" si="67"/>
        <v>793.18367129725686</v>
      </c>
      <c r="CC72" s="60">
        <f t="shared" si="68"/>
        <v>1086.5170046305902</v>
      </c>
      <c r="CD72" s="60">
        <f ca="1">AVERAGE(OFFSET($CC$3,0,0,'Données projet'!$E$12+1,1))-AVERAGE(OFFSET($H$3,0,0,'Données projet'!$E$12+1,1))</f>
        <v>623.21217629928469</v>
      </c>
      <c r="CE72" s="60">
        <f t="shared" si="69"/>
        <v>481.72972161993044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IF(A72&lt;'Données projet'!$A$140,$CQ$205^A72,IF(A72='Données projet'!$A$140,'Données projet'!$B$140,CT71+CS72-DB71))</f>
        <v>293.79999999999995</v>
      </c>
      <c r="CU72" s="18">
        <f>CT72*VLOOKUP('Données projet'!$B$13,Paramètres!$A$1:$I$88,3,0)*VLOOKUP('Données projet'!$B$13,Paramètres!$A$1:$I$88,5,0)</f>
        <v>284.16335999999995</v>
      </c>
      <c r="CV72" s="14">
        <f t="shared" si="101"/>
        <v>67.846089314219739</v>
      </c>
      <c r="CW72" s="22">
        <f t="shared" si="71"/>
        <v>613.08312422226595</v>
      </c>
      <c r="CX72" s="60">
        <f t="shared" si="72"/>
        <v>906.41645755559921</v>
      </c>
      <c r="CY72" s="60">
        <f ca="1">AVERAGE(OFFSET($CX$3,0,0,'Données projet'!$E$13+1,1))-AVERAGE(OFFSET($H$3,0,0,'Données projet'!$E$13+1,1))</f>
        <v>450.52897460309299</v>
      </c>
      <c r="CZ72" s="60">
        <f t="shared" si="73"/>
        <v>256.43229384163016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IF(A72&lt;'Données projet'!$A$166,$DL$205^A72,IF(A72='Données projet'!$A$166,'Données projet'!$B$166,DO71+DN72-DW71))</f>
        <v>293.79999999999995</v>
      </c>
      <c r="DP72" s="18">
        <f>DO72*VLOOKUP('Données projet'!$B$14,Paramètres!$A$1:$I$88,3,0)*VLOOKUP('Données projet'!$B$14,Paramètres!$A$1:$I$88,5,0)</f>
        <v>297.91319999999996</v>
      </c>
      <c r="DQ72" s="14">
        <f t="shared" si="102"/>
        <v>70.73881247427552</v>
      </c>
      <c r="DR72" s="22">
        <f t="shared" si="75"/>
        <v>642.06892172602977</v>
      </c>
      <c r="DS72" s="60">
        <f t="shared" si="76"/>
        <v>935.40225505936314</v>
      </c>
      <c r="DT72" s="60">
        <f ca="1">AVERAGE(OFFSET($DS$3,0,0,'Données projet'!$E$14+1,1))-AVERAGE(OFFSET($H$3,0,0,'Données projet'!$E$14+1,1))</f>
        <v>474.63177687063143</v>
      </c>
      <c r="DU72" s="60">
        <f t="shared" si="77"/>
        <v>268.5956535713255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8.1999999999999993</v>
      </c>
      <c r="EJ72" s="13">
        <f>IF(A72&lt;'Données projet'!$A$192,$EG$205^A72,IF(A72='Données projet'!$A$192,'Données projet'!$B$192,EJ71+EI72-ER71))</f>
        <v>293.79999999999995</v>
      </c>
      <c r="EK72" s="18">
        <f>EJ72*VLOOKUP('Données projet'!$B$15,Paramètres!$A$1:$I$88,3,0)*VLOOKUP('Données projet'!$B$15,Paramètres!$A$1:$I$88,5,0)</f>
        <v>256.66368</v>
      </c>
      <c r="EL72" s="14">
        <f t="shared" si="103"/>
        <v>62.010675685711888</v>
      </c>
      <c r="EM72" s="22">
        <f t="shared" si="79"/>
        <v>555.02450281928157</v>
      </c>
      <c r="EN72" s="60">
        <f t="shared" si="80"/>
        <v>848.35783615261494</v>
      </c>
      <c r="EO72" s="60">
        <f ca="1">AVERAGE(OFFSET($EN$3,0,0,'Données projet'!$E$15+1,1))-AVERAGE(OFFSET($H$3,0,0,'Données projet'!$E$15+1,1))</f>
        <v>402.25078715328965</v>
      </c>
      <c r="EP72" s="60">
        <f t="shared" si="81"/>
        <v>232.06583422454258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0" t="e">
        <f t="shared" si="84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0" t="e">
        <f t="shared" si="88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0" t="e">
        <f t="shared" si="92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3">
      <c r="A73" s="11">
        <f t="shared" si="9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38.21999999999997</v>
      </c>
      <c r="D73" s="12">
        <f t="shared" si="9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8">
        <f t="shared" si="57"/>
        <v>343.30694629802451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IF(A73&lt;'Données projet'!$A$36,$K$205^A73,IF(A73='Données projet'!$A$36,'Données projet'!$B$36,N72+M73-V72))</f>
        <v>-4.5474735088646412E-13</v>
      </c>
      <c r="O73" s="14">
        <f>N73*VLOOKUP('Données projet'!$B$9,Paramètres!$A$1:$I$88,3,0)*VLOOKUP('Données projet'!$B$9,Paramètres!$A$1:$I$88,5,0)</f>
        <v>-2.7193891583010558E-13</v>
      </c>
      <c r="P73" s="14" t="e">
        <f t="shared" si="97"/>
        <v>#NUM!</v>
      </c>
      <c r="Q73" s="22" t="e">
        <f t="shared" si="54"/>
        <v>#NUM!</v>
      </c>
      <c r="R73" s="60" t="e">
        <f t="shared" si="55"/>
        <v>#NUM!</v>
      </c>
      <c r="S73" s="60">
        <f ca="1">AVERAGE(OFFSET($R$3,0,0,'Données projet'!$E$9+1,1))-AVERAGE(OFFSET($H$3,0,0,'Données projet'!$E$9+1,1))</f>
        <v>271.38000364539801</v>
      </c>
      <c r="T73" s="60">
        <f t="shared" si="56"/>
        <v>264.52026741435606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8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631</v>
      </c>
      <c r="AG73" s="13">
        <f>VLOOKUP(A73,'Données projet'!$A$61:$I$81,9,0)</f>
        <v>22.7</v>
      </c>
      <c r="AH73" s="13">
        <f t="array" ref="AH73">INDEX(AG:AG,MIN(IF(ISNUMBER(AG73:AG269),ROW(AG73:AG269),"")))</f>
        <v>22.7</v>
      </c>
      <c r="AI73" s="14">
        <f>IF(A73&lt;'Données projet'!$A$62,$AF$205^A73,IF(A73='Données projet'!$A$62,'Données projet'!$B$62,AI72+AH73-AQ72))</f>
        <v>630.99999999999989</v>
      </c>
      <c r="AJ73" s="14">
        <f>AI73*VLOOKUP('Données projet'!$B$10,Paramètres!$A$1:$I$88,3,0)*VLOOKUP('Données projet'!$B$10,Paramètres!$A$1:$I$88,5,0)</f>
        <v>295.30799999999994</v>
      </c>
      <c r="AK73" s="14">
        <f t="shared" si="98"/>
        <v>70.191939458146834</v>
      </c>
      <c r="AL73" s="22">
        <f t="shared" si="59"/>
        <v>636.57906122293889</v>
      </c>
      <c r="AM73" s="60">
        <f t="shared" si="60"/>
        <v>929.91239455627215</v>
      </c>
      <c r="AN73" s="60">
        <f ca="1">AVERAGE(OFFSET($AM$3,0,0,'Données projet'!$E$10+1,1))-AVERAGE(OFFSET($H$3,0,0,'Données projet'!$E$10+1,1))</f>
        <v>337.78495403273814</v>
      </c>
      <c r="AO73" s="60">
        <f t="shared" si="61"/>
        <v>125.68207463669694</v>
      </c>
      <c r="AP73" s="16">
        <f>IF(ISNA(VLOOKUP(A73,'Données projet'!$A$61:$I$81,3,0)),0,VLOOKUP(A73,'Données projet'!$A$61:$I$81,3,0))</f>
        <v>4</v>
      </c>
      <c r="AQ73" s="16">
        <f>IF(ISNA(VLOOKUP(A73,'Données projet'!$A$61:$I$81,4,0)),0,VLOOKUP(A73,'Données projet'!$A$61:$I$81,4,0))</f>
        <v>109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IF(A73&lt;'Données projet'!$A$88,$BA$205^A73,IF(A73='Données projet'!$A$88,'Données projet'!$B$88,BD72+BC73-BL72))</f>
        <v>301.99999999999994</v>
      </c>
      <c r="BE73" s="14">
        <f>BD73*VLOOKUP('Données projet'!$B$11,Paramètres!$A$1:$I$88,3,0)*VLOOKUP('Données projet'!$B$11,Paramètres!$A$1:$I$88,5,0)</f>
        <v>273.24959999999999</v>
      </c>
      <c r="BF73" s="14">
        <f t="shared" si="99"/>
        <v>65.538435495514321</v>
      </c>
      <c r="BG73" s="22">
        <f t="shared" si="63"/>
        <v>590.05582848802067</v>
      </c>
      <c r="BH73" s="60">
        <f t="shared" si="64"/>
        <v>883.38916182135404</v>
      </c>
      <c r="BI73" s="60">
        <f ca="1">AVERAGE(OFFSET($BH$3,0,0,'Données projet'!$E$11+1,1))-AVERAGE(OFFSET($H$3,0,0,'Données projet'!$E$11+1,1))</f>
        <v>418.35474121670717</v>
      </c>
      <c r="BJ73" s="60">
        <f t="shared" si="65"/>
        <v>240.19413322685813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397</v>
      </c>
      <c r="BW73" s="13">
        <f>VLOOKUP(A73,'Données projet'!$A$113:$I$133,9,0)</f>
        <v>8.4</v>
      </c>
      <c r="BX73" s="13">
        <f t="array" ref="BX73">INDEX(BW:BW,MIN(IF(ISNUMBER(BW73:BW269),ROW(BW73:BW269),"")))</f>
        <v>8.4</v>
      </c>
      <c r="BY73" s="13">
        <f>IF(A73&lt;'Données projet'!$A$114,$BV$205^A73,IF(A73='Données projet'!$A$114,'Données projet'!$B$114,BY72+BX73-CG72))</f>
        <v>396.99999999999994</v>
      </c>
      <c r="BZ73" s="14">
        <f>BY73*VLOOKUP('Données projet'!$B$12,Paramètres!$A$1:$I$88,3,0)*VLOOKUP('Données projet'!$B$12,Paramètres!$A$1:$I$88,5,0)</f>
        <v>377.78519999999997</v>
      </c>
      <c r="CA73" s="14">
        <f t="shared" si="100"/>
        <v>87.258088296645838</v>
      </c>
      <c r="CB73" s="22">
        <f t="shared" si="67"/>
        <v>809.95039378332478</v>
      </c>
      <c r="CC73" s="60">
        <f t="shared" si="68"/>
        <v>1103.2837271166582</v>
      </c>
      <c r="CD73" s="60">
        <f ca="1">AVERAGE(OFFSET($CC$3,0,0,'Données projet'!$E$12+1,1))-AVERAGE(OFFSET($H$3,0,0,'Données projet'!$E$12+1,1))</f>
        <v>623.21217629928469</v>
      </c>
      <c r="CE73" s="60">
        <f t="shared" si="69"/>
        <v>481.72972161993044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IF(A73&lt;'Données projet'!$A$140,$CQ$205^A73,IF(A73='Données projet'!$A$140,'Données projet'!$B$140,CT72+CS73-DB72))</f>
        <v>301.99999999999994</v>
      </c>
      <c r="CU73" s="18">
        <f>CT73*VLOOKUP('Données projet'!$B$13,Paramètres!$A$1:$I$88,3,0)*VLOOKUP('Données projet'!$B$13,Paramètres!$A$1:$I$88,5,0)</f>
        <v>292.09439999999995</v>
      </c>
      <c r="CV73" s="14">
        <f t="shared" si="101"/>
        <v>69.516578973599849</v>
      </c>
      <c r="CW73" s="22">
        <f t="shared" si="71"/>
        <v>629.80578837901965</v>
      </c>
      <c r="CX73" s="60">
        <f t="shared" si="72"/>
        <v>923.13912171235302</v>
      </c>
      <c r="CY73" s="60">
        <f ca="1">AVERAGE(OFFSET($CX$3,0,0,'Données projet'!$E$13+1,1))-AVERAGE(OFFSET($H$3,0,0,'Données projet'!$E$13+1,1))</f>
        <v>450.52897460309299</v>
      </c>
      <c r="CZ73" s="60">
        <f t="shared" si="73"/>
        <v>256.43229384163016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IF(A73&lt;'Données projet'!$A$166,$DL$205^A73,IF(A73='Données projet'!$A$166,'Données projet'!$B$166,DO72+DN73-DW72))</f>
        <v>301.99999999999994</v>
      </c>
      <c r="DP73" s="18">
        <f>DO73*VLOOKUP('Données projet'!$B$14,Paramètres!$A$1:$I$88,3,0)*VLOOKUP('Données projet'!$B$14,Paramètres!$A$1:$I$88,5,0)</f>
        <v>306.22800000000001</v>
      </c>
      <c r="DQ73" s="14">
        <f t="shared" si="102"/>
        <v>72.480526049067294</v>
      </c>
      <c r="DR73" s="22">
        <f t="shared" si="75"/>
        <v>659.58401620212555</v>
      </c>
      <c r="DS73" s="60">
        <f t="shared" si="76"/>
        <v>952.91734953545892</v>
      </c>
      <c r="DT73" s="60">
        <f ca="1">AVERAGE(OFFSET($DS$3,0,0,'Données projet'!$E$14+1,1))-AVERAGE(OFFSET($H$3,0,0,'Données projet'!$E$14+1,1))</f>
        <v>474.63177687063143</v>
      </c>
      <c r="DU73" s="60">
        <f t="shared" si="77"/>
        <v>268.5956535713255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302</v>
      </c>
      <c r="EH73" s="13">
        <f>VLOOKUP(A73,'Données projet'!$A$191:$I$211,9,0)</f>
        <v>8.1999999999999993</v>
      </c>
      <c r="EI73" s="13">
        <f t="array" ref="EI73">INDEX(EH:EH,MIN(IF(ISNUMBER(EH73:EH269),ROW(EH73:EH269),"")))</f>
        <v>8.1999999999999993</v>
      </c>
      <c r="EJ73" s="13">
        <f>IF(A73&lt;'Données projet'!$A$192,$EG$205^A73,IF(A73='Données projet'!$A$192,'Données projet'!$B$192,EJ72+EI73-ER72))</f>
        <v>301.99999999999994</v>
      </c>
      <c r="EK73" s="18">
        <f>EJ73*VLOOKUP('Données projet'!$B$15,Paramètres!$A$1:$I$88,3,0)*VLOOKUP('Données projet'!$B$15,Paramètres!$A$1:$I$88,5,0)</f>
        <v>263.82719999999995</v>
      </c>
      <c r="EL73" s="14">
        <f t="shared" si="103"/>
        <v>63.537487231538819</v>
      </c>
      <c r="EM73" s="22">
        <f t="shared" si="79"/>
        <v>570.16016359492994</v>
      </c>
      <c r="EN73" s="60">
        <f t="shared" si="80"/>
        <v>863.49349692826331</v>
      </c>
      <c r="EO73" s="60">
        <f ca="1">AVERAGE(OFFSET($EN$3,0,0,'Données projet'!$E$15+1,1))-AVERAGE(OFFSET($H$3,0,0,'Données projet'!$E$15+1,1))</f>
        <v>402.25078715328965</v>
      </c>
      <c r="EP73" s="60">
        <f t="shared" si="81"/>
        <v>232.06583422454258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0" t="e">
        <f t="shared" si="84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0" t="e">
        <f t="shared" si="88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0" t="e">
        <f t="shared" si="92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3">
      <c r="A74" s="11">
        <f t="shared" si="9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38.76599999999997</v>
      </c>
      <c r="D74" s="12">
        <f t="shared" si="9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8">
        <f t="shared" si="57"/>
        <v>344.51107518782362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IF(A74&lt;'Données projet'!$A$36,$K$205^A74,IF(A74='Données projet'!$A$36,'Données projet'!$B$36,N73+M74-V73))</f>
        <v>-4.5474735088646412E-13</v>
      </c>
      <c r="O74" s="14">
        <f>N74*VLOOKUP('Données projet'!$B$9,Paramètres!$A$1:$I$88,3,0)*VLOOKUP('Données projet'!$B$9,Paramètres!$A$1:$I$88,5,0)</f>
        <v>-2.7193891583010558E-13</v>
      </c>
      <c r="P74" s="14" t="e">
        <f t="shared" si="97"/>
        <v>#NUM!</v>
      </c>
      <c r="Q74" s="22" t="e">
        <f t="shared" si="54"/>
        <v>#NUM!</v>
      </c>
      <c r="R74" s="60" t="e">
        <f t="shared" si="55"/>
        <v>#NUM!</v>
      </c>
      <c r="S74" s="60">
        <f ca="1">AVERAGE(OFFSET($R$3,0,0,'Données projet'!$E$9+1,1))-AVERAGE(OFFSET($H$3,0,0,'Données projet'!$E$9+1,1))</f>
        <v>271.38000364539801</v>
      </c>
      <c r="T74" s="60">
        <f t="shared" si="56"/>
        <v>264.52026741435606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8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21.2</v>
      </c>
      <c r="AI74" s="14">
        <f>IF(A74&lt;'Données projet'!$A$62,$AF$205^A74,IF(A74='Données projet'!$A$62,'Données projet'!$B$62,AI73+AH74-AQ73))</f>
        <v>543.19999999999993</v>
      </c>
      <c r="AJ74" s="14">
        <f>AI74*VLOOKUP('Données projet'!$B$10,Paramètres!$A$1:$I$88,3,0)*VLOOKUP('Données projet'!$B$10,Paramètres!$A$1:$I$88,5,0)</f>
        <v>254.21759999999998</v>
      </c>
      <c r="AK74" s="14">
        <f t="shared" si="98"/>
        <v>61.488195182366475</v>
      </c>
      <c r="AL74" s="22">
        <f t="shared" si="59"/>
        <v>549.85425994262152</v>
      </c>
      <c r="AM74" s="60">
        <f t="shared" si="60"/>
        <v>843.1875932759549</v>
      </c>
      <c r="AN74" s="60">
        <f ca="1">AVERAGE(OFFSET($AM$3,0,0,'Données projet'!$E$10+1,1))-AVERAGE(OFFSET($H$3,0,0,'Données projet'!$E$10+1,1))</f>
        <v>337.78495403273814</v>
      </c>
      <c r="AO74" s="60">
        <f t="shared" si="61"/>
        <v>125.68207463669694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IF(A74&lt;'Données projet'!$A$88,$BA$205^A74,IF(A74='Données projet'!$A$88,'Données projet'!$B$88,BD73+BC74-BL73))</f>
        <v>309.59999999999997</v>
      </c>
      <c r="BE74" s="14">
        <f>BD74*VLOOKUP('Données projet'!$B$11,Paramètres!$A$1:$I$88,3,0)*VLOOKUP('Données projet'!$B$11,Paramètres!$A$1:$I$88,5,0)</f>
        <v>280.12607999999994</v>
      </c>
      <c r="BF74" s="14">
        <f t="shared" si="99"/>
        <v>66.993652511337999</v>
      </c>
      <c r="BG74" s="22">
        <f t="shared" si="63"/>
        <v>604.56686745724687</v>
      </c>
      <c r="BH74" s="60">
        <f t="shared" si="64"/>
        <v>897.90020079058013</v>
      </c>
      <c r="BI74" s="60">
        <f ca="1">AVERAGE(OFFSET($BH$3,0,0,'Données projet'!$E$11+1,1))-AVERAGE(OFFSET($H$3,0,0,'Données projet'!$E$11+1,1))</f>
        <v>418.35474121670717</v>
      </c>
      <c r="BJ74" s="60">
        <f t="shared" si="65"/>
        <v>240.19413322685813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8</v>
      </c>
      <c r="BY74" s="13">
        <f>IF(A74&lt;'Données projet'!$A$114,$BV$205^A74,IF(A74='Données projet'!$A$114,'Données projet'!$B$114,BY73+BX74-CG73))</f>
        <v>404.99999999999994</v>
      </c>
      <c r="BZ74" s="14">
        <f>BY74*VLOOKUP('Données projet'!$B$12,Paramètres!$A$1:$I$88,3,0)*VLOOKUP('Données projet'!$B$12,Paramètres!$A$1:$I$88,5,0)</f>
        <v>385.39799999999997</v>
      </c>
      <c r="CA74" s="14">
        <f t="shared" si="100"/>
        <v>88.809957187906406</v>
      </c>
      <c r="CB74" s="22">
        <f t="shared" si="67"/>
        <v>825.91219210227018</v>
      </c>
      <c r="CC74" s="60">
        <f t="shared" si="68"/>
        <v>1119.2455254356034</v>
      </c>
      <c r="CD74" s="60">
        <f ca="1">AVERAGE(OFFSET($CC$3,0,0,'Données projet'!$E$12+1,1))-AVERAGE(OFFSET($H$3,0,0,'Données projet'!$E$12+1,1))</f>
        <v>623.21217629928469</v>
      </c>
      <c r="CE74" s="60">
        <f t="shared" si="69"/>
        <v>481.72972161993044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IF(A74&lt;'Données projet'!$A$140,$CQ$205^A74,IF(A74='Données projet'!$A$140,'Données projet'!$B$140,CT73+CS74-DB73))</f>
        <v>309.59999999999997</v>
      </c>
      <c r="CU74" s="18">
        <f>CT74*VLOOKUP('Données projet'!$B$13,Paramètres!$A$1:$I$88,3,0)*VLOOKUP('Données projet'!$B$13,Paramètres!$A$1:$I$88,5,0)</f>
        <v>299.44511999999997</v>
      </c>
      <c r="CV74" s="14">
        <f t="shared" si="101"/>
        <v>71.060126783970659</v>
      </c>
      <c r="CW74" s="22">
        <f t="shared" si="71"/>
        <v>645.2966381487488</v>
      </c>
      <c r="CX74" s="60">
        <f t="shared" si="72"/>
        <v>938.62997148208206</v>
      </c>
      <c r="CY74" s="60">
        <f ca="1">AVERAGE(OFFSET($CX$3,0,0,'Données projet'!$E$13+1,1))-AVERAGE(OFFSET($H$3,0,0,'Données projet'!$E$13+1,1))</f>
        <v>450.52897460309299</v>
      </c>
      <c r="CZ74" s="60">
        <f t="shared" si="73"/>
        <v>256.43229384163016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IF(A74&lt;'Données projet'!$A$166,$DL$205^A74,IF(A74='Données projet'!$A$166,'Données projet'!$B$166,DO73+DN74-DW73))</f>
        <v>309.59999999999997</v>
      </c>
      <c r="DP74" s="18">
        <f>DO74*VLOOKUP('Données projet'!$B$14,Paramètres!$A$1:$I$88,3,0)*VLOOKUP('Données projet'!$B$14,Paramètres!$A$1:$I$88,5,0)</f>
        <v>313.93439999999998</v>
      </c>
      <c r="DQ74" s="14">
        <f t="shared" si="102"/>
        <v>74.089885412393457</v>
      </c>
      <c r="DR74" s="22">
        <f t="shared" si="75"/>
        <v>675.80896375991858</v>
      </c>
      <c r="DS74" s="60">
        <f t="shared" si="76"/>
        <v>969.14229709325195</v>
      </c>
      <c r="DT74" s="60">
        <f ca="1">AVERAGE(OFFSET($DS$3,0,0,'Données projet'!$E$14+1,1))-AVERAGE(OFFSET($H$3,0,0,'Données projet'!$E$14+1,1))</f>
        <v>474.63177687063143</v>
      </c>
      <c r="DU74" s="60">
        <f t="shared" si="77"/>
        <v>268.5956535713255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7.6</v>
      </c>
      <c r="EJ74" s="13">
        <f>IF(A74&lt;'Données projet'!$A$192,$EG$205^A74,IF(A74='Données projet'!$A$192,'Données projet'!$B$192,EJ73+EI74-ER73))</f>
        <v>309.59999999999997</v>
      </c>
      <c r="EK74" s="18">
        <f>EJ74*VLOOKUP('Données projet'!$B$15,Paramètres!$A$1:$I$88,3,0)*VLOOKUP('Données projet'!$B$15,Paramètres!$A$1:$I$88,5,0)</f>
        <v>270.46656000000002</v>
      </c>
      <c r="EL74" s="14">
        <f t="shared" si="103"/>
        <v>64.948275143440426</v>
      </c>
      <c r="EM74" s="22">
        <f t="shared" si="79"/>
        <v>584.18083787482533</v>
      </c>
      <c r="EN74" s="60">
        <f t="shared" si="80"/>
        <v>877.51417120815859</v>
      </c>
      <c r="EO74" s="60">
        <f ca="1">AVERAGE(OFFSET($EN$3,0,0,'Données projet'!$E$15+1,1))-AVERAGE(OFFSET($H$3,0,0,'Données projet'!$E$15+1,1))</f>
        <v>402.25078715328965</v>
      </c>
      <c r="EP74" s="60">
        <f t="shared" si="81"/>
        <v>232.06583422454258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0" t="e">
        <f t="shared" si="84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0" t="e">
        <f t="shared" si="88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0" t="e">
        <f t="shared" si="92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3">
      <c r="A75" s="11">
        <f t="shared" si="9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39.311999999999969</v>
      </c>
      <c r="D75" s="12">
        <f t="shared" si="9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8">
        <f t="shared" si="57"/>
        <v>345.71478933243532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IF(A75&lt;'Données projet'!$A$36,$K$205^A75,IF(A75='Données projet'!$A$36,'Données projet'!$B$36,N74+M75-V74))</f>
        <v>-4.5474735088646412E-13</v>
      </c>
      <c r="O75" s="14">
        <f>N75*VLOOKUP('Données projet'!$B$9,Paramètres!$A$1:$I$88,3,0)*VLOOKUP('Données projet'!$B$9,Paramètres!$A$1:$I$88,5,0)</f>
        <v>-2.7193891583010558E-13</v>
      </c>
      <c r="P75" s="14" t="e">
        <f t="shared" si="97"/>
        <v>#NUM!</v>
      </c>
      <c r="Q75" s="22" t="e">
        <f t="shared" si="54"/>
        <v>#NUM!</v>
      </c>
      <c r="R75" s="60" t="e">
        <f t="shared" si="55"/>
        <v>#NUM!</v>
      </c>
      <c r="S75" s="60">
        <f ca="1">AVERAGE(OFFSET($R$3,0,0,'Données projet'!$E$9+1,1))-AVERAGE(OFFSET($H$3,0,0,'Données projet'!$E$9+1,1))</f>
        <v>271.38000364539801</v>
      </c>
      <c r="T75" s="60">
        <f t="shared" si="56"/>
        <v>264.52026741435606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8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21.2</v>
      </c>
      <c r="AI75" s="14">
        <f>IF(A75&lt;'Données projet'!$A$62,$AF$205^A75,IF(A75='Données projet'!$A$62,'Données projet'!$B$62,AI74+AH75-AQ74))</f>
        <v>564.4</v>
      </c>
      <c r="AJ75" s="14">
        <f>AI75*VLOOKUP('Données projet'!$B$10,Paramètres!$A$1:$I$88,3,0)*VLOOKUP('Données projet'!$B$10,Paramètres!$A$1:$I$88,5,0)</f>
        <v>264.13920000000002</v>
      </c>
      <c r="AK75" s="14">
        <f t="shared" si="98"/>
        <v>63.60387543087441</v>
      </c>
      <c r="AL75" s="22">
        <f t="shared" si="59"/>
        <v>570.81918970877302</v>
      </c>
      <c r="AM75" s="60">
        <f t="shared" si="60"/>
        <v>864.1525230421064</v>
      </c>
      <c r="AN75" s="60">
        <f ca="1">AVERAGE(OFFSET($AM$3,0,0,'Données projet'!$E$10+1,1))-AVERAGE(OFFSET($H$3,0,0,'Données projet'!$E$10+1,1))</f>
        <v>337.78495403273814</v>
      </c>
      <c r="AO75" s="60">
        <f t="shared" si="61"/>
        <v>125.68207463669694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IF(A75&lt;'Données projet'!$A$88,$BA$205^A75,IF(A75='Données projet'!$A$88,'Données projet'!$B$88,BD74+BC75-BL74))</f>
        <v>317.2</v>
      </c>
      <c r="BE75" s="14">
        <f>BD75*VLOOKUP('Données projet'!$B$11,Paramètres!$A$1:$I$88,3,0)*VLOOKUP('Données projet'!$B$11,Paramètres!$A$1:$I$88,5,0)</f>
        <v>287.00255999999996</v>
      </c>
      <c r="BF75" s="14">
        <f t="shared" si="99"/>
        <v>68.444716936118553</v>
      </c>
      <c r="BG75" s="22">
        <f t="shared" si="63"/>
        <v>619.07067399707296</v>
      </c>
      <c r="BH75" s="60">
        <f t="shared" si="64"/>
        <v>912.40400733040633</v>
      </c>
      <c r="BI75" s="60">
        <f ca="1">AVERAGE(OFFSET($BH$3,0,0,'Données projet'!$E$11+1,1))-AVERAGE(OFFSET($H$3,0,0,'Données projet'!$E$11+1,1))</f>
        <v>418.35474121670717</v>
      </c>
      <c r="BJ75" s="60">
        <f t="shared" si="65"/>
        <v>240.19413322685813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8</v>
      </c>
      <c r="BY75" s="13">
        <f>IF(A75&lt;'Données projet'!$A$114,$BV$205^A75,IF(A75='Données projet'!$A$114,'Données projet'!$B$114,BY74+BX75-CG74))</f>
        <v>412.99999999999994</v>
      </c>
      <c r="BZ75" s="14">
        <f>BY75*VLOOKUP('Données projet'!$B$12,Paramètres!$A$1:$I$88,3,0)*VLOOKUP('Données projet'!$B$12,Paramètres!$A$1:$I$88,5,0)</f>
        <v>393.01079999999996</v>
      </c>
      <c r="CA75" s="14">
        <f t="shared" si="100"/>
        <v>90.358261784137014</v>
      </c>
      <c r="CB75" s="22">
        <f t="shared" si="67"/>
        <v>841.86778260737185</v>
      </c>
      <c r="CC75" s="60">
        <f t="shared" si="68"/>
        <v>1135.2011159407052</v>
      </c>
      <c r="CD75" s="60">
        <f ca="1">AVERAGE(OFFSET($CC$3,0,0,'Données projet'!$E$12+1,1))-AVERAGE(OFFSET($H$3,0,0,'Données projet'!$E$12+1,1))</f>
        <v>623.21217629928469</v>
      </c>
      <c r="CE75" s="60">
        <f t="shared" si="69"/>
        <v>481.72972161993044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IF(A75&lt;'Données projet'!$A$140,$CQ$205^A75,IF(A75='Données projet'!$A$140,'Données projet'!$B$140,CT74+CS75-DB74))</f>
        <v>317.2</v>
      </c>
      <c r="CU75" s="18">
        <f>CT75*VLOOKUP('Données projet'!$B$13,Paramètres!$A$1:$I$88,3,0)*VLOOKUP('Données projet'!$B$13,Paramètres!$A$1:$I$88,5,0)</f>
        <v>306.79584</v>
      </c>
      <c r="CV75" s="14">
        <f t="shared" si="101"/>
        <v>72.599269943528554</v>
      </c>
      <c r="CW75" s="22">
        <f t="shared" si="71"/>
        <v>660.77981648497882</v>
      </c>
      <c r="CX75" s="60">
        <f t="shared" si="72"/>
        <v>954.11314981831219</v>
      </c>
      <c r="CY75" s="60">
        <f ca="1">AVERAGE(OFFSET($CX$3,0,0,'Données projet'!$E$13+1,1))-AVERAGE(OFFSET($H$3,0,0,'Données projet'!$E$13+1,1))</f>
        <v>450.52897460309299</v>
      </c>
      <c r="CZ75" s="60">
        <f t="shared" si="73"/>
        <v>256.43229384163016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IF(A75&lt;'Données projet'!$A$166,$DL$205^A75,IF(A75='Données projet'!$A$166,'Données projet'!$B$166,DO74+DN75-DW74))</f>
        <v>317.2</v>
      </c>
      <c r="DP75" s="18">
        <f>DO75*VLOOKUP('Données projet'!$B$14,Paramètres!$A$1:$I$88,3,0)*VLOOKUP('Données projet'!$B$14,Paramètres!$A$1:$I$88,5,0)</f>
        <v>321.64080000000001</v>
      </c>
      <c r="DQ75" s="14">
        <f t="shared" si="102"/>
        <v>75.694652325793228</v>
      </c>
      <c r="DR75" s="22">
        <f t="shared" si="75"/>
        <v>692.0259128007566</v>
      </c>
      <c r="DS75" s="60">
        <f t="shared" si="76"/>
        <v>985.35924613408997</v>
      </c>
      <c r="DT75" s="60">
        <f ca="1">AVERAGE(OFFSET($DS$3,0,0,'Données projet'!$E$14+1,1))-AVERAGE(OFFSET($H$3,0,0,'Données projet'!$E$14+1,1))</f>
        <v>474.63177687063143</v>
      </c>
      <c r="DU75" s="60">
        <f t="shared" si="77"/>
        <v>268.5956535713255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7.6</v>
      </c>
      <c r="EJ75" s="13">
        <f>IF(A75&lt;'Données projet'!$A$192,$EG$205^A75,IF(A75='Données projet'!$A$192,'Données projet'!$B$192,EJ74+EI75-ER74))</f>
        <v>317.2</v>
      </c>
      <c r="EK75" s="18">
        <f>EJ75*VLOOKUP('Données projet'!$B$15,Paramètres!$A$1:$I$88,3,0)*VLOOKUP('Données projet'!$B$15,Paramètres!$A$1:$I$88,5,0)</f>
        <v>277.10592000000003</v>
      </c>
      <c r="EL75" s="14">
        <f t="shared" si="103"/>
        <v>66.355037246694323</v>
      </c>
      <c r="EM75" s="22">
        <f t="shared" si="79"/>
        <v>598.19450053799267</v>
      </c>
      <c r="EN75" s="60">
        <f t="shared" si="80"/>
        <v>891.52783387132604</v>
      </c>
      <c r="EO75" s="60">
        <f ca="1">AVERAGE(OFFSET($EN$3,0,0,'Données projet'!$E$15+1,1))-AVERAGE(OFFSET($H$3,0,0,'Données projet'!$E$15+1,1))</f>
        <v>402.25078715328965</v>
      </c>
      <c r="EP75" s="60">
        <f t="shared" si="81"/>
        <v>232.06583422454258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0" t="e">
        <f t="shared" si="84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0" t="e">
        <f t="shared" si="88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0" t="e">
        <f t="shared" si="92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3">
      <c r="A76" s="11">
        <f t="shared" si="9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39.857999999999969</v>
      </c>
      <c r="D76" s="12">
        <f t="shared" si="9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8">
        <f t="shared" si="57"/>
        <v>346.9180951579346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IF(A76&lt;'Données projet'!$A$36,$K$205^A76,IF(A76='Données projet'!$A$36,'Données projet'!$B$36,N75+M76-V75))</f>
        <v>-4.5474735088646412E-13</v>
      </c>
      <c r="O76" s="14">
        <f>N76*VLOOKUP('Données projet'!$B$9,Paramètres!$A$1:$I$88,3,0)*VLOOKUP('Données projet'!$B$9,Paramètres!$A$1:$I$88,5,0)</f>
        <v>-2.7193891583010558E-13</v>
      </c>
      <c r="P76" s="14" t="e">
        <f t="shared" si="97"/>
        <v>#NUM!</v>
      </c>
      <c r="Q76" s="22" t="e">
        <f t="shared" si="54"/>
        <v>#NUM!</v>
      </c>
      <c r="R76" s="60" t="e">
        <f t="shared" si="55"/>
        <v>#NUM!</v>
      </c>
      <c r="S76" s="60">
        <f ca="1">AVERAGE(OFFSET($R$3,0,0,'Données projet'!$E$9+1,1))-AVERAGE(OFFSET($H$3,0,0,'Données projet'!$E$9+1,1))</f>
        <v>271.38000364539801</v>
      </c>
      <c r="T76" s="60">
        <f t="shared" si="56"/>
        <v>264.52026741435606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8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21.2</v>
      </c>
      <c r="AI76" s="14">
        <f>IF(A76&lt;'Données projet'!$A$62,$AF$205^A76,IF(A76='Données projet'!$A$62,'Données projet'!$B$62,AI75+AH76-AQ75))</f>
        <v>585.6</v>
      </c>
      <c r="AJ76" s="14">
        <f>AI76*VLOOKUP('Données projet'!$B$10,Paramètres!$A$1:$I$88,3,0)*VLOOKUP('Données projet'!$B$10,Paramètres!$A$1:$I$88,5,0)</f>
        <v>274.06080000000003</v>
      </c>
      <c r="AK76" s="14">
        <f t="shared" si="98"/>
        <v>65.710323362952991</v>
      </c>
      <c r="AL76" s="22">
        <f t="shared" si="59"/>
        <v>591.76803985714309</v>
      </c>
      <c r="AM76" s="60">
        <f t="shared" si="60"/>
        <v>885.10137319047635</v>
      </c>
      <c r="AN76" s="60">
        <f ca="1">AVERAGE(OFFSET($AM$3,0,0,'Données projet'!$E$10+1,1))-AVERAGE(OFFSET($H$3,0,0,'Données projet'!$E$10+1,1))</f>
        <v>337.78495403273814</v>
      </c>
      <c r="AO76" s="60">
        <f t="shared" si="61"/>
        <v>125.68207463669694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IF(A76&lt;'Données projet'!$A$88,$BA$205^A76,IF(A76='Données projet'!$A$88,'Données projet'!$B$88,BD75+BC76-BL75))</f>
        <v>324.8</v>
      </c>
      <c r="BE76" s="14">
        <f>BD76*VLOOKUP('Données projet'!$B$11,Paramètres!$A$1:$I$88,3,0)*VLOOKUP('Données projet'!$B$11,Paramètres!$A$1:$I$88,5,0)</f>
        <v>293.87903999999997</v>
      </c>
      <c r="BF76" s="14">
        <f t="shared" si="99"/>
        <v>69.891739712361669</v>
      </c>
      <c r="BG76" s="22">
        <f t="shared" si="63"/>
        <v>633.56744133236327</v>
      </c>
      <c r="BH76" s="60">
        <f t="shared" si="64"/>
        <v>926.90077466569664</v>
      </c>
      <c r="BI76" s="60">
        <f ca="1">AVERAGE(OFFSET($BH$3,0,0,'Données projet'!$E$11+1,1))-AVERAGE(OFFSET($H$3,0,0,'Données projet'!$E$11+1,1))</f>
        <v>418.35474121670717</v>
      </c>
      <c r="BJ76" s="60">
        <f t="shared" si="65"/>
        <v>240.19413322685813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8</v>
      </c>
      <c r="BY76" s="13">
        <f>IF(A76&lt;'Données projet'!$A$114,$BV$205^A76,IF(A76='Données projet'!$A$114,'Données projet'!$B$114,BY75+BX76-CG75))</f>
        <v>420.99999999999994</v>
      </c>
      <c r="BZ76" s="14">
        <f>BY76*VLOOKUP('Données projet'!$B$12,Paramètres!$A$1:$I$88,3,0)*VLOOKUP('Données projet'!$B$12,Paramètres!$A$1:$I$88,5,0)</f>
        <v>400.62359999999995</v>
      </c>
      <c r="CA76" s="14">
        <f t="shared" si="100"/>
        <v>91.903079086750736</v>
      </c>
      <c r="CB76" s="22">
        <f t="shared" si="67"/>
        <v>857.81729940942398</v>
      </c>
      <c r="CC76" s="60">
        <f t="shared" si="68"/>
        <v>1151.1506327427574</v>
      </c>
      <c r="CD76" s="60">
        <f ca="1">AVERAGE(OFFSET($CC$3,0,0,'Données projet'!$E$12+1,1))-AVERAGE(OFFSET($H$3,0,0,'Données projet'!$E$12+1,1))</f>
        <v>623.21217629928469</v>
      </c>
      <c r="CE76" s="60">
        <f t="shared" si="69"/>
        <v>481.72972161993044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IF(A76&lt;'Données projet'!$A$140,$CQ$205^A76,IF(A76='Données projet'!$A$140,'Données projet'!$B$140,CT75+CS76-DB75))</f>
        <v>324.8</v>
      </c>
      <c r="CU76" s="18">
        <f>CT76*VLOOKUP('Données projet'!$B$13,Paramètres!$A$1:$I$88,3,0)*VLOOKUP('Données projet'!$B$13,Paramètres!$A$1:$I$88,5,0)</f>
        <v>314.14656000000002</v>
      </c>
      <c r="CV76" s="14">
        <f t="shared" si="101"/>
        <v>74.134126128922034</v>
      </c>
      <c r="CW76" s="22">
        <f t="shared" si="71"/>
        <v>676.25552834120583</v>
      </c>
      <c r="CX76" s="60">
        <f t="shared" si="72"/>
        <v>969.5888616745392</v>
      </c>
      <c r="CY76" s="60">
        <f ca="1">AVERAGE(OFFSET($CX$3,0,0,'Données projet'!$E$13+1,1))-AVERAGE(OFFSET($H$3,0,0,'Données projet'!$E$13+1,1))</f>
        <v>450.52897460309299</v>
      </c>
      <c r="CZ76" s="60">
        <f t="shared" si="73"/>
        <v>256.43229384163016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IF(A76&lt;'Données projet'!$A$166,$DL$205^A76,IF(A76='Données projet'!$A$166,'Données projet'!$B$166,DO75+DN76-DW75))</f>
        <v>324.8</v>
      </c>
      <c r="DP76" s="18">
        <f>DO76*VLOOKUP('Données projet'!$B$14,Paramètres!$A$1:$I$88,3,0)*VLOOKUP('Données projet'!$B$14,Paramètres!$A$1:$I$88,5,0)</f>
        <v>329.34720000000004</v>
      </c>
      <c r="DQ76" s="14">
        <f t="shared" si="102"/>
        <v>77.294949483241496</v>
      </c>
      <c r="DR76" s="22">
        <f t="shared" si="75"/>
        <v>708.23507701664573</v>
      </c>
      <c r="DS76" s="60">
        <f t="shared" si="76"/>
        <v>1001.5684103499791</v>
      </c>
      <c r="DT76" s="60">
        <f ca="1">AVERAGE(OFFSET($DS$3,0,0,'Données projet'!$E$14+1,1))-AVERAGE(OFFSET($H$3,0,0,'Données projet'!$E$14+1,1))</f>
        <v>474.63177687063143</v>
      </c>
      <c r="DU76" s="60">
        <f t="shared" si="77"/>
        <v>268.5956535713255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7.6</v>
      </c>
      <c r="EJ76" s="13">
        <f>IF(A76&lt;'Données projet'!$A$192,$EG$205^A76,IF(A76='Données projet'!$A$192,'Données projet'!$B$192,EJ75+EI76-ER75))</f>
        <v>324.8</v>
      </c>
      <c r="EK76" s="18">
        <f>EJ76*VLOOKUP('Données projet'!$B$15,Paramètres!$A$1:$I$88,3,0)*VLOOKUP('Données projet'!$B$15,Paramètres!$A$1:$I$88,5,0)</f>
        <v>283.74528000000004</v>
      </c>
      <c r="EL76" s="14">
        <f t="shared" si="103"/>
        <v>67.757881096630058</v>
      </c>
      <c r="EM76" s="22">
        <f t="shared" si="79"/>
        <v>612.20133890996397</v>
      </c>
      <c r="EN76" s="60">
        <f t="shared" si="80"/>
        <v>905.53467224329734</v>
      </c>
      <c r="EO76" s="60">
        <f ca="1">AVERAGE(OFFSET($EN$3,0,0,'Données projet'!$E$15+1,1))-AVERAGE(OFFSET($H$3,0,0,'Données projet'!$E$15+1,1))</f>
        <v>402.25078715328965</v>
      </c>
      <c r="EP76" s="60">
        <f t="shared" si="81"/>
        <v>232.06583422454258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0" t="e">
        <f t="shared" si="84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0" t="e">
        <f t="shared" si="88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0" t="e">
        <f t="shared" si="92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3">
      <c r="A77" s="11">
        <f t="shared" si="9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40.403999999999968</v>
      </c>
      <c r="D77" s="12">
        <f t="shared" si="9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8">
        <f t="shared" si="57"/>
        <v>348.12099890422405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IF(A77&lt;'Données projet'!$A$36,$K$205^A77,IF(A77='Données projet'!$A$36,'Données projet'!$B$36,N76+M77-V76))</f>
        <v>-4.5474735088646412E-13</v>
      </c>
      <c r="O77" s="14">
        <f>N77*VLOOKUP('Données projet'!$B$9,Paramètres!$A$1:$I$88,3,0)*VLOOKUP('Données projet'!$B$9,Paramètres!$A$1:$I$88,5,0)</f>
        <v>-2.7193891583010558E-13</v>
      </c>
      <c r="P77" s="14" t="e">
        <f t="shared" si="97"/>
        <v>#NUM!</v>
      </c>
      <c r="Q77" s="22" t="e">
        <f t="shared" si="54"/>
        <v>#NUM!</v>
      </c>
      <c r="R77" s="60" t="e">
        <f t="shared" si="55"/>
        <v>#NUM!</v>
      </c>
      <c r="S77" s="60">
        <f ca="1">AVERAGE(OFFSET($R$3,0,0,'Données projet'!$E$9+1,1))-AVERAGE(OFFSET($H$3,0,0,'Données projet'!$E$9+1,1))</f>
        <v>271.38000364539801</v>
      </c>
      <c r="T77" s="60">
        <f t="shared" si="56"/>
        <v>264.52026741435606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8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21.2</v>
      </c>
      <c r="AI77" s="14">
        <f>IF(A77&lt;'Données projet'!$A$62,$AF$205^A77,IF(A77='Données projet'!$A$62,'Données projet'!$B$62,AI76+AH77-AQ76))</f>
        <v>606.80000000000007</v>
      </c>
      <c r="AJ77" s="14">
        <f>AI77*VLOOKUP('Données projet'!$B$10,Paramètres!$A$1:$I$88,3,0)*VLOOKUP('Données projet'!$B$10,Paramètres!$A$1:$I$88,5,0)</f>
        <v>283.98240000000004</v>
      </c>
      <c r="AK77" s="14">
        <f t="shared" si="98"/>
        <v>67.807911493441154</v>
      </c>
      <c r="AL77" s="22">
        <f t="shared" si="59"/>
        <v>612.70145918441006</v>
      </c>
      <c r="AM77" s="60">
        <f t="shared" si="60"/>
        <v>906.03479251774343</v>
      </c>
      <c r="AN77" s="60">
        <f ca="1">AVERAGE(OFFSET($AM$3,0,0,'Données projet'!$E$10+1,1))-AVERAGE(OFFSET($H$3,0,0,'Données projet'!$E$10+1,1))</f>
        <v>337.78495403273814</v>
      </c>
      <c r="AO77" s="60">
        <f t="shared" si="61"/>
        <v>125.68207463669694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IF(A77&lt;'Données projet'!$A$88,$BA$205^A77,IF(A77='Données projet'!$A$88,'Données projet'!$B$88,BD76+BC77-BL76))</f>
        <v>332.40000000000003</v>
      </c>
      <c r="BE77" s="14">
        <f>BD77*VLOOKUP('Données projet'!$B$11,Paramètres!$A$1:$I$88,3,0)*VLOOKUP('Données projet'!$B$11,Paramètres!$A$1:$I$88,5,0)</f>
        <v>300.75551999999999</v>
      </c>
      <c r="BF77" s="14">
        <f t="shared" si="99"/>
        <v>71.334826294482014</v>
      </c>
      <c r="BG77" s="22">
        <f t="shared" si="63"/>
        <v>648.05735312955619</v>
      </c>
      <c r="BH77" s="60">
        <f t="shared" si="64"/>
        <v>941.39068646288956</v>
      </c>
      <c r="BI77" s="60">
        <f ca="1">AVERAGE(OFFSET($BH$3,0,0,'Données projet'!$E$11+1,1))-AVERAGE(OFFSET($H$3,0,0,'Données projet'!$E$11+1,1))</f>
        <v>418.35474121670717</v>
      </c>
      <c r="BJ77" s="60">
        <f t="shared" si="65"/>
        <v>240.19413322685813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8</v>
      </c>
      <c r="BY77" s="13">
        <f>IF(A77&lt;'Données projet'!$A$114,$BV$205^A77,IF(A77='Données projet'!$A$114,'Données projet'!$B$114,BY76+BX77-CG76))</f>
        <v>428.99999999999994</v>
      </c>
      <c r="BZ77" s="14">
        <f>BY77*VLOOKUP('Données projet'!$B$12,Paramètres!$A$1:$I$88,3,0)*VLOOKUP('Données projet'!$B$12,Paramètres!$A$1:$I$88,5,0)</f>
        <v>408.23639999999995</v>
      </c>
      <c r="CA77" s="14">
        <f t="shared" si="100"/>
        <v>93.444483003287701</v>
      </c>
      <c r="CB77" s="22">
        <f t="shared" si="67"/>
        <v>873.76087123072591</v>
      </c>
      <c r="CC77" s="60">
        <f t="shared" si="68"/>
        <v>1167.0942045640593</v>
      </c>
      <c r="CD77" s="60">
        <f ca="1">AVERAGE(OFFSET($CC$3,0,0,'Données projet'!$E$12+1,1))-AVERAGE(OFFSET($H$3,0,0,'Données projet'!$E$12+1,1))</f>
        <v>623.21217629928469</v>
      </c>
      <c r="CE77" s="60">
        <f t="shared" si="69"/>
        <v>481.72972161993044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IF(A77&lt;'Données projet'!$A$140,$CQ$205^A77,IF(A77='Données projet'!$A$140,'Données projet'!$B$140,CT76+CS77-DB76))</f>
        <v>332.40000000000003</v>
      </c>
      <c r="CU77" s="18">
        <f>CT77*VLOOKUP('Données projet'!$B$13,Paramètres!$A$1:$I$88,3,0)*VLOOKUP('Données projet'!$B$13,Paramètres!$A$1:$I$88,5,0)</f>
        <v>321.49728000000005</v>
      </c>
      <c r="CV77" s="14">
        <f t="shared" si="101"/>
        <v>75.664807195585155</v>
      </c>
      <c r="CW77" s="22">
        <f t="shared" si="71"/>
        <v>691.72396853231078</v>
      </c>
      <c r="CX77" s="60">
        <f t="shared" si="72"/>
        <v>985.05730186564415</v>
      </c>
      <c r="CY77" s="60">
        <f ca="1">AVERAGE(OFFSET($CX$3,0,0,'Données projet'!$E$13+1,1))-AVERAGE(OFFSET($H$3,0,0,'Données projet'!$E$13+1,1))</f>
        <v>450.52897460309299</v>
      </c>
      <c r="CZ77" s="60">
        <f t="shared" si="73"/>
        <v>256.43229384163016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IF(A77&lt;'Données projet'!$A$166,$DL$205^A77,IF(A77='Données projet'!$A$166,'Données projet'!$B$166,DO76+DN77-DW76))</f>
        <v>332.40000000000003</v>
      </c>
      <c r="DP77" s="18">
        <f>DO77*VLOOKUP('Données projet'!$B$14,Paramètres!$A$1:$I$88,3,0)*VLOOKUP('Données projet'!$B$14,Paramètres!$A$1:$I$88,5,0)</f>
        <v>337.05360000000007</v>
      </c>
      <c r="DQ77" s="14">
        <f t="shared" si="102"/>
        <v>78.890893509302231</v>
      </c>
      <c r="DR77" s="22">
        <f t="shared" si="75"/>
        <v>724.43665952870151</v>
      </c>
      <c r="DS77" s="60">
        <f t="shared" si="76"/>
        <v>1017.7699928620348</v>
      </c>
      <c r="DT77" s="60">
        <f ca="1">AVERAGE(OFFSET($DS$3,0,0,'Données projet'!$E$14+1,1))-AVERAGE(OFFSET($H$3,0,0,'Données projet'!$E$14+1,1))</f>
        <v>474.63177687063143</v>
      </c>
      <c r="DU77" s="60">
        <f t="shared" si="77"/>
        <v>268.5956535713255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7.6</v>
      </c>
      <c r="EJ77" s="13">
        <f>IF(A77&lt;'Données projet'!$A$192,$EG$205^A77,IF(A77='Données projet'!$A$192,'Données projet'!$B$192,EJ76+EI77-ER76))</f>
        <v>332.40000000000003</v>
      </c>
      <c r="EK77" s="18">
        <f>EJ77*VLOOKUP('Données projet'!$B$15,Paramètres!$A$1:$I$88,3,0)*VLOOKUP('Données projet'!$B$15,Paramètres!$A$1:$I$88,5,0)</f>
        <v>290.38464000000005</v>
      </c>
      <c r="EL77" s="14">
        <f t="shared" si="103"/>
        <v>69.156908928042782</v>
      </c>
      <c r="EM77" s="22">
        <f t="shared" si="79"/>
        <v>626.2015310496746</v>
      </c>
      <c r="EN77" s="60">
        <f t="shared" si="80"/>
        <v>919.53486438300797</v>
      </c>
      <c r="EO77" s="60">
        <f ca="1">AVERAGE(OFFSET($EN$3,0,0,'Données projet'!$E$15+1,1))-AVERAGE(OFFSET($H$3,0,0,'Données projet'!$E$15+1,1))</f>
        <v>402.25078715328965</v>
      </c>
      <c r="EP77" s="60">
        <f t="shared" si="81"/>
        <v>232.06583422454258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0" t="e">
        <f t="shared" si="84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0" t="e">
        <f t="shared" si="88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0" t="e">
        <f t="shared" si="92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3">
      <c r="A78" s="11">
        <f t="shared" si="9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40.949999999999967</v>
      </c>
      <c r="D78" s="12">
        <f t="shared" si="9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8">
        <f t="shared" si="57"/>
        <v>349.32350663286911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IF(A78&lt;'Données projet'!$A$36,$K$205^A78,IF(A78='Données projet'!$A$36,'Données projet'!$B$36,N77+M78-V77))</f>
        <v>-4.5474735088646412E-13</v>
      </c>
      <c r="O78" s="14">
        <f>N78*VLOOKUP('Données projet'!$B$9,Paramètres!$A$1:$I$88,3,0)*VLOOKUP('Données projet'!$B$9,Paramètres!$A$1:$I$88,5,0)</f>
        <v>-2.7193891583010558E-13</v>
      </c>
      <c r="P78" s="14" t="e">
        <f t="shared" si="97"/>
        <v>#NUM!</v>
      </c>
      <c r="Q78" s="22" t="e">
        <f t="shared" si="54"/>
        <v>#NUM!</v>
      </c>
      <c r="R78" s="60" t="e">
        <f t="shared" si="55"/>
        <v>#NUM!</v>
      </c>
      <c r="S78" s="60">
        <f ca="1">AVERAGE(OFFSET($R$3,0,0,'Données projet'!$E$9+1,1))-AVERAGE(OFFSET($H$3,0,0,'Données projet'!$E$9+1,1))</f>
        <v>271.38000364539801</v>
      </c>
      <c r="T78" s="60">
        <f t="shared" si="56"/>
        <v>264.52026741435606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8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21.2</v>
      </c>
      <c r="AI78" s="14">
        <f>IF(A78&lt;'Données projet'!$A$62,$AF$205^A78,IF(A78='Données projet'!$A$62,'Données projet'!$B$62,AI77+AH78-AQ77))</f>
        <v>628.00000000000011</v>
      </c>
      <c r="AJ78" s="14">
        <f>AI78*VLOOKUP('Données projet'!$B$10,Paramètres!$A$1:$I$88,3,0)*VLOOKUP('Données projet'!$B$10,Paramètres!$A$1:$I$88,5,0)</f>
        <v>293.90400000000005</v>
      </c>
      <c r="AK78" s="14">
        <f t="shared" si="98"/>
        <v>69.896984831773324</v>
      </c>
      <c r="AL78" s="22">
        <f t="shared" si="59"/>
        <v>633.62004858200532</v>
      </c>
      <c r="AM78" s="60">
        <f t="shared" si="60"/>
        <v>926.9533819153387</v>
      </c>
      <c r="AN78" s="60">
        <f ca="1">AVERAGE(OFFSET($AM$3,0,0,'Données projet'!$E$10+1,1))-AVERAGE(OFFSET($H$3,0,0,'Données projet'!$E$10+1,1))</f>
        <v>337.78495403273814</v>
      </c>
      <c r="AO78" s="60">
        <f t="shared" si="61"/>
        <v>125.68207463669694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340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IF(A78&lt;'Données projet'!$A$88,$BA$205^A78,IF(A78='Données projet'!$A$88,'Données projet'!$B$88,BD77+BC78-BL77))</f>
        <v>340.00000000000006</v>
      </c>
      <c r="BE78" s="14">
        <f>BD78*VLOOKUP('Données projet'!$B$11,Paramètres!$A$1:$I$88,3,0)*VLOOKUP('Données projet'!$B$11,Paramètres!$A$1:$I$88,5,0)</f>
        <v>307.63200000000006</v>
      </c>
      <c r="BF78" s="14">
        <f t="shared" si="99"/>
        <v>72.774077039465567</v>
      </c>
      <c r="BG78" s="22">
        <f t="shared" si="63"/>
        <v>662.54058417706926</v>
      </c>
      <c r="BH78" s="60">
        <f t="shared" si="64"/>
        <v>955.87391751040263</v>
      </c>
      <c r="BI78" s="60">
        <f ca="1">AVERAGE(OFFSET($BH$3,0,0,'Données projet'!$E$11+1,1))-AVERAGE(OFFSET($H$3,0,0,'Données projet'!$E$11+1,1))</f>
        <v>418.35474121670717</v>
      </c>
      <c r="BJ78" s="60">
        <f t="shared" si="65"/>
        <v>240.19413322685813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56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437</v>
      </c>
      <c r="BW78" s="13">
        <f>VLOOKUP(A78,'Données projet'!$A$113:$I$133,9,0)</f>
        <v>8</v>
      </c>
      <c r="BX78" s="13">
        <f t="array" ref="BX78">INDEX(BW:BW,MIN(IF(ISNUMBER(BW78:BW274),ROW(BW78:BW274),"")))</f>
        <v>8</v>
      </c>
      <c r="BY78" s="13">
        <f>IF(A78&lt;'Données projet'!$A$114,$BV$205^A78,IF(A78='Données projet'!$A$114,'Données projet'!$B$114,BY77+BX78-CG77))</f>
        <v>436.99999999999994</v>
      </c>
      <c r="BZ78" s="14">
        <f>BY78*VLOOKUP('Données projet'!$B$12,Paramètres!$A$1:$I$88,3,0)*VLOOKUP('Données projet'!$B$12,Paramètres!$A$1:$I$88,5,0)</f>
        <v>415.84919999999994</v>
      </c>
      <c r="CA78" s="14">
        <f t="shared" si="100"/>
        <v>94.982544527061322</v>
      </c>
      <c r="CB78" s="22">
        <f t="shared" si="67"/>
        <v>889.69862171796501</v>
      </c>
      <c r="CC78" s="60">
        <f t="shared" si="68"/>
        <v>1183.0319550512984</v>
      </c>
      <c r="CD78" s="60">
        <f ca="1">AVERAGE(OFFSET($CC$3,0,0,'Données projet'!$E$12+1,1))-AVERAGE(OFFSET($H$3,0,0,'Données projet'!$E$12+1,1))</f>
        <v>623.21217629928469</v>
      </c>
      <c r="CE78" s="60">
        <f t="shared" si="69"/>
        <v>481.72972161993044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55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340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IF(A78&lt;'Données projet'!$A$140,$CQ$205^A78,IF(A78='Données projet'!$A$140,'Données projet'!$B$140,CT77+CS78-DB77))</f>
        <v>340.00000000000006</v>
      </c>
      <c r="CU78" s="18">
        <f>CT78*VLOOKUP('Données projet'!$B$13,Paramètres!$A$1:$I$88,3,0)*VLOOKUP('Données projet'!$B$13,Paramètres!$A$1:$I$88,5,0)</f>
        <v>328.84800000000007</v>
      </c>
      <c r="CV78" s="14">
        <f t="shared" si="101"/>
        <v>77.191419592112595</v>
      </c>
      <c r="CW78" s="22">
        <f t="shared" si="71"/>
        <v>707.18532245626284</v>
      </c>
      <c r="CX78" s="60">
        <f t="shared" si="72"/>
        <v>1000.5186557895961</v>
      </c>
      <c r="CY78" s="60">
        <f ca="1">AVERAGE(OFFSET($CX$3,0,0,'Données projet'!$E$13+1,1))-AVERAGE(OFFSET($H$3,0,0,'Données projet'!$E$13+1,1))</f>
        <v>450.52897460309299</v>
      </c>
      <c r="CZ78" s="60">
        <f t="shared" si="73"/>
        <v>256.43229384163016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56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340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IF(A78&lt;'Données projet'!$A$166,$DL$205^A78,IF(A78='Données projet'!$A$166,'Données projet'!$B$166,DO77+DN78-DW77))</f>
        <v>340.00000000000006</v>
      </c>
      <c r="DP78" s="18">
        <f>DO78*VLOOKUP('Données projet'!$B$14,Paramètres!$A$1:$I$88,3,0)*VLOOKUP('Données projet'!$B$14,Paramètres!$A$1:$I$88,5,0)</f>
        <v>344.7600000000001</v>
      </c>
      <c r="DQ78" s="14">
        <f t="shared" si="102"/>
        <v>80.482595391170619</v>
      </c>
      <c r="DR78" s="22">
        <f t="shared" si="75"/>
        <v>740.63085363962227</v>
      </c>
      <c r="DS78" s="60">
        <f t="shared" si="76"/>
        <v>1033.9641869729555</v>
      </c>
      <c r="DT78" s="60">
        <f ca="1">AVERAGE(OFFSET($DS$3,0,0,'Données projet'!$E$14+1,1))-AVERAGE(OFFSET($H$3,0,0,'Données projet'!$E$14+1,1))</f>
        <v>474.63177687063143</v>
      </c>
      <c r="DU78" s="60">
        <f t="shared" si="77"/>
        <v>268.5956535713255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56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340</v>
      </c>
      <c r="EH78" s="13">
        <f>VLOOKUP(A78,'Données projet'!$A$191:$I$211,9,0)</f>
        <v>7.6</v>
      </c>
      <c r="EI78" s="13">
        <f t="array" ref="EI78">INDEX(EH:EH,MIN(IF(ISNUMBER(EH78:EH274),ROW(EH78:EH274),"")))</f>
        <v>7.6</v>
      </c>
      <c r="EJ78" s="13">
        <f>IF(A78&lt;'Données projet'!$A$192,$EG$205^A78,IF(A78='Données projet'!$A$192,'Données projet'!$B$192,EJ77+EI78-ER77))</f>
        <v>340.00000000000006</v>
      </c>
      <c r="EK78" s="18">
        <f>EJ78*VLOOKUP('Données projet'!$B$15,Paramètres!$A$1:$I$88,3,0)*VLOOKUP('Données projet'!$B$15,Paramètres!$A$1:$I$88,5,0)</f>
        <v>297.02400000000011</v>
      </c>
      <c r="EL78" s="14">
        <f t="shared" si="103"/>
        <v>70.552218033928199</v>
      </c>
      <c r="EM78" s="22">
        <f t="shared" si="79"/>
        <v>640.19524640909174</v>
      </c>
      <c r="EN78" s="60">
        <f t="shared" si="80"/>
        <v>933.52857974242511</v>
      </c>
      <c r="EO78" s="60">
        <f ca="1">AVERAGE(OFFSET($EN$3,0,0,'Données projet'!$E$15+1,1))-AVERAGE(OFFSET($H$3,0,0,'Données projet'!$E$15+1,1))</f>
        <v>402.25078715328965</v>
      </c>
      <c r="EP78" s="60">
        <f t="shared" si="81"/>
        <v>232.06583422454258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56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0" t="e">
        <f t="shared" si="84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0" t="e">
        <f t="shared" si="88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0" t="e">
        <f t="shared" si="92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3">
      <c r="A79" s="11">
        <f t="shared" si="9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41.495999999999967</v>
      </c>
      <c r="D79" s="12">
        <f t="shared" si="9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8">
        <f t="shared" si="57"/>
        <v>350.5256242345036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IF(A79&lt;'Données projet'!$A$36,$K$205^A79,IF(A79='Données projet'!$A$36,'Données projet'!$B$36,N78+M79-V78))</f>
        <v>-4.5474735088646412E-13</v>
      </c>
      <c r="O79" s="14">
        <f>N79*VLOOKUP('Données projet'!$B$9,Paramètres!$A$1:$I$88,3,0)*VLOOKUP('Données projet'!$B$9,Paramètres!$A$1:$I$88,5,0)</f>
        <v>-2.7193891583010558E-13</v>
      </c>
      <c r="P79" s="14" t="e">
        <f t="shared" si="97"/>
        <v>#NUM!</v>
      </c>
      <c r="Q79" s="22" t="e">
        <f t="shared" si="54"/>
        <v>#NUM!</v>
      </c>
      <c r="R79" s="60" t="e">
        <f t="shared" si="55"/>
        <v>#NUM!</v>
      </c>
      <c r="S79" s="60">
        <f ca="1">AVERAGE(OFFSET($R$3,0,0,'Données projet'!$E$9+1,1))-AVERAGE(OFFSET($H$3,0,0,'Données projet'!$E$9+1,1))</f>
        <v>271.38000364539801</v>
      </c>
      <c r="T79" s="60">
        <f t="shared" si="56"/>
        <v>264.52026741435606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8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21.2</v>
      </c>
      <c r="AI79" s="14">
        <f>IF(A79&lt;'Données projet'!$A$62,$AF$205^A79,IF(A79='Données projet'!$A$62,'Données projet'!$B$62,AI78+AH79-AQ78))</f>
        <v>649.20000000000016</v>
      </c>
      <c r="AJ79" s="14">
        <f>AI79*VLOOKUP('Données projet'!$B$10,Paramètres!$A$1:$I$88,3,0)*VLOOKUP('Données projet'!$B$10,Paramètres!$A$1:$I$88,5,0)</f>
        <v>303.82560000000007</v>
      </c>
      <c r="AK79" s="14">
        <f t="shared" si="98"/>
        <v>71.977863772206462</v>
      </c>
      <c r="AL79" s="22">
        <f t="shared" si="59"/>
        <v>654.52436606992637</v>
      </c>
      <c r="AM79" s="60">
        <f t="shared" si="60"/>
        <v>947.85769940325963</v>
      </c>
      <c r="AN79" s="60">
        <f ca="1">AVERAGE(OFFSET($AM$3,0,0,'Données projet'!$E$10+1,1))-AVERAGE(OFFSET($H$3,0,0,'Données projet'!$E$10+1,1))</f>
        <v>337.78495403273814</v>
      </c>
      <c r="AO79" s="60">
        <f t="shared" si="61"/>
        <v>125.68207463669694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</v>
      </c>
      <c r="BD79" s="13">
        <f>IF(A79&lt;'Données projet'!$A$88,$BA$205^A79,IF(A79='Données projet'!$A$88,'Données projet'!$B$88,BD78+BC79-BL78))</f>
        <v>291.00000000000006</v>
      </c>
      <c r="BE79" s="14">
        <f>BD79*VLOOKUP('Données projet'!$B$11,Paramètres!$A$1:$I$88,3,0)*VLOOKUP('Données projet'!$B$11,Paramètres!$A$1:$I$88,5,0)</f>
        <v>263.29680000000008</v>
      </c>
      <c r="BF79" s="14">
        <f t="shared" si="99"/>
        <v>63.424606311701645</v>
      </c>
      <c r="BG79" s="22">
        <f t="shared" si="63"/>
        <v>569.03978265954709</v>
      </c>
      <c r="BH79" s="60">
        <f t="shared" si="64"/>
        <v>862.37311599288046</v>
      </c>
      <c r="BI79" s="60">
        <f ca="1">AVERAGE(OFFSET($BH$3,0,0,'Données projet'!$E$11+1,1))-AVERAGE(OFFSET($H$3,0,0,'Données projet'!$E$11+1,1))</f>
        <v>418.35474121670717</v>
      </c>
      <c r="BJ79" s="60">
        <f t="shared" si="65"/>
        <v>240.19413322685813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7.4</v>
      </c>
      <c r="BY79" s="13">
        <f>IF(A79&lt;'Données projet'!$A$114,$BV$205^A79,IF(A79='Données projet'!$A$114,'Données projet'!$B$114,BY78+BX79-CG78))</f>
        <v>389.39999999999992</v>
      </c>
      <c r="BZ79" s="14">
        <f>BY79*VLOOKUP('Données projet'!$B$12,Paramètres!$A$1:$I$88,3,0)*VLOOKUP('Données projet'!$B$12,Paramètres!$A$1:$I$88,5,0)</f>
        <v>370.5530399999999</v>
      </c>
      <c r="CA79" s="14">
        <f t="shared" si="100"/>
        <v>85.780438331982793</v>
      </c>
      <c r="CB79" s="22">
        <f t="shared" si="67"/>
        <v>794.78080809486983</v>
      </c>
      <c r="CC79" s="60">
        <f t="shared" si="68"/>
        <v>1088.1141414282031</v>
      </c>
      <c r="CD79" s="60">
        <f ca="1">AVERAGE(OFFSET($CC$3,0,0,'Données projet'!$E$12+1,1))-AVERAGE(OFFSET($H$3,0,0,'Données projet'!$E$12+1,1))</f>
        <v>623.21217629928469</v>
      </c>
      <c r="CE79" s="60">
        <f t="shared" si="69"/>
        <v>481.72972161993044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</v>
      </c>
      <c r="CT79" s="13">
        <f>IF(A79&lt;'Données projet'!$A$140,$CQ$205^A79,IF(A79='Données projet'!$A$140,'Données projet'!$B$140,CT78+CS79-DB78))</f>
        <v>291.00000000000006</v>
      </c>
      <c r="CU79" s="18">
        <f>CT79*VLOOKUP('Données projet'!$B$13,Paramètres!$A$1:$I$88,3,0)*VLOOKUP('Données projet'!$B$13,Paramètres!$A$1:$I$88,5,0)</f>
        <v>281.4552000000001</v>
      </c>
      <c r="CV79" s="14">
        <f t="shared" si="101"/>
        <v>67.274441634156176</v>
      </c>
      <c r="CW79" s="22">
        <f t="shared" si="71"/>
        <v>607.37079251282216</v>
      </c>
      <c r="CX79" s="60">
        <f t="shared" si="72"/>
        <v>900.70412584615542</v>
      </c>
      <c r="CY79" s="60">
        <f ca="1">AVERAGE(OFFSET($CX$3,0,0,'Données projet'!$E$13+1,1))-AVERAGE(OFFSET($H$3,0,0,'Données projet'!$E$13+1,1))</f>
        <v>450.52897460309299</v>
      </c>
      <c r="CZ79" s="60">
        <f t="shared" si="73"/>
        <v>256.43229384163016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</v>
      </c>
      <c r="DO79" s="13">
        <f>IF(A79&lt;'Données projet'!$A$166,$DL$205^A79,IF(A79='Données projet'!$A$166,'Données projet'!$B$166,DO78+DN79-DW78))</f>
        <v>291.00000000000006</v>
      </c>
      <c r="DP79" s="18">
        <f>DO79*VLOOKUP('Données projet'!$B$14,Paramètres!$A$1:$I$88,3,0)*VLOOKUP('Données projet'!$B$14,Paramètres!$A$1:$I$88,5,0)</f>
        <v>295.07400000000007</v>
      </c>
      <c r="DQ79" s="14">
        <f t="shared" si="102"/>
        <v>70.142791709481173</v>
      </c>
      <c r="DR79" s="22">
        <f t="shared" si="75"/>
        <v>636.08591222734651</v>
      </c>
      <c r="DS79" s="60">
        <f t="shared" si="76"/>
        <v>929.41924556067988</v>
      </c>
      <c r="DT79" s="60">
        <f ca="1">AVERAGE(OFFSET($DS$3,0,0,'Données projet'!$E$14+1,1))-AVERAGE(OFFSET($H$3,0,0,'Données projet'!$E$14+1,1))</f>
        <v>474.63177687063143</v>
      </c>
      <c r="DU79" s="60">
        <f t="shared" si="77"/>
        <v>268.5956535713255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7</v>
      </c>
      <c r="EJ79" s="13">
        <f>IF(A79&lt;'Données projet'!$A$192,$EG$205^A79,IF(A79='Données projet'!$A$192,'Données projet'!$B$192,EJ78+EI79-ER78))</f>
        <v>291.00000000000006</v>
      </c>
      <c r="EK79" s="18">
        <f>EJ79*VLOOKUP('Données projet'!$B$15,Paramètres!$A$1:$I$88,3,0)*VLOOKUP('Données projet'!$B$15,Paramètres!$A$1:$I$88,5,0)</f>
        <v>254.21760000000006</v>
      </c>
      <c r="EL79" s="14">
        <f t="shared" si="103"/>
        <v>61.488195182366475</v>
      </c>
      <c r="EM79" s="22">
        <f t="shared" si="79"/>
        <v>549.85425994262175</v>
      </c>
      <c r="EN79" s="60">
        <f t="shared" si="80"/>
        <v>843.18759327595512</v>
      </c>
      <c r="EO79" s="60">
        <f ca="1">AVERAGE(OFFSET($EN$3,0,0,'Données projet'!$E$15+1,1))-AVERAGE(OFFSET($H$3,0,0,'Données projet'!$E$15+1,1))</f>
        <v>402.25078715328965</v>
      </c>
      <c r="EP79" s="60">
        <f t="shared" si="81"/>
        <v>232.06583422454258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0" t="e">
        <f t="shared" si="84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0" t="e">
        <f t="shared" si="88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0" t="e">
        <f t="shared" si="92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3">
      <c r="A80" s="11">
        <f t="shared" si="9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42.041999999999966</v>
      </c>
      <c r="D80" s="12">
        <f t="shared" si="9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8">
        <f t="shared" si="57"/>
        <v>351.72735743583411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IF(A80&lt;'Données projet'!$A$36,$K$205^A80,IF(A80='Données projet'!$A$36,'Données projet'!$B$36,N79+M80-V79))</f>
        <v>-4.5474735088646412E-13</v>
      </c>
      <c r="O80" s="14">
        <f>N80*VLOOKUP('Données projet'!$B$9,Paramètres!$A$1:$I$88,3,0)*VLOOKUP('Données projet'!$B$9,Paramètres!$A$1:$I$88,5,0)</f>
        <v>-2.7193891583010558E-13</v>
      </c>
      <c r="P80" s="14" t="e">
        <f t="shared" si="97"/>
        <v>#NUM!</v>
      </c>
      <c r="Q80" s="22" t="e">
        <f t="shared" si="54"/>
        <v>#NUM!</v>
      </c>
      <c r="R80" s="60" t="e">
        <f t="shared" si="55"/>
        <v>#NUM!</v>
      </c>
      <c r="S80" s="60">
        <f ca="1">AVERAGE(OFFSET($R$3,0,0,'Données projet'!$E$9+1,1))-AVERAGE(OFFSET($H$3,0,0,'Données projet'!$E$9+1,1))</f>
        <v>271.38000364539801</v>
      </c>
      <c r="T80" s="60">
        <f t="shared" si="56"/>
        <v>264.52026741435606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8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21.2</v>
      </c>
      <c r="AI80" s="14">
        <f>IF(A80&lt;'Données projet'!$A$62,$AF$205^A80,IF(A80='Données projet'!$A$62,'Données projet'!$B$62,AI79+AH80-AQ79))</f>
        <v>670.4000000000002</v>
      </c>
      <c r="AJ80" s="14">
        <f>AI80*VLOOKUP('Données projet'!$B$10,Paramètres!$A$1:$I$88,3,0)*VLOOKUP('Données projet'!$B$10,Paramètres!$A$1:$I$88,5,0)</f>
        <v>313.74720000000008</v>
      </c>
      <c r="AK80" s="14">
        <f t="shared" si="98"/>
        <v>74.050846595914663</v>
      </c>
      <c r="AL80" s="22">
        <f t="shared" si="59"/>
        <v>675.41493115455148</v>
      </c>
      <c r="AM80" s="60">
        <f t="shared" si="60"/>
        <v>968.74826448788485</v>
      </c>
      <c r="AN80" s="60">
        <f ca="1">AVERAGE(OFFSET($AM$3,0,0,'Données projet'!$E$10+1,1))-AVERAGE(OFFSET($H$3,0,0,'Données projet'!$E$10+1,1))</f>
        <v>337.78495403273814</v>
      </c>
      <c r="AO80" s="60">
        <f t="shared" si="61"/>
        <v>125.68207463669694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</v>
      </c>
      <c r="BD80" s="13">
        <f>IF(A80&lt;'Données projet'!$A$88,$BA$205^A80,IF(A80='Données projet'!$A$88,'Données projet'!$B$88,BD79+BC80-BL79))</f>
        <v>298.00000000000006</v>
      </c>
      <c r="BE80" s="14">
        <f>BD80*VLOOKUP('Données projet'!$B$11,Paramètres!$A$1:$I$88,3,0)*VLOOKUP('Données projet'!$B$11,Paramètres!$A$1:$I$88,5,0)</f>
        <v>269.63040000000007</v>
      </c>
      <c r="BF80" s="14">
        <f t="shared" si="99"/>
        <v>64.770824587436138</v>
      </c>
      <c r="BG80" s="22">
        <f t="shared" si="63"/>
        <v>582.41546615645132</v>
      </c>
      <c r="BH80" s="60">
        <f t="shared" si="64"/>
        <v>875.74879948978469</v>
      </c>
      <c r="BI80" s="60">
        <f ca="1">AVERAGE(OFFSET($BH$3,0,0,'Données projet'!$E$11+1,1))-AVERAGE(OFFSET($H$3,0,0,'Données projet'!$E$11+1,1))</f>
        <v>418.35474121670717</v>
      </c>
      <c r="BJ80" s="60">
        <f t="shared" si="65"/>
        <v>240.19413322685813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7.4</v>
      </c>
      <c r="BY80" s="13">
        <f>IF(A80&lt;'Données projet'!$A$114,$BV$205^A80,IF(A80='Données projet'!$A$114,'Données projet'!$B$114,BY79+BX80-CG79))</f>
        <v>396.7999999999999</v>
      </c>
      <c r="BZ80" s="14">
        <f>BY80*VLOOKUP('Données projet'!$B$12,Paramètres!$A$1:$I$88,3,0)*VLOOKUP('Données projet'!$B$12,Paramètres!$A$1:$I$88,5,0)</f>
        <v>377.59487999999993</v>
      </c>
      <c r="CA80" s="14">
        <f t="shared" si="100"/>
        <v>87.219245219646567</v>
      </c>
      <c r="CB80" s="22">
        <f t="shared" si="67"/>
        <v>809.55126809088426</v>
      </c>
      <c r="CC80" s="60">
        <f t="shared" si="68"/>
        <v>1102.8846014242176</v>
      </c>
      <c r="CD80" s="60">
        <f ca="1">AVERAGE(OFFSET($CC$3,0,0,'Données projet'!$E$12+1,1))-AVERAGE(OFFSET($H$3,0,0,'Données projet'!$E$12+1,1))</f>
        <v>623.21217629928469</v>
      </c>
      <c r="CE80" s="60">
        <f t="shared" si="69"/>
        <v>481.72972161993044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</v>
      </c>
      <c r="CT80" s="13">
        <f>IF(A80&lt;'Données projet'!$A$140,$CQ$205^A80,IF(A80='Données projet'!$A$140,'Données projet'!$B$140,CT79+CS80-DB79))</f>
        <v>298.00000000000006</v>
      </c>
      <c r="CU80" s="18">
        <f>CT80*VLOOKUP('Données projet'!$B$13,Paramètres!$A$1:$I$88,3,0)*VLOOKUP('Données projet'!$B$13,Paramètres!$A$1:$I$88,5,0)</f>
        <v>288.2256000000001</v>
      </c>
      <c r="CV80" s="14">
        <f t="shared" si="101"/>
        <v>68.702374546701904</v>
      </c>
      <c r="CW80" s="22">
        <f t="shared" si="71"/>
        <v>621.6495556688393</v>
      </c>
      <c r="CX80" s="60">
        <f t="shared" si="72"/>
        <v>914.98288900217267</v>
      </c>
      <c r="CY80" s="60">
        <f ca="1">AVERAGE(OFFSET($CX$3,0,0,'Données projet'!$E$13+1,1))-AVERAGE(OFFSET($H$3,0,0,'Données projet'!$E$13+1,1))</f>
        <v>450.52897460309299</v>
      </c>
      <c r="CZ80" s="60">
        <f t="shared" si="73"/>
        <v>256.43229384163016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</v>
      </c>
      <c r="DO80" s="13">
        <f>IF(A80&lt;'Données projet'!$A$166,$DL$205^A80,IF(A80='Données projet'!$A$166,'Données projet'!$B$166,DO79+DN80-DW79))</f>
        <v>298.00000000000006</v>
      </c>
      <c r="DP80" s="18">
        <f>DO80*VLOOKUP('Données projet'!$B$14,Paramètres!$A$1:$I$88,3,0)*VLOOKUP('Données projet'!$B$14,Paramètres!$A$1:$I$88,5,0)</f>
        <v>302.17200000000008</v>
      </c>
      <c r="DQ80" s="14">
        <f t="shared" si="102"/>
        <v>71.631606754643229</v>
      </c>
      <c r="DR80" s="22">
        <f t="shared" si="75"/>
        <v>651.04128176433699</v>
      </c>
      <c r="DS80" s="60">
        <f t="shared" si="76"/>
        <v>944.37461509767036</v>
      </c>
      <c r="DT80" s="60">
        <f ca="1">AVERAGE(OFFSET($DS$3,0,0,'Données projet'!$E$14+1,1))-AVERAGE(OFFSET($H$3,0,0,'Données projet'!$E$14+1,1))</f>
        <v>474.63177687063143</v>
      </c>
      <c r="DU80" s="60">
        <f t="shared" si="77"/>
        <v>268.5956535713255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7</v>
      </c>
      <c r="EJ80" s="13">
        <f>IF(A80&lt;'Données projet'!$A$192,$EG$205^A80,IF(A80='Données projet'!$A$192,'Données projet'!$B$192,EJ79+EI80-ER79))</f>
        <v>298.00000000000006</v>
      </c>
      <c r="EK80" s="18">
        <f>EJ80*VLOOKUP('Données projet'!$B$15,Paramètres!$A$1:$I$88,3,0)*VLOOKUP('Données projet'!$B$15,Paramètres!$A$1:$I$88,5,0)</f>
        <v>260.33280000000008</v>
      </c>
      <c r="EL80" s="14">
        <f t="shared" si="103"/>
        <v>62.793312185215882</v>
      </c>
      <c r="EM80" s="22">
        <f t="shared" si="79"/>
        <v>562.77797872258441</v>
      </c>
      <c r="EN80" s="60">
        <f t="shared" si="80"/>
        <v>856.11131205591778</v>
      </c>
      <c r="EO80" s="60">
        <f ca="1">AVERAGE(OFFSET($EN$3,0,0,'Données projet'!$E$15+1,1))-AVERAGE(OFFSET($H$3,0,0,'Données projet'!$E$15+1,1))</f>
        <v>402.25078715328965</v>
      </c>
      <c r="EP80" s="60">
        <f t="shared" si="81"/>
        <v>232.06583422454258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0" t="e">
        <f t="shared" si="84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0" t="e">
        <f t="shared" si="88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0" t="e">
        <f t="shared" si="92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3">
      <c r="A81" s="11">
        <f t="shared" si="9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42.587999999999965</v>
      </c>
      <c r="D81" s="12">
        <f t="shared" si="9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8">
        <f t="shared" si="57"/>
        <v>352.92871180627031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IF(A81&lt;'Données projet'!$A$36,$K$205^A81,IF(A81='Données projet'!$A$36,'Données projet'!$B$36,N80+M81-V80))</f>
        <v>-4.5474735088646412E-13</v>
      </c>
      <c r="O81" s="14">
        <f>N81*VLOOKUP('Données projet'!$B$9,Paramètres!$A$1:$I$88,3,0)*VLOOKUP('Données projet'!$B$9,Paramètres!$A$1:$I$88,5,0)</f>
        <v>-2.7193891583010558E-13</v>
      </c>
      <c r="P81" s="14" t="e">
        <f t="shared" si="97"/>
        <v>#NUM!</v>
      </c>
      <c r="Q81" s="22" t="e">
        <f t="shared" si="54"/>
        <v>#NUM!</v>
      </c>
      <c r="R81" s="60" t="e">
        <f t="shared" si="55"/>
        <v>#NUM!</v>
      </c>
      <c r="S81" s="60">
        <f ca="1">AVERAGE(OFFSET($R$3,0,0,'Données projet'!$E$9+1,1))-AVERAGE(OFFSET($H$3,0,0,'Données projet'!$E$9+1,1))</f>
        <v>271.38000364539801</v>
      </c>
      <c r="T81" s="60">
        <f t="shared" si="56"/>
        <v>264.52026741435606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8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21.2</v>
      </c>
      <c r="AI81" s="14">
        <f>IF(A81&lt;'Données projet'!$A$62,$AF$205^A81,IF(A81='Données projet'!$A$62,'Données projet'!$B$62,AI80+AH81-AQ80))</f>
        <v>691.60000000000025</v>
      </c>
      <c r="AJ81" s="14">
        <f>AI81*VLOOKUP('Données projet'!$B$10,Paramètres!$A$1:$I$88,3,0)*VLOOKUP('Données projet'!$B$10,Paramètres!$A$1:$I$88,5,0)</f>
        <v>323.66880000000015</v>
      </c>
      <c r="AK81" s="14">
        <f t="shared" si="98"/>
        <v>76.11621164769852</v>
      </c>
      <c r="AL81" s="22">
        <f t="shared" si="59"/>
        <v>696.29222861974176</v>
      </c>
      <c r="AM81" s="60">
        <f t="shared" si="60"/>
        <v>989.62556195307502</v>
      </c>
      <c r="AN81" s="60">
        <f ca="1">AVERAGE(OFFSET($AM$3,0,0,'Données projet'!$E$10+1,1))-AVERAGE(OFFSET($H$3,0,0,'Données projet'!$E$10+1,1))</f>
        <v>337.78495403273814</v>
      </c>
      <c r="AO81" s="60">
        <f t="shared" si="61"/>
        <v>125.68207463669694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</v>
      </c>
      <c r="BD81" s="13">
        <f>IF(A81&lt;'Données projet'!$A$88,$BA$205^A81,IF(A81='Données projet'!$A$88,'Données projet'!$B$88,BD80+BC81-BL80))</f>
        <v>305.00000000000006</v>
      </c>
      <c r="BE81" s="14">
        <f>BD81*VLOOKUP('Données projet'!$B$11,Paramètres!$A$1:$I$88,3,0)*VLOOKUP('Données projet'!$B$11,Paramètres!$A$1:$I$88,5,0)</f>
        <v>275.96400000000006</v>
      </c>
      <c r="BF81" s="14">
        <f t="shared" si="99"/>
        <v>66.113366665488911</v>
      </c>
      <c r="BG81" s="22">
        <f t="shared" si="63"/>
        <v>595.78474694239321</v>
      </c>
      <c r="BH81" s="60">
        <f t="shared" si="64"/>
        <v>889.11808027572647</v>
      </c>
      <c r="BI81" s="60">
        <f ca="1">AVERAGE(OFFSET($BH$3,0,0,'Données projet'!$E$11+1,1))-AVERAGE(OFFSET($H$3,0,0,'Données projet'!$E$11+1,1))</f>
        <v>418.35474121670717</v>
      </c>
      <c r="BJ81" s="60">
        <f t="shared" si="65"/>
        <v>240.19413322685813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7.4</v>
      </c>
      <c r="BY81" s="13">
        <f>IF(A81&lt;'Données projet'!$A$114,$BV$205^A81,IF(A81='Données projet'!$A$114,'Données projet'!$B$114,BY80+BX81-CG80))</f>
        <v>404.19999999999987</v>
      </c>
      <c r="BZ81" s="14">
        <f>BY81*VLOOKUP('Données projet'!$B$12,Paramètres!$A$1:$I$88,3,0)*VLOOKUP('Données projet'!$B$12,Paramètres!$A$1:$I$88,5,0)</f>
        <v>384.63671999999991</v>
      </c>
      <c r="CA81" s="14">
        <f t="shared" si="100"/>
        <v>88.654931990398723</v>
      </c>
      <c r="CB81" s="22">
        <f t="shared" si="67"/>
        <v>824.31629388327747</v>
      </c>
      <c r="CC81" s="60">
        <f t="shared" si="68"/>
        <v>1117.6496272166107</v>
      </c>
      <c r="CD81" s="60">
        <f ca="1">AVERAGE(OFFSET($CC$3,0,0,'Données projet'!$E$12+1,1))-AVERAGE(OFFSET($H$3,0,0,'Données projet'!$E$12+1,1))</f>
        <v>623.21217629928469</v>
      </c>
      <c r="CE81" s="60">
        <f t="shared" si="69"/>
        <v>481.72972161993044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</v>
      </c>
      <c r="CT81" s="13">
        <f>IF(A81&lt;'Données projet'!$A$140,$CQ$205^A81,IF(A81='Données projet'!$A$140,'Données projet'!$B$140,CT80+CS81-DB80))</f>
        <v>305.00000000000006</v>
      </c>
      <c r="CU81" s="18">
        <f>CT81*VLOOKUP('Données projet'!$B$13,Paramètres!$A$1:$I$88,3,0)*VLOOKUP('Données projet'!$B$13,Paramètres!$A$1:$I$88,5,0)</f>
        <v>294.99600000000004</v>
      </c>
      <c r="CV81" s="14">
        <f t="shared" si="101"/>
        <v>70.126408118585445</v>
      </c>
      <c r="CW81" s="22">
        <f t="shared" si="71"/>
        <v>635.92152747320313</v>
      </c>
      <c r="CX81" s="60">
        <f t="shared" si="72"/>
        <v>929.2548608065365</v>
      </c>
      <c r="CY81" s="60">
        <f ca="1">AVERAGE(OFFSET($CX$3,0,0,'Données projet'!$E$13+1,1))-AVERAGE(OFFSET($H$3,0,0,'Données projet'!$E$13+1,1))</f>
        <v>450.52897460309299</v>
      </c>
      <c r="CZ81" s="60">
        <f t="shared" si="73"/>
        <v>256.43229384163016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</v>
      </c>
      <c r="DO81" s="13">
        <f>IF(A81&lt;'Données projet'!$A$166,$DL$205^A81,IF(A81='Données projet'!$A$166,'Données projet'!$B$166,DO80+DN81-DW80))</f>
        <v>305.00000000000006</v>
      </c>
      <c r="DP81" s="18">
        <f>DO81*VLOOKUP('Données projet'!$B$14,Paramètres!$A$1:$I$88,3,0)*VLOOKUP('Données projet'!$B$14,Paramètres!$A$1:$I$88,5,0)</f>
        <v>309.2700000000001</v>
      </c>
      <c r="DQ81" s="14">
        <f t="shared" si="102"/>
        <v>73.116356204711096</v>
      </c>
      <c r="DR81" s="22">
        <f t="shared" si="75"/>
        <v>665.98957038987191</v>
      </c>
      <c r="DS81" s="60">
        <f t="shared" si="76"/>
        <v>959.32290372320517</v>
      </c>
      <c r="DT81" s="60">
        <f ca="1">AVERAGE(OFFSET($DS$3,0,0,'Données projet'!$E$14+1,1))-AVERAGE(OFFSET($H$3,0,0,'Données projet'!$E$14+1,1))</f>
        <v>474.63177687063143</v>
      </c>
      <c r="DU81" s="60">
        <f t="shared" si="77"/>
        <v>268.5956535713255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7</v>
      </c>
      <c r="EJ81" s="13">
        <f>IF(A81&lt;'Données projet'!$A$192,$EG$205^A81,IF(A81='Données projet'!$A$192,'Données projet'!$B$192,EJ80+EI81-ER80))</f>
        <v>305.00000000000006</v>
      </c>
      <c r="EK81" s="18">
        <f>EJ81*VLOOKUP('Données projet'!$B$15,Paramètres!$A$1:$I$88,3,0)*VLOOKUP('Données projet'!$B$15,Paramètres!$A$1:$I$88,5,0)</f>
        <v>266.44800000000009</v>
      </c>
      <c r="EL81" s="14">
        <f t="shared" si="103"/>
        <v>64.094865228054687</v>
      </c>
      <c r="EM81" s="22">
        <f t="shared" si="79"/>
        <v>575.69549027219546</v>
      </c>
      <c r="EN81" s="60">
        <f t="shared" si="80"/>
        <v>869.02882360552871</v>
      </c>
      <c r="EO81" s="60">
        <f ca="1">AVERAGE(OFFSET($EN$3,0,0,'Données projet'!$E$15+1,1))-AVERAGE(OFFSET($H$3,0,0,'Données projet'!$E$15+1,1))</f>
        <v>402.25078715328965</v>
      </c>
      <c r="EP81" s="60">
        <f t="shared" si="81"/>
        <v>232.06583422454258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0" t="e">
        <f t="shared" si="84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0" t="e">
        <f t="shared" si="88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0" t="e">
        <f t="shared" si="92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3">
      <c r="A82" s="11">
        <f t="shared" si="9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43.133999999999965</v>
      </c>
      <c r="D82" s="12">
        <f t="shared" si="9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8">
        <f t="shared" si="57"/>
        <v>354.12969276420569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IF(A82&lt;'Données projet'!$A$36,$K$205^A82,IF(A82='Données projet'!$A$36,'Données projet'!$B$36,N81+M82-V81))</f>
        <v>-4.5474735088646412E-13</v>
      </c>
      <c r="O82" s="14">
        <f>N82*VLOOKUP('Données projet'!$B$9,Paramètres!$A$1:$I$88,3,0)*VLOOKUP('Données projet'!$B$9,Paramètres!$A$1:$I$88,5,0)</f>
        <v>-2.7193891583010558E-13</v>
      </c>
      <c r="P82" s="14" t="e">
        <f t="shared" si="97"/>
        <v>#NUM!</v>
      </c>
      <c r="Q82" s="22" t="e">
        <f t="shared" si="54"/>
        <v>#NUM!</v>
      </c>
      <c r="R82" s="60" t="e">
        <f t="shared" si="55"/>
        <v>#NUM!</v>
      </c>
      <c r="S82" s="60">
        <f ca="1">AVERAGE(OFFSET($R$3,0,0,'Données projet'!$E$9+1,1))-AVERAGE(OFFSET($H$3,0,0,'Données projet'!$E$9+1,1))</f>
        <v>271.38000364539801</v>
      </c>
      <c r="T82" s="60">
        <f t="shared" si="56"/>
        <v>264.52026741435606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8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21.2</v>
      </c>
      <c r="AI82" s="14">
        <f>IF(A82&lt;'Données projet'!$A$62,$AF$205^A82,IF(A82='Données projet'!$A$62,'Données projet'!$B$62,AI81+AH82-AQ81))</f>
        <v>712.8000000000003</v>
      </c>
      <c r="AJ82" s="14">
        <f>AI82*VLOOKUP('Données projet'!$B$10,Paramètres!$A$1:$I$88,3,0)*VLOOKUP('Données projet'!$B$10,Paramètres!$A$1:$I$88,5,0)</f>
        <v>333.59040000000016</v>
      </c>
      <c r="AK82" s="14">
        <f t="shared" si="98"/>
        <v>78.174219238300594</v>
      </c>
      <c r="AL82" s="22">
        <f t="shared" si="59"/>
        <v>717.15671184004043</v>
      </c>
      <c r="AM82" s="60">
        <f t="shared" si="60"/>
        <v>1010.4900451733738</v>
      </c>
      <c r="AN82" s="60">
        <f ca="1">AVERAGE(OFFSET($AM$3,0,0,'Données projet'!$E$10+1,1))-AVERAGE(OFFSET($H$3,0,0,'Données projet'!$E$10+1,1))</f>
        <v>337.78495403273814</v>
      </c>
      <c r="AO82" s="60">
        <f t="shared" si="61"/>
        <v>125.68207463669694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</v>
      </c>
      <c r="BD82" s="13">
        <f>IF(A82&lt;'Données projet'!$A$88,$BA$205^A82,IF(A82='Données projet'!$A$88,'Données projet'!$B$88,BD81+BC82-BL81))</f>
        <v>312.00000000000006</v>
      </c>
      <c r="BE82" s="14">
        <f>BD82*VLOOKUP('Données projet'!$B$11,Paramètres!$A$1:$I$88,3,0)*VLOOKUP('Données projet'!$B$11,Paramètres!$A$1:$I$88,5,0)</f>
        <v>282.29760000000005</v>
      </c>
      <c r="BF82" s="14">
        <f t="shared" si="99"/>
        <v>67.452326629470178</v>
      </c>
      <c r="BG82" s="22">
        <f t="shared" si="63"/>
        <v>609.14778887966054</v>
      </c>
      <c r="BH82" s="60">
        <f t="shared" si="64"/>
        <v>902.4811222129938</v>
      </c>
      <c r="BI82" s="60">
        <f ca="1">AVERAGE(OFFSET($BH$3,0,0,'Données projet'!$E$11+1,1))-AVERAGE(OFFSET($H$3,0,0,'Données projet'!$E$11+1,1))</f>
        <v>418.35474121670717</v>
      </c>
      <c r="BJ82" s="60">
        <f t="shared" si="65"/>
        <v>240.19413322685813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7.4</v>
      </c>
      <c r="BY82" s="13">
        <f>IF(A82&lt;'Données projet'!$A$114,$BV$205^A82,IF(A82='Données projet'!$A$114,'Données projet'!$B$114,BY81+BX82-CG81))</f>
        <v>411.59999999999985</v>
      </c>
      <c r="BZ82" s="14">
        <f>BY82*VLOOKUP('Données projet'!$B$12,Paramètres!$A$1:$I$88,3,0)*VLOOKUP('Données projet'!$B$12,Paramètres!$A$1:$I$88,5,0)</f>
        <v>391.67855999999989</v>
      </c>
      <c r="CA82" s="14">
        <f t="shared" si="100"/>
        <v>90.087562354938512</v>
      </c>
      <c r="CB82" s="22">
        <f t="shared" si="67"/>
        <v>839.07599643485094</v>
      </c>
      <c r="CC82" s="60">
        <f t="shared" si="68"/>
        <v>1132.4093297681843</v>
      </c>
      <c r="CD82" s="60">
        <f ca="1">AVERAGE(OFFSET($CC$3,0,0,'Données projet'!$E$12+1,1))-AVERAGE(OFFSET($H$3,0,0,'Données projet'!$E$12+1,1))</f>
        <v>623.21217629928469</v>
      </c>
      <c r="CE82" s="60">
        <f t="shared" si="69"/>
        <v>481.72972161993044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</v>
      </c>
      <c r="CT82" s="13">
        <f>IF(A82&lt;'Données projet'!$A$140,$CQ$205^A82,IF(A82='Données projet'!$A$140,'Données projet'!$B$140,CT81+CS82-DB81))</f>
        <v>312.00000000000006</v>
      </c>
      <c r="CU82" s="18">
        <f>CT82*VLOOKUP('Données projet'!$B$13,Paramètres!$A$1:$I$88,3,0)*VLOOKUP('Données projet'!$B$13,Paramètres!$A$1:$I$88,5,0)</f>
        <v>301.76640000000003</v>
      </c>
      <c r="CV82" s="14">
        <f t="shared" si="101"/>
        <v>71.546642144235364</v>
      </c>
      <c r="CW82" s="22">
        <f t="shared" si="71"/>
        <v>650.18688173454336</v>
      </c>
      <c r="CX82" s="60">
        <f t="shared" si="72"/>
        <v>943.52021506787673</v>
      </c>
      <c r="CY82" s="60">
        <f ca="1">AVERAGE(OFFSET($CX$3,0,0,'Données projet'!$E$13+1,1))-AVERAGE(OFFSET($H$3,0,0,'Données projet'!$E$13+1,1))</f>
        <v>450.52897460309299</v>
      </c>
      <c r="CZ82" s="60">
        <f t="shared" si="73"/>
        <v>256.43229384163016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</v>
      </c>
      <c r="DO82" s="13">
        <f>IF(A82&lt;'Données projet'!$A$166,$DL$205^A82,IF(A82='Données projet'!$A$166,'Données projet'!$B$166,DO81+DN82-DW81))</f>
        <v>312.00000000000006</v>
      </c>
      <c r="DP82" s="18">
        <f>DO82*VLOOKUP('Données projet'!$B$14,Paramètres!$A$1:$I$88,3,0)*VLOOKUP('Données projet'!$B$14,Paramètres!$A$1:$I$88,5,0)</f>
        <v>316.36800000000005</v>
      </c>
      <c r="DQ82" s="14">
        <f t="shared" si="102"/>
        <v>74.597144109003438</v>
      </c>
      <c r="DR82" s="22">
        <f t="shared" si="75"/>
        <v>680.93095932318113</v>
      </c>
      <c r="DS82" s="60">
        <f t="shared" si="76"/>
        <v>974.2642926565145</v>
      </c>
      <c r="DT82" s="60">
        <f ca="1">AVERAGE(OFFSET($DS$3,0,0,'Données projet'!$E$14+1,1))-AVERAGE(OFFSET($H$3,0,0,'Données projet'!$E$14+1,1))</f>
        <v>474.63177687063143</v>
      </c>
      <c r="DU82" s="60">
        <f t="shared" si="77"/>
        <v>268.5956535713255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7</v>
      </c>
      <c r="EJ82" s="13">
        <f>IF(A82&lt;'Données projet'!$A$192,$EG$205^A82,IF(A82='Données projet'!$A$192,'Données projet'!$B$192,EJ81+EI82-ER81))</f>
        <v>312.00000000000006</v>
      </c>
      <c r="EK82" s="18">
        <f>EJ82*VLOOKUP('Données projet'!$B$15,Paramètres!$A$1:$I$88,3,0)*VLOOKUP('Données projet'!$B$15,Paramètres!$A$1:$I$88,5,0)</f>
        <v>272.56320000000011</v>
      </c>
      <c r="EL82" s="14">
        <f t="shared" si="103"/>
        <v>65.392945522034609</v>
      </c>
      <c r="EM82" s="22">
        <f t="shared" si="79"/>
        <v>588.60695345087709</v>
      </c>
      <c r="EN82" s="60">
        <f t="shared" si="80"/>
        <v>881.94028678421046</v>
      </c>
      <c r="EO82" s="60">
        <f ca="1">AVERAGE(OFFSET($EN$3,0,0,'Données projet'!$E$15+1,1))-AVERAGE(OFFSET($H$3,0,0,'Données projet'!$E$15+1,1))</f>
        <v>402.25078715328965</v>
      </c>
      <c r="EP82" s="60">
        <f t="shared" si="81"/>
        <v>232.06583422454258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0" t="e">
        <f t="shared" si="84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0" t="e">
        <f t="shared" si="88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0" t="e">
        <f t="shared" si="92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3">
      <c r="A83" s="11">
        <f t="shared" si="9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43.679999999999964</v>
      </c>
      <c r="D83" s="12">
        <f t="shared" si="9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8">
        <f t="shared" si="57"/>
        <v>355.33030558297088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IF(A83&lt;'Données projet'!$A$36,$K$205^A83,IF(A83='Données projet'!$A$36,'Données projet'!$B$36,N82+M83-V82))</f>
        <v>-4.5474735088646412E-13</v>
      </c>
      <c r="O83" s="14">
        <f>N83*VLOOKUP('Données projet'!$B$9,Paramètres!$A$1:$I$88,3,0)*VLOOKUP('Données projet'!$B$9,Paramètres!$A$1:$I$88,5,0)</f>
        <v>-2.7193891583010558E-13</v>
      </c>
      <c r="P83" s="14" t="e">
        <f t="shared" si="97"/>
        <v>#NUM!</v>
      </c>
      <c r="Q83" s="22" t="e">
        <f t="shared" si="54"/>
        <v>#NUM!</v>
      </c>
      <c r="R83" s="60" t="e">
        <f t="shared" si="55"/>
        <v>#NUM!</v>
      </c>
      <c r="S83" s="60">
        <f ca="1">AVERAGE(OFFSET($R$3,0,0,'Données projet'!$E$9+1,1))-AVERAGE(OFFSET($H$3,0,0,'Données projet'!$E$9+1,1))</f>
        <v>271.38000364539801</v>
      </c>
      <c r="T83" s="60">
        <f t="shared" si="56"/>
        <v>264.52026741435606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8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734</v>
      </c>
      <c r="AG83" s="13">
        <f>VLOOKUP(A83,'Données projet'!$A$61:$I$81,9,0)</f>
        <v>21.2</v>
      </c>
      <c r="AH83" s="13">
        <f t="array" ref="AH83">INDEX(AG:AG,MIN(IF(ISNUMBER(AG83:AG279),ROW(AG83:AG279),"")))</f>
        <v>21.2</v>
      </c>
      <c r="AI83" s="14">
        <f>IF(A83&lt;'Données projet'!$A$62,$AF$205^A83,IF(A83='Données projet'!$A$62,'Données projet'!$B$62,AI82+AH83-AQ82))</f>
        <v>734.00000000000034</v>
      </c>
      <c r="AJ83" s="14">
        <f>AI83*VLOOKUP('Données projet'!$B$10,Paramètres!$A$1:$I$88,3,0)*VLOOKUP('Données projet'!$B$10,Paramètres!$A$1:$I$88,5,0)</f>
        <v>343.51200000000017</v>
      </c>
      <c r="AK83" s="14">
        <f t="shared" si="98"/>
        <v>80.225113314048286</v>
      </c>
      <c r="AL83" s="22">
        <f t="shared" si="59"/>
        <v>738.00880568863431</v>
      </c>
      <c r="AM83" s="60">
        <f t="shared" si="60"/>
        <v>1031.3421390219676</v>
      </c>
      <c r="AN83" s="60">
        <f ca="1">AVERAGE(OFFSET($AM$3,0,0,'Données projet'!$E$10+1,1))-AVERAGE(OFFSET($H$3,0,0,'Données projet'!$E$10+1,1))</f>
        <v>337.78495403273814</v>
      </c>
      <c r="AO83" s="60">
        <f t="shared" si="61"/>
        <v>125.68207463669694</v>
      </c>
      <c r="AP83" s="16">
        <f>IF(ISNA(VLOOKUP(A83,'Données projet'!$A$61:$I$81,3,0)),0,VLOOKUP(A83,'Données projet'!$A$61:$I$81,3,0))</f>
        <v>5</v>
      </c>
      <c r="AQ83" s="16">
        <f>IF(ISNA(VLOOKUP(A83,'Données projet'!$A$61:$I$81,4,0)),0,VLOOKUP(A83,'Données projet'!$A$61:$I$81,4,0))</f>
        <v>110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7</v>
      </c>
      <c r="BD83" s="13">
        <f>IF(A83&lt;'Données projet'!$A$88,$BA$205^A83,IF(A83='Données projet'!$A$88,'Données projet'!$B$88,BD82+BC83-BL82))</f>
        <v>319.00000000000006</v>
      </c>
      <c r="BE83" s="14">
        <f>BD83*VLOOKUP('Données projet'!$B$11,Paramètres!$A$1:$I$88,3,0)*VLOOKUP('Données projet'!$B$11,Paramètres!$A$1:$I$88,5,0)</f>
        <v>288.63120000000004</v>
      </c>
      <c r="BF83" s="14">
        <f t="shared" si="99"/>
        <v>68.787794100289275</v>
      </c>
      <c r="BG83" s="22">
        <f t="shared" si="63"/>
        <v>622.50474805800388</v>
      </c>
      <c r="BH83" s="60">
        <f t="shared" si="64"/>
        <v>915.83808139133725</v>
      </c>
      <c r="BI83" s="60">
        <f ca="1">AVERAGE(OFFSET($BH$3,0,0,'Données projet'!$E$11+1,1))-AVERAGE(OFFSET($H$3,0,0,'Données projet'!$E$11+1,1))</f>
        <v>418.35474121670717</v>
      </c>
      <c r="BJ83" s="60">
        <f t="shared" si="65"/>
        <v>240.19413322685813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419</v>
      </c>
      <c r="BW83" s="13">
        <f>VLOOKUP(A83,'Données projet'!$A$113:$I$133,9,0)</f>
        <v>7.4</v>
      </c>
      <c r="BX83" s="13">
        <f t="array" ref="BX83">INDEX(BW:BW,MIN(IF(ISNUMBER(BW83:BW279),ROW(BW83:BW279),"")))</f>
        <v>7.4</v>
      </c>
      <c r="BY83" s="13">
        <f>IF(A83&lt;'Données projet'!$A$114,$BV$205^A83,IF(A83='Données projet'!$A$114,'Données projet'!$B$114,BY82+BX83-CG82))</f>
        <v>418.99999999999983</v>
      </c>
      <c r="BZ83" s="14">
        <f>BY83*VLOOKUP('Données projet'!$B$12,Paramètres!$A$1:$I$88,3,0)*VLOOKUP('Données projet'!$B$12,Paramètres!$A$1:$I$88,5,0)</f>
        <v>398.72039999999981</v>
      </c>
      <c r="CA83" s="14">
        <f t="shared" si="100"/>
        <v>91.517197601919932</v>
      </c>
      <c r="CB83" s="22">
        <f t="shared" si="67"/>
        <v>853.83048249001013</v>
      </c>
      <c r="CC83" s="60">
        <f t="shared" si="68"/>
        <v>1147.1638158233434</v>
      </c>
      <c r="CD83" s="60">
        <f ca="1">AVERAGE(OFFSET($CC$3,0,0,'Données projet'!$E$12+1,1))-AVERAGE(OFFSET($H$3,0,0,'Données projet'!$E$12+1,1))</f>
        <v>623.21217629928469</v>
      </c>
      <c r="CE83" s="60">
        <f t="shared" si="69"/>
        <v>481.72972161993044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7</v>
      </c>
      <c r="CT83" s="13">
        <f>IF(A83&lt;'Données projet'!$A$140,$CQ$205^A83,IF(A83='Données projet'!$A$140,'Données projet'!$B$140,CT82+CS83-DB82))</f>
        <v>319.00000000000006</v>
      </c>
      <c r="CU83" s="18">
        <f>CT83*VLOOKUP('Données projet'!$B$13,Paramètres!$A$1:$I$88,3,0)*VLOOKUP('Données projet'!$B$13,Paramètres!$A$1:$I$88,5,0)</f>
        <v>308.53680000000008</v>
      </c>
      <c r="CV83" s="14">
        <f t="shared" si="101"/>
        <v>72.963171684496103</v>
      </c>
      <c r="CW83" s="22">
        <f t="shared" si="71"/>
        <v>664.4457840171641</v>
      </c>
      <c r="CX83" s="60">
        <f t="shared" si="72"/>
        <v>957.77911735049747</v>
      </c>
      <c r="CY83" s="60">
        <f ca="1">AVERAGE(OFFSET($CX$3,0,0,'Données projet'!$E$13+1,1))-AVERAGE(OFFSET($H$3,0,0,'Données projet'!$E$13+1,1))</f>
        <v>450.52897460309299</v>
      </c>
      <c r="CZ83" s="60">
        <f t="shared" si="73"/>
        <v>256.43229384163016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7</v>
      </c>
      <c r="DO83" s="13">
        <f>IF(A83&lt;'Données projet'!$A$166,$DL$205^A83,IF(A83='Données projet'!$A$166,'Données projet'!$B$166,DO82+DN83-DW82))</f>
        <v>319.00000000000006</v>
      </c>
      <c r="DP83" s="18">
        <f>DO83*VLOOKUP('Données projet'!$B$14,Paramètres!$A$1:$I$88,3,0)*VLOOKUP('Données projet'!$B$14,Paramètres!$A$1:$I$88,5,0)</f>
        <v>323.46600000000007</v>
      </c>
      <c r="DQ83" s="14">
        <f t="shared" si="102"/>
        <v>76.074069581431147</v>
      </c>
      <c r="DR83" s="22">
        <f t="shared" si="75"/>
        <v>695.86562118765926</v>
      </c>
      <c r="DS83" s="60">
        <f t="shared" si="76"/>
        <v>989.19895452099263</v>
      </c>
      <c r="DT83" s="60">
        <f ca="1">AVERAGE(OFFSET($DS$3,0,0,'Données projet'!$E$14+1,1))-AVERAGE(OFFSET($H$3,0,0,'Données projet'!$E$14+1,1))</f>
        <v>474.63177687063143</v>
      </c>
      <c r="DU83" s="60">
        <f t="shared" si="77"/>
        <v>268.5956535713255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7</v>
      </c>
      <c r="EJ83" s="13">
        <f>IF(A83&lt;'Données projet'!$A$192,$EG$205^A83,IF(A83='Données projet'!$A$192,'Données projet'!$B$192,EJ82+EI83-ER82))</f>
        <v>319.00000000000006</v>
      </c>
      <c r="EK83" s="18">
        <f>EJ83*VLOOKUP('Données projet'!$B$15,Paramètres!$A$1:$I$88,3,0)*VLOOKUP('Données projet'!$B$15,Paramètres!$A$1:$I$88,5,0)</f>
        <v>278.67840000000007</v>
      </c>
      <c r="EL83" s="14">
        <f t="shared" si="103"/>
        <v>66.687639951856809</v>
      </c>
      <c r="EM83" s="22">
        <f t="shared" si="79"/>
        <v>601.51251958281739</v>
      </c>
      <c r="EN83" s="60">
        <f t="shared" si="80"/>
        <v>894.84585291615076</v>
      </c>
      <c r="EO83" s="60">
        <f ca="1">AVERAGE(OFFSET($EN$3,0,0,'Données projet'!$E$15+1,1))-AVERAGE(OFFSET($H$3,0,0,'Données projet'!$E$15+1,1))</f>
        <v>402.25078715328965</v>
      </c>
      <c r="EP83" s="60">
        <f t="shared" si="81"/>
        <v>232.06583422454258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0" t="e">
        <f t="shared" si="84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0" t="e">
        <f t="shared" si="88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0" t="e">
        <f t="shared" si="92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3">
      <c r="A84" s="11">
        <f t="shared" si="9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44.225999999999964</v>
      </c>
      <c r="D84" s="12">
        <f t="shared" si="9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8">
        <f t="shared" si="57"/>
        <v>356.53055539648136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IF(A84&lt;'Données projet'!$A$36,$K$205^A84,IF(A84='Données projet'!$A$36,'Données projet'!$B$36,N83+M84-V83))</f>
        <v>-4.5474735088646412E-13</v>
      </c>
      <c r="O84" s="14">
        <f>N84*VLOOKUP('Données projet'!$B$9,Paramètres!$A$1:$I$88,3,0)*VLOOKUP('Données projet'!$B$9,Paramètres!$A$1:$I$88,5,0)</f>
        <v>-2.7193891583010558E-13</v>
      </c>
      <c r="P84" s="14" t="e">
        <f t="shared" si="97"/>
        <v>#NUM!</v>
      </c>
      <c r="Q84" s="22" t="e">
        <f t="shared" si="54"/>
        <v>#NUM!</v>
      </c>
      <c r="R84" s="60" t="e">
        <f t="shared" si="55"/>
        <v>#NUM!</v>
      </c>
      <c r="S84" s="60">
        <f ca="1">AVERAGE(OFFSET($R$3,0,0,'Données projet'!$E$9+1,1))-AVERAGE(OFFSET($H$3,0,0,'Données projet'!$E$9+1,1))</f>
        <v>271.38000364539801</v>
      </c>
      <c r="T84" s="60">
        <f t="shared" si="56"/>
        <v>264.52026741435606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8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17.8</v>
      </c>
      <c r="AI84" s="14">
        <f>IF(A84&lt;'Données projet'!$A$62,$AF$205^A84,IF(A84='Données projet'!$A$62,'Données projet'!$B$62,AI83+AH84-AQ83))</f>
        <v>641.8000000000003</v>
      </c>
      <c r="AJ84" s="14">
        <f>AI84*VLOOKUP('Données projet'!$B$10,Paramètres!$A$1:$I$88,3,0)*VLOOKUP('Données projet'!$B$10,Paramètres!$A$1:$I$88,5,0)</f>
        <v>300.36240000000015</v>
      </c>
      <c r="AK84" s="14">
        <f t="shared" si="98"/>
        <v>71.252431096700917</v>
      </c>
      <c r="AL84" s="22">
        <f t="shared" si="59"/>
        <v>647.22916416008775</v>
      </c>
      <c r="AM84" s="60">
        <f t="shared" si="60"/>
        <v>940.56249749342101</v>
      </c>
      <c r="AN84" s="60">
        <f ca="1">AVERAGE(OFFSET($AM$3,0,0,'Données projet'!$E$10+1,1))-AVERAGE(OFFSET($H$3,0,0,'Données projet'!$E$10+1,1))</f>
        <v>337.78495403273814</v>
      </c>
      <c r="AO84" s="60">
        <f t="shared" si="61"/>
        <v>125.68207463669694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7</v>
      </c>
      <c r="BD84" s="13">
        <f>IF(A84&lt;'Données projet'!$A$88,$BA$205^A84,IF(A84='Données projet'!$A$88,'Données projet'!$B$88,BD83+BC84-BL83))</f>
        <v>326.00000000000006</v>
      </c>
      <c r="BE84" s="14">
        <f>BD84*VLOOKUP('Données projet'!$B$11,Paramètres!$A$1:$I$88,3,0)*VLOOKUP('Données projet'!$B$11,Paramètres!$A$1:$I$88,5,0)</f>
        <v>294.96480000000003</v>
      </c>
      <c r="BF84" s="14">
        <f t="shared" si="99"/>
        <v>70.119854541045001</v>
      </c>
      <c r="BG84" s="22">
        <f t="shared" si="63"/>
        <v>635.85577332565333</v>
      </c>
      <c r="BH84" s="60">
        <f t="shared" si="64"/>
        <v>929.1891066589867</v>
      </c>
      <c r="BI84" s="60">
        <f ca="1">AVERAGE(OFFSET($BH$3,0,0,'Données projet'!$E$11+1,1))-AVERAGE(OFFSET($H$3,0,0,'Données projet'!$E$11+1,1))</f>
        <v>418.35474121670717</v>
      </c>
      <c r="BJ84" s="60">
        <f t="shared" si="65"/>
        <v>240.19413322685813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7.2</v>
      </c>
      <c r="BY84" s="13">
        <f>IF(A84&lt;'Données projet'!$A$114,$BV$205^A84,IF(A84='Données projet'!$A$114,'Données projet'!$B$114,BY83+BX84-CG83))</f>
        <v>426.19999999999982</v>
      </c>
      <c r="BZ84" s="14">
        <f>BY84*VLOOKUP('Données projet'!$B$12,Paramètres!$A$1:$I$88,3,0)*VLOOKUP('Données projet'!$B$12,Paramètres!$A$1:$I$88,5,0)</f>
        <v>405.57191999999981</v>
      </c>
      <c r="CA84" s="14">
        <f t="shared" si="100"/>
        <v>92.905375404028646</v>
      </c>
      <c r="CB84" s="22">
        <f t="shared" si="67"/>
        <v>868.18128949534957</v>
      </c>
      <c r="CC84" s="60">
        <f t="shared" si="68"/>
        <v>1161.5146228286828</v>
      </c>
      <c r="CD84" s="60">
        <f ca="1">AVERAGE(OFFSET($CC$3,0,0,'Données projet'!$E$12+1,1))-AVERAGE(OFFSET($H$3,0,0,'Données projet'!$E$12+1,1))</f>
        <v>623.21217629928469</v>
      </c>
      <c r="CE84" s="60">
        <f t="shared" si="69"/>
        <v>481.72972161993044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7</v>
      </c>
      <c r="CT84" s="13">
        <f>IF(A84&lt;'Données projet'!$A$140,$CQ$205^A84,IF(A84='Données projet'!$A$140,'Données projet'!$B$140,CT83+CS84-DB83))</f>
        <v>326.00000000000006</v>
      </c>
      <c r="CU84" s="18">
        <f>CT84*VLOOKUP('Données projet'!$B$13,Paramètres!$A$1:$I$88,3,0)*VLOOKUP('Données projet'!$B$13,Paramètres!$A$1:$I$88,5,0)</f>
        <v>315.30720000000008</v>
      </c>
      <c r="CV84" s="14">
        <f t="shared" si="101"/>
        <v>74.376087390025049</v>
      </c>
      <c r="CW84" s="22">
        <f t="shared" si="71"/>
        <v>678.69839220429378</v>
      </c>
      <c r="CX84" s="60">
        <f t="shared" si="72"/>
        <v>972.03172553762715</v>
      </c>
      <c r="CY84" s="60">
        <f ca="1">AVERAGE(OFFSET($CX$3,0,0,'Données projet'!$E$13+1,1))-AVERAGE(OFFSET($H$3,0,0,'Données projet'!$E$13+1,1))</f>
        <v>450.52897460309299</v>
      </c>
      <c r="CZ84" s="60">
        <f t="shared" si="73"/>
        <v>256.43229384163016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7</v>
      </c>
      <c r="DO84" s="13">
        <f>IF(A84&lt;'Données projet'!$A$166,$DL$205^A84,IF(A84='Données projet'!$A$166,'Données projet'!$B$166,DO83+DN84-DW83))</f>
        <v>326.00000000000006</v>
      </c>
      <c r="DP84" s="18">
        <f>DO84*VLOOKUP('Données projet'!$B$14,Paramètres!$A$1:$I$88,3,0)*VLOOKUP('Données projet'!$B$14,Paramètres!$A$1:$I$88,5,0)</f>
        <v>330.56400000000008</v>
      </c>
      <c r="DQ84" s="14">
        <f t="shared" si="102"/>
        <v>77.547227137682853</v>
      </c>
      <c r="DR84" s="22">
        <f t="shared" si="75"/>
        <v>710.79372059813113</v>
      </c>
      <c r="DS84" s="60">
        <f t="shared" si="76"/>
        <v>1004.1270539314644</v>
      </c>
      <c r="DT84" s="60">
        <f ca="1">AVERAGE(OFFSET($DS$3,0,0,'Données projet'!$E$14+1,1))-AVERAGE(OFFSET($H$3,0,0,'Données projet'!$E$14+1,1))</f>
        <v>474.63177687063143</v>
      </c>
      <c r="DU84" s="60">
        <f t="shared" si="77"/>
        <v>268.5956535713255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7</v>
      </c>
      <c r="EJ84" s="13">
        <f>IF(A84&lt;'Données projet'!$A$192,$EG$205^A84,IF(A84='Données projet'!$A$192,'Données projet'!$B$192,EJ83+EI84-ER83))</f>
        <v>326.00000000000006</v>
      </c>
      <c r="EK84" s="18">
        <f>EJ84*VLOOKUP('Données projet'!$B$15,Paramètres!$A$1:$I$88,3,0)*VLOOKUP('Données projet'!$B$15,Paramètres!$A$1:$I$88,5,0)</f>
        <v>284.79360000000008</v>
      </c>
      <c r="EL84" s="14">
        <f t="shared" si="103"/>
        <v>67.979031371353713</v>
      </c>
      <c r="EM84" s="22">
        <f t="shared" si="79"/>
        <v>614.4123329717745</v>
      </c>
      <c r="EN84" s="60">
        <f t="shared" si="80"/>
        <v>907.74566630510776</v>
      </c>
      <c r="EO84" s="60">
        <f ca="1">AVERAGE(OFFSET($EN$3,0,0,'Données projet'!$E$15+1,1))-AVERAGE(OFFSET($H$3,0,0,'Données projet'!$E$15+1,1))</f>
        <v>402.25078715328965</v>
      </c>
      <c r="EP84" s="60">
        <f t="shared" si="81"/>
        <v>232.06583422454258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0" t="e">
        <f t="shared" si="84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0" t="e">
        <f t="shared" si="88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0" t="e">
        <f t="shared" si="92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3">
      <c r="A85" s="11">
        <f t="shared" si="9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44.771999999999963</v>
      </c>
      <c r="D85" s="12">
        <f t="shared" si="9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8">
        <f t="shared" si="57"/>
        <v>357.73044720459762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IF(A85&lt;'Données projet'!$A$36,$K$205^A85,IF(A85='Données projet'!$A$36,'Données projet'!$B$36,N84+M85-V84))</f>
        <v>-4.5474735088646412E-13</v>
      </c>
      <c r="O85" s="14">
        <f>N85*VLOOKUP('Données projet'!$B$9,Paramètres!$A$1:$I$88,3,0)*VLOOKUP('Données projet'!$B$9,Paramètres!$A$1:$I$88,5,0)</f>
        <v>-2.7193891583010558E-13</v>
      </c>
      <c r="P85" s="14" t="e">
        <f t="shared" si="97"/>
        <v>#NUM!</v>
      </c>
      <c r="Q85" s="22" t="e">
        <f t="shared" si="54"/>
        <v>#NUM!</v>
      </c>
      <c r="R85" s="60" t="e">
        <f t="shared" si="55"/>
        <v>#NUM!</v>
      </c>
      <c r="S85" s="60">
        <f ca="1">AVERAGE(OFFSET($R$3,0,0,'Données projet'!$E$9+1,1))-AVERAGE(OFFSET($H$3,0,0,'Données projet'!$E$9+1,1))</f>
        <v>271.38000364539801</v>
      </c>
      <c r="T85" s="60">
        <f t="shared" si="56"/>
        <v>264.52026741435606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8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17.8</v>
      </c>
      <c r="AI85" s="14">
        <f>IF(A85&lt;'Données projet'!$A$62,$AF$205^A85,IF(A85='Données projet'!$A$62,'Données projet'!$B$62,AI84+AH85-AQ84))</f>
        <v>659.60000000000025</v>
      </c>
      <c r="AJ85" s="14">
        <f>AI85*VLOOKUP('Données projet'!$B$10,Paramètres!$A$1:$I$88,3,0)*VLOOKUP('Données projet'!$B$10,Paramètres!$A$1:$I$88,5,0)</f>
        <v>308.69280000000009</v>
      </c>
      <c r="AK85" s="14">
        <f t="shared" si="98"/>
        <v>72.995767680913616</v>
      </c>
      <c r="AL85" s="22">
        <f t="shared" si="59"/>
        <v>664.77425537759143</v>
      </c>
      <c r="AM85" s="60">
        <f t="shared" si="60"/>
        <v>958.1075887109248</v>
      </c>
      <c r="AN85" s="60">
        <f ca="1">AVERAGE(OFFSET($AM$3,0,0,'Données projet'!$E$10+1,1))-AVERAGE(OFFSET($H$3,0,0,'Données projet'!$E$10+1,1))</f>
        <v>337.78495403273814</v>
      </c>
      <c r="AO85" s="60">
        <f t="shared" si="61"/>
        <v>125.68207463669694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7</v>
      </c>
      <c r="BD85" s="13">
        <f>IF(A85&lt;'Données projet'!$A$88,$BA$205^A85,IF(A85='Données projet'!$A$88,'Données projet'!$B$88,BD84+BC85-BL84))</f>
        <v>333.00000000000006</v>
      </c>
      <c r="BE85" s="14">
        <f>BD85*VLOOKUP('Données projet'!$B$11,Paramètres!$A$1:$I$88,3,0)*VLOOKUP('Données projet'!$B$11,Paramètres!$A$1:$I$88,5,0)</f>
        <v>301.29840000000002</v>
      </c>
      <c r="BF85" s="14">
        <f t="shared" si="99"/>
        <v>71.448589534990518</v>
      </c>
      <c r="BG85" s="22">
        <f t="shared" si="63"/>
        <v>649.2010067734418</v>
      </c>
      <c r="BH85" s="60">
        <f t="shared" si="64"/>
        <v>942.53434010677506</v>
      </c>
      <c r="BI85" s="60">
        <f ca="1">AVERAGE(OFFSET($BH$3,0,0,'Données projet'!$E$11+1,1))-AVERAGE(OFFSET($H$3,0,0,'Données projet'!$E$11+1,1))</f>
        <v>418.35474121670717</v>
      </c>
      <c r="BJ85" s="60">
        <f t="shared" si="65"/>
        <v>240.19413322685813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7.2</v>
      </c>
      <c r="BY85" s="13">
        <f>IF(A85&lt;'Données projet'!$A$114,$BV$205^A85,IF(A85='Données projet'!$A$114,'Données projet'!$B$114,BY84+BX85-CG84))</f>
        <v>433.39999999999981</v>
      </c>
      <c r="BZ85" s="14">
        <f>BY85*VLOOKUP('Données projet'!$B$12,Paramètres!$A$1:$I$88,3,0)*VLOOKUP('Données projet'!$B$12,Paramètres!$A$1:$I$88,5,0)</f>
        <v>412.4234399999998</v>
      </c>
      <c r="CA85" s="14">
        <f t="shared" si="100"/>
        <v>94.290826037220768</v>
      </c>
      <c r="CB85" s="22">
        <f t="shared" si="67"/>
        <v>882.52734668149242</v>
      </c>
      <c r="CC85" s="60">
        <f t="shared" si="68"/>
        <v>1175.8606800148257</v>
      </c>
      <c r="CD85" s="60">
        <f ca="1">AVERAGE(OFFSET($CC$3,0,0,'Données projet'!$E$12+1,1))-AVERAGE(OFFSET($H$3,0,0,'Données projet'!$E$12+1,1))</f>
        <v>623.21217629928469</v>
      </c>
      <c r="CE85" s="60">
        <f t="shared" si="69"/>
        <v>481.72972161993044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7</v>
      </c>
      <c r="CT85" s="13">
        <f>IF(A85&lt;'Données projet'!$A$140,$CQ$205^A85,IF(A85='Données projet'!$A$140,'Données projet'!$B$140,CT84+CS85-DB84))</f>
        <v>333.00000000000006</v>
      </c>
      <c r="CU85" s="18">
        <f>CT85*VLOOKUP('Données projet'!$B$13,Paramètres!$A$1:$I$88,3,0)*VLOOKUP('Données projet'!$B$13,Paramètres!$A$1:$I$88,5,0)</f>
        <v>322.07760000000007</v>
      </c>
      <c r="CV85" s="14">
        <f t="shared" si="101"/>
        <v>75.785475796129461</v>
      </c>
      <c r="CW85" s="22">
        <f t="shared" si="71"/>
        <v>692.94485701159226</v>
      </c>
      <c r="CX85" s="60">
        <f t="shared" si="72"/>
        <v>986.27819034492563</v>
      </c>
      <c r="CY85" s="60">
        <f ca="1">AVERAGE(OFFSET($CX$3,0,0,'Données projet'!$E$13+1,1))-AVERAGE(OFFSET($H$3,0,0,'Données projet'!$E$13+1,1))</f>
        <v>450.52897460309299</v>
      </c>
      <c r="CZ85" s="60">
        <f t="shared" si="73"/>
        <v>256.43229384163016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7</v>
      </c>
      <c r="DO85" s="13">
        <f>IF(A85&lt;'Données projet'!$A$166,$DL$205^A85,IF(A85='Données projet'!$A$166,'Données projet'!$B$166,DO84+DN85-DW84))</f>
        <v>333.00000000000006</v>
      </c>
      <c r="DP85" s="18">
        <f>DO85*VLOOKUP('Données projet'!$B$14,Paramètres!$A$1:$I$88,3,0)*VLOOKUP('Données projet'!$B$14,Paramètres!$A$1:$I$88,5,0)</f>
        <v>337.66200000000009</v>
      </c>
      <c r="DQ85" s="14">
        <f t="shared" si="102"/>
        <v>79.016707002632685</v>
      </c>
      <c r="DR85" s="22">
        <f t="shared" si="75"/>
        <v>725.71541469625208</v>
      </c>
      <c r="DS85" s="60">
        <f t="shared" si="76"/>
        <v>1019.0487480295853</v>
      </c>
      <c r="DT85" s="60">
        <f ca="1">AVERAGE(OFFSET($DS$3,0,0,'Données projet'!$E$14+1,1))-AVERAGE(OFFSET($H$3,0,0,'Données projet'!$E$14+1,1))</f>
        <v>474.63177687063143</v>
      </c>
      <c r="DU85" s="60">
        <f t="shared" si="77"/>
        <v>268.5956535713255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7</v>
      </c>
      <c r="EJ85" s="13">
        <f>IF(A85&lt;'Données projet'!$A$192,$EG$205^A85,IF(A85='Données projet'!$A$192,'Données projet'!$B$192,EJ84+EI85-ER84))</f>
        <v>333.00000000000006</v>
      </c>
      <c r="EK85" s="18">
        <f>EJ85*VLOOKUP('Données projet'!$B$15,Paramètres!$A$1:$I$88,3,0)*VLOOKUP('Données projet'!$B$15,Paramètres!$A$1:$I$88,5,0)</f>
        <v>290.9088000000001</v>
      </c>
      <c r="EL85" s="14">
        <f t="shared" si="103"/>
        <v>69.267198872967185</v>
      </c>
      <c r="EM85" s="22">
        <f t="shared" si="79"/>
        <v>627.30653137041793</v>
      </c>
      <c r="EN85" s="60">
        <f t="shared" si="80"/>
        <v>920.6398647037513</v>
      </c>
      <c r="EO85" s="60">
        <f ca="1">AVERAGE(OFFSET($EN$3,0,0,'Données projet'!$E$15+1,1))-AVERAGE(OFFSET($H$3,0,0,'Données projet'!$E$15+1,1))</f>
        <v>402.25078715328965</v>
      </c>
      <c r="EP85" s="60">
        <f t="shared" si="81"/>
        <v>232.06583422454258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0" t="e">
        <f t="shared" si="84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0" t="e">
        <f t="shared" si="88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0" t="e">
        <f t="shared" si="92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3">
      <c r="A86" s="11">
        <f t="shared" si="9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45.317999999999962</v>
      </c>
      <c r="D86" s="12">
        <f t="shared" si="9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8">
        <f t="shared" si="57"/>
        <v>358.92998587821728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IF(A86&lt;'Données projet'!$A$36,$K$205^A86,IF(A86='Données projet'!$A$36,'Données projet'!$B$36,N85+M86-V85))</f>
        <v>-4.5474735088646412E-13</v>
      </c>
      <c r="O86" s="14">
        <f>N86*VLOOKUP('Données projet'!$B$9,Paramètres!$A$1:$I$88,3,0)*VLOOKUP('Données projet'!$B$9,Paramètres!$A$1:$I$88,5,0)</f>
        <v>-2.7193891583010558E-13</v>
      </c>
      <c r="P86" s="14" t="e">
        <f t="shared" si="97"/>
        <v>#NUM!</v>
      </c>
      <c r="Q86" s="22" t="e">
        <f t="shared" si="54"/>
        <v>#NUM!</v>
      </c>
      <c r="R86" s="60" t="e">
        <f t="shared" si="55"/>
        <v>#NUM!</v>
      </c>
      <c r="S86" s="60">
        <f ca="1">AVERAGE(OFFSET($R$3,0,0,'Données projet'!$E$9+1,1))-AVERAGE(OFFSET($H$3,0,0,'Données projet'!$E$9+1,1))</f>
        <v>271.38000364539801</v>
      </c>
      <c r="T86" s="60">
        <f t="shared" si="56"/>
        <v>264.52026741435606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8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17.8</v>
      </c>
      <c r="AI86" s="14">
        <f>IF(A86&lt;'Données projet'!$A$62,$AF$205^A86,IF(A86='Données projet'!$A$62,'Données projet'!$B$62,AI85+AH86-AQ85))</f>
        <v>677.4000000000002</v>
      </c>
      <c r="AJ86" s="14">
        <f>AI86*VLOOKUP('Données projet'!$B$10,Paramètres!$A$1:$I$88,3,0)*VLOOKUP('Données projet'!$B$10,Paramètres!$A$1:$I$88,5,0)</f>
        <v>317.02320000000009</v>
      </c>
      <c r="AK86" s="14">
        <f t="shared" si="98"/>
        <v>74.733636027657681</v>
      </c>
      <c r="AL86" s="22">
        <f t="shared" si="59"/>
        <v>682.30982274817052</v>
      </c>
      <c r="AM86" s="60">
        <f t="shared" si="60"/>
        <v>975.64315608150378</v>
      </c>
      <c r="AN86" s="60">
        <f ca="1">AVERAGE(OFFSET($AM$3,0,0,'Données projet'!$E$10+1,1))-AVERAGE(OFFSET($H$3,0,0,'Données projet'!$E$10+1,1))</f>
        <v>337.78495403273814</v>
      </c>
      <c r="AO86" s="60">
        <f t="shared" si="61"/>
        <v>125.68207463669694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7</v>
      </c>
      <c r="BD86" s="13">
        <f>IF(A86&lt;'Données projet'!$A$88,$BA$205^A86,IF(A86='Données projet'!$A$88,'Données projet'!$B$88,BD85+BC86-BL85))</f>
        <v>340.00000000000006</v>
      </c>
      <c r="BE86" s="14">
        <f>BD86*VLOOKUP('Données projet'!$B$11,Paramètres!$A$1:$I$88,3,0)*VLOOKUP('Données projet'!$B$11,Paramètres!$A$1:$I$88,5,0)</f>
        <v>307.63200000000006</v>
      </c>
      <c r="BF86" s="14">
        <f t="shared" si="99"/>
        <v>72.774077039465567</v>
      </c>
      <c r="BG86" s="22">
        <f t="shared" si="63"/>
        <v>662.54058417706926</v>
      </c>
      <c r="BH86" s="60">
        <f t="shared" si="64"/>
        <v>955.87391751040263</v>
      </c>
      <c r="BI86" s="60">
        <f ca="1">AVERAGE(OFFSET($BH$3,0,0,'Données projet'!$E$11+1,1))-AVERAGE(OFFSET($H$3,0,0,'Données projet'!$E$11+1,1))</f>
        <v>418.35474121670717</v>
      </c>
      <c r="BJ86" s="60">
        <f t="shared" si="65"/>
        <v>240.19413322685813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7.2</v>
      </c>
      <c r="BY86" s="13">
        <f>IF(A86&lt;'Données projet'!$A$114,$BV$205^A86,IF(A86='Données projet'!$A$114,'Données projet'!$B$114,BY85+BX86-CG85))</f>
        <v>440.5999999999998</v>
      </c>
      <c r="BZ86" s="14">
        <f>BY86*VLOOKUP('Données projet'!$B$12,Paramètres!$A$1:$I$88,3,0)*VLOOKUP('Données projet'!$B$12,Paramètres!$A$1:$I$88,5,0)</f>
        <v>419.27495999999979</v>
      </c>
      <c r="CA86" s="14">
        <f t="shared" si="100"/>
        <v>95.673600036915659</v>
      </c>
      <c r="CB86" s="22">
        <f t="shared" si="67"/>
        <v>896.86874206429422</v>
      </c>
      <c r="CC86" s="60">
        <f t="shared" si="68"/>
        <v>1190.2020753976276</v>
      </c>
      <c r="CD86" s="60">
        <f ca="1">AVERAGE(OFFSET($CC$3,0,0,'Données projet'!$E$12+1,1))-AVERAGE(OFFSET($H$3,0,0,'Données projet'!$E$12+1,1))</f>
        <v>623.21217629928469</v>
      </c>
      <c r="CE86" s="60">
        <f t="shared" si="69"/>
        <v>481.72972161993044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7</v>
      </c>
      <c r="CT86" s="13">
        <f>IF(A86&lt;'Données projet'!$A$140,$CQ$205^A86,IF(A86='Données projet'!$A$140,'Données projet'!$B$140,CT85+CS86-DB85))</f>
        <v>340.00000000000006</v>
      </c>
      <c r="CU86" s="18">
        <f>CT86*VLOOKUP('Données projet'!$B$13,Paramètres!$A$1:$I$88,3,0)*VLOOKUP('Données projet'!$B$13,Paramètres!$A$1:$I$88,5,0)</f>
        <v>328.84800000000007</v>
      </c>
      <c r="CV86" s="14">
        <f t="shared" si="101"/>
        <v>77.191419592112595</v>
      </c>
      <c r="CW86" s="22">
        <f t="shared" si="71"/>
        <v>707.18532245626284</v>
      </c>
      <c r="CX86" s="60">
        <f t="shared" si="72"/>
        <v>1000.5186557895961</v>
      </c>
      <c r="CY86" s="60">
        <f ca="1">AVERAGE(OFFSET($CX$3,0,0,'Données projet'!$E$13+1,1))-AVERAGE(OFFSET($H$3,0,0,'Données projet'!$E$13+1,1))</f>
        <v>450.52897460309299</v>
      </c>
      <c r="CZ86" s="60">
        <f t="shared" si="73"/>
        <v>256.43229384163016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7</v>
      </c>
      <c r="DO86" s="13">
        <f>IF(A86&lt;'Données projet'!$A$166,$DL$205^A86,IF(A86='Données projet'!$A$166,'Données projet'!$B$166,DO85+DN86-DW85))</f>
        <v>340.00000000000006</v>
      </c>
      <c r="DP86" s="18">
        <f>DO86*VLOOKUP('Données projet'!$B$14,Paramètres!$A$1:$I$88,3,0)*VLOOKUP('Données projet'!$B$14,Paramètres!$A$1:$I$88,5,0)</f>
        <v>344.7600000000001</v>
      </c>
      <c r="DQ86" s="14">
        <f t="shared" si="102"/>
        <v>80.482595391170619</v>
      </c>
      <c r="DR86" s="22">
        <f t="shared" si="75"/>
        <v>740.63085363962227</v>
      </c>
      <c r="DS86" s="60">
        <f t="shared" si="76"/>
        <v>1033.9641869729555</v>
      </c>
      <c r="DT86" s="60">
        <f ca="1">AVERAGE(OFFSET($DS$3,0,0,'Données projet'!$E$14+1,1))-AVERAGE(OFFSET($H$3,0,0,'Données projet'!$E$14+1,1))</f>
        <v>474.63177687063143</v>
      </c>
      <c r="DU86" s="60">
        <f t="shared" si="77"/>
        <v>268.5956535713255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7</v>
      </c>
      <c r="EJ86" s="13">
        <f>IF(A86&lt;'Données projet'!$A$192,$EG$205^A86,IF(A86='Données projet'!$A$192,'Données projet'!$B$192,EJ85+EI86-ER85))</f>
        <v>340.00000000000006</v>
      </c>
      <c r="EK86" s="18">
        <f>EJ86*VLOOKUP('Données projet'!$B$15,Paramètres!$A$1:$I$88,3,0)*VLOOKUP('Données projet'!$B$15,Paramètres!$A$1:$I$88,5,0)</f>
        <v>297.02400000000011</v>
      </c>
      <c r="EL86" s="14">
        <f t="shared" si="103"/>
        <v>70.552218033928199</v>
      </c>
      <c r="EM86" s="22">
        <f t="shared" si="79"/>
        <v>640.19524640909174</v>
      </c>
      <c r="EN86" s="60">
        <f t="shared" si="80"/>
        <v>933.52857974242511</v>
      </c>
      <c r="EO86" s="60">
        <f ca="1">AVERAGE(OFFSET($EN$3,0,0,'Données projet'!$E$15+1,1))-AVERAGE(OFFSET($H$3,0,0,'Données projet'!$E$15+1,1))</f>
        <v>402.25078715328965</v>
      </c>
      <c r="EP86" s="60">
        <f t="shared" si="81"/>
        <v>232.06583422454258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0" t="e">
        <f t="shared" si="84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0" t="e">
        <f t="shared" si="88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0" t="e">
        <f t="shared" si="92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3">
      <c r="A87" s="11">
        <f t="shared" si="9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45.863999999999962</v>
      </c>
      <c r="D87" s="12">
        <f t="shared" si="9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8">
        <f t="shared" si="57"/>
        <v>360.12917616411374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IF(A87&lt;'Données projet'!$A$36,$K$205^A87,IF(A87='Données projet'!$A$36,'Données projet'!$B$36,N86+M87-V86))</f>
        <v>-4.5474735088646412E-13</v>
      </c>
      <c r="O87" s="14">
        <f>N87*VLOOKUP('Données projet'!$B$9,Paramètres!$A$1:$I$88,3,0)*VLOOKUP('Données projet'!$B$9,Paramètres!$A$1:$I$88,5,0)</f>
        <v>-2.7193891583010558E-13</v>
      </c>
      <c r="P87" s="14" t="e">
        <f t="shared" si="97"/>
        <v>#NUM!</v>
      </c>
      <c r="Q87" s="22" t="e">
        <f t="shared" si="54"/>
        <v>#NUM!</v>
      </c>
      <c r="R87" s="60" t="e">
        <f t="shared" si="55"/>
        <v>#NUM!</v>
      </c>
      <c r="S87" s="60">
        <f ca="1">AVERAGE(OFFSET($R$3,0,0,'Données projet'!$E$9+1,1))-AVERAGE(OFFSET($H$3,0,0,'Données projet'!$E$9+1,1))</f>
        <v>271.38000364539801</v>
      </c>
      <c r="T87" s="60">
        <f t="shared" si="56"/>
        <v>264.52026741435606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8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17.8</v>
      </c>
      <c r="AI87" s="14">
        <f>IF(A87&lt;'Données projet'!$A$62,$AF$205^A87,IF(A87='Données projet'!$A$62,'Données projet'!$B$62,AI86+AH87-AQ86))</f>
        <v>695.20000000000016</v>
      </c>
      <c r="AJ87" s="14">
        <f>AI87*VLOOKUP('Données projet'!$B$10,Paramètres!$A$1:$I$88,3,0)*VLOOKUP('Données projet'!$B$10,Paramètres!$A$1:$I$88,5,0)</f>
        <v>325.35360000000009</v>
      </c>
      <c r="AK87" s="14">
        <f t="shared" si="98"/>
        <v>76.466196343081592</v>
      </c>
      <c r="AL87" s="22">
        <f t="shared" si="59"/>
        <v>699.83614529753402</v>
      </c>
      <c r="AM87" s="60">
        <f t="shared" si="60"/>
        <v>993.16947863086739</v>
      </c>
      <c r="AN87" s="60">
        <f ca="1">AVERAGE(OFFSET($AM$3,0,0,'Données projet'!$E$10+1,1))-AVERAGE(OFFSET($H$3,0,0,'Données projet'!$E$10+1,1))</f>
        <v>337.78495403273814</v>
      </c>
      <c r="AO87" s="60">
        <f t="shared" si="61"/>
        <v>125.68207463669694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7</v>
      </c>
      <c r="BD87" s="13">
        <f>IF(A87&lt;'Données projet'!$A$88,$BA$205^A87,IF(A87='Données projet'!$A$88,'Données projet'!$B$88,BD86+BC87-BL86))</f>
        <v>347.00000000000006</v>
      </c>
      <c r="BE87" s="14">
        <f>BD87*VLOOKUP('Données projet'!$B$11,Paramètres!$A$1:$I$88,3,0)*VLOOKUP('Données projet'!$B$11,Paramètres!$A$1:$I$88,5,0)</f>
        <v>313.96560000000005</v>
      </c>
      <c r="BF87" s="14">
        <f t="shared" si="99"/>
        <v>74.096391618326777</v>
      </c>
      <c r="BG87" s="22">
        <f t="shared" si="63"/>
        <v>675.87463540191914</v>
      </c>
      <c r="BH87" s="60">
        <f t="shared" si="64"/>
        <v>969.20796873525251</v>
      </c>
      <c r="BI87" s="60">
        <f ca="1">AVERAGE(OFFSET($BH$3,0,0,'Données projet'!$E$11+1,1))-AVERAGE(OFFSET($H$3,0,0,'Données projet'!$E$11+1,1))</f>
        <v>418.35474121670717</v>
      </c>
      <c r="BJ87" s="60">
        <f t="shared" si="65"/>
        <v>240.19413322685813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7.2</v>
      </c>
      <c r="BY87" s="13">
        <f>IF(A87&lt;'Données projet'!$A$114,$BV$205^A87,IF(A87='Données projet'!$A$114,'Données projet'!$B$114,BY86+BX87-CG86))</f>
        <v>447.79999999999978</v>
      </c>
      <c r="BZ87" s="14">
        <f>BY87*VLOOKUP('Données projet'!$B$12,Paramètres!$A$1:$I$88,3,0)*VLOOKUP('Données projet'!$B$12,Paramètres!$A$1:$I$88,5,0)</f>
        <v>426.12647999999979</v>
      </c>
      <c r="CA87" s="14">
        <f t="shared" si="100"/>
        <v>97.053746192202127</v>
      </c>
      <c r="CB87" s="22">
        <f t="shared" si="67"/>
        <v>911.20556061808486</v>
      </c>
      <c r="CC87" s="60">
        <f t="shared" si="68"/>
        <v>1204.5388939514182</v>
      </c>
      <c r="CD87" s="60">
        <f ca="1">AVERAGE(OFFSET($CC$3,0,0,'Données projet'!$E$12+1,1))-AVERAGE(OFFSET($H$3,0,0,'Données projet'!$E$12+1,1))</f>
        <v>623.21217629928469</v>
      </c>
      <c r="CE87" s="60">
        <f t="shared" si="69"/>
        <v>481.72972161993044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7</v>
      </c>
      <c r="CT87" s="13">
        <f>IF(A87&lt;'Données projet'!$A$140,$CQ$205^A87,IF(A87='Données projet'!$A$140,'Données projet'!$B$140,CT86+CS87-DB86))</f>
        <v>347.00000000000006</v>
      </c>
      <c r="CU87" s="18">
        <f>CT87*VLOOKUP('Données projet'!$B$13,Paramètres!$A$1:$I$88,3,0)*VLOOKUP('Données projet'!$B$13,Paramètres!$A$1:$I$88,5,0)</f>
        <v>335.61840000000007</v>
      </c>
      <c r="CV87" s="14">
        <f t="shared" si="101"/>
        <v>78.593997867812206</v>
      </c>
      <c r="CW87" s="22">
        <f t="shared" si="71"/>
        <v>721.41992628643982</v>
      </c>
      <c r="CX87" s="60">
        <f t="shared" si="72"/>
        <v>1014.7532596197732</v>
      </c>
      <c r="CY87" s="60">
        <f ca="1">AVERAGE(OFFSET($CX$3,0,0,'Données projet'!$E$13+1,1))-AVERAGE(OFFSET($H$3,0,0,'Données projet'!$E$13+1,1))</f>
        <v>450.52897460309299</v>
      </c>
      <c r="CZ87" s="60">
        <f t="shared" si="73"/>
        <v>256.43229384163016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7</v>
      </c>
      <c r="DO87" s="13">
        <f>IF(A87&lt;'Données projet'!$A$166,$DL$205^A87,IF(A87='Données projet'!$A$166,'Données projet'!$B$166,DO86+DN87-DW86))</f>
        <v>347.00000000000006</v>
      </c>
      <c r="DP87" s="18">
        <f>DO87*VLOOKUP('Données projet'!$B$14,Paramètres!$A$1:$I$88,3,0)*VLOOKUP('Données projet'!$B$14,Paramètres!$A$1:$I$88,5,0)</f>
        <v>351.85800000000006</v>
      </c>
      <c r="DQ87" s="14">
        <f t="shared" si="102"/>
        <v>81.944974765252127</v>
      </c>
      <c r="DR87" s="22">
        <f t="shared" si="75"/>
        <v>755.54018104948091</v>
      </c>
      <c r="DS87" s="60">
        <f t="shared" si="76"/>
        <v>1048.8735143828142</v>
      </c>
      <c r="DT87" s="60">
        <f ca="1">AVERAGE(OFFSET($DS$3,0,0,'Données projet'!$E$14+1,1))-AVERAGE(OFFSET($H$3,0,0,'Données projet'!$E$14+1,1))</f>
        <v>474.63177687063143</v>
      </c>
      <c r="DU87" s="60">
        <f t="shared" si="77"/>
        <v>268.5956535713255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7</v>
      </c>
      <c r="EJ87" s="13">
        <f>IF(A87&lt;'Données projet'!$A$192,$EG$205^A87,IF(A87='Données projet'!$A$192,'Données projet'!$B$192,EJ86+EI87-ER86))</f>
        <v>347.00000000000006</v>
      </c>
      <c r="EK87" s="18">
        <f>EJ87*VLOOKUP('Données projet'!$B$15,Paramètres!$A$1:$I$88,3,0)*VLOOKUP('Données projet'!$B$15,Paramètres!$A$1:$I$88,5,0)</f>
        <v>303.13920000000007</v>
      </c>
      <c r="EL87" s="14">
        <f t="shared" si="103"/>
        <v>71.834161141590982</v>
      </c>
      <c r="EM87" s="22">
        <f t="shared" si="79"/>
        <v>653.07860398827108</v>
      </c>
      <c r="EN87" s="60">
        <f t="shared" si="80"/>
        <v>946.41193732160446</v>
      </c>
      <c r="EO87" s="60">
        <f ca="1">AVERAGE(OFFSET($EN$3,0,0,'Données projet'!$E$15+1,1))-AVERAGE(OFFSET($H$3,0,0,'Données projet'!$E$15+1,1))</f>
        <v>402.25078715328965</v>
      </c>
      <c r="EP87" s="60">
        <f t="shared" si="81"/>
        <v>232.06583422454258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0" t="e">
        <f t="shared" si="84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0" t="e">
        <f t="shared" si="88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0" t="e">
        <f t="shared" si="92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3">
      <c r="A88" s="11">
        <f t="shared" si="9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46.409999999999961</v>
      </c>
      <c r="D88" s="12">
        <f t="shared" si="9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8">
        <f t="shared" si="57"/>
        <v>361.32802268953901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IF(A88&lt;'Données projet'!$A$36,$K$205^A88,IF(A88='Données projet'!$A$36,'Données projet'!$B$36,N87+M88-V87))</f>
        <v>-4.5474735088646412E-13</v>
      </c>
      <c r="O88" s="14">
        <f>N88*VLOOKUP('Données projet'!$B$9,Paramètres!$A$1:$I$88,3,0)*VLOOKUP('Données projet'!$B$9,Paramètres!$A$1:$I$88,5,0)</f>
        <v>-2.7193891583010558E-13</v>
      </c>
      <c r="P88" s="14" t="e">
        <f t="shared" si="97"/>
        <v>#NUM!</v>
      </c>
      <c r="Q88" s="22" t="e">
        <f t="shared" si="54"/>
        <v>#NUM!</v>
      </c>
      <c r="R88" s="60" t="e">
        <f t="shared" si="55"/>
        <v>#NUM!</v>
      </c>
      <c r="S88" s="60">
        <f ca="1">AVERAGE(OFFSET($R$3,0,0,'Données projet'!$E$9+1,1))-AVERAGE(OFFSET($H$3,0,0,'Données projet'!$E$9+1,1))</f>
        <v>271.38000364539801</v>
      </c>
      <c r="T88" s="60">
        <f t="shared" si="56"/>
        <v>264.52026741435606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8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17.8</v>
      </c>
      <c r="AI88" s="14">
        <f>IF(A88&lt;'Données projet'!$A$62,$AF$205^A88,IF(A88='Données projet'!$A$62,'Données projet'!$B$62,AI87+AH88-AQ87))</f>
        <v>713.00000000000011</v>
      </c>
      <c r="AJ88" s="14">
        <f>AI88*VLOOKUP('Données projet'!$B$10,Paramètres!$A$1:$I$88,3,0)*VLOOKUP('Données projet'!$B$10,Paramètres!$A$1:$I$88,5,0)</f>
        <v>333.68400000000003</v>
      </c>
      <c r="AK88" s="14">
        <f t="shared" si="98"/>
        <v>78.193600162051595</v>
      </c>
      <c r="AL88" s="22">
        <f t="shared" si="59"/>
        <v>717.35348694890661</v>
      </c>
      <c r="AM88" s="60">
        <f t="shared" si="60"/>
        <v>1010.68682028224</v>
      </c>
      <c r="AN88" s="60">
        <f ca="1">AVERAGE(OFFSET($AM$3,0,0,'Données projet'!$E$10+1,1))-AVERAGE(OFFSET($H$3,0,0,'Données projet'!$E$10+1,1))</f>
        <v>337.78495403273814</v>
      </c>
      <c r="AO88" s="60">
        <f t="shared" si="61"/>
        <v>125.68207463669694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354</v>
      </c>
      <c r="BB88" s="13">
        <f>VLOOKUP(A88,'Données projet'!$A$87:$I$107,9,0)</f>
        <v>7</v>
      </c>
      <c r="BC88" s="13">
        <f t="array" ref="BC88">INDEX(BB:BB,MIN(IF(ISNUMBER(BB88:BB284),ROW(BB88:BB284),"")))</f>
        <v>7</v>
      </c>
      <c r="BD88" s="13">
        <f>IF(A88&lt;'Données projet'!$A$88,$BA$205^A88,IF(A88='Données projet'!$A$88,'Données projet'!$B$88,BD87+BC88-BL87))</f>
        <v>354.00000000000006</v>
      </c>
      <c r="BE88" s="14">
        <f>BD88*VLOOKUP('Données projet'!$B$11,Paramètres!$A$1:$I$88,3,0)*VLOOKUP('Données projet'!$B$11,Paramètres!$A$1:$I$88,5,0)</f>
        <v>320.29920000000004</v>
      </c>
      <c r="BF88" s="14">
        <f t="shared" si="99"/>
        <v>75.415604655092991</v>
      </c>
      <c r="BG88" s="22">
        <f t="shared" si="63"/>
        <v>689.203284774287</v>
      </c>
      <c r="BH88" s="60">
        <f t="shared" si="64"/>
        <v>982.53661810762037</v>
      </c>
      <c r="BI88" s="60">
        <f ca="1">AVERAGE(OFFSET($BH$3,0,0,'Données projet'!$E$11+1,1))-AVERAGE(OFFSET($H$3,0,0,'Données projet'!$E$11+1,1))</f>
        <v>418.35474121670717</v>
      </c>
      <c r="BJ88" s="60">
        <f t="shared" si="65"/>
        <v>240.19413322685813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56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455</v>
      </c>
      <c r="BW88" s="13">
        <f>VLOOKUP(A88,'Données projet'!$A$113:$I$133,9,0)</f>
        <v>7.2</v>
      </c>
      <c r="BX88" s="13">
        <f t="array" ref="BX88">INDEX(BW:BW,MIN(IF(ISNUMBER(BW88:BW284),ROW(BW88:BW284),"")))</f>
        <v>7.2</v>
      </c>
      <c r="BY88" s="13">
        <f>IF(A88&lt;'Données projet'!$A$114,$BV$205^A88,IF(A88='Données projet'!$A$114,'Données projet'!$B$114,BY87+BX88-CG87))</f>
        <v>454.99999999999977</v>
      </c>
      <c r="BZ88" s="14">
        <f>BY88*VLOOKUP('Données projet'!$B$12,Paramètres!$A$1:$I$88,3,0)*VLOOKUP('Données projet'!$B$12,Paramètres!$A$1:$I$88,5,0)</f>
        <v>432.97799999999978</v>
      </c>
      <c r="CA88" s="14">
        <f t="shared" si="100"/>
        <v>98.431311633275982</v>
      </c>
      <c r="CB88" s="22">
        <f t="shared" si="67"/>
        <v>925.53788442795531</v>
      </c>
      <c r="CC88" s="60">
        <f t="shared" si="68"/>
        <v>1218.8712177612886</v>
      </c>
      <c r="CD88" s="60">
        <f ca="1">AVERAGE(OFFSET($CC$3,0,0,'Données projet'!$E$12+1,1))-AVERAGE(OFFSET($H$3,0,0,'Données projet'!$E$12+1,1))</f>
        <v>623.21217629928469</v>
      </c>
      <c r="CE88" s="60">
        <f t="shared" si="69"/>
        <v>481.72972161993044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51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354</v>
      </c>
      <c r="CR88" s="13">
        <f>VLOOKUP(A88,'Données projet'!$A$139:$I$159,9,0)</f>
        <v>7</v>
      </c>
      <c r="CS88" s="13">
        <f t="array" ref="CS88">INDEX(CR:CR,MIN(IF(ISNUMBER(CR88:CR284),ROW(CR88:CR284),"")))</f>
        <v>7</v>
      </c>
      <c r="CT88" s="13">
        <f>IF(A88&lt;'Données projet'!$A$140,$CQ$205^A88,IF(A88='Données projet'!$A$140,'Données projet'!$B$140,CT87+CS88-DB87))</f>
        <v>354.00000000000006</v>
      </c>
      <c r="CU88" s="18">
        <f>CT88*VLOOKUP('Données projet'!$B$13,Paramètres!$A$1:$I$88,3,0)*VLOOKUP('Données projet'!$B$13,Paramètres!$A$1:$I$88,5,0)</f>
        <v>342.38880000000006</v>
      </c>
      <c r="CV88" s="14">
        <f t="shared" si="101"/>
        <v>79.993286339683536</v>
      </c>
      <c r="CW88" s="22">
        <f t="shared" si="71"/>
        <v>735.64880037494902</v>
      </c>
      <c r="CX88" s="60">
        <f t="shared" si="72"/>
        <v>1028.9821337082824</v>
      </c>
      <c r="CY88" s="60">
        <f ca="1">AVERAGE(OFFSET($CX$3,0,0,'Données projet'!$E$13+1,1))-AVERAGE(OFFSET($H$3,0,0,'Données projet'!$E$13+1,1))</f>
        <v>450.52897460309299</v>
      </c>
      <c r="CZ88" s="60">
        <f t="shared" si="73"/>
        <v>256.43229384163016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56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354</v>
      </c>
      <c r="DM88" s="13">
        <f>VLOOKUP(A88,'Données projet'!$A$165:$I$185,9,0)</f>
        <v>7</v>
      </c>
      <c r="DN88" s="13">
        <f t="array" ref="DN88">INDEX(DM:DM,MIN(IF(ISNUMBER(DM88:DM284),ROW(DM88:DM284),"")))</f>
        <v>7</v>
      </c>
      <c r="DO88" s="13">
        <f>IF(A88&lt;'Données projet'!$A$166,$DL$205^A88,IF(A88='Données projet'!$A$166,'Données projet'!$B$166,DO87+DN88-DW87))</f>
        <v>354.00000000000006</v>
      </c>
      <c r="DP88" s="18">
        <f>DO88*VLOOKUP('Données projet'!$B$14,Paramètres!$A$1:$I$88,3,0)*VLOOKUP('Données projet'!$B$14,Paramètres!$A$1:$I$88,5,0)</f>
        <v>358.95600000000007</v>
      </c>
      <c r="DQ88" s="14">
        <f t="shared" si="102"/>
        <v>83.403924069620956</v>
      </c>
      <c r="DR88" s="22">
        <f t="shared" si="75"/>
        <v>770.44353442125657</v>
      </c>
      <c r="DS88" s="60">
        <f t="shared" si="76"/>
        <v>1063.7768677545898</v>
      </c>
      <c r="DT88" s="60">
        <f ca="1">AVERAGE(OFFSET($DS$3,0,0,'Données projet'!$E$14+1,1))-AVERAGE(OFFSET($H$3,0,0,'Données projet'!$E$14+1,1))</f>
        <v>474.63177687063143</v>
      </c>
      <c r="DU88" s="60">
        <f t="shared" si="77"/>
        <v>268.5956535713255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56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354</v>
      </c>
      <c r="EH88" s="13">
        <f>VLOOKUP(A88,'Données projet'!$A$191:$I$211,9,0)</f>
        <v>7</v>
      </c>
      <c r="EI88" s="13">
        <f t="array" ref="EI88">INDEX(EH:EH,MIN(IF(ISNUMBER(EH88:EH284),ROW(EH88:EH284),"")))</f>
        <v>7</v>
      </c>
      <c r="EJ88" s="13">
        <f>IF(A88&lt;'Données projet'!$A$192,$EG$205^A88,IF(A88='Données projet'!$A$192,'Données projet'!$B$192,EJ87+EI88-ER87))</f>
        <v>354.00000000000006</v>
      </c>
      <c r="EK88" s="18">
        <f>EJ88*VLOOKUP('Données projet'!$B$15,Paramètres!$A$1:$I$88,3,0)*VLOOKUP('Données projet'!$B$15,Paramètres!$A$1:$I$88,5,0)</f>
        <v>309.25440000000009</v>
      </c>
      <c r="EL88" s="14">
        <f t="shared" si="103"/>
        <v>73.113097400070103</v>
      </c>
      <c r="EM88" s="22">
        <f t="shared" si="79"/>
        <v>665.95672463845551</v>
      </c>
      <c r="EN88" s="60">
        <f t="shared" si="80"/>
        <v>959.29005797178888</v>
      </c>
      <c r="EO88" s="60">
        <f ca="1">AVERAGE(OFFSET($EN$3,0,0,'Données projet'!$E$15+1,1))-AVERAGE(OFFSET($H$3,0,0,'Données projet'!$E$15+1,1))</f>
        <v>402.25078715328965</v>
      </c>
      <c r="EP88" s="60">
        <f t="shared" si="81"/>
        <v>232.06583422454258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56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0" t="e">
        <f t="shared" si="84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0" t="e">
        <f t="shared" si="88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0" t="e">
        <f t="shared" si="92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3">
      <c r="A89" s="11">
        <f t="shared" si="9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46.95599999999996</v>
      </c>
      <c r="D89" s="12">
        <f t="shared" si="9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8">
        <f t="shared" si="57"/>
        <v>362.52652996660277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IF(A89&lt;'Données projet'!$A$36,$K$205^A89,IF(A89='Données projet'!$A$36,'Données projet'!$B$36,N88+M89-V88))</f>
        <v>-4.5474735088646412E-13</v>
      </c>
      <c r="O89" s="14">
        <f>N89*VLOOKUP('Données projet'!$B$9,Paramètres!$A$1:$I$88,3,0)*VLOOKUP('Données projet'!$B$9,Paramètres!$A$1:$I$88,5,0)</f>
        <v>-2.7193891583010558E-13</v>
      </c>
      <c r="P89" s="14" t="e">
        <f t="shared" si="97"/>
        <v>#NUM!</v>
      </c>
      <c r="Q89" s="22" t="e">
        <f t="shared" si="54"/>
        <v>#NUM!</v>
      </c>
      <c r="R89" s="60" t="e">
        <f t="shared" si="55"/>
        <v>#NUM!</v>
      </c>
      <c r="S89" s="60">
        <f ca="1">AVERAGE(OFFSET($R$3,0,0,'Données projet'!$E$9+1,1))-AVERAGE(OFFSET($H$3,0,0,'Données projet'!$E$9+1,1))</f>
        <v>271.38000364539801</v>
      </c>
      <c r="T89" s="60">
        <f t="shared" si="56"/>
        <v>264.52026741435606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8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17.8</v>
      </c>
      <c r="AI89" s="14">
        <f>IF(A89&lt;'Données projet'!$A$62,$AF$205^A89,IF(A89='Données projet'!$A$62,'Données projet'!$B$62,AI88+AH89-AQ88))</f>
        <v>730.80000000000007</v>
      </c>
      <c r="AJ89" s="14">
        <f>AI89*VLOOKUP('Données projet'!$B$10,Paramètres!$A$1:$I$88,3,0)*VLOOKUP('Données projet'!$B$10,Paramètres!$A$1:$I$88,5,0)</f>
        <v>342.01440000000002</v>
      </c>
      <c r="AK89" s="14">
        <f t="shared" si="98"/>
        <v>79.915991022086629</v>
      </c>
      <c r="AL89" s="22">
        <f t="shared" si="59"/>
        <v>734.8620976968009</v>
      </c>
      <c r="AM89" s="60">
        <f t="shared" si="60"/>
        <v>1028.1954310301342</v>
      </c>
      <c r="AN89" s="60">
        <f ca="1">AVERAGE(OFFSET($AM$3,0,0,'Données projet'!$E$10+1,1))-AVERAGE(OFFSET($H$3,0,0,'Données projet'!$E$10+1,1))</f>
        <v>337.78495403273814</v>
      </c>
      <c r="AO89" s="60">
        <f t="shared" si="61"/>
        <v>125.68207463669694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6.3</v>
      </c>
      <c r="BD89" s="13">
        <f>IF(A89&lt;'Données projet'!$A$88,$BA$205^A89,IF(A89='Données projet'!$A$88,'Données projet'!$B$88,BD88+BC89-BL88))</f>
        <v>304.30000000000007</v>
      </c>
      <c r="BE89" s="14">
        <f>BD89*VLOOKUP('Données projet'!$B$11,Paramètres!$A$1:$I$88,3,0)*VLOOKUP('Données projet'!$B$11,Paramètres!$A$1:$I$88,5,0)</f>
        <v>275.33064000000007</v>
      </c>
      <c r="BF89" s="14">
        <f t="shared" si="99"/>
        <v>65.979275169167465</v>
      </c>
      <c r="BG89" s="22">
        <f t="shared" si="63"/>
        <v>594.44810225296681</v>
      </c>
      <c r="BH89" s="60">
        <f t="shared" si="64"/>
        <v>887.78143558630018</v>
      </c>
      <c r="BI89" s="60">
        <f ca="1">AVERAGE(OFFSET($BH$3,0,0,'Données projet'!$E$11+1,1))-AVERAGE(OFFSET($H$3,0,0,'Données projet'!$E$11+1,1))</f>
        <v>418.35474121670717</v>
      </c>
      <c r="BJ89" s="60">
        <f t="shared" si="65"/>
        <v>240.19413322685813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6.6</v>
      </c>
      <c r="BY89" s="13">
        <f>IF(A89&lt;'Données projet'!$A$114,$BV$205^A89,IF(A89='Données projet'!$A$114,'Données projet'!$B$114,BY88+BX89-CG88))</f>
        <v>410.5999999999998</v>
      </c>
      <c r="BZ89" s="14">
        <f>BY89*VLOOKUP('Données projet'!$B$12,Paramètres!$A$1:$I$88,3,0)*VLOOKUP('Données projet'!$B$12,Paramètres!$A$1:$I$88,5,0)</f>
        <v>390.72695999999979</v>
      </c>
      <c r="CA89" s="14">
        <f t="shared" si="100"/>
        <v>89.894140013165924</v>
      </c>
      <c r="CB89" s="22">
        <f t="shared" si="67"/>
        <v>837.08174918959685</v>
      </c>
      <c r="CC89" s="60">
        <f t="shared" si="68"/>
        <v>1130.4150825229301</v>
      </c>
      <c r="CD89" s="60">
        <f ca="1">AVERAGE(OFFSET($CC$3,0,0,'Données projet'!$E$12+1,1))-AVERAGE(OFFSET($H$3,0,0,'Données projet'!$E$12+1,1))</f>
        <v>623.21217629928469</v>
      </c>
      <c r="CE89" s="60">
        <f t="shared" si="69"/>
        <v>481.72972161993044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6.3</v>
      </c>
      <c r="CT89" s="13">
        <f>IF(A89&lt;'Données projet'!$A$140,$CQ$205^A89,IF(A89='Données projet'!$A$140,'Données projet'!$B$140,CT88+CS89-DB88))</f>
        <v>304.30000000000007</v>
      </c>
      <c r="CU89" s="18">
        <f>CT89*VLOOKUP('Données projet'!$B$13,Paramètres!$A$1:$I$88,3,0)*VLOOKUP('Données projet'!$B$13,Paramètres!$A$1:$I$88,5,0)</f>
        <v>294.31896000000012</v>
      </c>
      <c r="CV89" s="14">
        <f t="shared" si="101"/>
        <v>69.984177349369773</v>
      </c>
      <c r="CW89" s="22">
        <f t="shared" si="71"/>
        <v>634.4946308834858</v>
      </c>
      <c r="CX89" s="60">
        <f t="shared" si="72"/>
        <v>927.82796421681905</v>
      </c>
      <c r="CY89" s="60">
        <f ca="1">AVERAGE(OFFSET($CX$3,0,0,'Données projet'!$E$13+1,1))-AVERAGE(OFFSET($H$3,0,0,'Données projet'!$E$13+1,1))</f>
        <v>450.52897460309299</v>
      </c>
      <c r="CZ89" s="60">
        <f t="shared" si="73"/>
        <v>256.43229384163016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6.3</v>
      </c>
      <c r="DO89" s="13">
        <f>IF(A89&lt;'Données projet'!$A$166,$DL$205^A89,IF(A89='Données projet'!$A$166,'Données projet'!$B$166,DO88+DN89-DW88))</f>
        <v>304.30000000000007</v>
      </c>
      <c r="DP89" s="18">
        <f>DO89*VLOOKUP('Données projet'!$B$14,Paramètres!$A$1:$I$88,3,0)*VLOOKUP('Données projet'!$B$14,Paramètres!$A$1:$I$88,5,0)</f>
        <v>308.56020000000007</v>
      </c>
      <c r="DQ89" s="14">
        <f t="shared" si="102"/>
        <v>72.968061206232676</v>
      </c>
      <c r="DR89" s="22">
        <f t="shared" si="75"/>
        <v>664.49505493418872</v>
      </c>
      <c r="DS89" s="60">
        <f t="shared" si="76"/>
        <v>957.82838826752209</v>
      </c>
      <c r="DT89" s="60">
        <f ca="1">AVERAGE(OFFSET($DS$3,0,0,'Données projet'!$E$14+1,1))-AVERAGE(OFFSET($H$3,0,0,'Données projet'!$E$14+1,1))</f>
        <v>474.63177687063143</v>
      </c>
      <c r="DU89" s="60">
        <f t="shared" si="77"/>
        <v>268.5956535713255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6.3</v>
      </c>
      <c r="EJ89" s="13">
        <f>IF(A89&lt;'Données projet'!$A$192,$EG$205^A89,IF(A89='Données projet'!$A$192,'Données projet'!$B$192,EJ88+EI89-ER88))</f>
        <v>304.30000000000007</v>
      </c>
      <c r="EK89" s="18">
        <f>EJ89*VLOOKUP('Données projet'!$B$15,Paramètres!$A$1:$I$88,3,0)*VLOOKUP('Données projet'!$B$15,Paramètres!$A$1:$I$88,5,0)</f>
        <v>265.83648000000005</v>
      </c>
      <c r="EL89" s="14">
        <f t="shared" si="103"/>
        <v>63.964867667524501</v>
      </c>
      <c r="EM89" s="22">
        <f t="shared" si="79"/>
        <v>574.40401385427197</v>
      </c>
      <c r="EN89" s="60">
        <f t="shared" si="80"/>
        <v>867.73734718760534</v>
      </c>
      <c r="EO89" s="60">
        <f ca="1">AVERAGE(OFFSET($EN$3,0,0,'Données projet'!$E$15+1,1))-AVERAGE(OFFSET($H$3,0,0,'Données projet'!$E$15+1,1))</f>
        <v>402.25078715328965</v>
      </c>
      <c r="EP89" s="60">
        <f t="shared" si="81"/>
        <v>232.06583422454258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0" t="e">
        <f t="shared" si="84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0" t="e">
        <f t="shared" si="88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0" t="e">
        <f t="shared" si="92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3">
      <c r="A90" s="11">
        <f t="shared" si="9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47.50199999999996</v>
      </c>
      <c r="D90" s="12">
        <f t="shared" si="9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8">
        <f t="shared" si="57"/>
        <v>363.72470239644252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IF(A90&lt;'Données projet'!$A$36,$K$205^A90,IF(A90='Données projet'!$A$36,'Données projet'!$B$36,N89+M90-V89))</f>
        <v>-4.5474735088646412E-13</v>
      </c>
      <c r="O90" s="14">
        <f>N90*VLOOKUP('Données projet'!$B$9,Paramètres!$A$1:$I$88,3,0)*VLOOKUP('Données projet'!$B$9,Paramètres!$A$1:$I$88,5,0)</f>
        <v>-2.7193891583010558E-13</v>
      </c>
      <c r="P90" s="14" t="e">
        <f t="shared" si="97"/>
        <v>#NUM!</v>
      </c>
      <c r="Q90" s="22" t="e">
        <f t="shared" si="54"/>
        <v>#NUM!</v>
      </c>
      <c r="R90" s="60" t="e">
        <f t="shared" si="55"/>
        <v>#NUM!</v>
      </c>
      <c r="S90" s="60">
        <f ca="1">AVERAGE(OFFSET($R$3,0,0,'Données projet'!$E$9+1,1))-AVERAGE(OFFSET($H$3,0,0,'Données projet'!$E$9+1,1))</f>
        <v>271.38000364539801</v>
      </c>
      <c r="T90" s="60">
        <f t="shared" si="56"/>
        <v>264.52026741435606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8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17.8</v>
      </c>
      <c r="AI90" s="14">
        <f>IF(A90&lt;'Données projet'!$A$62,$AF$205^A90,IF(A90='Données projet'!$A$62,'Données projet'!$B$62,AI89+AH90-AQ89))</f>
        <v>748.6</v>
      </c>
      <c r="AJ90" s="14">
        <f>AI90*VLOOKUP('Données projet'!$B$10,Paramètres!$A$1:$I$88,3,0)*VLOOKUP('Données projet'!$B$10,Paramètres!$A$1:$I$88,5,0)</f>
        <v>350.34479999999996</v>
      </c>
      <c r="AK90" s="14">
        <f t="shared" si="98"/>
        <v>81.633505069784817</v>
      </c>
      <c r="AL90" s="22">
        <f t="shared" si="59"/>
        <v>752.36221466320842</v>
      </c>
      <c r="AM90" s="60">
        <f t="shared" si="60"/>
        <v>1045.6955479965418</v>
      </c>
      <c r="AN90" s="60">
        <f ca="1">AVERAGE(OFFSET($AM$3,0,0,'Données projet'!$E$10+1,1))-AVERAGE(OFFSET($H$3,0,0,'Données projet'!$E$10+1,1))</f>
        <v>337.78495403273814</v>
      </c>
      <c r="AO90" s="60">
        <f t="shared" si="61"/>
        <v>125.68207463669694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6.3</v>
      </c>
      <c r="BD90" s="13">
        <f>IF(A90&lt;'Données projet'!$A$88,$BA$205^A90,IF(A90='Données projet'!$A$88,'Données projet'!$B$88,BD89+BC90-BL89))</f>
        <v>310.60000000000008</v>
      </c>
      <c r="BE90" s="14">
        <f>BD90*VLOOKUP('Données projet'!$B$11,Paramètres!$A$1:$I$88,3,0)*VLOOKUP('Données projet'!$B$11,Paramètres!$A$1:$I$88,5,0)</f>
        <v>281.03088000000002</v>
      </c>
      <c r="BF90" s="14">
        <f t="shared" si="99"/>
        <v>67.184816842275524</v>
      </c>
      <c r="BG90" s="22">
        <f t="shared" si="63"/>
        <v>606.47567200029653</v>
      </c>
      <c r="BH90" s="60">
        <f t="shared" si="64"/>
        <v>899.80900533362978</v>
      </c>
      <c r="BI90" s="60">
        <f ca="1">AVERAGE(OFFSET($BH$3,0,0,'Données projet'!$E$11+1,1))-AVERAGE(OFFSET($H$3,0,0,'Données projet'!$E$11+1,1))</f>
        <v>418.35474121670717</v>
      </c>
      <c r="BJ90" s="60">
        <f t="shared" si="65"/>
        <v>240.19413322685813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6.6</v>
      </c>
      <c r="BY90" s="13">
        <f>IF(A90&lt;'Données projet'!$A$114,$BV$205^A90,IF(A90='Données projet'!$A$114,'Données projet'!$B$114,BY89+BX90-CG89))</f>
        <v>417.19999999999982</v>
      </c>
      <c r="BZ90" s="14">
        <f>BY90*VLOOKUP('Données projet'!$B$12,Paramètres!$A$1:$I$88,3,0)*VLOOKUP('Données projet'!$B$12,Paramètres!$A$1:$I$88,5,0)</f>
        <v>397.00751999999983</v>
      </c>
      <c r="CA90" s="14">
        <f t="shared" si="100"/>
        <v>91.169720935342468</v>
      </c>
      <c r="CB90" s="22">
        <f t="shared" si="67"/>
        <v>850.24202796238785</v>
      </c>
      <c r="CC90" s="60">
        <f t="shared" si="68"/>
        <v>1143.5753612957212</v>
      </c>
      <c r="CD90" s="60">
        <f ca="1">AVERAGE(OFFSET($CC$3,0,0,'Données projet'!$E$12+1,1))-AVERAGE(OFFSET($H$3,0,0,'Données projet'!$E$12+1,1))</f>
        <v>623.21217629928469</v>
      </c>
      <c r="CE90" s="60">
        <f t="shared" si="69"/>
        <v>481.72972161993044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6.3</v>
      </c>
      <c r="CT90" s="13">
        <f>IF(A90&lt;'Données projet'!$A$140,$CQ$205^A90,IF(A90='Données projet'!$A$140,'Données projet'!$B$140,CT89+CS90-DB89))</f>
        <v>310.60000000000008</v>
      </c>
      <c r="CU90" s="18">
        <f>CT90*VLOOKUP('Données projet'!$B$13,Paramètres!$A$1:$I$88,3,0)*VLOOKUP('Données projet'!$B$13,Paramètres!$A$1:$I$88,5,0)</f>
        <v>300.41232000000008</v>
      </c>
      <c r="CV90" s="14">
        <f t="shared" si="101"/>
        <v>71.262894674416671</v>
      </c>
      <c r="CW90" s="22">
        <f t="shared" si="71"/>
        <v>647.33433222460906</v>
      </c>
      <c r="CX90" s="60">
        <f t="shared" si="72"/>
        <v>940.66766555794243</v>
      </c>
      <c r="CY90" s="60">
        <f ca="1">AVERAGE(OFFSET($CX$3,0,0,'Données projet'!$E$13+1,1))-AVERAGE(OFFSET($H$3,0,0,'Données projet'!$E$13+1,1))</f>
        <v>450.52897460309299</v>
      </c>
      <c r="CZ90" s="60">
        <f t="shared" si="73"/>
        <v>256.43229384163016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6.3</v>
      </c>
      <c r="DO90" s="13">
        <f>IF(A90&lt;'Données projet'!$A$166,$DL$205^A90,IF(A90='Données projet'!$A$166,'Données projet'!$B$166,DO89+DN90-DW89))</f>
        <v>310.60000000000008</v>
      </c>
      <c r="DP90" s="18">
        <f>DO90*VLOOKUP('Données projet'!$B$14,Paramètres!$A$1:$I$88,3,0)*VLOOKUP('Données projet'!$B$14,Paramètres!$A$1:$I$88,5,0)</f>
        <v>314.94840000000011</v>
      </c>
      <c r="DQ90" s="14">
        <f t="shared" si="102"/>
        <v>74.30129862608122</v>
      </c>
      <c r="DR90" s="22">
        <f t="shared" si="75"/>
        <v>677.94322510709173</v>
      </c>
      <c r="DS90" s="60">
        <f t="shared" si="76"/>
        <v>971.27655844042511</v>
      </c>
      <c r="DT90" s="60">
        <f ca="1">AVERAGE(OFFSET($DS$3,0,0,'Données projet'!$E$14+1,1))-AVERAGE(OFFSET($H$3,0,0,'Données projet'!$E$14+1,1))</f>
        <v>474.63177687063143</v>
      </c>
      <c r="DU90" s="60">
        <f t="shared" si="77"/>
        <v>268.5956535713255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6.3</v>
      </c>
      <c r="EJ90" s="13">
        <f>IF(A90&lt;'Données projet'!$A$192,$EG$205^A90,IF(A90='Données projet'!$A$192,'Données projet'!$B$192,EJ89+EI90-ER89))</f>
        <v>310.60000000000008</v>
      </c>
      <c r="EK90" s="18">
        <f>EJ90*VLOOKUP('Données projet'!$B$15,Paramètres!$A$1:$I$88,3,0)*VLOOKUP('Données projet'!$B$15,Paramètres!$A$1:$I$88,5,0)</f>
        <v>271.34016000000008</v>
      </c>
      <c r="EL90" s="14">
        <f t="shared" si="103"/>
        <v>65.133603052845601</v>
      </c>
      <c r="EM90" s="22">
        <f t="shared" si="79"/>
        <v>586.02513731703959</v>
      </c>
      <c r="EN90" s="60">
        <f t="shared" si="80"/>
        <v>879.35847065037296</v>
      </c>
      <c r="EO90" s="60">
        <f ca="1">AVERAGE(OFFSET($EN$3,0,0,'Données projet'!$E$15+1,1))-AVERAGE(OFFSET($H$3,0,0,'Données projet'!$E$15+1,1))</f>
        <v>402.25078715328965</v>
      </c>
      <c r="EP90" s="60">
        <f t="shared" si="81"/>
        <v>232.06583422454258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0" t="e">
        <f t="shared" si="84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0" t="e">
        <f t="shared" si="88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0" t="e">
        <f t="shared" si="92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3">
      <c r="A91" s="11">
        <f t="shared" si="9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48.047999999999959</v>
      </c>
      <c r="D91" s="12">
        <f t="shared" si="9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8">
        <f t="shared" si="57"/>
        <v>364.92254427319637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IF(A91&lt;'Données projet'!$A$36,$K$205^A91,IF(A91='Données projet'!$A$36,'Données projet'!$B$36,N90+M91-V90))</f>
        <v>-4.5474735088646412E-13</v>
      </c>
      <c r="O91" s="14">
        <f>N91*VLOOKUP('Données projet'!$B$9,Paramètres!$A$1:$I$88,3,0)*VLOOKUP('Données projet'!$B$9,Paramètres!$A$1:$I$88,5,0)</f>
        <v>-2.7193891583010558E-13</v>
      </c>
      <c r="P91" s="14" t="e">
        <f t="shared" si="97"/>
        <v>#NUM!</v>
      </c>
      <c r="Q91" s="22" t="e">
        <f t="shared" si="54"/>
        <v>#NUM!</v>
      </c>
      <c r="R91" s="60" t="e">
        <f t="shared" si="55"/>
        <v>#NUM!</v>
      </c>
      <c r="S91" s="60">
        <f ca="1">AVERAGE(OFFSET($R$3,0,0,'Données projet'!$E$9+1,1))-AVERAGE(OFFSET($H$3,0,0,'Données projet'!$E$9+1,1))</f>
        <v>271.38000364539801</v>
      </c>
      <c r="T91" s="60">
        <f t="shared" si="56"/>
        <v>264.52026741435606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8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17.8</v>
      </c>
      <c r="AI91" s="14">
        <f>IF(A91&lt;'Données projet'!$A$62,$AF$205^A91,IF(A91='Données projet'!$A$62,'Données projet'!$B$62,AI90+AH91-AQ90))</f>
        <v>766.4</v>
      </c>
      <c r="AJ91" s="14">
        <f>AI91*VLOOKUP('Données projet'!$B$10,Paramètres!$A$1:$I$88,3,0)*VLOOKUP('Données projet'!$B$10,Paramètres!$A$1:$I$88,5,0)</f>
        <v>358.67520000000002</v>
      </c>
      <c r="AK91" s="14">
        <f t="shared" si="98"/>
        <v>83.346271607947827</v>
      </c>
      <c r="AL91" s="22">
        <f t="shared" si="59"/>
        <v>769.85406305050913</v>
      </c>
      <c r="AM91" s="60">
        <f t="shared" si="60"/>
        <v>1063.1873963838425</v>
      </c>
      <c r="AN91" s="60">
        <f ca="1">AVERAGE(OFFSET($AM$3,0,0,'Données projet'!$E$10+1,1))-AVERAGE(OFFSET($H$3,0,0,'Données projet'!$E$10+1,1))</f>
        <v>337.78495403273814</v>
      </c>
      <c r="AO91" s="60">
        <f t="shared" si="61"/>
        <v>125.68207463669694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6.3</v>
      </c>
      <c r="BD91" s="13">
        <f>IF(A91&lt;'Données projet'!$A$88,$BA$205^A91,IF(A91='Données projet'!$A$88,'Données projet'!$B$88,BD90+BC91-BL90))</f>
        <v>316.90000000000009</v>
      </c>
      <c r="BE91" s="14">
        <f>BD91*VLOOKUP('Données projet'!$B$11,Paramètres!$A$1:$I$88,3,0)*VLOOKUP('Données projet'!$B$11,Paramètres!$A$1:$I$88,5,0)</f>
        <v>286.73112000000009</v>
      </c>
      <c r="BF91" s="14">
        <f t="shared" si="99"/>
        <v>68.387515408373432</v>
      </c>
      <c r="BG91" s="22">
        <f t="shared" si="63"/>
        <v>618.4982900029172</v>
      </c>
      <c r="BH91" s="60">
        <f t="shared" si="64"/>
        <v>911.83162333625046</v>
      </c>
      <c r="BI91" s="60">
        <f ca="1">AVERAGE(OFFSET($BH$3,0,0,'Données projet'!$E$11+1,1))-AVERAGE(OFFSET($H$3,0,0,'Données projet'!$E$11+1,1))</f>
        <v>418.35474121670717</v>
      </c>
      <c r="BJ91" s="60">
        <f t="shared" si="65"/>
        <v>240.19413322685813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6.6</v>
      </c>
      <c r="BY91" s="13">
        <f>IF(A91&lt;'Données projet'!$A$114,$BV$205^A91,IF(A91='Données projet'!$A$114,'Données projet'!$B$114,BY90+BX91-CG90))</f>
        <v>423.79999999999984</v>
      </c>
      <c r="BZ91" s="14">
        <f>BY91*VLOOKUP('Données projet'!$B$12,Paramètres!$A$1:$I$88,3,0)*VLOOKUP('Données projet'!$B$12,Paramètres!$A$1:$I$88,5,0)</f>
        <v>403.28807999999987</v>
      </c>
      <c r="CA91" s="14">
        <f t="shared" si="100"/>
        <v>92.442955036406289</v>
      </c>
      <c r="CB91" s="22">
        <f t="shared" si="67"/>
        <v>863.39821935507405</v>
      </c>
      <c r="CC91" s="60">
        <f t="shared" si="68"/>
        <v>1156.7315526884074</v>
      </c>
      <c r="CD91" s="60">
        <f ca="1">AVERAGE(OFFSET($CC$3,0,0,'Données projet'!$E$12+1,1))-AVERAGE(OFFSET($H$3,0,0,'Données projet'!$E$12+1,1))</f>
        <v>623.21217629928469</v>
      </c>
      <c r="CE91" s="60">
        <f t="shared" si="69"/>
        <v>481.72972161993044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6.3</v>
      </c>
      <c r="CT91" s="13">
        <f>IF(A91&lt;'Données projet'!$A$140,$CQ$205^A91,IF(A91='Données projet'!$A$140,'Données projet'!$B$140,CT90+CS91-DB90))</f>
        <v>316.90000000000009</v>
      </c>
      <c r="CU91" s="18">
        <f>CT91*VLOOKUP('Données projet'!$B$13,Paramètres!$A$1:$I$88,3,0)*VLOOKUP('Données projet'!$B$13,Paramètres!$A$1:$I$88,5,0)</f>
        <v>306.5056800000001</v>
      </c>
      <c r="CV91" s="14">
        <f t="shared" si="101"/>
        <v>72.538596317573877</v>
      </c>
      <c r="CW91" s="22">
        <f t="shared" si="71"/>
        <v>660.16878125310791</v>
      </c>
      <c r="CX91" s="60">
        <f t="shared" si="72"/>
        <v>953.50211458644117</v>
      </c>
      <c r="CY91" s="60">
        <f ca="1">AVERAGE(OFFSET($CX$3,0,0,'Données projet'!$E$13+1,1))-AVERAGE(OFFSET($H$3,0,0,'Données projet'!$E$13+1,1))</f>
        <v>450.52897460309299</v>
      </c>
      <c r="CZ91" s="60">
        <f t="shared" si="73"/>
        <v>256.43229384163016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6.3</v>
      </c>
      <c r="DO91" s="13">
        <f>IF(A91&lt;'Données projet'!$A$166,$DL$205^A91,IF(A91='Données projet'!$A$166,'Données projet'!$B$166,DO90+DN91-DW90))</f>
        <v>316.90000000000009</v>
      </c>
      <c r="DP91" s="18">
        <f>DO91*VLOOKUP('Données projet'!$B$14,Paramètres!$A$1:$I$88,3,0)*VLOOKUP('Données projet'!$B$14,Paramètres!$A$1:$I$88,5,0)</f>
        <v>321.33660000000015</v>
      </c>
      <c r="DQ91" s="14">
        <f t="shared" si="102"/>
        <v>75.631391785769111</v>
      </c>
      <c r="DR91" s="22">
        <f t="shared" si="75"/>
        <v>691.38591902688142</v>
      </c>
      <c r="DS91" s="60">
        <f t="shared" si="76"/>
        <v>984.7192523602148</v>
      </c>
      <c r="DT91" s="60">
        <f ca="1">AVERAGE(OFFSET($DS$3,0,0,'Données projet'!$E$14+1,1))-AVERAGE(OFFSET($H$3,0,0,'Données projet'!$E$14+1,1))</f>
        <v>474.63177687063143</v>
      </c>
      <c r="DU91" s="60">
        <f t="shared" si="77"/>
        <v>268.5956535713255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6.3</v>
      </c>
      <c r="EJ91" s="13">
        <f>IF(A91&lt;'Données projet'!$A$192,$EG$205^A91,IF(A91='Données projet'!$A$192,'Données projet'!$B$192,EJ90+EI91-ER90))</f>
        <v>316.90000000000009</v>
      </c>
      <c r="EK91" s="18">
        <f>EJ91*VLOOKUP('Données projet'!$B$15,Paramètres!$A$1:$I$88,3,0)*VLOOKUP('Données projet'!$B$15,Paramètres!$A$1:$I$88,5,0)</f>
        <v>276.84384000000011</v>
      </c>
      <c r="EL91" s="14">
        <f t="shared" si="103"/>
        <v>66.29958213380894</v>
      </c>
      <c r="EM91" s="22">
        <f t="shared" si="79"/>
        <v>597.64146021638419</v>
      </c>
      <c r="EN91" s="60">
        <f t="shared" si="80"/>
        <v>890.97479354971756</v>
      </c>
      <c r="EO91" s="60">
        <f ca="1">AVERAGE(OFFSET($EN$3,0,0,'Données projet'!$E$15+1,1))-AVERAGE(OFFSET($H$3,0,0,'Données projet'!$E$15+1,1))</f>
        <v>402.25078715328965</v>
      </c>
      <c r="EP91" s="60">
        <f t="shared" si="81"/>
        <v>232.06583422454258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0" t="e">
        <f t="shared" si="84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0" t="e">
        <f t="shared" si="88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0" t="e">
        <f t="shared" si="92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3">
      <c r="A92" s="11">
        <f t="shared" si="9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48.593999999999959</v>
      </c>
      <c r="D92" s="12">
        <f t="shared" si="9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8">
        <f t="shared" si="57"/>
        <v>366.12005978779001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IF(A92&lt;'Données projet'!$A$36,$K$205^A92,IF(A92='Données projet'!$A$36,'Données projet'!$B$36,N91+M92-V91))</f>
        <v>-4.5474735088646412E-13</v>
      </c>
      <c r="O92" s="14">
        <f>N92*VLOOKUP('Données projet'!$B$9,Paramètres!$A$1:$I$88,3,0)*VLOOKUP('Données projet'!$B$9,Paramètres!$A$1:$I$88,5,0)</f>
        <v>-2.7193891583010558E-13</v>
      </c>
      <c r="P92" s="14" t="e">
        <f t="shared" si="97"/>
        <v>#NUM!</v>
      </c>
      <c r="Q92" s="22" t="e">
        <f t="shared" si="54"/>
        <v>#NUM!</v>
      </c>
      <c r="R92" s="60" t="e">
        <f t="shared" si="55"/>
        <v>#NUM!</v>
      </c>
      <c r="S92" s="60">
        <f ca="1">AVERAGE(OFFSET($R$3,0,0,'Données projet'!$E$9+1,1))-AVERAGE(OFFSET($H$3,0,0,'Données projet'!$E$9+1,1))</f>
        <v>271.38000364539801</v>
      </c>
      <c r="T92" s="60">
        <f t="shared" si="56"/>
        <v>264.52026741435606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8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17.8</v>
      </c>
      <c r="AI92" s="14">
        <f>IF(A92&lt;'Données projet'!$A$62,$AF$205^A92,IF(A92='Données projet'!$A$62,'Données projet'!$B$62,AI91+AH92-AQ91))</f>
        <v>784.19999999999993</v>
      </c>
      <c r="AJ92" s="14">
        <f>AI92*VLOOKUP('Données projet'!$B$10,Paramètres!$A$1:$I$88,3,0)*VLOOKUP('Données projet'!$B$10,Paramètres!$A$1:$I$88,5,0)</f>
        <v>367.00559999999996</v>
      </c>
      <c r="AK92" s="14">
        <f t="shared" si="98"/>
        <v>85.054413590443389</v>
      </c>
      <c r="AL92" s="22">
        <f t="shared" si="59"/>
        <v>787.33785700335545</v>
      </c>
      <c r="AM92" s="60">
        <f t="shared" si="60"/>
        <v>1080.6711903366888</v>
      </c>
      <c r="AN92" s="60">
        <f ca="1">AVERAGE(OFFSET($AM$3,0,0,'Données projet'!$E$10+1,1))-AVERAGE(OFFSET($H$3,0,0,'Données projet'!$E$10+1,1))</f>
        <v>337.78495403273814</v>
      </c>
      <c r="AO92" s="60">
        <f t="shared" si="61"/>
        <v>125.68207463669694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6.3</v>
      </c>
      <c r="BD92" s="13">
        <f>IF(A92&lt;'Données projet'!$A$88,$BA$205^A92,IF(A92='Données projet'!$A$88,'Données projet'!$B$88,BD91+BC92-BL91))</f>
        <v>323.2000000000001</v>
      </c>
      <c r="BE92" s="14">
        <f>BD92*VLOOKUP('Données projet'!$B$11,Paramètres!$A$1:$I$88,3,0)*VLOOKUP('Données projet'!$B$11,Paramètres!$A$1:$I$88,5,0)</f>
        <v>292.4313600000001</v>
      </c>
      <c r="BF92" s="14">
        <f t="shared" si="99"/>
        <v>69.587433903176986</v>
      </c>
      <c r="BG92" s="22">
        <f t="shared" si="63"/>
        <v>630.51606604803339</v>
      </c>
      <c r="BH92" s="60">
        <f t="shared" si="64"/>
        <v>923.84939938136677</v>
      </c>
      <c r="BI92" s="60">
        <f ca="1">AVERAGE(OFFSET($BH$3,0,0,'Données projet'!$E$11+1,1))-AVERAGE(OFFSET($H$3,0,0,'Données projet'!$E$11+1,1))</f>
        <v>418.35474121670717</v>
      </c>
      <c r="BJ92" s="60">
        <f t="shared" si="65"/>
        <v>240.19413322685813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6.6</v>
      </c>
      <c r="BY92" s="13">
        <f>IF(A92&lt;'Données projet'!$A$114,$BV$205^A92,IF(A92='Données projet'!$A$114,'Données projet'!$B$114,BY91+BX92-CG91))</f>
        <v>430.39999999999986</v>
      </c>
      <c r="BZ92" s="14">
        <f>BY92*VLOOKUP('Données projet'!$B$12,Paramètres!$A$1:$I$88,3,0)*VLOOKUP('Données projet'!$B$12,Paramètres!$A$1:$I$88,5,0)</f>
        <v>409.5686399999999</v>
      </c>
      <c r="CA92" s="14">
        <f t="shared" si="100"/>
        <v>93.713883084843403</v>
      </c>
      <c r="CB92" s="22">
        <f t="shared" si="67"/>
        <v>876.55039437276866</v>
      </c>
      <c r="CC92" s="60">
        <f t="shared" si="68"/>
        <v>1169.883727706102</v>
      </c>
      <c r="CD92" s="60">
        <f ca="1">AVERAGE(OFFSET($CC$3,0,0,'Données projet'!$E$12+1,1))-AVERAGE(OFFSET($H$3,0,0,'Données projet'!$E$12+1,1))</f>
        <v>623.21217629928469</v>
      </c>
      <c r="CE92" s="60">
        <f t="shared" si="69"/>
        <v>481.72972161993044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6.3</v>
      </c>
      <c r="CT92" s="13">
        <f>IF(A92&lt;'Données projet'!$A$140,$CQ$205^A92,IF(A92='Données projet'!$A$140,'Données projet'!$B$140,CT91+CS92-DB91))</f>
        <v>323.2000000000001</v>
      </c>
      <c r="CU92" s="18">
        <f>CT92*VLOOKUP('Données projet'!$B$13,Paramètres!$A$1:$I$88,3,0)*VLOOKUP('Données projet'!$B$13,Paramètres!$A$1:$I$88,5,0)</f>
        <v>312.59904000000012</v>
      </c>
      <c r="CV92" s="14">
        <f t="shared" si="101"/>
        <v>73.811349140787115</v>
      </c>
      <c r="CW92" s="22">
        <f t="shared" si="71"/>
        <v>672.99809442020444</v>
      </c>
      <c r="CX92" s="60">
        <f t="shared" si="72"/>
        <v>966.33142775353781</v>
      </c>
      <c r="CY92" s="60">
        <f ca="1">AVERAGE(OFFSET($CX$3,0,0,'Données projet'!$E$13+1,1))-AVERAGE(OFFSET($H$3,0,0,'Données projet'!$E$13+1,1))</f>
        <v>450.52897460309299</v>
      </c>
      <c r="CZ92" s="60">
        <f t="shared" si="73"/>
        <v>256.43229384163016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6.3</v>
      </c>
      <c r="DO92" s="13">
        <f>IF(A92&lt;'Données projet'!$A$166,$DL$205^A92,IF(A92='Données projet'!$A$166,'Données projet'!$B$166,DO91+DN92-DW91))</f>
        <v>323.2000000000001</v>
      </c>
      <c r="DP92" s="18">
        <f>DO92*VLOOKUP('Données projet'!$B$14,Paramètres!$A$1:$I$88,3,0)*VLOOKUP('Données projet'!$B$14,Paramètres!$A$1:$I$88,5,0)</f>
        <v>327.72480000000013</v>
      </c>
      <c r="DQ92" s="14">
        <f t="shared" si="102"/>
        <v>76.958410398004986</v>
      </c>
      <c r="DR92" s="22">
        <f t="shared" si="75"/>
        <v>704.82325810985901</v>
      </c>
      <c r="DS92" s="60">
        <f t="shared" si="76"/>
        <v>998.15659144319238</v>
      </c>
      <c r="DT92" s="60">
        <f ca="1">AVERAGE(OFFSET($DS$3,0,0,'Données projet'!$E$14+1,1))-AVERAGE(OFFSET($H$3,0,0,'Données projet'!$E$14+1,1))</f>
        <v>474.63177687063143</v>
      </c>
      <c r="DU92" s="60">
        <f t="shared" si="77"/>
        <v>268.5956535713255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6.3</v>
      </c>
      <c r="EJ92" s="13">
        <f>IF(A92&lt;'Données projet'!$A$192,$EG$205^A92,IF(A92='Données projet'!$A$192,'Données projet'!$B$192,EJ91+EI92-ER91))</f>
        <v>323.2000000000001</v>
      </c>
      <c r="EK92" s="18">
        <f>EJ92*VLOOKUP('Données projet'!$B$15,Paramètres!$A$1:$I$88,3,0)*VLOOKUP('Données projet'!$B$15,Paramètres!$A$1:$I$88,5,0)</f>
        <v>282.34752000000015</v>
      </c>
      <c r="EL92" s="14">
        <f t="shared" si="103"/>
        <v>67.462866021592419</v>
      </c>
      <c r="EM92" s="22">
        <f t="shared" si="79"/>
        <v>609.25308898760693</v>
      </c>
      <c r="EN92" s="60">
        <f t="shared" si="80"/>
        <v>902.5864223209403</v>
      </c>
      <c r="EO92" s="60">
        <f ca="1">AVERAGE(OFFSET($EN$3,0,0,'Données projet'!$E$15+1,1))-AVERAGE(OFFSET($H$3,0,0,'Données projet'!$E$15+1,1))</f>
        <v>402.25078715328965</v>
      </c>
      <c r="EP92" s="60">
        <f t="shared" si="81"/>
        <v>232.06583422454258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0" t="e">
        <f t="shared" si="84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0" t="e">
        <f t="shared" si="88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0" t="e">
        <f t="shared" si="92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3">
      <c r="A93" s="11">
        <f t="shared" si="9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49.139999999999958</v>
      </c>
      <c r="D93" s="12">
        <f t="shared" si="9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8">
        <f t="shared" si="57"/>
        <v>367.31725303154894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IF(A93&lt;'Données projet'!$A$36,$K$205^A93,IF(A93='Données projet'!$A$36,'Données projet'!$B$36,N92+M93-V92))</f>
        <v>-4.5474735088646412E-13</v>
      </c>
      <c r="O93" s="14">
        <f>N93*VLOOKUP('Données projet'!$B$9,Paramètres!$A$1:$I$88,3,0)*VLOOKUP('Données projet'!$B$9,Paramètres!$A$1:$I$88,5,0)</f>
        <v>-2.7193891583010558E-13</v>
      </c>
      <c r="P93" s="14" t="e">
        <f t="shared" si="97"/>
        <v>#NUM!</v>
      </c>
      <c r="Q93" s="22" t="e">
        <f t="shared" si="54"/>
        <v>#NUM!</v>
      </c>
      <c r="R93" s="60" t="e">
        <f t="shared" si="55"/>
        <v>#NUM!</v>
      </c>
      <c r="S93" s="60">
        <f ca="1">AVERAGE(OFFSET($R$3,0,0,'Données projet'!$E$9+1,1))-AVERAGE(OFFSET($H$3,0,0,'Données projet'!$E$9+1,1))</f>
        <v>271.38000364539801</v>
      </c>
      <c r="T93" s="60">
        <f t="shared" si="56"/>
        <v>264.52026741435606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8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802</v>
      </c>
      <c r="AG93" s="13">
        <f>VLOOKUP(A93,'Données projet'!$A$61:$I$81,9,0)</f>
        <v>17.8</v>
      </c>
      <c r="AH93" s="13">
        <f t="array" ref="AH93">INDEX(AG:AG,MIN(IF(ISNUMBER(AG93:AG289),ROW(AG93:AG289),"")))</f>
        <v>17.8</v>
      </c>
      <c r="AI93" s="14">
        <f>IF(A93&lt;'Données projet'!$A$62,$AF$205^A93,IF(A93='Données projet'!$A$62,'Données projet'!$B$62,AI92+AH93-AQ92))</f>
        <v>801.99999999999989</v>
      </c>
      <c r="AJ93" s="14">
        <f>AI93*VLOOKUP('Données projet'!$B$10,Paramètres!$A$1:$I$88,3,0)*VLOOKUP('Données projet'!$B$10,Paramètres!$A$1:$I$88,5,0)</f>
        <v>375.33599999999996</v>
      </c>
      <c r="AK93" s="14">
        <f t="shared" si="98"/>
        <v>86.75804807087205</v>
      </c>
      <c r="AL93" s="22">
        <f t="shared" si="59"/>
        <v>804.81380039010207</v>
      </c>
      <c r="AM93" s="60">
        <f t="shared" si="60"/>
        <v>1098.1471337234354</v>
      </c>
      <c r="AN93" s="60">
        <f ca="1">AVERAGE(OFFSET($AM$3,0,0,'Données projet'!$E$10+1,1))-AVERAGE(OFFSET($H$3,0,0,'Données projet'!$E$10+1,1))</f>
        <v>337.78495403273814</v>
      </c>
      <c r="AO93" s="60">
        <f t="shared" si="61"/>
        <v>125.68207463669694</v>
      </c>
      <c r="AP93" s="16">
        <f>IF(ISNA(VLOOKUP(A93,'Données projet'!$A$61:$I$81,3,0)),0,VLOOKUP(A93,'Données projet'!$A$61:$I$81,3,0))</f>
        <v>6</v>
      </c>
      <c r="AQ93" s="16">
        <f>IF(ISNA(VLOOKUP(A93,'Données projet'!$A$61:$I$81,4,0)),0,VLOOKUP(A93,'Données projet'!$A$61:$I$81,4,0))</f>
        <v>97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6.3</v>
      </c>
      <c r="BD93" s="13">
        <f>IF(A93&lt;'Données projet'!$A$88,$BA$205^A93,IF(A93='Données projet'!$A$88,'Données projet'!$B$88,BD92+BC93-BL92))</f>
        <v>329.50000000000011</v>
      </c>
      <c r="BE93" s="14">
        <f>BD93*VLOOKUP('Données projet'!$B$11,Paramètres!$A$1:$I$88,3,0)*VLOOKUP('Données projet'!$B$11,Paramètres!$A$1:$I$88,5,0)</f>
        <v>298.13160000000005</v>
      </c>
      <c r="BF93" s="14">
        <f t="shared" si="99"/>
        <v>70.784632764376099</v>
      </c>
      <c r="BG93" s="22">
        <f t="shared" si="63"/>
        <v>642.52910539795516</v>
      </c>
      <c r="BH93" s="60">
        <f t="shared" si="64"/>
        <v>935.86243873128842</v>
      </c>
      <c r="BI93" s="60">
        <f ca="1">AVERAGE(OFFSET($BH$3,0,0,'Données projet'!$E$11+1,1))-AVERAGE(OFFSET($H$3,0,0,'Données projet'!$E$11+1,1))</f>
        <v>418.35474121670717</v>
      </c>
      <c r="BJ93" s="60">
        <f t="shared" si="65"/>
        <v>240.19413322685813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6.6</v>
      </c>
      <c r="BY93" s="13">
        <f>IF(A93&lt;'Données projet'!$A$114,$BV$205^A93,IF(A93='Données projet'!$A$114,'Données projet'!$B$114,BY92+BX93-CG92))</f>
        <v>436.99999999999989</v>
      </c>
      <c r="BZ93" s="14">
        <f>BY93*VLOOKUP('Données projet'!$B$12,Paramètres!$A$1:$I$88,3,0)*VLOOKUP('Données projet'!$B$12,Paramètres!$A$1:$I$88,5,0)</f>
        <v>415.84919999999994</v>
      </c>
      <c r="CA93" s="14">
        <f t="shared" si="100"/>
        <v>94.982544527061322</v>
      </c>
      <c r="CB93" s="22">
        <f t="shared" si="67"/>
        <v>889.69862171796501</v>
      </c>
      <c r="CC93" s="60">
        <f t="shared" si="68"/>
        <v>1183.0319550512984</v>
      </c>
      <c r="CD93" s="60">
        <f ca="1">AVERAGE(OFFSET($CC$3,0,0,'Données projet'!$E$12+1,1))-AVERAGE(OFFSET($H$3,0,0,'Données projet'!$E$12+1,1))</f>
        <v>623.21217629928469</v>
      </c>
      <c r="CE93" s="60">
        <f t="shared" si="69"/>
        <v>481.72972161993044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6.3</v>
      </c>
      <c r="CT93" s="13">
        <f>IF(A93&lt;'Données projet'!$A$140,$CQ$205^A93,IF(A93='Données projet'!$A$140,'Données projet'!$B$140,CT92+CS93-DB92))</f>
        <v>329.50000000000011</v>
      </c>
      <c r="CU93" s="18">
        <f>CT93*VLOOKUP('Données projet'!$B$13,Paramètres!$A$1:$I$88,3,0)*VLOOKUP('Données projet'!$B$13,Paramètres!$A$1:$I$88,5,0)</f>
        <v>318.69240000000013</v>
      </c>
      <c r="CV93" s="14">
        <f t="shared" si="101"/>
        <v>75.081217250277518</v>
      </c>
      <c r="CW93" s="22">
        <f t="shared" si="71"/>
        <v>685.82238337756689</v>
      </c>
      <c r="CX93" s="60">
        <f t="shared" si="72"/>
        <v>979.15571671090015</v>
      </c>
      <c r="CY93" s="60">
        <f ca="1">AVERAGE(OFFSET($CX$3,0,0,'Données projet'!$E$13+1,1))-AVERAGE(OFFSET($H$3,0,0,'Données projet'!$E$13+1,1))</f>
        <v>450.52897460309299</v>
      </c>
      <c r="CZ93" s="60">
        <f t="shared" si="73"/>
        <v>256.43229384163016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6.3</v>
      </c>
      <c r="DO93" s="13">
        <f>IF(A93&lt;'Données projet'!$A$166,$DL$205^A93,IF(A93='Données projet'!$A$166,'Données projet'!$B$166,DO92+DN93-DW92))</f>
        <v>329.50000000000011</v>
      </c>
      <c r="DP93" s="18">
        <f>DO93*VLOOKUP('Données projet'!$B$14,Paramètres!$A$1:$I$88,3,0)*VLOOKUP('Données projet'!$B$14,Paramètres!$A$1:$I$88,5,0)</f>
        <v>334.11300000000011</v>
      </c>
      <c r="DQ93" s="14">
        <f t="shared" si="102"/>
        <v>78.28242130227801</v>
      </c>
      <c r="DR93" s="22">
        <f t="shared" si="75"/>
        <v>718.25535876813444</v>
      </c>
      <c r="DS93" s="60">
        <f t="shared" si="76"/>
        <v>1011.5886921014678</v>
      </c>
      <c r="DT93" s="60">
        <f ca="1">AVERAGE(OFFSET($DS$3,0,0,'Données projet'!$E$14+1,1))-AVERAGE(OFFSET($H$3,0,0,'Données projet'!$E$14+1,1))</f>
        <v>474.63177687063143</v>
      </c>
      <c r="DU93" s="60">
        <f t="shared" si="77"/>
        <v>268.5956535713255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6.3</v>
      </c>
      <c r="EJ93" s="13">
        <f>IF(A93&lt;'Données projet'!$A$192,$EG$205^A93,IF(A93='Données projet'!$A$192,'Données projet'!$B$192,EJ92+EI93-ER92))</f>
        <v>329.50000000000011</v>
      </c>
      <c r="EK93" s="18">
        <f>EJ93*VLOOKUP('Données projet'!$B$15,Paramètres!$A$1:$I$88,3,0)*VLOOKUP('Données projet'!$B$15,Paramètres!$A$1:$I$88,5,0)</f>
        <v>287.85120000000012</v>
      </c>
      <c r="EL93" s="14">
        <f t="shared" si="103"/>
        <v>68.623513308668066</v>
      </c>
      <c r="EM93" s="22">
        <f t="shared" si="79"/>
        <v>620.86012567926366</v>
      </c>
      <c r="EN93" s="60">
        <f t="shared" si="80"/>
        <v>914.19345901259703</v>
      </c>
      <c r="EO93" s="60">
        <f ca="1">AVERAGE(OFFSET($EN$3,0,0,'Données projet'!$E$15+1,1))-AVERAGE(OFFSET($H$3,0,0,'Données projet'!$E$15+1,1))</f>
        <v>402.25078715328965</v>
      </c>
      <c r="EP93" s="60">
        <f t="shared" si="81"/>
        <v>232.06583422454258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0" t="e">
        <f t="shared" si="84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0" t="e">
        <f t="shared" si="88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0" t="e">
        <f t="shared" si="92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3">
      <c r="A94" s="11">
        <f t="shared" si="9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49.685999999999957</v>
      </c>
      <c r="D94" s="12">
        <f t="shared" si="9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8">
        <f t="shared" si="57"/>
        <v>368.51412799964498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IF(A94&lt;'Données projet'!$A$36,$K$205^A94,IF(A94='Données projet'!$A$36,'Données projet'!$B$36,N93+M94-V93))</f>
        <v>-4.5474735088646412E-13</v>
      </c>
      <c r="O94" s="14">
        <f>N94*VLOOKUP('Données projet'!$B$9,Paramètres!$A$1:$I$88,3,0)*VLOOKUP('Données projet'!$B$9,Paramètres!$A$1:$I$88,5,0)</f>
        <v>-2.7193891583010558E-13</v>
      </c>
      <c r="P94" s="14" t="e">
        <f t="shared" si="97"/>
        <v>#NUM!</v>
      </c>
      <c r="Q94" s="22" t="e">
        <f t="shared" si="54"/>
        <v>#NUM!</v>
      </c>
      <c r="R94" s="60" t="e">
        <f t="shared" si="55"/>
        <v>#NUM!</v>
      </c>
      <c r="S94" s="60">
        <f ca="1">AVERAGE(OFFSET($R$3,0,0,'Données projet'!$E$9+1,1))-AVERAGE(OFFSET($H$3,0,0,'Données projet'!$E$9+1,1))</f>
        <v>271.38000364539801</v>
      </c>
      <c r="T94" s="60">
        <f t="shared" si="56"/>
        <v>264.52026741435606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8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15</v>
      </c>
      <c r="AI94" s="14">
        <f>IF(A94&lt;'Données projet'!$A$62,$AF$205^A94,IF(A94='Données projet'!$A$62,'Données projet'!$B$62,AI93+AH94-AQ93))</f>
        <v>719.99999999999989</v>
      </c>
      <c r="AJ94" s="14">
        <f>AI94*VLOOKUP('Données projet'!$B$10,Paramètres!$A$1:$I$88,3,0)*VLOOKUP('Données projet'!$B$10,Paramètres!$A$1:$I$88,5,0)</f>
        <v>336.95999999999992</v>
      </c>
      <c r="AK94" s="14">
        <f t="shared" si="98"/>
        <v>78.871535242083567</v>
      </c>
      <c r="AL94" s="22">
        <f t="shared" si="59"/>
        <v>724.23992387996202</v>
      </c>
      <c r="AM94" s="60">
        <f t="shared" si="60"/>
        <v>1017.5732572132954</v>
      </c>
      <c r="AN94" s="60">
        <f ca="1">AVERAGE(OFFSET($AM$3,0,0,'Données projet'!$E$10+1,1))-AVERAGE(OFFSET($H$3,0,0,'Données projet'!$E$10+1,1))</f>
        <v>337.78495403273814</v>
      </c>
      <c r="AO94" s="60">
        <f t="shared" si="61"/>
        <v>125.68207463669694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6.3</v>
      </c>
      <c r="BD94" s="13">
        <f>IF(A94&lt;'Données projet'!$A$88,$BA$205^A94,IF(A94='Données projet'!$A$88,'Données projet'!$B$88,BD93+BC94-BL93))</f>
        <v>335.80000000000013</v>
      </c>
      <c r="BE94" s="14">
        <f>BD94*VLOOKUP('Données projet'!$B$11,Paramètres!$A$1:$I$88,3,0)*VLOOKUP('Données projet'!$B$11,Paramètres!$A$1:$I$88,5,0)</f>
        <v>303.83184000000011</v>
      </c>
      <c r="BF94" s="14">
        <f t="shared" si="99"/>
        <v>71.979169986303972</v>
      </c>
      <c r="BG94" s="22">
        <f t="shared" si="63"/>
        <v>654.5375090594797</v>
      </c>
      <c r="BH94" s="60">
        <f t="shared" si="64"/>
        <v>947.87084239281307</v>
      </c>
      <c r="BI94" s="60">
        <f ca="1">AVERAGE(OFFSET($BH$3,0,0,'Données projet'!$E$11+1,1))-AVERAGE(OFFSET($H$3,0,0,'Données projet'!$E$11+1,1))</f>
        <v>418.35474121670717</v>
      </c>
      <c r="BJ94" s="60">
        <f t="shared" si="65"/>
        <v>240.19413322685813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6.6</v>
      </c>
      <c r="BY94" s="13">
        <f>IF(A94&lt;'Données projet'!$A$114,$BV$205^A94,IF(A94='Données projet'!$A$114,'Données projet'!$B$114,BY93+BX94-CG93))</f>
        <v>443.59999999999991</v>
      </c>
      <c r="BZ94" s="14">
        <f>BY94*VLOOKUP('Données projet'!$B$12,Paramètres!$A$1:$I$88,3,0)*VLOOKUP('Données projet'!$B$12,Paramètres!$A$1:$I$88,5,0)</f>
        <v>422.12975999999992</v>
      </c>
      <c r="CA94" s="14">
        <f t="shared" si="100"/>
        <v>96.248977549569446</v>
      </c>
      <c r="CB94" s="22">
        <f t="shared" si="67"/>
        <v>902.84296789883319</v>
      </c>
      <c r="CC94" s="60">
        <f t="shared" si="68"/>
        <v>1196.1763012321665</v>
      </c>
      <c r="CD94" s="60">
        <f ca="1">AVERAGE(OFFSET($CC$3,0,0,'Données projet'!$E$12+1,1))-AVERAGE(OFFSET($H$3,0,0,'Données projet'!$E$12+1,1))</f>
        <v>623.21217629928469</v>
      </c>
      <c r="CE94" s="60">
        <f t="shared" si="69"/>
        <v>481.72972161993044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6.3</v>
      </c>
      <c r="CT94" s="13">
        <f>IF(A94&lt;'Données projet'!$A$140,$CQ$205^A94,IF(A94='Données projet'!$A$140,'Données projet'!$B$140,CT93+CS94-DB93))</f>
        <v>335.80000000000013</v>
      </c>
      <c r="CU94" s="18">
        <f>CT94*VLOOKUP('Données projet'!$B$13,Paramètres!$A$1:$I$88,3,0)*VLOOKUP('Données projet'!$B$13,Paramètres!$A$1:$I$88,5,0)</f>
        <v>324.78576000000015</v>
      </c>
      <c r="CV94" s="14">
        <f t="shared" si="101"/>
        <v>76.348262160599518</v>
      </c>
      <c r="CW94" s="22">
        <f t="shared" si="71"/>
        <v>698.6417552630445</v>
      </c>
      <c r="CX94" s="60">
        <f t="shared" si="72"/>
        <v>991.97508859637787</v>
      </c>
      <c r="CY94" s="60">
        <f ca="1">AVERAGE(OFFSET($CX$3,0,0,'Données projet'!$E$13+1,1))-AVERAGE(OFFSET($H$3,0,0,'Données projet'!$E$13+1,1))</f>
        <v>450.52897460309299</v>
      </c>
      <c r="CZ94" s="60">
        <f t="shared" si="73"/>
        <v>256.43229384163016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6.3</v>
      </c>
      <c r="DO94" s="13">
        <f>IF(A94&lt;'Données projet'!$A$166,$DL$205^A94,IF(A94='Données projet'!$A$166,'Données projet'!$B$166,DO93+DN94-DW93))</f>
        <v>335.80000000000013</v>
      </c>
      <c r="DP94" s="18">
        <f>DO94*VLOOKUP('Données projet'!$B$14,Paramètres!$A$1:$I$88,3,0)*VLOOKUP('Données projet'!$B$14,Paramètres!$A$1:$I$88,5,0)</f>
        <v>340.50120000000015</v>
      </c>
      <c r="DQ94" s="14">
        <f t="shared" si="102"/>
        <v>79.603488635910807</v>
      </c>
      <c r="DR94" s="22">
        <f t="shared" si="75"/>
        <v>731.6823327075449</v>
      </c>
      <c r="DS94" s="60">
        <f t="shared" si="76"/>
        <v>1025.0156660408782</v>
      </c>
      <c r="DT94" s="60">
        <f ca="1">AVERAGE(OFFSET($DS$3,0,0,'Données projet'!$E$14+1,1))-AVERAGE(OFFSET($H$3,0,0,'Données projet'!$E$14+1,1))</f>
        <v>474.63177687063143</v>
      </c>
      <c r="DU94" s="60">
        <f t="shared" si="77"/>
        <v>268.5956535713255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6.3</v>
      </c>
      <c r="EJ94" s="13">
        <f>IF(A94&lt;'Données projet'!$A$192,$EG$205^A94,IF(A94='Données projet'!$A$192,'Données projet'!$B$192,EJ93+EI94-ER93))</f>
        <v>335.80000000000013</v>
      </c>
      <c r="EK94" s="18">
        <f>EJ94*VLOOKUP('Données projet'!$B$15,Paramètres!$A$1:$I$88,3,0)*VLOOKUP('Données projet'!$B$15,Paramètres!$A$1:$I$88,5,0)</f>
        <v>293.35488000000015</v>
      </c>
      <c r="EL94" s="14">
        <f t="shared" si="103"/>
        <v>69.781580218749184</v>
      </c>
      <c r="EM94" s="22">
        <f t="shared" si="79"/>
        <v>632.46266821432175</v>
      </c>
      <c r="EN94" s="60">
        <f t="shared" si="80"/>
        <v>925.79600154765512</v>
      </c>
      <c r="EO94" s="60">
        <f ca="1">AVERAGE(OFFSET($EN$3,0,0,'Données projet'!$E$15+1,1))-AVERAGE(OFFSET($H$3,0,0,'Données projet'!$E$15+1,1))</f>
        <v>402.25078715328965</v>
      </c>
      <c r="EP94" s="60">
        <f t="shared" si="81"/>
        <v>232.06583422454258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0" t="e">
        <f t="shared" si="84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0" t="e">
        <f t="shared" si="88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0" t="e">
        <f t="shared" si="92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3">
      <c r="A95" s="11">
        <f t="shared" si="9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50.231999999999957</v>
      </c>
      <c r="D95" s="12">
        <f t="shared" si="9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8">
        <f t="shared" si="57"/>
        <v>369.71068859438765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IF(A95&lt;'Données projet'!$A$36,$K$205^A95,IF(A95='Données projet'!$A$36,'Données projet'!$B$36,N94+M95-V94))</f>
        <v>-4.5474735088646412E-13</v>
      </c>
      <c r="O95" s="14">
        <f>N95*VLOOKUP('Données projet'!$B$9,Paramètres!$A$1:$I$88,3,0)*VLOOKUP('Données projet'!$B$9,Paramètres!$A$1:$I$88,5,0)</f>
        <v>-2.7193891583010558E-13</v>
      </c>
      <c r="P95" s="14" t="e">
        <f t="shared" si="97"/>
        <v>#NUM!</v>
      </c>
      <c r="Q95" s="22" t="e">
        <f t="shared" si="54"/>
        <v>#NUM!</v>
      </c>
      <c r="R95" s="60" t="e">
        <f t="shared" si="55"/>
        <v>#NUM!</v>
      </c>
      <c r="S95" s="60">
        <f ca="1">AVERAGE(OFFSET($R$3,0,0,'Données projet'!$E$9+1,1))-AVERAGE(OFFSET($H$3,0,0,'Données projet'!$E$9+1,1))</f>
        <v>271.38000364539801</v>
      </c>
      <c r="T95" s="60">
        <f t="shared" si="56"/>
        <v>264.52026741435606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8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15</v>
      </c>
      <c r="AI95" s="14">
        <f>IF(A95&lt;'Données projet'!$A$62,$AF$205^A95,IF(A95='Données projet'!$A$62,'Données projet'!$B$62,AI94+AH95-AQ94))</f>
        <v>734.99999999999989</v>
      </c>
      <c r="AJ95" s="14">
        <f>AI95*VLOOKUP('Données projet'!$B$10,Paramètres!$A$1:$I$88,3,0)*VLOOKUP('Données projet'!$B$10,Paramètres!$A$1:$I$88,5,0)</f>
        <v>343.97999999999996</v>
      </c>
      <c r="AK95" s="14">
        <f t="shared" si="98"/>
        <v>80.321681832084693</v>
      </c>
      <c r="AL95" s="22">
        <f t="shared" si="59"/>
        <v>738.9920958575475</v>
      </c>
      <c r="AM95" s="60">
        <f t="shared" si="60"/>
        <v>1032.3254291908809</v>
      </c>
      <c r="AN95" s="60">
        <f ca="1">AVERAGE(OFFSET($AM$3,0,0,'Données projet'!$E$10+1,1))-AVERAGE(OFFSET($H$3,0,0,'Données projet'!$E$10+1,1))</f>
        <v>337.78495403273814</v>
      </c>
      <c r="AO95" s="60">
        <f t="shared" si="61"/>
        <v>125.68207463669694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6.3</v>
      </c>
      <c r="BD95" s="13">
        <f>IF(A95&lt;'Données projet'!$A$88,$BA$205^A95,IF(A95='Données projet'!$A$88,'Données projet'!$B$88,BD94+BC95-BL94))</f>
        <v>342.10000000000014</v>
      </c>
      <c r="BE95" s="14">
        <f>BD95*VLOOKUP('Données projet'!$B$11,Paramètres!$A$1:$I$88,3,0)*VLOOKUP('Données projet'!$B$11,Paramètres!$A$1:$I$88,5,0)</f>
        <v>309.53208000000012</v>
      </c>
      <c r="BF95" s="14">
        <f t="shared" si="99"/>
        <v>73.171101262671257</v>
      </c>
      <c r="BG95" s="22">
        <f t="shared" si="63"/>
        <v>666.54137403248592</v>
      </c>
      <c r="BH95" s="60">
        <f t="shared" si="64"/>
        <v>959.87470736581918</v>
      </c>
      <c r="BI95" s="60">
        <f ca="1">AVERAGE(OFFSET($BH$3,0,0,'Données projet'!$E$11+1,1))-AVERAGE(OFFSET($H$3,0,0,'Données projet'!$E$11+1,1))</f>
        <v>418.35474121670717</v>
      </c>
      <c r="BJ95" s="60">
        <f t="shared" si="65"/>
        <v>240.19413322685813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6.6</v>
      </c>
      <c r="BY95" s="13">
        <f>IF(A95&lt;'Données projet'!$A$114,$BV$205^A95,IF(A95='Données projet'!$A$114,'Données projet'!$B$114,BY94+BX95-CG94))</f>
        <v>450.19999999999993</v>
      </c>
      <c r="BZ95" s="14">
        <f>BY95*VLOOKUP('Données projet'!$B$12,Paramètres!$A$1:$I$88,3,0)*VLOOKUP('Données projet'!$B$12,Paramètres!$A$1:$I$88,5,0)</f>
        <v>428.41031999999996</v>
      </c>
      <c r="CA95" s="14">
        <f t="shared" si="100"/>
        <v>97.513219137355037</v>
      </c>
      <c r="CB95" s="22">
        <f t="shared" si="67"/>
        <v>915.9834973308931</v>
      </c>
      <c r="CC95" s="60">
        <f t="shared" si="68"/>
        <v>1209.3168306642265</v>
      </c>
      <c r="CD95" s="60">
        <f ca="1">AVERAGE(OFFSET($CC$3,0,0,'Données projet'!$E$12+1,1))-AVERAGE(OFFSET($H$3,0,0,'Données projet'!$E$12+1,1))</f>
        <v>623.21217629928469</v>
      </c>
      <c r="CE95" s="60">
        <f t="shared" si="69"/>
        <v>481.72972161993044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6.3</v>
      </c>
      <c r="CT95" s="13">
        <f>IF(A95&lt;'Données projet'!$A$140,$CQ$205^A95,IF(A95='Données projet'!$A$140,'Données projet'!$B$140,CT94+CS95-DB94))</f>
        <v>342.10000000000014</v>
      </c>
      <c r="CU95" s="18">
        <f>CT95*VLOOKUP('Données projet'!$B$13,Paramètres!$A$1:$I$88,3,0)*VLOOKUP('Données projet'!$B$13,Paramètres!$A$1:$I$88,5,0)</f>
        <v>330.87912000000017</v>
      </c>
      <c r="CV95" s="14">
        <f t="shared" si="101"/>
        <v>77.612542946038246</v>
      </c>
      <c r="CW95" s="22">
        <f t="shared" si="71"/>
        <v>711.45631296435033</v>
      </c>
      <c r="CX95" s="60">
        <f t="shared" si="72"/>
        <v>1004.7896462976837</v>
      </c>
      <c r="CY95" s="60">
        <f ca="1">AVERAGE(OFFSET($CX$3,0,0,'Données projet'!$E$13+1,1))-AVERAGE(OFFSET($H$3,0,0,'Données projet'!$E$13+1,1))</f>
        <v>450.52897460309299</v>
      </c>
      <c r="CZ95" s="60">
        <f t="shared" si="73"/>
        <v>256.43229384163016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6.3</v>
      </c>
      <c r="DO95" s="13">
        <f>IF(A95&lt;'Données projet'!$A$166,$DL$205^A95,IF(A95='Données projet'!$A$166,'Données projet'!$B$166,DO94+DN95-DW94))</f>
        <v>342.10000000000014</v>
      </c>
      <c r="DP95" s="18">
        <f>DO95*VLOOKUP('Données projet'!$B$14,Paramètres!$A$1:$I$88,3,0)*VLOOKUP('Données projet'!$B$14,Paramètres!$A$1:$I$88,5,0)</f>
        <v>346.88940000000014</v>
      </c>
      <c r="DQ95" s="14">
        <f t="shared" si="102"/>
        <v>80.921673991912314</v>
      </c>
      <c r="DR95" s="22">
        <f t="shared" si="75"/>
        <v>745.10428720258085</v>
      </c>
      <c r="DS95" s="60">
        <f t="shared" si="76"/>
        <v>1038.4376205359142</v>
      </c>
      <c r="DT95" s="60">
        <f ca="1">AVERAGE(OFFSET($DS$3,0,0,'Données projet'!$E$14+1,1))-AVERAGE(OFFSET($H$3,0,0,'Données projet'!$E$14+1,1))</f>
        <v>474.63177687063143</v>
      </c>
      <c r="DU95" s="60">
        <f t="shared" si="77"/>
        <v>268.5956535713255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6.3</v>
      </c>
      <c r="EJ95" s="13">
        <f>IF(A95&lt;'Données projet'!$A$192,$EG$205^A95,IF(A95='Données projet'!$A$192,'Données projet'!$B$192,EJ94+EI95-ER94))</f>
        <v>342.10000000000014</v>
      </c>
      <c r="EK95" s="18">
        <f>EJ95*VLOOKUP('Données projet'!$B$15,Paramètres!$A$1:$I$88,3,0)*VLOOKUP('Données projet'!$B$15,Paramètres!$A$1:$I$88,5,0)</f>
        <v>298.85856000000018</v>
      </c>
      <c r="EL95" s="14">
        <f t="shared" si="103"/>
        <v>70.937120745166553</v>
      </c>
      <c r="EM95" s="22">
        <f t="shared" si="79"/>
        <v>644.0608106311654</v>
      </c>
      <c r="EN95" s="60">
        <f t="shared" si="80"/>
        <v>937.39414396449865</v>
      </c>
      <c r="EO95" s="60">
        <f ca="1">AVERAGE(OFFSET($EN$3,0,0,'Données projet'!$E$15+1,1))-AVERAGE(OFFSET($H$3,0,0,'Données projet'!$E$15+1,1))</f>
        <v>402.25078715328965</v>
      </c>
      <c r="EP95" s="60">
        <f t="shared" si="81"/>
        <v>232.06583422454258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0" t="e">
        <f t="shared" si="84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0" t="e">
        <f t="shared" si="88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0" t="e">
        <f t="shared" si="92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3">
      <c r="A96" s="11">
        <f t="shared" si="9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50.777999999999956</v>
      </c>
      <c r="D96" s="12">
        <f t="shared" si="9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8">
        <f t="shared" si="57"/>
        <v>370.90693862836775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IF(A96&lt;'Données projet'!$A$36,$K$205^A96,IF(A96='Données projet'!$A$36,'Données projet'!$B$36,N95+M96-V95))</f>
        <v>-4.5474735088646412E-13</v>
      </c>
      <c r="O96" s="14">
        <f>N96*VLOOKUP('Données projet'!$B$9,Paramètres!$A$1:$I$88,3,0)*VLOOKUP('Données projet'!$B$9,Paramètres!$A$1:$I$88,5,0)</f>
        <v>-2.7193891583010558E-13</v>
      </c>
      <c r="P96" s="14" t="e">
        <f t="shared" si="97"/>
        <v>#NUM!</v>
      </c>
      <c r="Q96" s="22" t="e">
        <f t="shared" si="54"/>
        <v>#NUM!</v>
      </c>
      <c r="R96" s="60" t="e">
        <f t="shared" si="55"/>
        <v>#NUM!</v>
      </c>
      <c r="S96" s="60">
        <f ca="1">AVERAGE(OFFSET($R$3,0,0,'Données projet'!$E$9+1,1))-AVERAGE(OFFSET($H$3,0,0,'Données projet'!$E$9+1,1))</f>
        <v>271.38000364539801</v>
      </c>
      <c r="T96" s="60">
        <f t="shared" si="56"/>
        <v>264.52026741435606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8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15</v>
      </c>
      <c r="AI96" s="14">
        <f>IF(A96&lt;'Données projet'!$A$62,$AF$205^A96,IF(A96='Données projet'!$A$62,'Données projet'!$B$62,AI95+AH96-AQ95))</f>
        <v>749.99999999999989</v>
      </c>
      <c r="AJ96" s="14">
        <f>AI96*VLOOKUP('Données projet'!$B$10,Paramètres!$A$1:$I$88,3,0)*VLOOKUP('Données projet'!$B$10,Paramètres!$A$1:$I$88,5,0)</f>
        <v>350.99999999999994</v>
      </c>
      <c r="AK96" s="14">
        <f t="shared" si="98"/>
        <v>81.768387419963787</v>
      </c>
      <c r="AL96" s="22">
        <f t="shared" si="59"/>
        <v>753.73827475643691</v>
      </c>
      <c r="AM96" s="60">
        <f t="shared" si="60"/>
        <v>1047.0716080897703</v>
      </c>
      <c r="AN96" s="60">
        <f ca="1">AVERAGE(OFFSET($AM$3,0,0,'Données projet'!$E$10+1,1))-AVERAGE(OFFSET($H$3,0,0,'Données projet'!$E$10+1,1))</f>
        <v>337.78495403273814</v>
      </c>
      <c r="AO96" s="60">
        <f t="shared" si="61"/>
        <v>125.68207463669694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6.3</v>
      </c>
      <c r="BD96" s="13">
        <f>IF(A96&lt;'Données projet'!$A$88,$BA$205^A96,IF(A96='Données projet'!$A$88,'Données projet'!$B$88,BD95+BC96-BL95))</f>
        <v>348.40000000000015</v>
      </c>
      <c r="BE96" s="14">
        <f>BD96*VLOOKUP('Données projet'!$B$11,Paramètres!$A$1:$I$88,3,0)*VLOOKUP('Données projet'!$B$11,Paramètres!$A$1:$I$88,5,0)</f>
        <v>315.23232000000013</v>
      </c>
      <c r="BF96" s="14">
        <f t="shared" si="99"/>
        <v>74.360480118488482</v>
      </c>
      <c r="BG96" s="22">
        <f t="shared" si="63"/>
        <v>678.54079353970099</v>
      </c>
      <c r="BH96" s="60">
        <f t="shared" si="64"/>
        <v>971.87412687303436</v>
      </c>
      <c r="BI96" s="60">
        <f ca="1">AVERAGE(OFFSET($BH$3,0,0,'Données projet'!$E$11+1,1))-AVERAGE(OFFSET($H$3,0,0,'Données projet'!$E$11+1,1))</f>
        <v>418.35474121670717</v>
      </c>
      <c r="BJ96" s="60">
        <f t="shared" si="65"/>
        <v>240.19413322685813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6.6</v>
      </c>
      <c r="BY96" s="13">
        <f>IF(A96&lt;'Données projet'!$A$114,$BV$205^A96,IF(A96='Données projet'!$A$114,'Données projet'!$B$114,BY95+BX96-CG95))</f>
        <v>456.79999999999995</v>
      </c>
      <c r="BZ96" s="14">
        <f>BY96*VLOOKUP('Données projet'!$B$12,Paramètres!$A$1:$I$88,3,0)*VLOOKUP('Données projet'!$B$12,Paramètres!$A$1:$I$88,5,0)</f>
        <v>434.69087999999999</v>
      </c>
      <c r="CA96" s="14">
        <f t="shared" si="100"/>
        <v>98.775305128737259</v>
      </c>
      <c r="CB96" s="22">
        <f t="shared" si="67"/>
        <v>929.12027243255068</v>
      </c>
      <c r="CC96" s="60">
        <f t="shared" si="68"/>
        <v>1222.453605765884</v>
      </c>
      <c r="CD96" s="60">
        <f ca="1">AVERAGE(OFFSET($CC$3,0,0,'Données projet'!$E$12+1,1))-AVERAGE(OFFSET($H$3,0,0,'Données projet'!$E$12+1,1))</f>
        <v>623.21217629928469</v>
      </c>
      <c r="CE96" s="60">
        <f t="shared" si="69"/>
        <v>481.72972161993044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6.3</v>
      </c>
      <c r="CT96" s="13">
        <f>IF(A96&lt;'Données projet'!$A$140,$CQ$205^A96,IF(A96='Données projet'!$A$140,'Données projet'!$B$140,CT95+CS96-DB95))</f>
        <v>348.40000000000015</v>
      </c>
      <c r="CU96" s="18">
        <f>CT96*VLOOKUP('Données projet'!$B$13,Paramètres!$A$1:$I$88,3,0)*VLOOKUP('Données projet'!$B$13,Paramètres!$A$1:$I$88,5,0)</f>
        <v>336.97248000000013</v>
      </c>
      <c r="CV96" s="14">
        <f t="shared" si="101"/>
        <v>78.874116380539874</v>
      </c>
      <c r="CW96" s="22">
        <f t="shared" si="71"/>
        <v>724.2661553627737</v>
      </c>
      <c r="CX96" s="60">
        <f t="shared" si="72"/>
        <v>1017.5994886961071</v>
      </c>
      <c r="CY96" s="60">
        <f ca="1">AVERAGE(OFFSET($CX$3,0,0,'Données projet'!$E$13+1,1))-AVERAGE(OFFSET($H$3,0,0,'Données projet'!$E$13+1,1))</f>
        <v>450.52897460309299</v>
      </c>
      <c r="CZ96" s="60">
        <f t="shared" si="73"/>
        <v>256.43229384163016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6.3</v>
      </c>
      <c r="DO96" s="13">
        <f>IF(A96&lt;'Données projet'!$A$166,$DL$205^A96,IF(A96='Données projet'!$A$166,'Données projet'!$B$166,DO95+DN96-DW95))</f>
        <v>348.40000000000015</v>
      </c>
      <c r="DP96" s="18">
        <f>DO96*VLOOKUP('Données projet'!$B$14,Paramètres!$A$1:$I$88,3,0)*VLOOKUP('Données projet'!$B$14,Paramètres!$A$1:$I$88,5,0)</f>
        <v>353.27760000000018</v>
      </c>
      <c r="DQ96" s="14">
        <f t="shared" si="102"/>
        <v>82.237036564874117</v>
      </c>
      <c r="DR96" s="22">
        <f t="shared" si="75"/>
        <v>758.52132535048941</v>
      </c>
      <c r="DS96" s="60">
        <f t="shared" si="76"/>
        <v>1051.8546586838227</v>
      </c>
      <c r="DT96" s="60">
        <f ca="1">AVERAGE(OFFSET($DS$3,0,0,'Données projet'!$E$14+1,1))-AVERAGE(OFFSET($H$3,0,0,'Données projet'!$E$14+1,1))</f>
        <v>474.63177687063143</v>
      </c>
      <c r="DU96" s="60">
        <f t="shared" si="77"/>
        <v>268.5956535713255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6.3</v>
      </c>
      <c r="EJ96" s="13">
        <f>IF(A96&lt;'Données projet'!$A$192,$EG$205^A96,IF(A96='Données projet'!$A$192,'Données projet'!$B$192,EJ95+EI96-ER95))</f>
        <v>348.40000000000015</v>
      </c>
      <c r="EK96" s="18">
        <f>EJ96*VLOOKUP('Données projet'!$B$15,Paramètres!$A$1:$I$88,3,0)*VLOOKUP('Données projet'!$B$15,Paramètres!$A$1:$I$88,5,0)</f>
        <v>304.36224000000016</v>
      </c>
      <c r="EL96" s="14">
        <f t="shared" si="103"/>
        <v>72.090186778763311</v>
      </c>
      <c r="EM96" s="22">
        <f t="shared" si="79"/>
        <v>655.65464330634643</v>
      </c>
      <c r="EN96" s="60">
        <f t="shared" si="80"/>
        <v>948.9879766396798</v>
      </c>
      <c r="EO96" s="60">
        <f ca="1">AVERAGE(OFFSET($EN$3,0,0,'Données projet'!$E$15+1,1))-AVERAGE(OFFSET($H$3,0,0,'Données projet'!$E$15+1,1))</f>
        <v>402.25078715328965</v>
      </c>
      <c r="EP96" s="60">
        <f t="shared" si="81"/>
        <v>232.06583422454258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0" t="e">
        <f t="shared" si="84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0" t="e">
        <f t="shared" si="88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0" t="e">
        <f t="shared" si="92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3">
      <c r="A97" s="11">
        <f t="shared" si="9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51.323999999999955</v>
      </c>
      <c r="D97" s="12">
        <f t="shared" si="9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8">
        <f t="shared" si="57"/>
        <v>372.10288182746245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IF(A97&lt;'Données projet'!$A$36,$K$205^A97,IF(A97='Données projet'!$A$36,'Données projet'!$B$36,N96+M97-V96))</f>
        <v>-4.5474735088646412E-13</v>
      </c>
      <c r="O97" s="14">
        <f>N97*VLOOKUP('Données projet'!$B$9,Paramètres!$A$1:$I$88,3,0)*VLOOKUP('Données projet'!$B$9,Paramètres!$A$1:$I$88,5,0)</f>
        <v>-2.7193891583010558E-13</v>
      </c>
      <c r="P97" s="14" t="e">
        <f t="shared" si="97"/>
        <v>#NUM!</v>
      </c>
      <c r="Q97" s="22" t="e">
        <f t="shared" si="54"/>
        <v>#NUM!</v>
      </c>
      <c r="R97" s="60" t="e">
        <f t="shared" si="55"/>
        <v>#NUM!</v>
      </c>
      <c r="S97" s="60">
        <f ca="1">AVERAGE(OFFSET($R$3,0,0,'Données projet'!$E$9+1,1))-AVERAGE(OFFSET($H$3,0,0,'Données projet'!$E$9+1,1))</f>
        <v>271.38000364539801</v>
      </c>
      <c r="T97" s="60">
        <f t="shared" si="56"/>
        <v>264.52026741435606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8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15</v>
      </c>
      <c r="AI97" s="14">
        <f>IF(A97&lt;'Données projet'!$A$62,$AF$205^A97,IF(A97='Données projet'!$A$62,'Données projet'!$B$62,AI96+AH97-AQ96))</f>
        <v>764.99999999999989</v>
      </c>
      <c r="AJ97" s="14">
        <f>AI97*VLOOKUP('Données projet'!$B$10,Paramètres!$A$1:$I$88,3,0)*VLOOKUP('Données projet'!$B$10,Paramètres!$A$1:$I$88,5,0)</f>
        <v>358.02</v>
      </c>
      <c r="AK97" s="14">
        <f t="shared" si="98"/>
        <v>83.211728757381735</v>
      </c>
      <c r="AL97" s="22">
        <f t="shared" si="59"/>
        <v>768.47859425243985</v>
      </c>
      <c r="AM97" s="60">
        <f t="shared" si="60"/>
        <v>1061.8119275857732</v>
      </c>
      <c r="AN97" s="60">
        <f ca="1">AVERAGE(OFFSET($AM$3,0,0,'Données projet'!$E$10+1,1))-AVERAGE(OFFSET($H$3,0,0,'Données projet'!$E$10+1,1))</f>
        <v>337.78495403273814</v>
      </c>
      <c r="AO97" s="60">
        <f t="shared" si="61"/>
        <v>125.68207463669694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6.3</v>
      </c>
      <c r="BD97" s="13">
        <f>IF(A97&lt;'Données projet'!$A$88,$BA$205^A97,IF(A97='Données projet'!$A$88,'Données projet'!$B$88,BD96+BC97-BL96))</f>
        <v>354.70000000000016</v>
      </c>
      <c r="BE97" s="14">
        <f>BD97*VLOOKUP('Données projet'!$B$11,Paramètres!$A$1:$I$88,3,0)*VLOOKUP('Données projet'!$B$11,Paramètres!$A$1:$I$88,5,0)</f>
        <v>320.93256000000014</v>
      </c>
      <c r="BF97" s="14">
        <f t="shared" si="99"/>
        <v>75.54735803217622</v>
      </c>
      <c r="BG97" s="22">
        <f t="shared" si="63"/>
        <v>690.53585723937374</v>
      </c>
      <c r="BH97" s="60">
        <f t="shared" si="64"/>
        <v>983.86919057270711</v>
      </c>
      <c r="BI97" s="60">
        <f ca="1">AVERAGE(OFFSET($BH$3,0,0,'Données projet'!$E$11+1,1))-AVERAGE(OFFSET($H$3,0,0,'Données projet'!$E$11+1,1))</f>
        <v>418.35474121670717</v>
      </c>
      <c r="BJ97" s="60">
        <f t="shared" si="65"/>
        <v>240.19413322685813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6.6</v>
      </c>
      <c r="BY97" s="13">
        <f>IF(A97&lt;'Données projet'!$A$114,$BV$205^A97,IF(A97='Données projet'!$A$114,'Données projet'!$B$114,BY96+BX97-CG96))</f>
        <v>463.4</v>
      </c>
      <c r="BZ97" s="14">
        <f>BY97*VLOOKUP('Données projet'!$B$12,Paramètres!$A$1:$I$88,3,0)*VLOOKUP('Données projet'!$B$12,Paramètres!$A$1:$I$88,5,0)</f>
        <v>440.97143999999997</v>
      </c>
      <c r="CA97" s="14">
        <f t="shared" si="100"/>
        <v>100.03527026696241</v>
      </c>
      <c r="CB97" s="22">
        <f t="shared" si="67"/>
        <v>942.25335371495942</v>
      </c>
      <c r="CC97" s="60">
        <f t="shared" si="68"/>
        <v>1235.5866870482928</v>
      </c>
      <c r="CD97" s="60">
        <f ca="1">AVERAGE(OFFSET($CC$3,0,0,'Données projet'!$E$12+1,1))-AVERAGE(OFFSET($H$3,0,0,'Données projet'!$E$12+1,1))</f>
        <v>623.21217629928469</v>
      </c>
      <c r="CE97" s="60">
        <f t="shared" si="69"/>
        <v>481.72972161993044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6.3</v>
      </c>
      <c r="CT97" s="13">
        <f>IF(A97&lt;'Données projet'!$A$140,$CQ$205^A97,IF(A97='Données projet'!$A$140,'Données projet'!$B$140,CT96+CS97-DB96))</f>
        <v>354.70000000000016</v>
      </c>
      <c r="CU97" s="18">
        <f>CT97*VLOOKUP('Données projet'!$B$13,Paramètres!$A$1:$I$88,3,0)*VLOOKUP('Données projet'!$B$13,Paramètres!$A$1:$I$88,5,0)</f>
        <v>343.06584000000015</v>
      </c>
      <c r="CV97" s="14">
        <f t="shared" si="101"/>
        <v>80.133037067234412</v>
      </c>
      <c r="CW97" s="22">
        <f t="shared" si="71"/>
        <v>737.07137755876681</v>
      </c>
      <c r="CX97" s="60">
        <f t="shared" si="72"/>
        <v>1030.4047108921002</v>
      </c>
      <c r="CY97" s="60">
        <f ca="1">AVERAGE(OFFSET($CX$3,0,0,'Données projet'!$E$13+1,1))-AVERAGE(OFFSET($H$3,0,0,'Données projet'!$E$13+1,1))</f>
        <v>450.52897460309299</v>
      </c>
      <c r="CZ97" s="60">
        <f t="shared" si="73"/>
        <v>256.43229384163016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6.3</v>
      </c>
      <c r="DO97" s="13">
        <f>IF(A97&lt;'Données projet'!$A$166,$DL$205^A97,IF(A97='Données projet'!$A$166,'Données projet'!$B$166,DO96+DN97-DW96))</f>
        <v>354.70000000000016</v>
      </c>
      <c r="DP97" s="18">
        <f>DO97*VLOOKUP('Données projet'!$B$14,Paramètres!$A$1:$I$88,3,0)*VLOOKUP('Données projet'!$B$14,Paramètres!$A$1:$I$88,5,0)</f>
        <v>359.66580000000022</v>
      </c>
      <c r="DQ97" s="14">
        <f t="shared" si="102"/>
        <v>83.549633286014924</v>
      </c>
      <c r="DR97" s="22">
        <f t="shared" si="75"/>
        <v>771.93354630647627</v>
      </c>
      <c r="DS97" s="60">
        <f t="shared" si="76"/>
        <v>1065.2668796398095</v>
      </c>
      <c r="DT97" s="60">
        <f ca="1">AVERAGE(OFFSET($DS$3,0,0,'Données projet'!$E$14+1,1))-AVERAGE(OFFSET($H$3,0,0,'Données projet'!$E$14+1,1))</f>
        <v>474.63177687063143</v>
      </c>
      <c r="DU97" s="60">
        <f t="shared" si="77"/>
        <v>268.5956535713255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6.3</v>
      </c>
      <c r="EJ97" s="13">
        <f>IF(A97&lt;'Données projet'!$A$192,$EG$205^A97,IF(A97='Données projet'!$A$192,'Données projet'!$B$192,EJ96+EI97-ER96))</f>
        <v>354.70000000000016</v>
      </c>
      <c r="EK97" s="18">
        <f>EJ97*VLOOKUP('Données projet'!$B$15,Paramètres!$A$1:$I$88,3,0)*VLOOKUP('Données projet'!$B$15,Paramètres!$A$1:$I$88,5,0)</f>
        <v>309.86592000000019</v>
      </c>
      <c r="EL97" s="14">
        <f t="shared" si="103"/>
        <v>73.240828226276889</v>
      </c>
      <c r="EM97" s="22">
        <f t="shared" si="79"/>
        <v>667.24425316076588</v>
      </c>
      <c r="EN97" s="60">
        <f t="shared" si="80"/>
        <v>960.57758649409925</v>
      </c>
      <c r="EO97" s="60">
        <f ca="1">AVERAGE(OFFSET($EN$3,0,0,'Données projet'!$E$15+1,1))-AVERAGE(OFFSET($H$3,0,0,'Données projet'!$E$15+1,1))</f>
        <v>402.25078715328965</v>
      </c>
      <c r="EP97" s="60">
        <f t="shared" si="81"/>
        <v>232.06583422454258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0" t="e">
        <f t="shared" si="84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0" t="e">
        <f t="shared" si="88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0" t="e">
        <f t="shared" si="92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3">
      <c r="A98" s="11">
        <f t="shared" si="9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51.869999999999955</v>
      </c>
      <c r="D98" s="12">
        <f t="shared" si="9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8">
        <f t="shared" si="57"/>
        <v>373.29852183370838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IF(A98&lt;'Données projet'!$A$36,$K$205^A98,IF(A98='Données projet'!$A$36,'Données projet'!$B$36,N97+M98-V97))</f>
        <v>-4.5474735088646412E-13</v>
      </c>
      <c r="O98" s="14">
        <f>N98*VLOOKUP('Données projet'!$B$9,Paramètres!$A$1:$I$88,3,0)*VLOOKUP('Données projet'!$B$9,Paramètres!$A$1:$I$88,5,0)</f>
        <v>-2.7193891583010558E-13</v>
      </c>
      <c r="P98" s="14" t="e">
        <f t="shared" si="97"/>
        <v>#NUM!</v>
      </c>
      <c r="Q98" s="22" t="e">
        <f t="shared" si="54"/>
        <v>#NUM!</v>
      </c>
      <c r="R98" s="60" t="e">
        <f t="shared" si="55"/>
        <v>#NUM!</v>
      </c>
      <c r="S98" s="60">
        <f ca="1">AVERAGE(OFFSET($R$3,0,0,'Données projet'!$E$9+1,1))-AVERAGE(OFFSET($H$3,0,0,'Données projet'!$E$9+1,1))</f>
        <v>271.38000364539801</v>
      </c>
      <c r="T98" s="60">
        <f t="shared" si="56"/>
        <v>264.52026741435606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8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15</v>
      </c>
      <c r="AI98" s="14">
        <f>IF(A98&lt;'Données projet'!$A$62,$AF$205^A98,IF(A98='Données projet'!$A$62,'Données projet'!$B$62,AI97+AH98-AQ97))</f>
        <v>779.99999999999989</v>
      </c>
      <c r="AJ98" s="14">
        <f>AI98*VLOOKUP('Données projet'!$B$10,Paramètres!$A$1:$I$88,3,0)*VLOOKUP('Données projet'!$B$10,Paramètres!$A$1:$I$88,5,0)</f>
        <v>365.03999999999996</v>
      </c>
      <c r="AK98" s="14">
        <f t="shared" si="98"/>
        <v>84.651779413976413</v>
      </c>
      <c r="AL98" s="22">
        <f t="shared" si="59"/>
        <v>783.21318247934221</v>
      </c>
      <c r="AM98" s="60">
        <f t="shared" si="60"/>
        <v>1076.5465158126756</v>
      </c>
      <c r="AN98" s="60">
        <f ca="1">AVERAGE(OFFSET($AM$3,0,0,'Données projet'!$E$10+1,1))-AVERAGE(OFFSET($H$3,0,0,'Données projet'!$E$10+1,1))</f>
        <v>337.78495403273814</v>
      </c>
      <c r="AO98" s="60">
        <f t="shared" si="61"/>
        <v>125.68207463669694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361</v>
      </c>
      <c r="BB98" s="13">
        <f>VLOOKUP(A98,'Données projet'!$A$87:$I$107,9,0)</f>
        <v>6.3</v>
      </c>
      <c r="BC98" s="13">
        <f t="array" ref="BC98">INDEX(BB:BB,MIN(IF(ISNUMBER(BB98:BB294),ROW(BB98:BB294),"")))</f>
        <v>6.3</v>
      </c>
      <c r="BD98" s="13">
        <f>IF(A98&lt;'Données projet'!$A$88,$BA$205^A98,IF(A98='Données projet'!$A$88,'Données projet'!$B$88,BD97+BC98-BL97))</f>
        <v>361.00000000000017</v>
      </c>
      <c r="BE98" s="14">
        <f>BD98*VLOOKUP('Données projet'!$B$11,Paramètres!$A$1:$I$88,3,0)*VLOOKUP('Données projet'!$B$11,Paramètres!$A$1:$I$88,5,0)</f>
        <v>326.63280000000015</v>
      </c>
      <c r="BF98" s="14">
        <f t="shared" si="99"/>
        <v>76.731784548754845</v>
      </c>
      <c r="BG98" s="22">
        <f t="shared" si="63"/>
        <v>702.52665142241483</v>
      </c>
      <c r="BH98" s="60">
        <f t="shared" si="64"/>
        <v>995.8599847557482</v>
      </c>
      <c r="BI98" s="60">
        <f ca="1">AVERAGE(OFFSET($BH$3,0,0,'Données projet'!$E$11+1,1))-AVERAGE(OFFSET($H$3,0,0,'Données projet'!$E$11+1,1))</f>
        <v>418.35474121670717</v>
      </c>
      <c r="BJ98" s="60">
        <f t="shared" si="65"/>
        <v>240.19413322685813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56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470</v>
      </c>
      <c r="BW98" s="13">
        <f>VLOOKUP(A98,'Données projet'!$A$113:$I$133,9,0)</f>
        <v>6.6</v>
      </c>
      <c r="BX98" s="13">
        <f t="array" ref="BX98">INDEX(BW:BW,MIN(IF(ISNUMBER(BW98:BW294),ROW(BW98:BW294),"")))</f>
        <v>6.6</v>
      </c>
      <c r="BY98" s="13">
        <f>IF(A98&lt;'Données projet'!$A$114,$BV$205^A98,IF(A98='Données projet'!$A$114,'Données projet'!$B$114,BY97+BX98-CG97))</f>
        <v>470</v>
      </c>
      <c r="BZ98" s="14">
        <f>BY98*VLOOKUP('Données projet'!$B$12,Paramètres!$A$1:$I$88,3,0)*VLOOKUP('Données projet'!$B$12,Paramètres!$A$1:$I$88,5,0)</f>
        <v>447.25200000000001</v>
      </c>
      <c r="CA98" s="14">
        <f t="shared" si="100"/>
        <v>101.29314824877497</v>
      </c>
      <c r="CB98" s="22">
        <f t="shared" si="67"/>
        <v>955.38279986661644</v>
      </c>
      <c r="CC98" s="60">
        <f t="shared" si="68"/>
        <v>1248.7161331999498</v>
      </c>
      <c r="CD98" s="60">
        <f ca="1">AVERAGE(OFFSET($CC$3,0,0,'Données projet'!$E$12+1,1))-AVERAGE(OFFSET($H$3,0,0,'Données projet'!$E$12+1,1))</f>
        <v>623.21217629928469</v>
      </c>
      <c r="CE98" s="60">
        <f t="shared" si="69"/>
        <v>481.72972161993044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49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361</v>
      </c>
      <c r="CR98" s="13">
        <f>VLOOKUP(A98,'Données projet'!$A$139:$I$159,9,0)</f>
        <v>6.3</v>
      </c>
      <c r="CS98" s="13">
        <f t="array" ref="CS98">INDEX(CR:CR,MIN(IF(ISNUMBER(CR98:CR294),ROW(CR98:CR294),"")))</f>
        <v>6.3</v>
      </c>
      <c r="CT98" s="13">
        <f>IF(A98&lt;'Données projet'!$A$140,$CQ$205^A98,IF(A98='Données projet'!$A$140,'Données projet'!$B$140,CT97+CS98-DB97))</f>
        <v>361.00000000000017</v>
      </c>
      <c r="CU98" s="18">
        <f>CT98*VLOOKUP('Données projet'!$B$13,Paramètres!$A$1:$I$88,3,0)*VLOOKUP('Données projet'!$B$13,Paramètres!$A$1:$I$88,5,0)</f>
        <v>349.15920000000017</v>
      </c>
      <c r="CV98" s="14">
        <f t="shared" si="101"/>
        <v>81.389357558494908</v>
      </c>
      <c r="CW98" s="22">
        <f t="shared" si="71"/>
        <v>749.87207108104565</v>
      </c>
      <c r="CX98" s="60">
        <f t="shared" si="72"/>
        <v>1043.205404414379</v>
      </c>
      <c r="CY98" s="60">
        <f ca="1">AVERAGE(OFFSET($CX$3,0,0,'Données projet'!$E$13+1,1))-AVERAGE(OFFSET($H$3,0,0,'Données projet'!$E$13+1,1))</f>
        <v>450.52897460309299</v>
      </c>
      <c r="CZ98" s="60">
        <f t="shared" si="73"/>
        <v>256.43229384163016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56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361</v>
      </c>
      <c r="DM98" s="13">
        <f>VLOOKUP(A98,'Données projet'!$A$165:$I$185,9,0)</f>
        <v>6.3</v>
      </c>
      <c r="DN98" s="13">
        <f t="array" ref="DN98">INDEX(DM:DM,MIN(IF(ISNUMBER(DM98:DM294),ROW(DM98:DM294),"")))</f>
        <v>6.3</v>
      </c>
      <c r="DO98" s="13">
        <f>IF(A98&lt;'Données projet'!$A$166,$DL$205^A98,IF(A98='Données projet'!$A$166,'Données projet'!$B$166,DO97+DN98-DW97))</f>
        <v>361.00000000000017</v>
      </c>
      <c r="DP98" s="18">
        <f>DO98*VLOOKUP('Données projet'!$B$14,Paramètres!$A$1:$I$88,3,0)*VLOOKUP('Données projet'!$B$14,Paramètres!$A$1:$I$88,5,0)</f>
        <v>366.0540000000002</v>
      </c>
      <c r="DQ98" s="14">
        <f t="shared" si="102"/>
        <v>84.859518948359735</v>
      </c>
      <c r="DR98" s="22">
        <f t="shared" si="75"/>
        <v>785.34104550172685</v>
      </c>
      <c r="DS98" s="60">
        <f t="shared" si="76"/>
        <v>1078.6743788350602</v>
      </c>
      <c r="DT98" s="60">
        <f ca="1">AVERAGE(OFFSET($DS$3,0,0,'Données projet'!$E$14+1,1))-AVERAGE(OFFSET($H$3,0,0,'Données projet'!$E$14+1,1))</f>
        <v>474.63177687063143</v>
      </c>
      <c r="DU98" s="60">
        <f t="shared" si="77"/>
        <v>268.5956535713255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56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361</v>
      </c>
      <c r="EH98" s="13">
        <f>VLOOKUP(A98,'Données projet'!$A$191:$I$211,9,0)</f>
        <v>6.3</v>
      </c>
      <c r="EI98" s="13">
        <f t="array" ref="EI98">INDEX(EH:EH,MIN(IF(ISNUMBER(EH98:EH294),ROW(EH98:EH294),"")))</f>
        <v>6.3</v>
      </c>
      <c r="EJ98" s="13">
        <f>IF(A98&lt;'Données projet'!$A$192,$EG$205^A98,IF(A98='Données projet'!$A$192,'Données projet'!$B$192,EJ97+EI98-ER97))</f>
        <v>361.00000000000017</v>
      </c>
      <c r="EK98" s="18">
        <f>EJ98*VLOOKUP('Données projet'!$B$15,Paramètres!$A$1:$I$88,3,0)*VLOOKUP('Données projet'!$B$15,Paramètres!$A$1:$I$88,5,0)</f>
        <v>315.36960000000016</v>
      </c>
      <c r="EL98" s="14">
        <f t="shared" si="103"/>
        <v>74.389093120072786</v>
      </c>
      <c r="EM98" s="22">
        <f t="shared" si="79"/>
        <v>678.8297238507937</v>
      </c>
      <c r="EN98" s="60">
        <f t="shared" si="80"/>
        <v>972.16305718412696</v>
      </c>
      <c r="EO98" s="60">
        <f ca="1">AVERAGE(OFFSET($EN$3,0,0,'Données projet'!$E$15+1,1))-AVERAGE(OFFSET($H$3,0,0,'Données projet'!$E$15+1,1))</f>
        <v>402.25078715328965</v>
      </c>
      <c r="EP98" s="60">
        <f t="shared" si="81"/>
        <v>232.06583422454258</v>
      </c>
      <c r="EQ98" s="16">
        <f>IF(ISNA(VLOOKUP(A98,'Données projet'!$A$191:$I$211,3,0)),0,VLOOKUP(A98,'Données projet'!$A$191:$I$211,3,0))</f>
        <v>8</v>
      </c>
      <c r="ER98" s="16">
        <f>IF(ISNA(VLOOKUP(A98,'Données projet'!$A$191:$I$211,4,0)),0,VLOOKUP(A98,'Données projet'!$A$191:$I$211,4,0))</f>
        <v>56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0" t="e">
        <f t="shared" si="84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0" t="e">
        <f t="shared" si="88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0" t="e">
        <f t="shared" si="92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3">
      <c r="A99" s="11">
        <f t="shared" si="9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52.415999999999954</v>
      </c>
      <c r="D99" s="12">
        <f t="shared" si="9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8">
        <f t="shared" si="57"/>
        <v>374.49386220805047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IF(A99&lt;'Données projet'!$A$36,$K$205^A99,IF(A99='Données projet'!$A$36,'Données projet'!$B$36,N98+M99-V98))</f>
        <v>-4.5474735088646412E-13</v>
      </c>
      <c r="O99" s="14">
        <f>N99*VLOOKUP('Données projet'!$B$9,Paramètres!$A$1:$I$88,3,0)*VLOOKUP('Données projet'!$B$9,Paramètres!$A$1:$I$88,5,0)</f>
        <v>-2.7193891583010558E-13</v>
      </c>
      <c r="P99" s="14" t="e">
        <f t="shared" si="97"/>
        <v>#NUM!</v>
      </c>
      <c r="Q99" s="22" t="e">
        <f t="shared" ref="Q99:Q130" si="107">(O99+P99)*0.475*44/12</f>
        <v>#NUM!</v>
      </c>
      <c r="R99" s="60" t="e">
        <f t="shared" si="55"/>
        <v>#NUM!</v>
      </c>
      <c r="S99" s="60">
        <f ca="1">AVERAGE(OFFSET($R$3,0,0,'Données projet'!$E$9+1,1))-AVERAGE(OFFSET($H$3,0,0,'Données projet'!$E$9+1,1))</f>
        <v>271.38000364539801</v>
      </c>
      <c r="T99" s="60">
        <f t="shared" si="56"/>
        <v>264.52026741435606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8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15</v>
      </c>
      <c r="AI99" s="14">
        <f>IF(A99&lt;'Données projet'!$A$62,$AF$205^A99,IF(A99='Données projet'!$A$62,'Données projet'!$B$62,AI98+AH99-AQ98))</f>
        <v>794.99999999999989</v>
      </c>
      <c r="AJ99" s="14">
        <f>AI99*VLOOKUP('Données projet'!$B$10,Paramètres!$A$1:$I$88,3,0)*VLOOKUP('Données projet'!$B$10,Paramètres!$A$1:$I$88,5,0)</f>
        <v>372.05999999999995</v>
      </c>
      <c r="AK99" s="14">
        <f t="shared" si="98"/>
        <v>86.08860996789744</v>
      </c>
      <c r="AL99" s="22">
        <f t="shared" si="59"/>
        <v>797.94216236075465</v>
      </c>
      <c r="AM99" s="60">
        <f t="shared" si="60"/>
        <v>1091.275495694088</v>
      </c>
      <c r="AN99" s="60">
        <f ca="1">AVERAGE(OFFSET($AM$3,0,0,'Données projet'!$E$10+1,1))-AVERAGE(OFFSET($H$3,0,0,'Données projet'!$E$10+1,1))</f>
        <v>337.78495403273814</v>
      </c>
      <c r="AO99" s="60">
        <f t="shared" si="61"/>
        <v>125.68207463669694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5.5</v>
      </c>
      <c r="BD99" s="13">
        <f>IF(A99&lt;'Données projet'!$A$88,$BA$205^A99,IF(A99='Données projet'!$A$88,'Données projet'!$B$88,BD98+BC99-BL98))</f>
        <v>310.50000000000017</v>
      </c>
      <c r="BE99" s="14">
        <f>BD99*VLOOKUP('Données projet'!$B$11,Paramètres!$A$1:$I$88,3,0)*VLOOKUP('Données projet'!$B$11,Paramètres!$A$1:$I$88,5,0)</f>
        <v>280.94040000000012</v>
      </c>
      <c r="BF99" s="14">
        <f t="shared" si="99"/>
        <v>67.165703636653262</v>
      </c>
      <c r="BG99" s="22">
        <f t="shared" si="63"/>
        <v>606.2847971671714</v>
      </c>
      <c r="BH99" s="60">
        <f t="shared" si="64"/>
        <v>899.61813050050478</v>
      </c>
      <c r="BI99" s="60">
        <f ca="1">AVERAGE(OFFSET($BH$3,0,0,'Données projet'!$E$11+1,1))-AVERAGE(OFFSET($H$3,0,0,'Données projet'!$E$11+1,1))</f>
        <v>418.35474121670717</v>
      </c>
      <c r="BJ99" s="60">
        <f t="shared" si="65"/>
        <v>240.19413322685813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6.2</v>
      </c>
      <c r="BY99" s="13">
        <f>IF(A99&lt;'Données projet'!$A$114,$BV$205^A99,IF(A99='Données projet'!$A$114,'Données projet'!$B$114,BY98+BX99-CG98))</f>
        <v>427.2</v>
      </c>
      <c r="BZ99" s="14">
        <f>BY99*VLOOKUP('Données projet'!$B$12,Paramètres!$A$1:$I$88,3,0)*VLOOKUP('Données projet'!$B$12,Paramètres!$A$1:$I$88,5,0)</f>
        <v>406.52351999999996</v>
      </c>
      <c r="CA99" s="14">
        <f t="shared" si="100"/>
        <v>93.097961019867469</v>
      </c>
      <c r="CB99" s="22">
        <f t="shared" si="67"/>
        <v>870.17407944293564</v>
      </c>
      <c r="CC99" s="60">
        <f t="shared" si="68"/>
        <v>1163.5074127762689</v>
      </c>
      <c r="CD99" s="60">
        <f ca="1">AVERAGE(OFFSET($CC$3,0,0,'Données projet'!$E$12+1,1))-AVERAGE(OFFSET($H$3,0,0,'Données projet'!$E$12+1,1))</f>
        <v>623.21217629928469</v>
      </c>
      <c r="CE99" s="60">
        <f t="shared" si="69"/>
        <v>481.72972161993044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5.5</v>
      </c>
      <c r="CT99" s="13">
        <f>IF(A99&lt;'Données projet'!$A$140,$CQ$205^A99,IF(A99='Données projet'!$A$140,'Données projet'!$B$140,CT98+CS99-DB98))</f>
        <v>310.50000000000017</v>
      </c>
      <c r="CU99" s="18">
        <f>CT99*VLOOKUP('Données projet'!$B$13,Paramètres!$A$1:$I$88,3,0)*VLOOKUP('Données projet'!$B$13,Paramètres!$A$1:$I$88,5,0)</f>
        <v>300.31560000000019</v>
      </c>
      <c r="CV99" s="14">
        <f t="shared" si="101"/>
        <v>71.242621308749207</v>
      </c>
      <c r="CW99" s="22">
        <f t="shared" si="71"/>
        <v>647.13056877940517</v>
      </c>
      <c r="CX99" s="60">
        <f t="shared" si="72"/>
        <v>940.46390211273842</v>
      </c>
      <c r="CY99" s="60">
        <f ca="1">AVERAGE(OFFSET($CX$3,0,0,'Données projet'!$E$13+1,1))-AVERAGE(OFFSET($H$3,0,0,'Données projet'!$E$13+1,1))</f>
        <v>450.52897460309299</v>
      </c>
      <c r="CZ99" s="60">
        <f t="shared" si="73"/>
        <v>256.43229384163016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5.5</v>
      </c>
      <c r="DO99" s="13">
        <f>IF(A99&lt;'Données projet'!$A$166,$DL$205^A99,IF(A99='Données projet'!$A$166,'Données projet'!$B$166,DO98+DN99-DW98))</f>
        <v>310.50000000000017</v>
      </c>
      <c r="DP99" s="18">
        <f>DO99*VLOOKUP('Données projet'!$B$14,Paramètres!$A$1:$I$88,3,0)*VLOOKUP('Données projet'!$B$14,Paramètres!$A$1:$I$88,5,0)</f>
        <v>314.84700000000021</v>
      </c>
      <c r="DQ99" s="14">
        <f t="shared" si="102"/>
        <v>74.280160874050424</v>
      </c>
      <c r="DR99" s="22">
        <f t="shared" si="75"/>
        <v>677.72980518897145</v>
      </c>
      <c r="DS99" s="60">
        <f t="shared" si="76"/>
        <v>971.06313852230483</v>
      </c>
      <c r="DT99" s="60">
        <f ca="1">AVERAGE(OFFSET($DS$3,0,0,'Données projet'!$E$14+1,1))-AVERAGE(OFFSET($H$3,0,0,'Données projet'!$E$14+1,1))</f>
        <v>474.63177687063143</v>
      </c>
      <c r="DU99" s="60">
        <f t="shared" si="77"/>
        <v>268.5956535713255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5.5</v>
      </c>
      <c r="EJ99" s="13">
        <f>IF(A99&lt;'Données projet'!$A$192,$EG$205^A99,IF(A99='Données projet'!$A$192,'Données projet'!$B$192,EJ98+EI99-ER98))</f>
        <v>310.50000000000017</v>
      </c>
      <c r="EK99" s="18">
        <f>EJ99*VLOOKUP('Données projet'!$B$15,Paramètres!$A$1:$I$88,3,0)*VLOOKUP('Données projet'!$B$15,Paramètres!$A$1:$I$88,5,0)</f>
        <v>271.25280000000021</v>
      </c>
      <c r="EL99" s="14">
        <f t="shared" si="103"/>
        <v>65.115073390838916</v>
      </c>
      <c r="EM99" s="22">
        <f t="shared" si="79"/>
        <v>585.84071282237812</v>
      </c>
      <c r="EN99" s="60">
        <f t="shared" si="80"/>
        <v>879.17404615571149</v>
      </c>
      <c r="EO99" s="60">
        <f ca="1">AVERAGE(OFFSET($EN$3,0,0,'Données projet'!$E$15+1,1))-AVERAGE(OFFSET($H$3,0,0,'Données projet'!$E$15+1,1))</f>
        <v>402.25078715328965</v>
      </c>
      <c r="EP99" s="60">
        <f t="shared" si="81"/>
        <v>232.06583422454258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0" t="e">
        <f t="shared" si="84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0" t="e">
        <f t="shared" si="88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0" t="e">
        <f t="shared" si="92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3">
      <c r="A100" s="11">
        <f t="shared" si="9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52.961999999999954</v>
      </c>
      <c r="D100" s="12">
        <f t="shared" si="9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8">
        <f t="shared" si="57"/>
        <v>375.68890643297289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IF(A100&lt;'Données projet'!$A$36,$K$205^A100,IF(A100='Données projet'!$A$36,'Données projet'!$B$36,N99+M100-V99))</f>
        <v>-4.5474735088646412E-13</v>
      </c>
      <c r="O100" s="14">
        <f>N100*VLOOKUP('Données projet'!$B$9,Paramètres!$A$1:$I$88,3,0)*VLOOKUP('Données projet'!$B$9,Paramètres!$A$1:$I$88,5,0)</f>
        <v>-2.7193891583010558E-13</v>
      </c>
      <c r="P100" s="14" t="e">
        <f t="shared" si="97"/>
        <v>#NUM!</v>
      </c>
      <c r="Q100" s="22" t="e">
        <f t="shared" si="107"/>
        <v>#NUM!</v>
      </c>
      <c r="R100" s="60" t="e">
        <f t="shared" si="55"/>
        <v>#NUM!</v>
      </c>
      <c r="S100" s="60">
        <f ca="1">AVERAGE(OFFSET($R$3,0,0,'Données projet'!$E$9+1,1))-AVERAGE(OFFSET($H$3,0,0,'Données projet'!$E$9+1,1))</f>
        <v>271.38000364539801</v>
      </c>
      <c r="T100" s="60">
        <f t="shared" si="56"/>
        <v>264.52026741435606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8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15</v>
      </c>
      <c r="AI100" s="14">
        <f>IF(A100&lt;'Données projet'!$A$62,$AF$205^A100,IF(A100='Données projet'!$A$62,'Données projet'!$B$62,AI99+AH100-AQ99))</f>
        <v>809.99999999999989</v>
      </c>
      <c r="AJ100" s="14">
        <f>AI100*VLOOKUP('Données projet'!$B$10,Paramètres!$A$1:$I$88,3,0)*VLOOKUP('Données projet'!$B$10,Paramètres!$A$1:$I$88,5,0)</f>
        <v>379.08</v>
      </c>
      <c r="AK100" s="14">
        <f t="shared" si="98"/>
        <v>87.522288181554913</v>
      </c>
      <c r="AL100" s="22">
        <f t="shared" si="59"/>
        <v>812.66565191620805</v>
      </c>
      <c r="AM100" s="60">
        <f t="shared" si="60"/>
        <v>1105.9989852495414</v>
      </c>
      <c r="AN100" s="60">
        <f ca="1">AVERAGE(OFFSET($AM$3,0,0,'Données projet'!$E$10+1,1))-AVERAGE(OFFSET($H$3,0,0,'Données projet'!$E$10+1,1))</f>
        <v>337.78495403273814</v>
      </c>
      <c r="AO100" s="60">
        <f t="shared" si="61"/>
        <v>125.68207463669694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5.5</v>
      </c>
      <c r="BD100" s="13">
        <f>IF(A100&lt;'Données projet'!$A$88,$BA$205^A100,IF(A100='Données projet'!$A$88,'Données projet'!$B$88,BD99+BC100-BL99))</f>
        <v>316.00000000000017</v>
      </c>
      <c r="BE100" s="14">
        <f>BD100*VLOOKUP('Données projet'!$B$11,Paramètres!$A$1:$I$88,3,0)*VLOOKUP('Données projet'!$B$11,Paramètres!$A$1:$I$88,5,0)</f>
        <v>285.91680000000014</v>
      </c>
      <c r="BF100" s="14">
        <f t="shared" si="99"/>
        <v>68.215872977287603</v>
      </c>
      <c r="BG100" s="22">
        <f t="shared" si="63"/>
        <v>616.78107210210942</v>
      </c>
      <c r="BH100" s="60">
        <f t="shared" si="64"/>
        <v>910.11440543544268</v>
      </c>
      <c r="BI100" s="60">
        <f ca="1">AVERAGE(OFFSET($BH$3,0,0,'Données projet'!$E$11+1,1))-AVERAGE(OFFSET($H$3,0,0,'Données projet'!$E$11+1,1))</f>
        <v>418.35474121670717</v>
      </c>
      <c r="BJ100" s="60">
        <f t="shared" si="65"/>
        <v>240.19413322685813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6.2</v>
      </c>
      <c r="BY100" s="13">
        <f>IF(A100&lt;'Données projet'!$A$114,$BV$205^A100,IF(A100='Données projet'!$A$114,'Données projet'!$B$114,BY99+BX100-CG99))</f>
        <v>433.4</v>
      </c>
      <c r="BZ100" s="14">
        <f>BY100*VLOOKUP('Données projet'!$B$12,Paramètres!$A$1:$I$88,3,0)*VLOOKUP('Données projet'!$B$12,Paramètres!$A$1:$I$88,5,0)</f>
        <v>412.42343999999997</v>
      </c>
      <c r="CA100" s="14">
        <f t="shared" si="100"/>
        <v>94.290826037220853</v>
      </c>
      <c r="CB100" s="22">
        <f t="shared" si="67"/>
        <v>882.52734668149287</v>
      </c>
      <c r="CC100" s="60">
        <f t="shared" si="68"/>
        <v>1175.8606800148261</v>
      </c>
      <c r="CD100" s="60">
        <f ca="1">AVERAGE(OFFSET($CC$3,0,0,'Données projet'!$E$12+1,1))-AVERAGE(OFFSET($H$3,0,0,'Données projet'!$E$12+1,1))</f>
        <v>623.21217629928469</v>
      </c>
      <c r="CE100" s="60">
        <f t="shared" si="69"/>
        <v>481.72972161993044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5.5</v>
      </c>
      <c r="CT100" s="13">
        <f>IF(A100&lt;'Données projet'!$A$140,$CQ$205^A100,IF(A100='Données projet'!$A$140,'Données projet'!$B$140,CT99+CS100-DB99))</f>
        <v>316.00000000000017</v>
      </c>
      <c r="CU100" s="18">
        <f>CT100*VLOOKUP('Données projet'!$B$13,Paramètres!$A$1:$I$88,3,0)*VLOOKUP('Données projet'!$B$13,Paramètres!$A$1:$I$88,5,0)</f>
        <v>305.63520000000017</v>
      </c>
      <c r="CV100" s="14">
        <f t="shared" si="101"/>
        <v>72.356535294517883</v>
      </c>
      <c r="CW100" s="22">
        <f t="shared" si="71"/>
        <v>658.3356056379522</v>
      </c>
      <c r="CX100" s="60">
        <f t="shared" si="72"/>
        <v>951.66893897128557</v>
      </c>
      <c r="CY100" s="60">
        <f ca="1">AVERAGE(OFFSET($CX$3,0,0,'Données projet'!$E$13+1,1))-AVERAGE(OFFSET($H$3,0,0,'Données projet'!$E$13+1,1))</f>
        <v>450.52897460309299</v>
      </c>
      <c r="CZ100" s="60">
        <f t="shared" si="73"/>
        <v>256.43229384163016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5.5</v>
      </c>
      <c r="DO100" s="13">
        <f>IF(A100&lt;'Données projet'!$A$166,$DL$205^A100,IF(A100='Données projet'!$A$166,'Données projet'!$B$166,DO99+DN100-DW99))</f>
        <v>316.00000000000017</v>
      </c>
      <c r="DP100" s="18">
        <f>DO100*VLOOKUP('Données projet'!$B$14,Paramètres!$A$1:$I$88,3,0)*VLOOKUP('Données projet'!$B$14,Paramètres!$A$1:$I$88,5,0)</f>
        <v>320.42400000000021</v>
      </c>
      <c r="DQ100" s="14">
        <f t="shared" si="102"/>
        <v>75.441568308852382</v>
      </c>
      <c r="DR100" s="22">
        <f t="shared" si="75"/>
        <v>689.46586480458484</v>
      </c>
      <c r="DS100" s="60">
        <f t="shared" si="76"/>
        <v>982.79919813791821</v>
      </c>
      <c r="DT100" s="60">
        <f ca="1">AVERAGE(OFFSET($DS$3,0,0,'Données projet'!$E$14+1,1))-AVERAGE(OFFSET($H$3,0,0,'Données projet'!$E$14+1,1))</f>
        <v>474.63177687063143</v>
      </c>
      <c r="DU100" s="60">
        <f t="shared" si="77"/>
        <v>268.5956535713255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5.5</v>
      </c>
      <c r="EJ100" s="13">
        <f>IF(A100&lt;'Données projet'!$A$192,$EG$205^A100,IF(A100='Données projet'!$A$192,'Données projet'!$B$192,EJ99+EI100-ER99))</f>
        <v>316.00000000000017</v>
      </c>
      <c r="EK100" s="18">
        <f>EJ100*VLOOKUP('Données projet'!$B$15,Paramètres!$A$1:$I$88,3,0)*VLOOKUP('Données projet'!$B$15,Paramètres!$A$1:$I$88,5,0)</f>
        <v>276.05760000000021</v>
      </c>
      <c r="EL100" s="14">
        <f t="shared" si="103"/>
        <v>66.133180102831929</v>
      </c>
      <c r="EM100" s="22">
        <f t="shared" si="79"/>
        <v>595.98227534576597</v>
      </c>
      <c r="EN100" s="60">
        <f t="shared" si="80"/>
        <v>889.31560867909934</v>
      </c>
      <c r="EO100" s="60">
        <f ca="1">AVERAGE(OFFSET($EN$3,0,0,'Données projet'!$E$15+1,1))-AVERAGE(OFFSET($H$3,0,0,'Données projet'!$E$15+1,1))</f>
        <v>402.25078715328965</v>
      </c>
      <c r="EP100" s="60">
        <f t="shared" si="81"/>
        <v>232.06583422454258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0" t="e">
        <f t="shared" si="84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0" t="e">
        <f t="shared" si="88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0" t="e">
        <f t="shared" si="92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3">
      <c r="A101" s="11">
        <f t="shared" si="9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53.507999999999953</v>
      </c>
      <c r="D101" s="12">
        <f t="shared" si="9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8">
        <f t="shared" si="57"/>
        <v>376.88365791501889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IF(A101&lt;'Données projet'!$A$36,$K$205^A101,IF(A101='Données projet'!$A$36,'Données projet'!$B$36,N100+M101-V100))</f>
        <v>-4.5474735088646412E-13</v>
      </c>
      <c r="O101" s="14">
        <f>N101*VLOOKUP('Données projet'!$B$9,Paramètres!$A$1:$I$88,3,0)*VLOOKUP('Données projet'!$B$9,Paramètres!$A$1:$I$88,5,0)</f>
        <v>-2.7193891583010558E-13</v>
      </c>
      <c r="P101" s="14" t="e">
        <f t="shared" si="97"/>
        <v>#NUM!</v>
      </c>
      <c r="Q101" s="22" t="e">
        <f t="shared" si="107"/>
        <v>#NUM!</v>
      </c>
      <c r="R101" s="60" t="e">
        <f t="shared" si="55"/>
        <v>#NUM!</v>
      </c>
      <c r="S101" s="60">
        <f ca="1">AVERAGE(OFFSET($R$3,0,0,'Données projet'!$E$9+1,1))-AVERAGE(OFFSET($H$3,0,0,'Données projet'!$E$9+1,1))</f>
        <v>271.38000364539801</v>
      </c>
      <c r="T101" s="60">
        <f t="shared" si="56"/>
        <v>264.52026741435606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8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15</v>
      </c>
      <c r="AI101" s="14">
        <f>IF(A101&lt;'Données projet'!$A$62,$AF$205^A101,IF(A101='Données projet'!$A$62,'Données projet'!$B$62,AI100+AH101-AQ100))</f>
        <v>824.99999999999989</v>
      </c>
      <c r="AJ101" s="14">
        <f>AI101*VLOOKUP('Données projet'!$B$10,Paramètres!$A$1:$I$88,3,0)*VLOOKUP('Données projet'!$B$10,Paramètres!$A$1:$I$88,5,0)</f>
        <v>386.09999999999997</v>
      </c>
      <c r="AK101" s="14">
        <f t="shared" si="98"/>
        <v>88.952879163979915</v>
      </c>
      <c r="AL101" s="22">
        <f t="shared" si="59"/>
        <v>827.38376454393153</v>
      </c>
      <c r="AM101" s="60">
        <f t="shared" si="60"/>
        <v>1120.7170978772649</v>
      </c>
      <c r="AN101" s="60">
        <f ca="1">AVERAGE(OFFSET($AM$3,0,0,'Données projet'!$E$10+1,1))-AVERAGE(OFFSET($H$3,0,0,'Données projet'!$E$10+1,1))</f>
        <v>337.78495403273814</v>
      </c>
      <c r="AO101" s="60">
        <f t="shared" si="61"/>
        <v>125.68207463669694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5.5</v>
      </c>
      <c r="BD101" s="13">
        <f>IF(A101&lt;'Données projet'!$A$88,$BA$205^A101,IF(A101='Données projet'!$A$88,'Données projet'!$B$88,BD100+BC101-BL100))</f>
        <v>321.50000000000017</v>
      </c>
      <c r="BE101" s="14">
        <f>BD101*VLOOKUP('Données projet'!$B$11,Paramètres!$A$1:$I$88,3,0)*VLOOKUP('Données projet'!$B$11,Paramètres!$A$1:$I$88,5,0)</f>
        <v>290.89320000000015</v>
      </c>
      <c r="BF101" s="14">
        <f t="shared" si="99"/>
        <v>69.263916768293996</v>
      </c>
      <c r="BG101" s="22">
        <f t="shared" si="63"/>
        <v>627.27364503811225</v>
      </c>
      <c r="BH101" s="60">
        <f t="shared" si="64"/>
        <v>920.60697837144562</v>
      </c>
      <c r="BI101" s="60">
        <f ca="1">AVERAGE(OFFSET($BH$3,0,0,'Données projet'!$E$11+1,1))-AVERAGE(OFFSET($H$3,0,0,'Données projet'!$E$11+1,1))</f>
        <v>418.35474121670717</v>
      </c>
      <c r="BJ101" s="60">
        <f t="shared" si="65"/>
        <v>240.19413322685813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6.2</v>
      </c>
      <c r="BY101" s="13">
        <f>IF(A101&lt;'Données projet'!$A$114,$BV$205^A101,IF(A101='Données projet'!$A$114,'Données projet'!$B$114,BY100+BX101-CG100))</f>
        <v>439.59999999999997</v>
      </c>
      <c r="BZ101" s="14">
        <f>BY101*VLOOKUP('Données projet'!$B$12,Paramètres!$A$1:$I$88,3,0)*VLOOKUP('Données projet'!$B$12,Paramètres!$A$1:$I$88,5,0)</f>
        <v>418.32335999999992</v>
      </c>
      <c r="CA101" s="14">
        <f t="shared" si="100"/>
        <v>95.481706325673798</v>
      </c>
      <c r="CB101" s="22">
        <f t="shared" si="67"/>
        <v>894.87715718388165</v>
      </c>
      <c r="CC101" s="60">
        <f t="shared" si="68"/>
        <v>1188.210490517215</v>
      </c>
      <c r="CD101" s="60">
        <f ca="1">AVERAGE(OFFSET($CC$3,0,0,'Données projet'!$E$12+1,1))-AVERAGE(OFFSET($H$3,0,0,'Données projet'!$E$12+1,1))</f>
        <v>623.21217629928469</v>
      </c>
      <c r="CE101" s="60">
        <f t="shared" si="69"/>
        <v>481.72972161993044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5.5</v>
      </c>
      <c r="CT101" s="13">
        <f>IF(A101&lt;'Données projet'!$A$140,$CQ$205^A101,IF(A101='Données projet'!$A$140,'Données projet'!$B$140,CT100+CS101-DB100))</f>
        <v>321.50000000000017</v>
      </c>
      <c r="CU101" s="18">
        <f>CT101*VLOOKUP('Données projet'!$B$13,Paramètres!$A$1:$I$88,3,0)*VLOOKUP('Données projet'!$B$13,Paramètres!$A$1:$I$88,5,0)</f>
        <v>310.95480000000015</v>
      </c>
      <c r="CV101" s="14">
        <f t="shared" si="101"/>
        <v>73.468194711079292</v>
      </c>
      <c r="CW101" s="22">
        <f t="shared" si="71"/>
        <v>669.53671578846343</v>
      </c>
      <c r="CX101" s="60">
        <f t="shared" si="72"/>
        <v>962.87004912179668</v>
      </c>
      <c r="CY101" s="60">
        <f ca="1">AVERAGE(OFFSET($CX$3,0,0,'Données projet'!$E$13+1,1))-AVERAGE(OFFSET($H$3,0,0,'Données projet'!$E$13+1,1))</f>
        <v>450.52897460309299</v>
      </c>
      <c r="CZ101" s="60">
        <f t="shared" si="73"/>
        <v>256.43229384163016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5.5</v>
      </c>
      <c r="DO101" s="13">
        <f>IF(A101&lt;'Données projet'!$A$166,$DL$205^A101,IF(A101='Données projet'!$A$166,'Données projet'!$B$166,DO100+DN101-DW100))</f>
        <v>321.50000000000017</v>
      </c>
      <c r="DP101" s="18">
        <f>DO101*VLOOKUP('Données projet'!$B$14,Paramètres!$A$1:$I$88,3,0)*VLOOKUP('Données projet'!$B$14,Paramètres!$A$1:$I$88,5,0)</f>
        <v>326.0010000000002</v>
      </c>
      <c r="DQ101" s="14">
        <f t="shared" si="102"/>
        <v>76.600625047394786</v>
      </c>
      <c r="DR101" s="22">
        <f t="shared" si="75"/>
        <v>701.19783029087955</v>
      </c>
      <c r="DS101" s="60">
        <f t="shared" si="76"/>
        <v>994.53116362421292</v>
      </c>
      <c r="DT101" s="60">
        <f ca="1">AVERAGE(OFFSET($DS$3,0,0,'Données projet'!$E$14+1,1))-AVERAGE(OFFSET($H$3,0,0,'Données projet'!$E$14+1,1))</f>
        <v>474.63177687063143</v>
      </c>
      <c r="DU101" s="60">
        <f t="shared" si="77"/>
        <v>268.5956535713255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5.5</v>
      </c>
      <c r="EJ101" s="13">
        <f>IF(A101&lt;'Données projet'!$A$192,$EG$205^A101,IF(A101='Données projet'!$A$192,'Données projet'!$B$192,EJ100+EI101-ER100))</f>
        <v>321.50000000000017</v>
      </c>
      <c r="EK101" s="18">
        <f>EJ101*VLOOKUP('Données projet'!$B$15,Paramètres!$A$1:$I$88,3,0)*VLOOKUP('Données projet'!$B$15,Paramètres!$A$1:$I$88,5,0)</f>
        <v>280.86240000000015</v>
      </c>
      <c r="EL101" s="14">
        <f t="shared" si="103"/>
        <v>67.149226160167544</v>
      </c>
      <c r="EM101" s="22">
        <f t="shared" si="79"/>
        <v>606.12024889562542</v>
      </c>
      <c r="EN101" s="60">
        <f t="shared" si="80"/>
        <v>899.45358222895879</v>
      </c>
      <c r="EO101" s="60">
        <f ca="1">AVERAGE(OFFSET($EN$3,0,0,'Données projet'!$E$15+1,1))-AVERAGE(OFFSET($H$3,0,0,'Données projet'!$E$15+1,1))</f>
        <v>402.25078715328965</v>
      </c>
      <c r="EP101" s="60">
        <f t="shared" si="81"/>
        <v>232.06583422454258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0" t="e">
        <f t="shared" si="84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0" t="e">
        <f t="shared" si="88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0" t="e">
        <f t="shared" si="92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3">
      <c r="A102" s="11">
        <f t="shared" si="9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54.053999999999952</v>
      </c>
      <c r="D102" s="12">
        <f t="shared" si="9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8">
        <f t="shared" si="57"/>
        <v>378.07811998720388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IF(A102&lt;'Données projet'!$A$36,$K$205^A102,IF(A102='Données projet'!$A$36,'Données projet'!$B$36,N101+M102-V101))</f>
        <v>-4.5474735088646412E-13</v>
      </c>
      <c r="O102" s="14">
        <f>N102*VLOOKUP('Données projet'!$B$9,Paramètres!$A$1:$I$88,3,0)*VLOOKUP('Données projet'!$B$9,Paramètres!$A$1:$I$88,5,0)</f>
        <v>-2.7193891583010558E-13</v>
      </c>
      <c r="P102" s="14" t="e">
        <f t="shared" si="97"/>
        <v>#NUM!</v>
      </c>
      <c r="Q102" s="22" t="e">
        <f t="shared" si="107"/>
        <v>#NUM!</v>
      </c>
      <c r="R102" s="60" t="e">
        <f t="shared" si="55"/>
        <v>#NUM!</v>
      </c>
      <c r="S102" s="60">
        <f ca="1">AVERAGE(OFFSET($R$3,0,0,'Données projet'!$E$9+1,1))-AVERAGE(OFFSET($H$3,0,0,'Données projet'!$E$9+1,1))</f>
        <v>271.38000364539801</v>
      </c>
      <c r="T102" s="60">
        <f t="shared" si="56"/>
        <v>264.52026741435606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8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15</v>
      </c>
      <c r="AI102" s="14">
        <f>IF(A102&lt;'Données projet'!$A$62,$AF$205^A102,IF(A102='Données projet'!$A$62,'Données projet'!$B$62,AI101+AH102-AQ101))</f>
        <v>839.99999999999989</v>
      </c>
      <c r="AJ102" s="14">
        <f>AI102*VLOOKUP('Données projet'!$B$10,Paramètres!$A$1:$I$88,3,0)*VLOOKUP('Données projet'!$B$10,Paramètres!$A$1:$I$88,5,0)</f>
        <v>393.11999999999989</v>
      </c>
      <c r="AK102" s="14">
        <f t="shared" si="98"/>
        <v>90.380445521044919</v>
      </c>
      <c r="AL102" s="22">
        <f t="shared" si="59"/>
        <v>842.09660928248638</v>
      </c>
      <c r="AM102" s="60">
        <f t="shared" si="60"/>
        <v>1135.4299426158198</v>
      </c>
      <c r="AN102" s="60">
        <f ca="1">AVERAGE(OFFSET($AM$3,0,0,'Données projet'!$E$10+1,1))-AVERAGE(OFFSET($H$3,0,0,'Données projet'!$E$10+1,1))</f>
        <v>337.78495403273814</v>
      </c>
      <c r="AO102" s="60">
        <f t="shared" si="61"/>
        <v>125.68207463669694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5.5</v>
      </c>
      <c r="BD102" s="13">
        <f>IF(A102&lt;'Données projet'!$A$88,$BA$205^A102,IF(A102='Données projet'!$A$88,'Données projet'!$B$88,BD101+BC102-BL101))</f>
        <v>327.00000000000017</v>
      </c>
      <c r="BE102" s="14">
        <f>BD102*VLOOKUP('Données projet'!$B$11,Paramètres!$A$1:$I$88,3,0)*VLOOKUP('Données projet'!$B$11,Paramètres!$A$1:$I$88,5,0)</f>
        <v>295.86960000000016</v>
      </c>
      <c r="BF102" s="14">
        <f t="shared" si="99"/>
        <v>70.309875568291275</v>
      </c>
      <c r="BG102" s="22">
        <f t="shared" si="63"/>
        <v>637.76258661477414</v>
      </c>
      <c r="BH102" s="60">
        <f t="shared" si="64"/>
        <v>931.09591994810739</v>
      </c>
      <c r="BI102" s="60">
        <f ca="1">AVERAGE(OFFSET($BH$3,0,0,'Données projet'!$E$11+1,1))-AVERAGE(OFFSET($H$3,0,0,'Données projet'!$E$11+1,1))</f>
        <v>418.35474121670717</v>
      </c>
      <c r="BJ102" s="60">
        <f t="shared" si="65"/>
        <v>240.19413322685813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6.2</v>
      </c>
      <c r="BY102" s="13">
        <f>IF(A102&lt;'Données projet'!$A$114,$BV$205^A102,IF(A102='Données projet'!$A$114,'Données projet'!$B$114,BY101+BX102-CG101))</f>
        <v>445.79999999999995</v>
      </c>
      <c r="BZ102" s="14">
        <f>BY102*VLOOKUP('Données projet'!$B$12,Paramètres!$A$1:$I$88,3,0)*VLOOKUP('Données projet'!$B$12,Paramètres!$A$1:$I$88,5,0)</f>
        <v>424.22327999999999</v>
      </c>
      <c r="CA102" s="14">
        <f t="shared" si="100"/>
        <v>96.670633112032917</v>
      </c>
      <c r="CB102" s="22">
        <f t="shared" si="67"/>
        <v>907.22356533679067</v>
      </c>
      <c r="CC102" s="60">
        <f t="shared" si="68"/>
        <v>1200.5568986701239</v>
      </c>
      <c r="CD102" s="60">
        <f ca="1">AVERAGE(OFFSET($CC$3,0,0,'Données projet'!$E$12+1,1))-AVERAGE(OFFSET($H$3,0,0,'Données projet'!$E$12+1,1))</f>
        <v>623.21217629928469</v>
      </c>
      <c r="CE102" s="60">
        <f t="shared" si="69"/>
        <v>481.72972161993044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5.5</v>
      </c>
      <c r="CT102" s="13">
        <f>IF(A102&lt;'Données projet'!$A$140,$CQ$205^A102,IF(A102='Données projet'!$A$140,'Données projet'!$B$140,CT101+CS102-DB101))</f>
        <v>327.00000000000017</v>
      </c>
      <c r="CU102" s="18">
        <f>CT102*VLOOKUP('Données projet'!$B$13,Paramètres!$A$1:$I$88,3,0)*VLOOKUP('Données projet'!$B$13,Paramètres!$A$1:$I$88,5,0)</f>
        <v>316.27440000000018</v>
      </c>
      <c r="CV102" s="14">
        <f t="shared" si="101"/>
        <v>74.577642578935624</v>
      </c>
      <c r="CW102" s="22">
        <f t="shared" si="71"/>
        <v>680.73397415831323</v>
      </c>
      <c r="CX102" s="60">
        <f t="shared" si="72"/>
        <v>974.06730749164649</v>
      </c>
      <c r="CY102" s="60">
        <f ca="1">AVERAGE(OFFSET($CX$3,0,0,'Données projet'!$E$13+1,1))-AVERAGE(OFFSET($H$3,0,0,'Données projet'!$E$13+1,1))</f>
        <v>450.52897460309299</v>
      </c>
      <c r="CZ102" s="60">
        <f t="shared" si="73"/>
        <v>256.43229384163016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5.5</v>
      </c>
      <c r="DO102" s="13">
        <f>IF(A102&lt;'Données projet'!$A$166,$DL$205^A102,IF(A102='Données projet'!$A$166,'Données projet'!$B$166,DO101+DN102-DW101))</f>
        <v>327.00000000000017</v>
      </c>
      <c r="DP102" s="18">
        <f>DO102*VLOOKUP('Données projet'!$B$14,Paramètres!$A$1:$I$88,3,0)*VLOOKUP('Données projet'!$B$14,Paramètres!$A$1:$I$88,5,0)</f>
        <v>331.5780000000002</v>
      </c>
      <c r="DQ102" s="14">
        <f t="shared" si="102"/>
        <v>77.757375944425931</v>
      </c>
      <c r="DR102" s="22">
        <f t="shared" si="75"/>
        <v>712.92577976987548</v>
      </c>
      <c r="DS102" s="60">
        <f t="shared" si="76"/>
        <v>1006.2591131032088</v>
      </c>
      <c r="DT102" s="60">
        <f ca="1">AVERAGE(OFFSET($DS$3,0,0,'Données projet'!$E$14+1,1))-AVERAGE(OFFSET($H$3,0,0,'Données projet'!$E$14+1,1))</f>
        <v>474.63177687063143</v>
      </c>
      <c r="DU102" s="60">
        <f t="shared" si="77"/>
        <v>268.5956535713255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5.5</v>
      </c>
      <c r="EJ102" s="13">
        <f>IF(A102&lt;'Données projet'!$A$192,$EG$205^A102,IF(A102='Données projet'!$A$192,'Données projet'!$B$192,EJ101+EI102-ER101))</f>
        <v>327.00000000000017</v>
      </c>
      <c r="EK102" s="18">
        <f>EJ102*VLOOKUP('Données projet'!$B$15,Paramètres!$A$1:$I$88,3,0)*VLOOKUP('Données projet'!$B$15,Paramètres!$A$1:$I$88,5,0)</f>
        <v>285.66720000000021</v>
      </c>
      <c r="EL102" s="14">
        <f t="shared" si="103"/>
        <v>68.163250883172893</v>
      </c>
      <c r="EM102" s="22">
        <f t="shared" si="79"/>
        <v>616.2547019548598</v>
      </c>
      <c r="EN102" s="60">
        <f t="shared" si="80"/>
        <v>909.58803528819317</v>
      </c>
      <c r="EO102" s="60">
        <f ca="1">AVERAGE(OFFSET($EN$3,0,0,'Données projet'!$E$15+1,1))-AVERAGE(OFFSET($H$3,0,0,'Données projet'!$E$15+1,1))</f>
        <v>402.25078715328965</v>
      </c>
      <c r="EP102" s="60">
        <f t="shared" si="81"/>
        <v>232.06583422454258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0" t="e">
        <f t="shared" si="84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0" t="e">
        <f t="shared" si="88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0" t="e">
        <f t="shared" si="92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3">
      <c r="A103" s="11">
        <f t="shared" si="9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54.599999999999952</v>
      </c>
      <c r="D103" s="12">
        <f t="shared" si="9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8">
        <f t="shared" si="57"/>
        <v>379.27229591132925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IF(A103&lt;'Données projet'!$A$36,$K$205^A103,IF(A103='Données projet'!$A$36,'Données projet'!$B$36,N102+M103-V102))</f>
        <v>-4.5474735088646412E-13</v>
      </c>
      <c r="O103" s="14">
        <f>N103*VLOOKUP('Données projet'!$B$9,Paramètres!$A$1:$I$88,3,0)*VLOOKUP('Données projet'!$B$9,Paramètres!$A$1:$I$88,5,0)</f>
        <v>-2.7193891583010558E-13</v>
      </c>
      <c r="P103" s="14" t="e">
        <f t="shared" si="97"/>
        <v>#NUM!</v>
      </c>
      <c r="Q103" s="22" t="e">
        <f t="shared" si="107"/>
        <v>#NUM!</v>
      </c>
      <c r="R103" s="60" t="e">
        <f t="shared" si="55"/>
        <v>#NUM!</v>
      </c>
      <c r="S103" s="60">
        <f ca="1">AVERAGE(OFFSET($R$3,0,0,'Données projet'!$E$9+1,1))-AVERAGE(OFFSET($H$3,0,0,'Données projet'!$E$9+1,1))</f>
        <v>271.38000364539801</v>
      </c>
      <c r="T103" s="60">
        <f t="shared" si="56"/>
        <v>264.52026741435606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8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855</v>
      </c>
      <c r="AG103" s="13">
        <f>VLOOKUP(A103,'Données projet'!$A$61:$I$81,9,0)</f>
        <v>15</v>
      </c>
      <c r="AH103" s="13">
        <f t="array" ref="AH103">INDEX(AG:AG,MIN(IF(ISNUMBER(AG103:AG299),ROW(AG103:AG299),"")))</f>
        <v>15</v>
      </c>
      <c r="AI103" s="14">
        <f>IF(A103&lt;'Données projet'!$A$62,$AF$205^A103,IF(A103='Données projet'!$A$62,'Données projet'!$B$62,AI102+AH103-AQ102))</f>
        <v>854.99999999999989</v>
      </c>
      <c r="AJ103" s="14">
        <f>AI103*VLOOKUP('Données projet'!$B$10,Paramètres!$A$1:$I$88,3,0)*VLOOKUP('Données projet'!$B$10,Paramètres!$A$1:$I$88,5,0)</f>
        <v>400.13999999999993</v>
      </c>
      <c r="AK103" s="14">
        <f t="shared" si="98"/>
        <v>91.805047494648534</v>
      </c>
      <c r="AL103" s="22">
        <f t="shared" si="59"/>
        <v>856.80429105317944</v>
      </c>
      <c r="AM103" s="60">
        <f t="shared" si="60"/>
        <v>1150.1376243865127</v>
      </c>
      <c r="AN103" s="60">
        <f ca="1">AVERAGE(OFFSET($AM$3,0,0,'Données projet'!$E$10+1,1))-AVERAGE(OFFSET($H$3,0,0,'Données projet'!$E$10+1,1))</f>
        <v>337.78495403273814</v>
      </c>
      <c r="AO103" s="60">
        <f t="shared" si="61"/>
        <v>125.68207463669694</v>
      </c>
      <c r="AP103" s="16">
        <f>IF(ISNA(VLOOKUP(A103,'Données projet'!$A$61:$I$81,3,0)),0,VLOOKUP(A103,'Données projet'!$A$61:$I$81,3,0))</f>
        <v>7</v>
      </c>
      <c r="AQ103" s="16">
        <f>IF(ISNA(VLOOKUP(A103,'Données projet'!$A$61:$I$81,4,0)),0,VLOOKUP(A103,'Données projet'!$A$61:$I$81,4,0))</f>
        <v>855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5.5</v>
      </c>
      <c r="BD103" s="13">
        <f>IF(A103&lt;'Données projet'!$A$88,$BA$205^A103,IF(A103='Données projet'!$A$88,'Données projet'!$B$88,BD102+BC103-BL102))</f>
        <v>332.50000000000017</v>
      </c>
      <c r="BE103" s="14">
        <f>BD103*VLOOKUP('Données projet'!$B$11,Paramètres!$A$1:$I$88,3,0)*VLOOKUP('Données projet'!$B$11,Paramètres!$A$1:$I$88,5,0)</f>
        <v>300.84600000000012</v>
      </c>
      <c r="BF103" s="14">
        <f t="shared" si="99"/>
        <v>71.353788493344268</v>
      </c>
      <c r="BG103" s="22">
        <f t="shared" si="63"/>
        <v>648.24796495924147</v>
      </c>
      <c r="BH103" s="60">
        <f t="shared" si="64"/>
        <v>941.58129829257473</v>
      </c>
      <c r="BI103" s="60">
        <f ca="1">AVERAGE(OFFSET($BH$3,0,0,'Données projet'!$E$11+1,1))-AVERAGE(OFFSET($H$3,0,0,'Données projet'!$E$11+1,1))</f>
        <v>418.35474121670717</v>
      </c>
      <c r="BJ103" s="60">
        <f t="shared" si="65"/>
        <v>240.19413322685813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6.2</v>
      </c>
      <c r="BY103" s="13">
        <f>IF(A103&lt;'Données projet'!$A$114,$BV$205^A103,IF(A103='Données projet'!$A$114,'Données projet'!$B$114,BY102+BX103-CG102))</f>
        <v>451.99999999999994</v>
      </c>
      <c r="BZ103" s="14">
        <f>BY103*VLOOKUP('Données projet'!$B$12,Paramètres!$A$1:$I$88,3,0)*VLOOKUP('Données projet'!$B$12,Paramètres!$A$1:$I$88,5,0)</f>
        <v>430.12319999999994</v>
      </c>
      <c r="CA103" s="14">
        <f t="shared" si="100"/>
        <v>97.857636704629797</v>
      </c>
      <c r="CB103" s="22">
        <f t="shared" si="67"/>
        <v>919.56662392723001</v>
      </c>
      <c r="CC103" s="60">
        <f t="shared" si="68"/>
        <v>1212.8999572605633</v>
      </c>
      <c r="CD103" s="60">
        <f ca="1">AVERAGE(OFFSET($CC$3,0,0,'Données projet'!$E$12+1,1))-AVERAGE(OFFSET($H$3,0,0,'Données projet'!$E$12+1,1))</f>
        <v>623.21217629928469</v>
      </c>
      <c r="CE103" s="60">
        <f t="shared" si="69"/>
        <v>481.72972161993044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5.5</v>
      </c>
      <c r="CT103" s="13">
        <f>IF(A103&lt;'Données projet'!$A$140,$CQ$205^A103,IF(A103='Données projet'!$A$140,'Données projet'!$B$140,CT102+CS103-DB102))</f>
        <v>332.50000000000017</v>
      </c>
      <c r="CU103" s="18">
        <f>CT103*VLOOKUP('Données projet'!$B$13,Paramètres!$A$1:$I$88,3,0)*VLOOKUP('Données projet'!$B$13,Paramètres!$A$1:$I$88,5,0)</f>
        <v>321.59400000000016</v>
      </c>
      <c r="CV103" s="14">
        <f t="shared" si="101"/>
        <v>75.684920388473444</v>
      </c>
      <c r="CW103" s="22">
        <f t="shared" si="71"/>
        <v>691.92745300992476</v>
      </c>
      <c r="CX103" s="60">
        <f t="shared" si="72"/>
        <v>985.26078634325813</v>
      </c>
      <c r="CY103" s="60">
        <f ca="1">AVERAGE(OFFSET($CX$3,0,0,'Données projet'!$E$13+1,1))-AVERAGE(OFFSET($H$3,0,0,'Données projet'!$E$13+1,1))</f>
        <v>450.52897460309299</v>
      </c>
      <c r="CZ103" s="60">
        <f t="shared" si="73"/>
        <v>256.43229384163016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5.5</v>
      </c>
      <c r="DO103" s="13">
        <f>IF(A103&lt;'Données projet'!$A$166,$DL$205^A103,IF(A103='Données projet'!$A$166,'Données projet'!$B$166,DO102+DN103-DW102))</f>
        <v>332.50000000000017</v>
      </c>
      <c r="DP103" s="18">
        <f>DO103*VLOOKUP('Données projet'!$B$14,Paramètres!$A$1:$I$88,3,0)*VLOOKUP('Données projet'!$B$14,Paramètres!$A$1:$I$88,5,0)</f>
        <v>337.1550000000002</v>
      </c>
      <c r="DQ103" s="14">
        <f t="shared" si="102"/>
        <v>78.911864259339097</v>
      </c>
      <c r="DR103" s="22">
        <f t="shared" si="75"/>
        <v>724.64978858501593</v>
      </c>
      <c r="DS103" s="60">
        <f t="shared" si="76"/>
        <v>1017.9831219183493</v>
      </c>
      <c r="DT103" s="60">
        <f ca="1">AVERAGE(OFFSET($DS$3,0,0,'Données projet'!$E$14+1,1))-AVERAGE(OFFSET($H$3,0,0,'Données projet'!$E$14+1,1))</f>
        <v>474.63177687063143</v>
      </c>
      <c r="DU103" s="60">
        <f t="shared" si="77"/>
        <v>268.5956535713255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5.5</v>
      </c>
      <c r="EJ103" s="13">
        <f>IF(A103&lt;'Données projet'!$A$192,$EG$205^A103,IF(A103='Données projet'!$A$192,'Données projet'!$B$192,EJ102+EI103-ER102))</f>
        <v>332.50000000000017</v>
      </c>
      <c r="EK103" s="18">
        <f>EJ103*VLOOKUP('Données projet'!$B$15,Paramètres!$A$1:$I$88,3,0)*VLOOKUP('Données projet'!$B$15,Paramètres!$A$1:$I$88,5,0)</f>
        <v>290.47200000000015</v>
      </c>
      <c r="EL103" s="14">
        <f t="shared" si="103"/>
        <v>69.175292193663694</v>
      </c>
      <c r="EM103" s="22">
        <f t="shared" si="79"/>
        <v>626.38570057063112</v>
      </c>
      <c r="EN103" s="60">
        <f t="shared" si="80"/>
        <v>919.71903390396437</v>
      </c>
      <c r="EO103" s="60">
        <f ca="1">AVERAGE(OFFSET($EN$3,0,0,'Données projet'!$E$15+1,1))-AVERAGE(OFFSET($H$3,0,0,'Données projet'!$E$15+1,1))</f>
        <v>402.25078715328965</v>
      </c>
      <c r="EP103" s="60">
        <f t="shared" si="81"/>
        <v>232.06583422454258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0" t="e">
        <f t="shared" si="84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0" t="e">
        <f t="shared" si="88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0" t="e">
        <f t="shared" si="92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3">
      <c r="A104" s="11">
        <f t="shared" si="9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55.145999999999951</v>
      </c>
      <c r="D104" s="12">
        <f t="shared" si="9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8">
        <f t="shared" si="57"/>
        <v>380.46618888020032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IF(A104&lt;'Données projet'!$A$36,$K$205^A104,IF(A104='Données projet'!$A$36,'Données projet'!$B$36,N103+M104-V103))</f>
        <v>-4.5474735088646412E-13</v>
      </c>
      <c r="O104" s="14">
        <f>N104*VLOOKUP('Données projet'!$B$9,Paramètres!$A$1:$I$88,3,0)*VLOOKUP('Données projet'!$B$9,Paramètres!$A$1:$I$88,5,0)</f>
        <v>-2.7193891583010558E-13</v>
      </c>
      <c r="P104" s="14" t="e">
        <f t="shared" si="97"/>
        <v>#NUM!</v>
      </c>
      <c r="Q104" s="22" t="e">
        <f t="shared" si="107"/>
        <v>#NUM!</v>
      </c>
      <c r="R104" s="60" t="e">
        <f t="shared" si="55"/>
        <v>#NUM!</v>
      </c>
      <c r="S104" s="60">
        <f ca="1">AVERAGE(OFFSET($R$3,0,0,'Données projet'!$E$9+1,1))-AVERAGE(OFFSET($H$3,0,0,'Données projet'!$E$9+1,1))</f>
        <v>271.38000364539801</v>
      </c>
      <c r="T104" s="60">
        <f t="shared" si="56"/>
        <v>264.52026741435606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8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IF(A104&lt;'Données projet'!$A$62,$AF$205^A104,IF(A104='Données projet'!$A$62,'Données projet'!$B$62,AI103+AH104-AQ103))</f>
        <v>-1.1368683772161603E-13</v>
      </c>
      <c r="AJ104" s="14">
        <f>AI104*VLOOKUP('Données projet'!$B$10,Paramètres!$A$1:$I$88,3,0)*VLOOKUP('Données projet'!$B$10,Paramètres!$A$1:$I$88,5,0)</f>
        <v>-5.3205440053716299E-14</v>
      </c>
      <c r="AK104" s="14" t="e">
        <f t="shared" si="98"/>
        <v>#NUM!</v>
      </c>
      <c r="AL104" s="22" t="e">
        <f t="shared" si="59"/>
        <v>#NUM!</v>
      </c>
      <c r="AM104" s="60" t="e">
        <f t="shared" si="60"/>
        <v>#NUM!</v>
      </c>
      <c r="AN104" s="60">
        <f ca="1">AVERAGE(OFFSET($AM$3,0,0,'Données projet'!$E$10+1,1))-AVERAGE(OFFSET($H$3,0,0,'Données projet'!$E$10+1,1))</f>
        <v>337.78495403273814</v>
      </c>
      <c r="AO104" s="60">
        <f t="shared" si="61"/>
        <v>125.68207463669694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5.5</v>
      </c>
      <c r="BD104" s="13">
        <f>IF(A104&lt;'Données projet'!$A$88,$BA$205^A104,IF(A104='Données projet'!$A$88,'Données projet'!$B$88,BD103+BC104-BL103))</f>
        <v>338.00000000000017</v>
      </c>
      <c r="BE104" s="14">
        <f>BD104*VLOOKUP('Données projet'!$B$11,Paramètres!$A$1:$I$88,3,0)*VLOOKUP('Données projet'!$B$11,Paramètres!$A$1:$I$88,5,0)</f>
        <v>305.82240000000013</v>
      </c>
      <c r="BF104" s="14">
        <f t="shared" si="99"/>
        <v>72.395693291268998</v>
      </c>
      <c r="BG104" s="22">
        <f t="shared" si="63"/>
        <v>658.72984581562707</v>
      </c>
      <c r="BH104" s="60">
        <f t="shared" si="64"/>
        <v>952.06317914896044</v>
      </c>
      <c r="BI104" s="60">
        <f ca="1">AVERAGE(OFFSET($BH$3,0,0,'Données projet'!$E$11+1,1))-AVERAGE(OFFSET($H$3,0,0,'Données projet'!$E$11+1,1))</f>
        <v>418.35474121670717</v>
      </c>
      <c r="BJ104" s="60">
        <f t="shared" si="65"/>
        <v>240.19413322685813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6.2</v>
      </c>
      <c r="BY104" s="13">
        <f>IF(A104&lt;'Données projet'!$A$114,$BV$205^A104,IF(A104='Données projet'!$A$114,'Données projet'!$B$114,BY103+BX104-CG103))</f>
        <v>458.19999999999993</v>
      </c>
      <c r="BZ104" s="14">
        <f>BY104*VLOOKUP('Données projet'!$B$12,Paramètres!$A$1:$I$88,3,0)*VLOOKUP('Données projet'!$B$12,Paramètres!$A$1:$I$88,5,0)</f>
        <v>436.02311999999995</v>
      </c>
      <c r="CA104" s="14">
        <f t="shared" si="100"/>
        <v>99.042746532557246</v>
      </c>
      <c r="CB104" s="22">
        <f t="shared" si="67"/>
        <v>931.90638421087033</v>
      </c>
      <c r="CC104" s="60">
        <f t="shared" si="68"/>
        <v>1225.2397175442036</v>
      </c>
      <c r="CD104" s="60">
        <f ca="1">AVERAGE(OFFSET($CC$3,0,0,'Données projet'!$E$12+1,1))-AVERAGE(OFFSET($H$3,0,0,'Données projet'!$E$12+1,1))</f>
        <v>623.21217629928469</v>
      </c>
      <c r="CE104" s="60">
        <f t="shared" si="69"/>
        <v>481.72972161993044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5.5</v>
      </c>
      <c r="CT104" s="13">
        <f>IF(A104&lt;'Données projet'!$A$140,$CQ$205^A104,IF(A104='Données projet'!$A$140,'Données projet'!$B$140,CT103+CS104-DB103))</f>
        <v>338.00000000000017</v>
      </c>
      <c r="CU104" s="18">
        <f>CT104*VLOOKUP('Données projet'!$B$13,Paramètres!$A$1:$I$88,3,0)*VLOOKUP('Données projet'!$B$13,Paramètres!$A$1:$I$88,5,0)</f>
        <v>326.9136000000002</v>
      </c>
      <c r="CV104" s="14">
        <f t="shared" si="101"/>
        <v>76.790068178778327</v>
      </c>
      <c r="CW104" s="22">
        <f t="shared" si="71"/>
        <v>703.11722207803916</v>
      </c>
      <c r="CX104" s="60">
        <f t="shared" si="72"/>
        <v>996.45055541137253</v>
      </c>
      <c r="CY104" s="60">
        <f ca="1">AVERAGE(OFFSET($CX$3,0,0,'Données projet'!$E$13+1,1))-AVERAGE(OFFSET($H$3,0,0,'Données projet'!$E$13+1,1))</f>
        <v>450.52897460309299</v>
      </c>
      <c r="CZ104" s="60">
        <f t="shared" si="73"/>
        <v>256.43229384163016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5.5</v>
      </c>
      <c r="DO104" s="13">
        <f>IF(A104&lt;'Données projet'!$A$166,$DL$205^A104,IF(A104='Données projet'!$A$166,'Données projet'!$B$166,DO103+DN104-DW103))</f>
        <v>338.00000000000017</v>
      </c>
      <c r="DP104" s="18">
        <f>DO104*VLOOKUP('Données projet'!$B$14,Paramètres!$A$1:$I$88,3,0)*VLOOKUP('Données projet'!$B$14,Paramètres!$A$1:$I$88,5,0)</f>
        <v>342.7320000000002</v>
      </c>
      <c r="DQ104" s="14">
        <f t="shared" si="102"/>
        <v>80.064131738348422</v>
      </c>
      <c r="DR104" s="22">
        <f t="shared" si="75"/>
        <v>736.36992944429039</v>
      </c>
      <c r="DS104" s="60">
        <f t="shared" si="76"/>
        <v>1029.7032627776236</v>
      </c>
      <c r="DT104" s="60">
        <f ca="1">AVERAGE(OFFSET($DS$3,0,0,'Données projet'!$E$14+1,1))-AVERAGE(OFFSET($H$3,0,0,'Données projet'!$E$14+1,1))</f>
        <v>474.63177687063143</v>
      </c>
      <c r="DU104" s="60">
        <f t="shared" si="77"/>
        <v>268.5956535713255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5.5</v>
      </c>
      <c r="EJ104" s="13">
        <f>IF(A104&lt;'Données projet'!$A$192,$EG$205^A104,IF(A104='Données projet'!$A$192,'Données projet'!$B$192,EJ103+EI104-ER103))</f>
        <v>338.00000000000017</v>
      </c>
      <c r="EK104" s="18">
        <f>EJ104*VLOOKUP('Données projet'!$B$15,Paramètres!$A$1:$I$88,3,0)*VLOOKUP('Données projet'!$B$15,Paramètres!$A$1:$I$88,5,0)</f>
        <v>295.27680000000021</v>
      </c>
      <c r="EL104" s="14">
        <f t="shared" si="103"/>
        <v>70.185386686980564</v>
      </c>
      <c r="EM104" s="22">
        <f t="shared" si="79"/>
        <v>636.51330847982479</v>
      </c>
      <c r="EN104" s="60">
        <f t="shared" si="80"/>
        <v>929.84664181315816</v>
      </c>
      <c r="EO104" s="60">
        <f ca="1">AVERAGE(OFFSET($EN$3,0,0,'Données projet'!$E$15+1,1))-AVERAGE(OFFSET($H$3,0,0,'Données projet'!$E$15+1,1))</f>
        <v>402.25078715328965</v>
      </c>
      <c r="EP104" s="60">
        <f t="shared" si="81"/>
        <v>232.06583422454258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0" t="e">
        <f t="shared" si="84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0" t="e">
        <f t="shared" si="88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0" t="e">
        <f t="shared" si="92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3">
      <c r="A105" s="11">
        <f t="shared" si="9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55.69199999999995</v>
      </c>
      <c r="D105" s="12">
        <f t="shared" si="9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8">
        <f t="shared" si="57"/>
        <v>381.6598020197543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IF(A105&lt;'Données projet'!$A$36,$K$205^A105,IF(A105='Données projet'!$A$36,'Données projet'!$B$36,N104+M105-V104))</f>
        <v>-4.5474735088646412E-13</v>
      </c>
      <c r="O105" s="14">
        <f>N105*VLOOKUP('Données projet'!$B$9,Paramètres!$A$1:$I$88,3,0)*VLOOKUP('Données projet'!$B$9,Paramètres!$A$1:$I$88,5,0)</f>
        <v>-2.7193891583010558E-13</v>
      </c>
      <c r="P105" s="14" t="e">
        <f t="shared" si="97"/>
        <v>#NUM!</v>
      </c>
      <c r="Q105" s="22" t="e">
        <f t="shared" si="107"/>
        <v>#NUM!</v>
      </c>
      <c r="R105" s="60" t="e">
        <f t="shared" si="55"/>
        <v>#NUM!</v>
      </c>
      <c r="S105" s="60">
        <f ca="1">AVERAGE(OFFSET($R$3,0,0,'Données projet'!$E$9+1,1))-AVERAGE(OFFSET($H$3,0,0,'Données projet'!$E$9+1,1))</f>
        <v>271.38000364539801</v>
      </c>
      <c r="T105" s="60">
        <f t="shared" si="56"/>
        <v>264.52026741435606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8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IF(A105&lt;'Données projet'!$A$62,$AF$205^A105,IF(A105='Données projet'!$A$62,'Données projet'!$B$62,AI104+AH105-AQ104))</f>
        <v>-1.1368683772161603E-13</v>
      </c>
      <c r="AJ105" s="14">
        <f>AI105*VLOOKUP('Données projet'!$B$10,Paramètres!$A$1:$I$88,3,0)*VLOOKUP('Données projet'!$B$10,Paramètres!$A$1:$I$88,5,0)</f>
        <v>-5.3205440053716299E-14</v>
      </c>
      <c r="AK105" s="14" t="e">
        <f t="shared" si="98"/>
        <v>#NUM!</v>
      </c>
      <c r="AL105" s="22" t="e">
        <f t="shared" si="59"/>
        <v>#NUM!</v>
      </c>
      <c r="AM105" s="60" t="e">
        <f t="shared" si="60"/>
        <v>#NUM!</v>
      </c>
      <c r="AN105" s="60">
        <f ca="1">AVERAGE(OFFSET($AM$3,0,0,'Données projet'!$E$10+1,1))-AVERAGE(OFFSET($H$3,0,0,'Données projet'!$E$10+1,1))</f>
        <v>337.78495403273814</v>
      </c>
      <c r="AO105" s="60">
        <f t="shared" si="61"/>
        <v>125.68207463669694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5.5</v>
      </c>
      <c r="BD105" s="13">
        <f>IF(A105&lt;'Données projet'!$A$88,$BA$205^A105,IF(A105='Données projet'!$A$88,'Données projet'!$B$88,BD104+BC105-BL104))</f>
        <v>343.50000000000017</v>
      </c>
      <c r="BE105" s="14">
        <f>BD105*VLOOKUP('Données projet'!$B$11,Paramètres!$A$1:$I$88,3,0)*VLOOKUP('Données projet'!$B$11,Paramètres!$A$1:$I$88,5,0)</f>
        <v>310.79880000000014</v>
      </c>
      <c r="BF105" s="14">
        <f t="shared" si="99"/>
        <v>73.435626410963707</v>
      </c>
      <c r="BG105" s="22">
        <f t="shared" si="63"/>
        <v>669.20829266576197</v>
      </c>
      <c r="BH105" s="60">
        <f t="shared" si="64"/>
        <v>962.54162599909523</v>
      </c>
      <c r="BI105" s="60">
        <f ca="1">AVERAGE(OFFSET($BH$3,0,0,'Données projet'!$E$11+1,1))-AVERAGE(OFFSET($H$3,0,0,'Données projet'!$E$11+1,1))</f>
        <v>418.35474121670717</v>
      </c>
      <c r="BJ105" s="60">
        <f t="shared" si="65"/>
        <v>240.19413322685813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6.2</v>
      </c>
      <c r="BY105" s="13">
        <f>IF(A105&lt;'Données projet'!$A$114,$BV$205^A105,IF(A105='Données projet'!$A$114,'Données projet'!$B$114,BY104+BX105-CG104))</f>
        <v>464.39999999999992</v>
      </c>
      <c r="BZ105" s="14">
        <f>BY105*VLOOKUP('Données projet'!$B$12,Paramètres!$A$1:$I$88,3,0)*VLOOKUP('Données projet'!$B$12,Paramètres!$A$1:$I$88,5,0)</f>
        <v>441.9230399999999</v>
      </c>
      <c r="CA105" s="14">
        <f t="shared" si="100"/>
        <v>100.22599118272029</v>
      </c>
      <c r="CB105" s="22">
        <f t="shared" si="67"/>
        <v>944.24289597657082</v>
      </c>
      <c r="CC105" s="60">
        <f t="shared" si="68"/>
        <v>1237.5762293099042</v>
      </c>
      <c r="CD105" s="60">
        <f ca="1">AVERAGE(OFFSET($CC$3,0,0,'Données projet'!$E$12+1,1))-AVERAGE(OFFSET($H$3,0,0,'Données projet'!$E$12+1,1))</f>
        <v>623.21217629928469</v>
      </c>
      <c r="CE105" s="60">
        <f t="shared" si="69"/>
        <v>481.72972161993044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5.5</v>
      </c>
      <c r="CT105" s="13">
        <f>IF(A105&lt;'Données projet'!$A$140,$CQ$205^A105,IF(A105='Données projet'!$A$140,'Données projet'!$B$140,CT104+CS105-DB104))</f>
        <v>343.50000000000017</v>
      </c>
      <c r="CU105" s="18">
        <f>CT105*VLOOKUP('Données projet'!$B$13,Paramètres!$A$1:$I$88,3,0)*VLOOKUP('Données projet'!$B$13,Paramètres!$A$1:$I$88,5,0)</f>
        <v>332.23320000000018</v>
      </c>
      <c r="CV105" s="14">
        <f t="shared" si="101"/>
        <v>77.893124611174727</v>
      </c>
      <c r="CW105" s="22">
        <f t="shared" si="71"/>
        <v>714.30334869779642</v>
      </c>
      <c r="CX105" s="60">
        <f t="shared" si="72"/>
        <v>1007.6366820311298</v>
      </c>
      <c r="CY105" s="60">
        <f ca="1">AVERAGE(OFFSET($CX$3,0,0,'Données projet'!$E$13+1,1))-AVERAGE(OFFSET($H$3,0,0,'Données projet'!$E$13+1,1))</f>
        <v>450.52897460309299</v>
      </c>
      <c r="CZ105" s="60">
        <f t="shared" si="73"/>
        <v>256.43229384163016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5.5</v>
      </c>
      <c r="DO105" s="13">
        <f>IF(A105&lt;'Données projet'!$A$166,$DL$205^A105,IF(A105='Données projet'!$A$166,'Données projet'!$B$166,DO104+DN105-DW104))</f>
        <v>343.50000000000017</v>
      </c>
      <c r="DP105" s="18">
        <f>DO105*VLOOKUP('Données projet'!$B$14,Paramètres!$A$1:$I$88,3,0)*VLOOKUP('Données projet'!$B$14,Paramètres!$A$1:$I$88,5,0)</f>
        <v>348.3090000000002</v>
      </c>
      <c r="DQ105" s="14">
        <f t="shared" si="102"/>
        <v>81.214218691163737</v>
      </c>
      <c r="DR105" s="22">
        <f t="shared" si="75"/>
        <v>748.08627255377723</v>
      </c>
      <c r="DS105" s="60">
        <f t="shared" si="76"/>
        <v>1041.4196058871105</v>
      </c>
      <c r="DT105" s="60">
        <f ca="1">AVERAGE(OFFSET($DS$3,0,0,'Données projet'!$E$14+1,1))-AVERAGE(OFFSET($H$3,0,0,'Données projet'!$E$14+1,1))</f>
        <v>474.63177687063143</v>
      </c>
      <c r="DU105" s="60">
        <f t="shared" si="77"/>
        <v>268.5956535713255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5.5</v>
      </c>
      <c r="EJ105" s="13">
        <f>IF(A105&lt;'Données projet'!$A$192,$EG$205^A105,IF(A105='Données projet'!$A$192,'Données projet'!$B$192,EJ104+EI105-ER104))</f>
        <v>343.50000000000017</v>
      </c>
      <c r="EK105" s="18">
        <f>EJ105*VLOOKUP('Données projet'!$B$15,Paramètres!$A$1:$I$88,3,0)*VLOOKUP('Données projet'!$B$15,Paramètres!$A$1:$I$88,5,0)</f>
        <v>300.08160000000021</v>
      </c>
      <c r="EL105" s="14">
        <f t="shared" si="103"/>
        <v>71.193569699203707</v>
      </c>
      <c r="EM105" s="22">
        <f t="shared" si="79"/>
        <v>646.6375872261134</v>
      </c>
      <c r="EN105" s="60">
        <f t="shared" si="80"/>
        <v>939.97092055944677</v>
      </c>
      <c r="EO105" s="60">
        <f ca="1">AVERAGE(OFFSET($EN$3,0,0,'Données projet'!$E$15+1,1))-AVERAGE(OFFSET($H$3,0,0,'Données projet'!$E$15+1,1))</f>
        <v>402.25078715328965</v>
      </c>
      <c r="EP105" s="60">
        <f t="shared" si="81"/>
        <v>232.06583422454258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0" t="e">
        <f t="shared" si="84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0" t="e">
        <f t="shared" si="88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0" t="e">
        <f t="shared" si="92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3">
      <c r="A106" s="11">
        <f t="shared" si="9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56.23799999999995</v>
      </c>
      <c r="D106" s="12">
        <f t="shared" si="9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8">
        <f t="shared" si="57"/>
        <v>382.85313839110199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IF(A106&lt;'Données projet'!$A$36,$K$205^A106,IF(A106='Données projet'!$A$36,'Données projet'!$B$36,N105+M106-V105))</f>
        <v>-4.5474735088646412E-13</v>
      </c>
      <c r="O106" s="14">
        <f>N106*VLOOKUP('Données projet'!$B$9,Paramètres!$A$1:$I$88,3,0)*VLOOKUP('Données projet'!$B$9,Paramètres!$A$1:$I$88,5,0)</f>
        <v>-2.7193891583010558E-13</v>
      </c>
      <c r="P106" s="14" t="e">
        <f t="shared" si="97"/>
        <v>#NUM!</v>
      </c>
      <c r="Q106" s="22" t="e">
        <f t="shared" si="107"/>
        <v>#NUM!</v>
      </c>
      <c r="R106" s="60" t="e">
        <f t="shared" si="55"/>
        <v>#NUM!</v>
      </c>
      <c r="S106" s="60">
        <f ca="1">AVERAGE(OFFSET($R$3,0,0,'Données projet'!$E$9+1,1))-AVERAGE(OFFSET($H$3,0,0,'Données projet'!$E$9+1,1))</f>
        <v>271.38000364539801</v>
      </c>
      <c r="T106" s="60">
        <f t="shared" si="56"/>
        <v>264.52026741435606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8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IF(A106&lt;'Données projet'!$A$62,$AF$205^A106,IF(A106='Données projet'!$A$62,'Données projet'!$B$62,AI105+AH106-AQ105))</f>
        <v>-1.1368683772161603E-13</v>
      </c>
      <c r="AJ106" s="14">
        <f>AI106*VLOOKUP('Données projet'!$B$10,Paramètres!$A$1:$I$88,3,0)*VLOOKUP('Données projet'!$B$10,Paramètres!$A$1:$I$88,5,0)</f>
        <v>-5.3205440053716299E-14</v>
      </c>
      <c r="AK106" s="14" t="e">
        <f t="shared" si="98"/>
        <v>#NUM!</v>
      </c>
      <c r="AL106" s="22" t="e">
        <f t="shared" si="59"/>
        <v>#NUM!</v>
      </c>
      <c r="AM106" s="60" t="e">
        <f t="shared" si="60"/>
        <v>#NUM!</v>
      </c>
      <c r="AN106" s="60">
        <f ca="1">AVERAGE(OFFSET($AM$3,0,0,'Données projet'!$E$10+1,1))-AVERAGE(OFFSET($H$3,0,0,'Données projet'!$E$10+1,1))</f>
        <v>337.78495403273814</v>
      </c>
      <c r="AO106" s="60">
        <f t="shared" si="61"/>
        <v>125.68207463669694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5.5</v>
      </c>
      <c r="BD106" s="13">
        <f>IF(A106&lt;'Données projet'!$A$88,$BA$205^A106,IF(A106='Données projet'!$A$88,'Données projet'!$B$88,BD105+BC106-BL105))</f>
        <v>349.00000000000017</v>
      </c>
      <c r="BE106" s="14">
        <f>BD106*VLOOKUP('Données projet'!$B$11,Paramètres!$A$1:$I$88,3,0)*VLOOKUP('Données projet'!$B$11,Paramètres!$A$1:$I$88,5,0)</f>
        <v>315.7752000000001</v>
      </c>
      <c r="BF106" s="14">
        <f t="shared" si="99"/>
        <v>74.473623067174074</v>
      </c>
      <c r="BG106" s="22">
        <f t="shared" si="63"/>
        <v>679.68336684199494</v>
      </c>
      <c r="BH106" s="60">
        <f t="shared" si="64"/>
        <v>973.0167001753282</v>
      </c>
      <c r="BI106" s="60">
        <f ca="1">AVERAGE(OFFSET($BH$3,0,0,'Données projet'!$E$11+1,1))-AVERAGE(OFFSET($H$3,0,0,'Données projet'!$E$11+1,1))</f>
        <v>418.35474121670717</v>
      </c>
      <c r="BJ106" s="60">
        <f t="shared" si="65"/>
        <v>240.19413322685813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6.2</v>
      </c>
      <c r="BY106" s="13">
        <f>IF(A106&lt;'Données projet'!$A$114,$BV$205^A106,IF(A106='Données projet'!$A$114,'Données projet'!$B$114,BY105+BX106-CG105))</f>
        <v>470.59999999999991</v>
      </c>
      <c r="BZ106" s="14">
        <f>BY106*VLOOKUP('Données projet'!$B$12,Paramètres!$A$1:$I$88,3,0)*VLOOKUP('Données projet'!$B$12,Paramètres!$A$1:$I$88,5,0)</f>
        <v>447.82295999999991</v>
      </c>
      <c r="CA106" s="14">
        <f t="shared" si="100"/>
        <v>101.40739843485352</v>
      </c>
      <c r="CB106" s="22">
        <f t="shared" si="67"/>
        <v>956.57620760736972</v>
      </c>
      <c r="CC106" s="60">
        <f t="shared" si="68"/>
        <v>1249.909540940703</v>
      </c>
      <c r="CD106" s="60">
        <f ca="1">AVERAGE(OFFSET($CC$3,0,0,'Données projet'!$E$12+1,1))-AVERAGE(OFFSET($H$3,0,0,'Données projet'!$E$12+1,1))</f>
        <v>623.21217629928469</v>
      </c>
      <c r="CE106" s="60">
        <f t="shared" si="69"/>
        <v>481.72972161993044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5.5</v>
      </c>
      <c r="CT106" s="13">
        <f>IF(A106&lt;'Données projet'!$A$140,$CQ$205^A106,IF(A106='Données projet'!$A$140,'Données projet'!$B$140,CT105+CS106-DB105))</f>
        <v>349.00000000000017</v>
      </c>
      <c r="CU106" s="18">
        <f>CT106*VLOOKUP('Données projet'!$B$13,Paramètres!$A$1:$I$88,3,0)*VLOOKUP('Données projet'!$B$13,Paramètres!$A$1:$I$88,5,0)</f>
        <v>337.55280000000016</v>
      </c>
      <c r="CV106" s="14">
        <f t="shared" si="101"/>
        <v>78.994127037921999</v>
      </c>
      <c r="CW106" s="22">
        <f t="shared" si="71"/>
        <v>725.48589792438099</v>
      </c>
      <c r="CX106" s="60">
        <f t="shared" si="72"/>
        <v>1018.8192312577144</v>
      </c>
      <c r="CY106" s="60">
        <f ca="1">AVERAGE(OFFSET($CX$3,0,0,'Données projet'!$E$13+1,1))-AVERAGE(OFFSET($H$3,0,0,'Données projet'!$E$13+1,1))</f>
        <v>450.52897460309299</v>
      </c>
      <c r="CZ106" s="60">
        <f t="shared" si="73"/>
        <v>256.43229384163016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5.5</v>
      </c>
      <c r="DO106" s="13">
        <f>IF(A106&lt;'Données projet'!$A$166,$DL$205^A106,IF(A106='Données projet'!$A$166,'Données projet'!$B$166,DO105+DN106-DW105))</f>
        <v>349.00000000000017</v>
      </c>
      <c r="DP106" s="18">
        <f>DO106*VLOOKUP('Données projet'!$B$14,Paramètres!$A$1:$I$88,3,0)*VLOOKUP('Données projet'!$B$14,Paramètres!$A$1:$I$88,5,0)</f>
        <v>353.88600000000019</v>
      </c>
      <c r="DQ106" s="14">
        <f t="shared" si="102"/>
        <v>82.362164062616046</v>
      </c>
      <c r="DR106" s="22">
        <f t="shared" si="75"/>
        <v>759.79888574238987</v>
      </c>
      <c r="DS106" s="60">
        <f t="shared" si="76"/>
        <v>1053.1322190757232</v>
      </c>
      <c r="DT106" s="60">
        <f ca="1">AVERAGE(OFFSET($DS$3,0,0,'Données projet'!$E$14+1,1))-AVERAGE(OFFSET($H$3,0,0,'Données projet'!$E$14+1,1))</f>
        <v>474.63177687063143</v>
      </c>
      <c r="DU106" s="60">
        <f t="shared" si="77"/>
        <v>268.5956535713255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5.5</v>
      </c>
      <c r="EJ106" s="13">
        <f>IF(A106&lt;'Données projet'!$A$192,$EG$205^A106,IF(A106='Données projet'!$A$192,'Données projet'!$B$192,EJ105+EI106-ER105))</f>
        <v>349.00000000000017</v>
      </c>
      <c r="EK106" s="18">
        <f>EJ106*VLOOKUP('Données projet'!$B$15,Paramètres!$A$1:$I$88,3,0)*VLOOKUP('Données projet'!$B$15,Paramètres!$A$1:$I$88,5,0)</f>
        <v>304.88640000000021</v>
      </c>
      <c r="EL106" s="14">
        <f t="shared" si="103"/>
        <v>72.19987536994033</v>
      </c>
      <c r="EM106" s="22">
        <f t="shared" si="79"/>
        <v>656.7585962693131</v>
      </c>
      <c r="EN106" s="60">
        <f t="shared" si="80"/>
        <v>950.09192960264636</v>
      </c>
      <c r="EO106" s="60">
        <f ca="1">AVERAGE(OFFSET($EN$3,0,0,'Données projet'!$E$15+1,1))-AVERAGE(OFFSET($H$3,0,0,'Données projet'!$E$15+1,1))</f>
        <v>402.25078715328965</v>
      </c>
      <c r="EP106" s="60">
        <f t="shared" si="81"/>
        <v>232.06583422454258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0" t="e">
        <f t="shared" si="84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0" t="e">
        <f t="shared" si="88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0" t="e">
        <f t="shared" si="92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3">
      <c r="A107" s="11">
        <f t="shared" si="9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56.783999999999949</v>
      </c>
      <c r="D107" s="12">
        <f t="shared" si="9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8">
        <f t="shared" si="57"/>
        <v>384.04620099248854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IF(A107&lt;'Données projet'!$A$36,$K$205^A107,IF(A107='Données projet'!$A$36,'Données projet'!$B$36,N106+M107-V106))</f>
        <v>-4.5474735088646412E-13</v>
      </c>
      <c r="O107" s="14">
        <f>N107*VLOOKUP('Données projet'!$B$9,Paramètres!$A$1:$I$88,3,0)*VLOOKUP('Données projet'!$B$9,Paramètres!$A$1:$I$88,5,0)</f>
        <v>-2.7193891583010558E-13</v>
      </c>
      <c r="P107" s="14" t="e">
        <f t="shared" si="97"/>
        <v>#NUM!</v>
      </c>
      <c r="Q107" s="22" t="e">
        <f t="shared" si="107"/>
        <v>#NUM!</v>
      </c>
      <c r="R107" s="60" t="e">
        <f t="shared" si="55"/>
        <v>#NUM!</v>
      </c>
      <c r="S107" s="60">
        <f ca="1">AVERAGE(OFFSET($R$3,0,0,'Données projet'!$E$9+1,1))-AVERAGE(OFFSET($H$3,0,0,'Données projet'!$E$9+1,1))</f>
        <v>271.38000364539801</v>
      </c>
      <c r="T107" s="60">
        <f t="shared" si="56"/>
        <v>264.52026741435606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8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IF(A107&lt;'Données projet'!$A$62,$AF$205^A107,IF(A107='Données projet'!$A$62,'Données projet'!$B$62,AI106+AH107-AQ106))</f>
        <v>-1.1368683772161603E-13</v>
      </c>
      <c r="AJ107" s="14">
        <f>AI107*VLOOKUP('Données projet'!$B$10,Paramètres!$A$1:$I$88,3,0)*VLOOKUP('Données projet'!$B$10,Paramètres!$A$1:$I$88,5,0)</f>
        <v>-5.3205440053716299E-14</v>
      </c>
      <c r="AK107" s="14" t="e">
        <f t="shared" si="98"/>
        <v>#NUM!</v>
      </c>
      <c r="AL107" s="22" t="e">
        <f t="shared" si="59"/>
        <v>#NUM!</v>
      </c>
      <c r="AM107" s="60" t="e">
        <f t="shared" si="60"/>
        <v>#NUM!</v>
      </c>
      <c r="AN107" s="60">
        <f ca="1">AVERAGE(OFFSET($AM$3,0,0,'Données projet'!$E$10+1,1))-AVERAGE(OFFSET($H$3,0,0,'Données projet'!$E$10+1,1))</f>
        <v>337.78495403273814</v>
      </c>
      <c r="AO107" s="60">
        <f t="shared" si="61"/>
        <v>125.68207463669694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5.5</v>
      </c>
      <c r="BD107" s="13">
        <f>IF(A107&lt;'Données projet'!$A$88,$BA$205^A107,IF(A107='Données projet'!$A$88,'Données projet'!$B$88,BD106+BC107-BL106))</f>
        <v>354.50000000000017</v>
      </c>
      <c r="BE107" s="14">
        <f>BD107*VLOOKUP('Données projet'!$B$11,Paramètres!$A$1:$I$88,3,0)*VLOOKUP('Données projet'!$B$11,Paramètres!$A$1:$I$88,5,0)</f>
        <v>320.75160000000017</v>
      </c>
      <c r="BF107" s="14">
        <f t="shared" si="99"/>
        <v>75.509717301059425</v>
      </c>
      <c r="BG107" s="22">
        <f t="shared" si="63"/>
        <v>690.15512763267873</v>
      </c>
      <c r="BH107" s="60">
        <f t="shared" si="64"/>
        <v>983.4884609660121</v>
      </c>
      <c r="BI107" s="60">
        <f ca="1">AVERAGE(OFFSET($BH$3,0,0,'Données projet'!$E$11+1,1))-AVERAGE(OFFSET($H$3,0,0,'Données projet'!$E$11+1,1))</f>
        <v>418.35474121670717</v>
      </c>
      <c r="BJ107" s="60">
        <f t="shared" si="65"/>
        <v>240.19413322685813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6.2</v>
      </c>
      <c r="BY107" s="13">
        <f>IF(A107&lt;'Données projet'!$A$114,$BV$205^A107,IF(A107='Données projet'!$A$114,'Données projet'!$B$114,BY106+BX107-CG106))</f>
        <v>476.7999999999999</v>
      </c>
      <c r="BZ107" s="14">
        <f>BY107*VLOOKUP('Données projet'!$B$12,Paramètres!$A$1:$I$88,3,0)*VLOOKUP('Données projet'!$B$12,Paramètres!$A$1:$I$88,5,0)</f>
        <v>453.72287999999998</v>
      </c>
      <c r="CA107" s="14">
        <f t="shared" si="100"/>
        <v>102.58699529463932</v>
      </c>
      <c r="CB107" s="22">
        <f t="shared" si="67"/>
        <v>968.90636613816332</v>
      </c>
      <c r="CC107" s="60">
        <f t="shared" si="68"/>
        <v>1262.2396994714966</v>
      </c>
      <c r="CD107" s="60">
        <f ca="1">AVERAGE(OFFSET($CC$3,0,0,'Données projet'!$E$12+1,1))-AVERAGE(OFFSET($H$3,0,0,'Données projet'!$E$12+1,1))</f>
        <v>623.21217629928469</v>
      </c>
      <c r="CE107" s="60">
        <f t="shared" si="69"/>
        <v>481.72972161993044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5.5</v>
      </c>
      <c r="CT107" s="13">
        <f>IF(A107&lt;'Données projet'!$A$140,$CQ$205^A107,IF(A107='Données projet'!$A$140,'Données projet'!$B$140,CT106+CS107-DB106))</f>
        <v>354.50000000000017</v>
      </c>
      <c r="CU107" s="18">
        <f>CT107*VLOOKUP('Données projet'!$B$13,Paramètres!$A$1:$I$88,3,0)*VLOOKUP('Données projet'!$B$13,Paramètres!$A$1:$I$88,5,0)</f>
        <v>342.8724000000002</v>
      </c>
      <c r="CV107" s="14">
        <f t="shared" si="101"/>
        <v>80.093111566457409</v>
      </c>
      <c r="CW107" s="22">
        <f t="shared" si="71"/>
        <v>736.66493264491362</v>
      </c>
      <c r="CX107" s="60">
        <f t="shared" si="72"/>
        <v>1029.998265978247</v>
      </c>
      <c r="CY107" s="60">
        <f ca="1">AVERAGE(OFFSET($CX$3,0,0,'Données projet'!$E$13+1,1))-AVERAGE(OFFSET($H$3,0,0,'Données projet'!$E$13+1,1))</f>
        <v>450.52897460309299</v>
      </c>
      <c r="CZ107" s="60">
        <f t="shared" si="73"/>
        <v>256.43229384163016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5.5</v>
      </c>
      <c r="DO107" s="13">
        <f>IF(A107&lt;'Données projet'!$A$166,$DL$205^A107,IF(A107='Données projet'!$A$166,'Données projet'!$B$166,DO106+DN107-DW106))</f>
        <v>354.50000000000017</v>
      </c>
      <c r="DP107" s="18">
        <f>DO107*VLOOKUP('Données projet'!$B$14,Paramètres!$A$1:$I$88,3,0)*VLOOKUP('Données projet'!$B$14,Paramètres!$A$1:$I$88,5,0)</f>
        <v>359.46300000000019</v>
      </c>
      <c r="DQ107" s="14">
        <f t="shared" si="102"/>
        <v>83.508005499638969</v>
      </c>
      <c r="DR107" s="22">
        <f t="shared" si="75"/>
        <v>771.50783457853822</v>
      </c>
      <c r="DS107" s="60">
        <f t="shared" si="76"/>
        <v>1064.8411679118715</v>
      </c>
      <c r="DT107" s="60">
        <f ca="1">AVERAGE(OFFSET($DS$3,0,0,'Données projet'!$E$14+1,1))-AVERAGE(OFFSET($H$3,0,0,'Données projet'!$E$14+1,1))</f>
        <v>474.63177687063143</v>
      </c>
      <c r="DU107" s="60">
        <f t="shared" si="77"/>
        <v>268.5956535713255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5.5</v>
      </c>
      <c r="EJ107" s="13">
        <f>IF(A107&lt;'Données projet'!$A$192,$EG$205^A107,IF(A107='Données projet'!$A$192,'Données projet'!$B$192,EJ106+EI107-ER106))</f>
        <v>354.50000000000017</v>
      </c>
      <c r="EK107" s="18">
        <f>EJ107*VLOOKUP('Données projet'!$B$15,Paramètres!$A$1:$I$88,3,0)*VLOOKUP('Données projet'!$B$15,Paramètres!$A$1:$I$88,5,0)</f>
        <v>309.69120000000021</v>
      </c>
      <c r="EL107" s="14">
        <f t="shared" si="103"/>
        <v>73.204336701042237</v>
      </c>
      <c r="EM107" s="22">
        <f t="shared" si="79"/>
        <v>666.87639308764881</v>
      </c>
      <c r="EN107" s="60">
        <f t="shared" si="80"/>
        <v>960.20972642098218</v>
      </c>
      <c r="EO107" s="60">
        <f ca="1">AVERAGE(OFFSET($EN$3,0,0,'Données projet'!$E$15+1,1))-AVERAGE(OFFSET($H$3,0,0,'Données projet'!$E$15+1,1))</f>
        <v>402.25078715328965</v>
      </c>
      <c r="EP107" s="60">
        <f t="shared" si="81"/>
        <v>232.06583422454258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0" t="e">
        <f t="shared" si="84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0" t="e">
        <f t="shared" si="88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0" t="e">
        <f t="shared" si="92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3">
      <c r="A108" s="11">
        <f t="shared" si="9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57.329999999999949</v>
      </c>
      <c r="D108" s="12">
        <f t="shared" si="9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8">
        <f t="shared" si="57"/>
        <v>385.23899276117606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IF(A108&lt;'Données projet'!$A$36,$K$205^A108,IF(A108='Données projet'!$A$36,'Données projet'!$B$36,N107+M108-V107))</f>
        <v>-4.5474735088646412E-13</v>
      </c>
      <c r="O108" s="14">
        <f>N108*VLOOKUP('Données projet'!$B$9,Paramètres!$A$1:$I$88,3,0)*VLOOKUP('Données projet'!$B$9,Paramètres!$A$1:$I$88,5,0)</f>
        <v>-2.7193891583010558E-13</v>
      </c>
      <c r="P108" s="14" t="e">
        <f t="shared" si="97"/>
        <v>#NUM!</v>
      </c>
      <c r="Q108" s="22" t="e">
        <f t="shared" si="107"/>
        <v>#NUM!</v>
      </c>
      <c r="R108" s="60" t="e">
        <f t="shared" si="55"/>
        <v>#NUM!</v>
      </c>
      <c r="S108" s="60">
        <f ca="1">AVERAGE(OFFSET($R$3,0,0,'Données projet'!$E$9+1,1))-AVERAGE(OFFSET($H$3,0,0,'Données projet'!$E$9+1,1))</f>
        <v>271.38000364539801</v>
      </c>
      <c r="T108" s="60">
        <f t="shared" si="56"/>
        <v>264.52026741435606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8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IF(A108&lt;'Données projet'!$A$62,$AF$205^A108,IF(A108='Données projet'!$A$62,'Données projet'!$B$62,AI107+AH108-AQ107))</f>
        <v>-1.1368683772161603E-13</v>
      </c>
      <c r="AJ108" s="14">
        <f>AI108*VLOOKUP('Données projet'!$B$10,Paramètres!$A$1:$I$88,3,0)*VLOOKUP('Données projet'!$B$10,Paramètres!$A$1:$I$88,5,0)</f>
        <v>-5.3205440053716299E-14</v>
      </c>
      <c r="AK108" s="14" t="e">
        <f t="shared" si="98"/>
        <v>#NUM!</v>
      </c>
      <c r="AL108" s="22" t="e">
        <f t="shared" si="59"/>
        <v>#NUM!</v>
      </c>
      <c r="AM108" s="60" t="e">
        <f t="shared" si="60"/>
        <v>#NUM!</v>
      </c>
      <c r="AN108" s="60">
        <f ca="1">AVERAGE(OFFSET($AM$3,0,0,'Données projet'!$E$10+1,1))-AVERAGE(OFFSET($H$3,0,0,'Données projet'!$E$10+1,1))</f>
        <v>337.78495403273814</v>
      </c>
      <c r="AO108" s="60">
        <f t="shared" si="61"/>
        <v>125.68207463669694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360</v>
      </c>
      <c r="BB108" s="13">
        <f>VLOOKUP(A108,'Données projet'!$A$87:$I$107,9,0)</f>
        <v>5.5</v>
      </c>
      <c r="BC108" s="13">
        <f t="array" ref="BC108">INDEX(BB:BB,MIN(IF(ISNUMBER(BB108:BB304),ROW(BB108:BB304),"")))</f>
        <v>5.5</v>
      </c>
      <c r="BD108" s="13">
        <f>IF(A108&lt;'Données projet'!$A$88,$BA$205^A108,IF(A108='Données projet'!$A$88,'Données projet'!$B$88,BD107+BC108-BL107))</f>
        <v>360.00000000000017</v>
      </c>
      <c r="BE108" s="14">
        <f>BD108*VLOOKUP('Données projet'!$B$11,Paramètres!$A$1:$I$88,3,0)*VLOOKUP('Données projet'!$B$11,Paramètres!$A$1:$I$88,5,0)</f>
        <v>325.72800000000018</v>
      </c>
      <c r="BF108" s="14">
        <f t="shared" si="99"/>
        <v>76.543942036894109</v>
      </c>
      <c r="BG108" s="22">
        <f t="shared" si="63"/>
        <v>700.62363238092428</v>
      </c>
      <c r="BH108" s="60">
        <f t="shared" si="64"/>
        <v>993.95696571425765</v>
      </c>
      <c r="BI108" s="60">
        <f ca="1">AVERAGE(OFFSET($BH$3,0,0,'Données projet'!$E$11+1,1))-AVERAGE(OFFSET($H$3,0,0,'Données projet'!$E$11+1,1))</f>
        <v>418.35474121670717</v>
      </c>
      <c r="BJ108" s="60">
        <f t="shared" si="65"/>
        <v>240.19413322685813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53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483</v>
      </c>
      <c r="BW108" s="13">
        <f>VLOOKUP(A108,'Données projet'!$A$113:$I$133,9,0)</f>
        <v>6.2</v>
      </c>
      <c r="BX108" s="13">
        <f t="array" ref="BX108">INDEX(BW:BW,MIN(IF(ISNUMBER(BW108:BW304),ROW(BW108:BW304),"")))</f>
        <v>6.2</v>
      </c>
      <c r="BY108" s="13">
        <f>IF(A108&lt;'Données projet'!$A$114,$BV$205^A108,IF(A108='Données projet'!$A$114,'Données projet'!$B$114,BY107+BX108-CG107))</f>
        <v>482.99999999999989</v>
      </c>
      <c r="BZ108" s="14">
        <f>BY108*VLOOKUP('Données projet'!$B$12,Paramètres!$A$1:$I$88,3,0)*VLOOKUP('Données projet'!$B$12,Paramètres!$A$1:$I$88,5,0)</f>
        <v>459.62279999999993</v>
      </c>
      <c r="CA108" s="14">
        <f t="shared" si="100"/>
        <v>103.76480802505569</v>
      </c>
      <c r="CB108" s="22">
        <f t="shared" si="67"/>
        <v>981.23341731030507</v>
      </c>
      <c r="CC108" s="60">
        <f t="shared" si="68"/>
        <v>1274.5667506436384</v>
      </c>
      <c r="CD108" s="60">
        <f ca="1">AVERAGE(OFFSET($CC$3,0,0,'Données projet'!$E$12+1,1))-AVERAGE(OFFSET($H$3,0,0,'Données projet'!$E$12+1,1))</f>
        <v>623.21217629928469</v>
      </c>
      <c r="CE108" s="60">
        <f t="shared" si="69"/>
        <v>481.72972161993044</v>
      </c>
      <c r="CF108" s="16">
        <f>IF(ISNA(VLOOKUP(A108,'Données projet'!$A$113:$I$133,3,0)),0,VLOOKUP(A108,'Données projet'!$A$113:$I$133,3,0))</f>
        <v>9</v>
      </c>
      <c r="CG108" s="16">
        <f>IF(ISNA(VLOOKUP(A108,'Données projet'!$A$113:$I$133,4,0)),0,VLOOKUP(A108,'Données projet'!$A$113:$I$133,4,0))</f>
        <v>45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360</v>
      </c>
      <c r="CR108" s="13">
        <f>VLOOKUP(A108,'Données projet'!$A$139:$I$159,9,0)</f>
        <v>5.5</v>
      </c>
      <c r="CS108" s="13">
        <f t="array" ref="CS108">INDEX(CR:CR,MIN(IF(ISNUMBER(CR108:CR304),ROW(CR108:CR304),"")))</f>
        <v>5.5</v>
      </c>
      <c r="CT108" s="13">
        <f>IF(A108&lt;'Données projet'!$A$140,$CQ$205^A108,IF(A108='Données projet'!$A$140,'Données projet'!$B$140,CT107+CS108-DB107))</f>
        <v>360.00000000000017</v>
      </c>
      <c r="CU108" s="18">
        <f>CT108*VLOOKUP('Données projet'!$B$13,Paramètres!$A$1:$I$88,3,0)*VLOOKUP('Données projet'!$B$13,Paramètres!$A$1:$I$88,5,0)</f>
        <v>348.19200000000018</v>
      </c>
      <c r="CV108" s="14">
        <f t="shared" si="101"/>
        <v>81.190113119538722</v>
      </c>
      <c r="CW108" s="22">
        <f t="shared" si="71"/>
        <v>747.84051368319672</v>
      </c>
      <c r="CX108" s="60">
        <f t="shared" si="72"/>
        <v>1041.1738470165301</v>
      </c>
      <c r="CY108" s="60">
        <f ca="1">AVERAGE(OFFSET($CX$3,0,0,'Données projet'!$E$13+1,1))-AVERAGE(OFFSET($H$3,0,0,'Données projet'!$E$13+1,1))</f>
        <v>450.52897460309299</v>
      </c>
      <c r="CZ108" s="60">
        <f t="shared" si="73"/>
        <v>256.43229384163016</v>
      </c>
      <c r="DA108" s="16">
        <f>IF(ISNA(VLOOKUP(A108,'Données projet'!$A$139:$I$159,3,0)),0,VLOOKUP(A108,'Données projet'!$A$139:$I$159,3,0))</f>
        <v>9</v>
      </c>
      <c r="DB108" s="16">
        <f>IF(ISNA(VLOOKUP(A108,'Données projet'!$A$139:$I$159,4,0)),0,VLOOKUP(A108,'Données projet'!$A$139:$I$159,4,0))</f>
        <v>53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360</v>
      </c>
      <c r="DM108" s="13">
        <f>VLOOKUP(A108,'Données projet'!$A$165:$I$185,9,0)</f>
        <v>5.5</v>
      </c>
      <c r="DN108" s="13">
        <f t="array" ref="DN108">INDEX(DM:DM,MIN(IF(ISNUMBER(DM108:DM304),ROW(DM108:DM304),"")))</f>
        <v>5.5</v>
      </c>
      <c r="DO108" s="13">
        <f>IF(A108&lt;'Données projet'!$A$166,$DL$205^A108,IF(A108='Données projet'!$A$166,'Données projet'!$B$166,DO107+DN108-DW107))</f>
        <v>360.00000000000017</v>
      </c>
      <c r="DP108" s="18">
        <f>DO108*VLOOKUP('Données projet'!$B$14,Paramètres!$A$1:$I$88,3,0)*VLOOKUP('Données projet'!$B$14,Paramètres!$A$1:$I$88,5,0)</f>
        <v>365.04000000000019</v>
      </c>
      <c r="DQ108" s="14">
        <f t="shared" si="102"/>
        <v>84.651779413976413</v>
      </c>
      <c r="DR108" s="22">
        <f t="shared" si="75"/>
        <v>783.21318247934266</v>
      </c>
      <c r="DS108" s="60">
        <f t="shared" si="76"/>
        <v>1076.546515812676</v>
      </c>
      <c r="DT108" s="60">
        <f ca="1">AVERAGE(OFFSET($DS$3,0,0,'Données projet'!$E$14+1,1))-AVERAGE(OFFSET($H$3,0,0,'Données projet'!$E$14+1,1))</f>
        <v>474.63177687063143</v>
      </c>
      <c r="DU108" s="60">
        <f t="shared" si="77"/>
        <v>268.5956535713255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53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360</v>
      </c>
      <c r="EH108" s="13">
        <f>VLOOKUP(A108,'Données projet'!$A$191:$I$211,9,0)</f>
        <v>5.5</v>
      </c>
      <c r="EI108" s="13">
        <f t="array" ref="EI108">INDEX(EH:EH,MIN(IF(ISNUMBER(EH108:EH304),ROW(EH108:EH304),"")))</f>
        <v>5.5</v>
      </c>
      <c r="EJ108" s="13">
        <f>IF(A108&lt;'Données projet'!$A$192,$EG$205^A108,IF(A108='Données projet'!$A$192,'Données projet'!$B$192,EJ107+EI108-ER107))</f>
        <v>360.00000000000017</v>
      </c>
      <c r="EK108" s="18">
        <f>EJ108*VLOOKUP('Données projet'!$B$15,Paramètres!$A$1:$I$88,3,0)*VLOOKUP('Données projet'!$B$15,Paramètres!$A$1:$I$88,5,0)</f>
        <v>314.49600000000015</v>
      </c>
      <c r="EL108" s="14">
        <f t="shared" si="103"/>
        <v>74.206985611575604</v>
      </c>
      <c r="EM108" s="22">
        <f t="shared" si="79"/>
        <v>676.99103327349439</v>
      </c>
      <c r="EN108" s="60">
        <f t="shared" si="80"/>
        <v>970.32436660682765</v>
      </c>
      <c r="EO108" s="60">
        <f ca="1">AVERAGE(OFFSET($EN$3,0,0,'Données projet'!$E$15+1,1))-AVERAGE(OFFSET($H$3,0,0,'Données projet'!$E$15+1,1))</f>
        <v>402.25078715328965</v>
      </c>
      <c r="EP108" s="60">
        <f t="shared" si="81"/>
        <v>232.06583422454258</v>
      </c>
      <c r="EQ108" s="16">
        <f>IF(ISNA(VLOOKUP(A108,'Données projet'!$A$191:$I$211,3,0)),0,VLOOKUP(A108,'Données projet'!$A$191:$I$211,3,0))</f>
        <v>9</v>
      </c>
      <c r="ER108" s="16">
        <f>IF(ISNA(VLOOKUP(A108,'Données projet'!$A$191:$I$211,4,0)),0,VLOOKUP(A108,'Données projet'!$A$191:$I$211,4,0))</f>
        <v>53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0" t="e">
        <f t="shared" si="84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0" t="e">
        <f t="shared" si="88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0" t="e">
        <f t="shared" si="92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3">
      <c r="A109" s="11">
        <f t="shared" si="9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57.875999999999948</v>
      </c>
      <c r="D109" s="12">
        <f t="shared" si="9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8">
        <f t="shared" si="57"/>
        <v>386.43151657525294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IF(A109&lt;'Données projet'!$A$36,$K$205^A109,IF(A109='Données projet'!$A$36,'Données projet'!$B$36,N108+M109-V108))</f>
        <v>-4.5474735088646412E-13</v>
      </c>
      <c r="O109" s="14">
        <f>N109*VLOOKUP('Données projet'!$B$9,Paramètres!$A$1:$I$88,3,0)*VLOOKUP('Données projet'!$B$9,Paramètres!$A$1:$I$88,5,0)</f>
        <v>-2.7193891583010558E-13</v>
      </c>
      <c r="P109" s="14" t="e">
        <f t="shared" si="9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271.38000364539801</v>
      </c>
      <c r="T109" s="60">
        <f t="shared" si="56"/>
        <v>264.52026741435606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8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IF(A109&lt;'Données projet'!$A$62,$AF$205^A109,IF(A109='Données projet'!$A$62,'Données projet'!$B$62,AI108+AH109-AQ108))</f>
        <v>-1.1368683772161603E-13</v>
      </c>
      <c r="AJ109" s="14">
        <f>AI109*VLOOKUP('Données projet'!$B$10,Paramètres!$A$1:$I$88,3,0)*VLOOKUP('Données projet'!$B$10,Paramètres!$A$1:$I$88,5,0)</f>
        <v>-5.3205440053716299E-14</v>
      </c>
      <c r="AK109" s="14" t="e">
        <f t="shared" si="98"/>
        <v>#NUM!</v>
      </c>
      <c r="AL109" s="22" t="e">
        <f t="shared" si="59"/>
        <v>#NUM!</v>
      </c>
      <c r="AM109" s="60" t="e">
        <f t="shared" si="60"/>
        <v>#NUM!</v>
      </c>
      <c r="AN109" s="60">
        <f ca="1">AVERAGE(OFFSET($AM$3,0,0,'Données projet'!$E$10+1,1))-AVERAGE(OFFSET($H$3,0,0,'Données projet'!$E$10+1,1))</f>
        <v>337.78495403273814</v>
      </c>
      <c r="AO109" s="60">
        <f t="shared" si="61"/>
        <v>125.68207463669694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4.9000000000000004</v>
      </c>
      <c r="BD109" s="13">
        <f>IF(A109&lt;'Données projet'!$A$88,$BA$205^A109,IF(A109='Données projet'!$A$88,'Données projet'!$B$88,BD108+BC109-BL108))</f>
        <v>311.90000000000015</v>
      </c>
      <c r="BE109" s="14">
        <f>BD109*VLOOKUP('Données projet'!$B$11,Paramètres!$A$1:$I$88,3,0)*VLOOKUP('Données projet'!$B$11,Paramètres!$A$1:$I$88,5,0)</f>
        <v>282.20712000000015</v>
      </c>
      <c r="BF109" s="14">
        <f t="shared" si="99"/>
        <v>67.433223428275326</v>
      </c>
      <c r="BG109" s="22">
        <f t="shared" si="63"/>
        <v>608.95693147091299</v>
      </c>
      <c r="BH109" s="60">
        <f t="shared" si="64"/>
        <v>902.29026480424636</v>
      </c>
      <c r="BI109" s="60">
        <f ca="1">AVERAGE(OFFSET($BH$3,0,0,'Données projet'!$E$11+1,1))-AVERAGE(OFFSET($H$3,0,0,'Données projet'!$E$11+1,1))</f>
        <v>418.35474121670717</v>
      </c>
      <c r="BJ109" s="60">
        <f t="shared" si="65"/>
        <v>240.19413322685813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5.6</v>
      </c>
      <c r="BY109" s="13">
        <f>IF(A109&lt;'Données projet'!$A$114,$BV$205^A109,IF(A109='Données projet'!$A$114,'Données projet'!$B$114,BY108+BX109-CG108))</f>
        <v>443.59999999999991</v>
      </c>
      <c r="BZ109" s="14">
        <f>BY109*VLOOKUP('Données projet'!$B$12,Paramètres!$A$1:$I$88,3,0)*VLOOKUP('Données projet'!$B$12,Paramètres!$A$1:$I$88,5,0)</f>
        <v>422.12975999999992</v>
      </c>
      <c r="CA109" s="14">
        <f t="shared" si="100"/>
        <v>96.248977549569446</v>
      </c>
      <c r="CB109" s="22">
        <f t="shared" si="67"/>
        <v>902.84296789883319</v>
      </c>
      <c r="CC109" s="60">
        <f t="shared" si="68"/>
        <v>1196.1763012321665</v>
      </c>
      <c r="CD109" s="60">
        <f ca="1">AVERAGE(OFFSET($CC$3,0,0,'Données projet'!$E$12+1,1))-AVERAGE(OFFSET($H$3,0,0,'Données projet'!$E$12+1,1))</f>
        <v>623.21217629928469</v>
      </c>
      <c r="CE109" s="60">
        <f t="shared" si="69"/>
        <v>481.72972161993044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4.9000000000000004</v>
      </c>
      <c r="CT109" s="13">
        <f>IF(A109&lt;'Données projet'!$A$140,$CQ$205^A109,IF(A109='Données projet'!$A$140,'Données projet'!$B$140,CT108+CS109-DB108))</f>
        <v>311.90000000000015</v>
      </c>
      <c r="CU109" s="18">
        <f>CT109*VLOOKUP('Données projet'!$B$13,Paramètres!$A$1:$I$88,3,0)*VLOOKUP('Données projet'!$B$13,Paramètres!$A$1:$I$88,5,0)</f>
        <v>301.66968000000014</v>
      </c>
      <c r="CV109" s="14">
        <f t="shared" si="101"/>
        <v>71.526379390257944</v>
      </c>
      <c r="CW109" s="22">
        <f t="shared" si="71"/>
        <v>649.98313677136616</v>
      </c>
      <c r="CX109" s="60">
        <f t="shared" si="72"/>
        <v>943.31647010469942</v>
      </c>
      <c r="CY109" s="60">
        <f ca="1">AVERAGE(OFFSET($CX$3,0,0,'Données projet'!$E$13+1,1))-AVERAGE(OFFSET($H$3,0,0,'Données projet'!$E$13+1,1))</f>
        <v>450.52897460309299</v>
      </c>
      <c r="CZ109" s="60">
        <f t="shared" si="73"/>
        <v>256.43229384163016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4.9000000000000004</v>
      </c>
      <c r="DO109" s="13">
        <f>IF(A109&lt;'Données projet'!$A$166,$DL$205^A109,IF(A109='Données projet'!$A$166,'Données projet'!$B$166,DO108+DN109-DW108))</f>
        <v>311.90000000000015</v>
      </c>
      <c r="DP109" s="18">
        <f>DO109*VLOOKUP('Données projet'!$B$14,Paramètres!$A$1:$I$88,3,0)*VLOOKUP('Données projet'!$B$14,Paramètres!$A$1:$I$88,5,0)</f>
        <v>316.26660000000015</v>
      </c>
      <c r="DQ109" s="14">
        <f t="shared" si="102"/>
        <v>74.576017421108688</v>
      </c>
      <c r="DR109" s="22">
        <f t="shared" si="75"/>
        <v>680.71755867509785</v>
      </c>
      <c r="DS109" s="60">
        <f t="shared" si="76"/>
        <v>974.05089200843122</v>
      </c>
      <c r="DT109" s="60">
        <f ca="1">AVERAGE(OFFSET($DS$3,0,0,'Données projet'!$E$14+1,1))-AVERAGE(OFFSET($H$3,0,0,'Données projet'!$E$14+1,1))</f>
        <v>474.63177687063143</v>
      </c>
      <c r="DU109" s="60">
        <f t="shared" si="77"/>
        <v>268.5956535713255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4.9000000000000004</v>
      </c>
      <c r="EJ109" s="13">
        <f>IF(A109&lt;'Données projet'!$A$192,$EG$205^A109,IF(A109='Données projet'!$A$192,'Données projet'!$B$192,EJ108+EI109-ER108))</f>
        <v>311.90000000000015</v>
      </c>
      <c r="EK109" s="18">
        <f>EJ109*VLOOKUP('Données projet'!$B$15,Paramètres!$A$1:$I$88,3,0)*VLOOKUP('Données projet'!$B$15,Paramètres!$A$1:$I$88,5,0)</f>
        <v>272.47584000000018</v>
      </c>
      <c r="EL109" s="14">
        <f t="shared" si="103"/>
        <v>65.374425559011044</v>
      </c>
      <c r="EM109" s="22">
        <f t="shared" si="79"/>
        <v>588.42254584861121</v>
      </c>
      <c r="EN109" s="60">
        <f t="shared" si="80"/>
        <v>881.75587918194447</v>
      </c>
      <c r="EO109" s="60">
        <f ca="1">AVERAGE(OFFSET($EN$3,0,0,'Données projet'!$E$15+1,1))-AVERAGE(OFFSET($H$3,0,0,'Données projet'!$E$15+1,1))</f>
        <v>402.25078715328965</v>
      </c>
      <c r="EP109" s="60">
        <f t="shared" si="81"/>
        <v>232.06583422454258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0" t="e">
        <f t="shared" si="84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0" t="e">
        <f t="shared" si="88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0" t="e">
        <f t="shared" si="92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3">
      <c r="A110" s="11">
        <f t="shared" si="9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58.421999999999947</v>
      </c>
      <c r="D110" s="12">
        <f t="shared" si="9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8">
        <f t="shared" si="57"/>
        <v>387.62377525537238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IF(A110&lt;'Données projet'!$A$36,$K$205^A110,IF(A110='Données projet'!$A$36,'Données projet'!$B$36,N109+M110-V109))</f>
        <v>-4.5474735088646412E-13</v>
      </c>
      <c r="O110" s="14">
        <f>N110*VLOOKUP('Données projet'!$B$9,Paramètres!$A$1:$I$88,3,0)*VLOOKUP('Données projet'!$B$9,Paramètres!$A$1:$I$88,5,0)</f>
        <v>-2.7193891583010558E-13</v>
      </c>
      <c r="P110" s="14" t="e">
        <f t="shared" si="9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271.38000364539801</v>
      </c>
      <c r="T110" s="60">
        <f t="shared" si="56"/>
        <v>264.52026741435606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8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IF(A110&lt;'Données projet'!$A$62,$AF$205^A110,IF(A110='Données projet'!$A$62,'Données projet'!$B$62,AI109+AH110-AQ109))</f>
        <v>-1.1368683772161603E-13</v>
      </c>
      <c r="AJ110" s="14">
        <f>AI110*VLOOKUP('Données projet'!$B$10,Paramètres!$A$1:$I$88,3,0)*VLOOKUP('Données projet'!$B$10,Paramètres!$A$1:$I$88,5,0)</f>
        <v>-5.3205440053716299E-14</v>
      </c>
      <c r="AK110" s="14" t="e">
        <f t="shared" si="98"/>
        <v>#NUM!</v>
      </c>
      <c r="AL110" s="22" t="e">
        <f t="shared" si="59"/>
        <v>#NUM!</v>
      </c>
      <c r="AM110" s="60" t="e">
        <f t="shared" si="60"/>
        <v>#NUM!</v>
      </c>
      <c r="AN110" s="60">
        <f ca="1">AVERAGE(OFFSET($AM$3,0,0,'Données projet'!$E$10+1,1))-AVERAGE(OFFSET($H$3,0,0,'Données projet'!$E$10+1,1))</f>
        <v>337.78495403273814</v>
      </c>
      <c r="AO110" s="60">
        <f t="shared" si="61"/>
        <v>125.68207463669694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4.9000000000000004</v>
      </c>
      <c r="BD110" s="13">
        <f>IF(A110&lt;'Données projet'!$A$88,$BA$205^A110,IF(A110='Données projet'!$A$88,'Données projet'!$B$88,BD109+BC110-BL109))</f>
        <v>316.80000000000013</v>
      </c>
      <c r="BE110" s="14">
        <f>BD110*VLOOKUP('Données projet'!$B$11,Paramètres!$A$1:$I$88,3,0)*VLOOKUP('Données projet'!$B$11,Paramètres!$A$1:$I$88,5,0)</f>
        <v>286.64064000000008</v>
      </c>
      <c r="BF110" s="14">
        <f t="shared" si="99"/>
        <v>68.368446832003599</v>
      </c>
      <c r="BG110" s="22">
        <f t="shared" si="63"/>
        <v>618.30749289907305</v>
      </c>
      <c r="BH110" s="60">
        <f t="shared" si="64"/>
        <v>911.64082623240643</v>
      </c>
      <c r="BI110" s="60">
        <f ca="1">AVERAGE(OFFSET($BH$3,0,0,'Données projet'!$E$11+1,1))-AVERAGE(OFFSET($H$3,0,0,'Données projet'!$E$11+1,1))</f>
        <v>418.35474121670717</v>
      </c>
      <c r="BJ110" s="60">
        <f t="shared" si="65"/>
        <v>240.19413322685813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5.6</v>
      </c>
      <c r="BY110" s="13">
        <f>IF(A110&lt;'Données projet'!$A$114,$BV$205^A110,IF(A110='Données projet'!$A$114,'Données projet'!$B$114,BY109+BX110-CG109))</f>
        <v>449.19999999999993</v>
      </c>
      <c r="BZ110" s="14">
        <f>BY110*VLOOKUP('Données projet'!$B$12,Paramètres!$A$1:$I$88,3,0)*VLOOKUP('Données projet'!$B$12,Paramètres!$A$1:$I$88,5,0)</f>
        <v>427.45871999999991</v>
      </c>
      <c r="CA110" s="14">
        <f t="shared" si="100"/>
        <v>97.321806813045868</v>
      </c>
      <c r="CB110" s="22">
        <f t="shared" si="67"/>
        <v>913.99275086605473</v>
      </c>
      <c r="CC110" s="60">
        <f t="shared" si="68"/>
        <v>1207.3260841993881</v>
      </c>
      <c r="CD110" s="60">
        <f ca="1">AVERAGE(OFFSET($CC$3,0,0,'Données projet'!$E$12+1,1))-AVERAGE(OFFSET($H$3,0,0,'Données projet'!$E$12+1,1))</f>
        <v>623.21217629928469</v>
      </c>
      <c r="CE110" s="60">
        <f t="shared" si="69"/>
        <v>481.72972161993044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4.9000000000000004</v>
      </c>
      <c r="CT110" s="13">
        <f>IF(A110&lt;'Données projet'!$A$140,$CQ$205^A110,IF(A110='Données projet'!$A$140,'Données projet'!$B$140,CT109+CS110-DB109))</f>
        <v>316.80000000000013</v>
      </c>
      <c r="CU110" s="18">
        <f>CT110*VLOOKUP('Données projet'!$B$13,Paramètres!$A$1:$I$88,3,0)*VLOOKUP('Données projet'!$B$13,Paramètres!$A$1:$I$88,5,0)</f>
        <v>306.40896000000015</v>
      </c>
      <c r="CV110" s="14">
        <f t="shared" si="101"/>
        <v>72.518370290127464</v>
      </c>
      <c r="CW110" s="22">
        <f t="shared" si="71"/>
        <v>659.96510025530552</v>
      </c>
      <c r="CX110" s="60">
        <f t="shared" si="72"/>
        <v>953.29843358863877</v>
      </c>
      <c r="CY110" s="60">
        <f ca="1">AVERAGE(OFFSET($CX$3,0,0,'Données projet'!$E$13+1,1))-AVERAGE(OFFSET($H$3,0,0,'Données projet'!$E$13+1,1))</f>
        <v>450.52897460309299</v>
      </c>
      <c r="CZ110" s="60">
        <f t="shared" si="73"/>
        <v>256.43229384163016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4.9000000000000004</v>
      </c>
      <c r="DO110" s="13">
        <f>IF(A110&lt;'Données projet'!$A$166,$DL$205^A110,IF(A110='Données projet'!$A$166,'Données projet'!$B$166,DO109+DN110-DW109))</f>
        <v>316.80000000000013</v>
      </c>
      <c r="DP110" s="18">
        <f>DO110*VLOOKUP('Données projet'!$B$14,Paramètres!$A$1:$I$88,3,0)*VLOOKUP('Données projet'!$B$14,Paramètres!$A$1:$I$88,5,0)</f>
        <v>321.23520000000019</v>
      </c>
      <c r="DQ110" s="14">
        <f t="shared" si="102"/>
        <v>75.610303390298</v>
      </c>
      <c r="DR110" s="22">
        <f t="shared" si="75"/>
        <v>691.17258507143595</v>
      </c>
      <c r="DS110" s="60">
        <f t="shared" si="76"/>
        <v>984.50591840476932</v>
      </c>
      <c r="DT110" s="60">
        <f ca="1">AVERAGE(OFFSET($DS$3,0,0,'Données projet'!$E$14+1,1))-AVERAGE(OFFSET($H$3,0,0,'Données projet'!$E$14+1,1))</f>
        <v>474.63177687063143</v>
      </c>
      <c r="DU110" s="60">
        <f t="shared" si="77"/>
        <v>268.5956535713255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4.9000000000000004</v>
      </c>
      <c r="EJ110" s="13">
        <f>IF(A110&lt;'Données projet'!$A$192,$EG$205^A110,IF(A110='Données projet'!$A$192,'Données projet'!$B$192,EJ109+EI110-ER109))</f>
        <v>316.80000000000013</v>
      </c>
      <c r="EK110" s="18">
        <f>EJ110*VLOOKUP('Données projet'!$B$15,Paramètres!$A$1:$I$88,3,0)*VLOOKUP('Données projet'!$B$15,Paramètres!$A$1:$I$88,5,0)</f>
        <v>276.75648000000018</v>
      </c>
      <c r="EL110" s="14">
        <f t="shared" si="103"/>
        <v>66.28109573848289</v>
      </c>
      <c r="EM110" s="22">
        <f t="shared" si="79"/>
        <v>597.45711107785792</v>
      </c>
      <c r="EN110" s="60">
        <f t="shared" si="80"/>
        <v>890.79044441119117</v>
      </c>
      <c r="EO110" s="60">
        <f ca="1">AVERAGE(OFFSET($EN$3,0,0,'Données projet'!$E$15+1,1))-AVERAGE(OFFSET($H$3,0,0,'Données projet'!$E$15+1,1))</f>
        <v>402.25078715328965</v>
      </c>
      <c r="EP110" s="60">
        <f t="shared" si="81"/>
        <v>232.06583422454258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0" t="e">
        <f t="shared" si="84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0" t="e">
        <f t="shared" si="88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0" t="e">
        <f t="shared" si="92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3">
      <c r="A111" s="11">
        <f t="shared" si="9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58.967999999999947</v>
      </c>
      <c r="D111" s="12">
        <f t="shared" si="9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8">
        <f t="shared" si="57"/>
        <v>388.81577156642459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IF(A111&lt;'Données projet'!$A$36,$K$205^A111,IF(A111='Données projet'!$A$36,'Données projet'!$B$36,N110+M111-V110))</f>
        <v>-4.5474735088646412E-13</v>
      </c>
      <c r="O111" s="14">
        <f>N111*VLOOKUP('Données projet'!$B$9,Paramètres!$A$1:$I$88,3,0)*VLOOKUP('Données projet'!$B$9,Paramètres!$A$1:$I$88,5,0)</f>
        <v>-2.7193891583010558E-13</v>
      </c>
      <c r="P111" s="14" t="e">
        <f t="shared" si="9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271.38000364539801</v>
      </c>
      <c r="T111" s="60">
        <f t="shared" si="56"/>
        <v>264.52026741435606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8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IF(A111&lt;'Données projet'!$A$62,$AF$205^A111,IF(A111='Données projet'!$A$62,'Données projet'!$B$62,AI110+AH111-AQ110))</f>
        <v>-1.1368683772161603E-13</v>
      </c>
      <c r="AJ111" s="14">
        <f>AI111*VLOOKUP('Données projet'!$B$10,Paramètres!$A$1:$I$88,3,0)*VLOOKUP('Données projet'!$B$10,Paramètres!$A$1:$I$88,5,0)</f>
        <v>-5.3205440053716299E-14</v>
      </c>
      <c r="AK111" s="14" t="e">
        <f t="shared" si="98"/>
        <v>#NUM!</v>
      </c>
      <c r="AL111" s="22" t="e">
        <f t="shared" si="59"/>
        <v>#NUM!</v>
      </c>
      <c r="AM111" s="60" t="e">
        <f t="shared" si="60"/>
        <v>#NUM!</v>
      </c>
      <c r="AN111" s="60">
        <f ca="1">AVERAGE(OFFSET($AM$3,0,0,'Données projet'!$E$10+1,1))-AVERAGE(OFFSET($H$3,0,0,'Données projet'!$E$10+1,1))</f>
        <v>337.78495403273814</v>
      </c>
      <c r="AO111" s="60">
        <f t="shared" si="61"/>
        <v>125.68207463669694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4.9000000000000004</v>
      </c>
      <c r="BD111" s="13">
        <f>IF(A111&lt;'Données projet'!$A$88,$BA$205^A111,IF(A111='Données projet'!$A$88,'Données projet'!$B$88,BD110+BC111-BL110))</f>
        <v>321.7000000000001</v>
      </c>
      <c r="BE111" s="14">
        <f>BD111*VLOOKUP('Données projet'!$B$11,Paramètres!$A$1:$I$88,3,0)*VLOOKUP('Données projet'!$B$11,Paramètres!$A$1:$I$88,5,0)</f>
        <v>291.07416000000006</v>
      </c>
      <c r="BF111" s="14">
        <f t="shared" si="99"/>
        <v>69.301987923222626</v>
      </c>
      <c r="BG111" s="22">
        <f t="shared" si="63"/>
        <v>627.65512429961279</v>
      </c>
      <c r="BH111" s="60">
        <f t="shared" si="64"/>
        <v>920.98845763294617</v>
      </c>
      <c r="BI111" s="60">
        <f ca="1">AVERAGE(OFFSET($BH$3,0,0,'Données projet'!$E$11+1,1))-AVERAGE(OFFSET($H$3,0,0,'Données projet'!$E$11+1,1))</f>
        <v>418.35474121670717</v>
      </c>
      <c r="BJ111" s="60">
        <f t="shared" si="65"/>
        <v>240.19413322685813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5.6</v>
      </c>
      <c r="BY111" s="13">
        <f>IF(A111&lt;'Données projet'!$A$114,$BV$205^A111,IF(A111='Données projet'!$A$114,'Données projet'!$B$114,BY110+BX111-CG110))</f>
        <v>454.79999999999995</v>
      </c>
      <c r="BZ111" s="14">
        <f>BY111*VLOOKUP('Données projet'!$B$12,Paramètres!$A$1:$I$88,3,0)*VLOOKUP('Données projet'!$B$12,Paramètres!$A$1:$I$88,5,0)</f>
        <v>432.78767999999991</v>
      </c>
      <c r="CA111" s="14">
        <f t="shared" si="100"/>
        <v>98.393080366319481</v>
      </c>
      <c r="CB111" s="22">
        <f t="shared" si="67"/>
        <v>925.13982430467286</v>
      </c>
      <c r="CC111" s="60">
        <f t="shared" si="68"/>
        <v>1218.4731576380061</v>
      </c>
      <c r="CD111" s="60">
        <f ca="1">AVERAGE(OFFSET($CC$3,0,0,'Données projet'!$E$12+1,1))-AVERAGE(OFFSET($H$3,0,0,'Données projet'!$E$12+1,1))</f>
        <v>623.21217629928469</v>
      </c>
      <c r="CE111" s="60">
        <f t="shared" si="69"/>
        <v>481.72972161993044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4.9000000000000004</v>
      </c>
      <c r="CT111" s="13">
        <f>IF(A111&lt;'Données projet'!$A$140,$CQ$205^A111,IF(A111='Données projet'!$A$140,'Données projet'!$B$140,CT110+CS111-DB110))</f>
        <v>321.7000000000001</v>
      </c>
      <c r="CU111" s="18">
        <f>CT111*VLOOKUP('Données projet'!$B$13,Paramètres!$A$1:$I$88,3,0)*VLOOKUP('Données projet'!$B$13,Paramètres!$A$1:$I$88,5,0)</f>
        <v>311.1482400000001</v>
      </c>
      <c r="CV111" s="14">
        <f t="shared" si="101"/>
        <v>73.508576762133799</v>
      </c>
      <c r="CW111" s="22">
        <f t="shared" si="71"/>
        <v>669.94395586071653</v>
      </c>
      <c r="CX111" s="60">
        <f t="shared" si="72"/>
        <v>963.2772891940499</v>
      </c>
      <c r="CY111" s="60">
        <f ca="1">AVERAGE(OFFSET($CX$3,0,0,'Données projet'!$E$13+1,1))-AVERAGE(OFFSET($H$3,0,0,'Données projet'!$E$13+1,1))</f>
        <v>450.52897460309299</v>
      </c>
      <c r="CZ111" s="60">
        <f t="shared" si="73"/>
        <v>256.43229384163016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4.9000000000000004</v>
      </c>
      <c r="DO111" s="13">
        <f>IF(A111&lt;'Données projet'!$A$166,$DL$205^A111,IF(A111='Données projet'!$A$166,'Données projet'!$B$166,DO110+DN111-DW110))</f>
        <v>321.7000000000001</v>
      </c>
      <c r="DP111" s="18">
        <f>DO111*VLOOKUP('Données projet'!$B$14,Paramètres!$A$1:$I$88,3,0)*VLOOKUP('Données projet'!$B$14,Paramètres!$A$1:$I$88,5,0)</f>
        <v>326.20380000000011</v>
      </c>
      <c r="DQ111" s="14">
        <f t="shared" si="102"/>
        <v>76.642728849776759</v>
      </c>
      <c r="DR111" s="22">
        <f t="shared" si="75"/>
        <v>701.62437108002803</v>
      </c>
      <c r="DS111" s="60">
        <f t="shared" si="76"/>
        <v>994.9577044133614</v>
      </c>
      <c r="DT111" s="60">
        <f ca="1">AVERAGE(OFFSET($DS$3,0,0,'Données projet'!$E$14+1,1))-AVERAGE(OFFSET($H$3,0,0,'Données projet'!$E$14+1,1))</f>
        <v>474.63177687063143</v>
      </c>
      <c r="DU111" s="60">
        <f t="shared" si="77"/>
        <v>268.5956535713255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4.9000000000000004</v>
      </c>
      <c r="EJ111" s="13">
        <f>IF(A111&lt;'Données projet'!$A$192,$EG$205^A111,IF(A111='Données projet'!$A$192,'Données projet'!$B$192,EJ110+EI111-ER110))</f>
        <v>321.7000000000001</v>
      </c>
      <c r="EK111" s="18">
        <f>EJ111*VLOOKUP('Données projet'!$B$15,Paramètres!$A$1:$I$88,3,0)*VLOOKUP('Données projet'!$B$15,Paramètres!$A$1:$I$88,5,0)</f>
        <v>281.03712000000013</v>
      </c>
      <c r="EL111" s="14">
        <f t="shared" si="103"/>
        <v>67.186134967982113</v>
      </c>
      <c r="EM111" s="22">
        <f t="shared" si="79"/>
        <v>606.4888357359024</v>
      </c>
      <c r="EN111" s="60">
        <f t="shared" si="80"/>
        <v>899.82216906923577</v>
      </c>
      <c r="EO111" s="60">
        <f ca="1">AVERAGE(OFFSET($EN$3,0,0,'Données projet'!$E$15+1,1))-AVERAGE(OFFSET($H$3,0,0,'Données projet'!$E$15+1,1))</f>
        <v>402.25078715328965</v>
      </c>
      <c r="EP111" s="60">
        <f t="shared" si="81"/>
        <v>232.06583422454258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0" t="e">
        <f t="shared" si="84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0" t="e">
        <f t="shared" si="88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0" t="e">
        <f t="shared" si="92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3">
      <c r="A112" s="11">
        <f t="shared" si="9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59.513999999999946</v>
      </c>
      <c r="D112" s="12">
        <f t="shared" si="9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8">
        <f t="shared" si="57"/>
        <v>390.00750821914528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IF(A112&lt;'Données projet'!$A$36,$K$205^A112,IF(A112='Données projet'!$A$36,'Données projet'!$B$36,N111+M112-V111))</f>
        <v>-4.5474735088646412E-13</v>
      </c>
      <c r="O112" s="14">
        <f>N112*VLOOKUP('Données projet'!$B$9,Paramètres!$A$1:$I$88,3,0)*VLOOKUP('Données projet'!$B$9,Paramètres!$A$1:$I$88,5,0)</f>
        <v>-2.7193891583010558E-13</v>
      </c>
      <c r="P112" s="14" t="e">
        <f t="shared" si="9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271.38000364539801</v>
      </c>
      <c r="T112" s="60">
        <f t="shared" si="56"/>
        <v>264.52026741435606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8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IF(A112&lt;'Données projet'!$A$62,$AF$205^A112,IF(A112='Données projet'!$A$62,'Données projet'!$B$62,AI111+AH112-AQ111))</f>
        <v>-1.1368683772161603E-13</v>
      </c>
      <c r="AJ112" s="14">
        <f>AI112*VLOOKUP('Données projet'!$B$10,Paramètres!$A$1:$I$88,3,0)*VLOOKUP('Données projet'!$B$10,Paramètres!$A$1:$I$88,5,0)</f>
        <v>-5.3205440053716299E-14</v>
      </c>
      <c r="AK112" s="14" t="e">
        <f t="shared" si="98"/>
        <v>#NUM!</v>
      </c>
      <c r="AL112" s="22" t="e">
        <f t="shared" si="59"/>
        <v>#NUM!</v>
      </c>
      <c r="AM112" s="60" t="e">
        <f t="shared" si="60"/>
        <v>#NUM!</v>
      </c>
      <c r="AN112" s="60">
        <f ca="1">AVERAGE(OFFSET($AM$3,0,0,'Données projet'!$E$10+1,1))-AVERAGE(OFFSET($H$3,0,0,'Données projet'!$E$10+1,1))</f>
        <v>337.78495403273814</v>
      </c>
      <c r="AO112" s="60">
        <f t="shared" si="61"/>
        <v>125.68207463669694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4.9000000000000004</v>
      </c>
      <c r="BD112" s="13">
        <f>IF(A112&lt;'Données projet'!$A$88,$BA$205^A112,IF(A112='Données projet'!$A$88,'Données projet'!$B$88,BD111+BC112-BL111))</f>
        <v>326.60000000000008</v>
      </c>
      <c r="BE112" s="14">
        <f>BD112*VLOOKUP('Données projet'!$B$11,Paramètres!$A$1:$I$88,3,0)*VLOOKUP('Données projet'!$B$11,Paramètres!$A$1:$I$88,5,0)</f>
        <v>295.50768000000005</v>
      </c>
      <c r="BF112" s="14">
        <f t="shared" si="99"/>
        <v>70.233875285761329</v>
      </c>
      <c r="BG112" s="22">
        <f t="shared" si="63"/>
        <v>636.99987545603437</v>
      </c>
      <c r="BH112" s="60">
        <f t="shared" si="64"/>
        <v>930.33320878936775</v>
      </c>
      <c r="BI112" s="60">
        <f ca="1">AVERAGE(OFFSET($BH$3,0,0,'Données projet'!$E$11+1,1))-AVERAGE(OFFSET($H$3,0,0,'Données projet'!$E$11+1,1))</f>
        <v>418.35474121670717</v>
      </c>
      <c r="BJ112" s="60">
        <f t="shared" si="65"/>
        <v>240.19413322685813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5.6</v>
      </c>
      <c r="BY112" s="13">
        <f>IF(A112&lt;'Données projet'!$A$114,$BV$205^A112,IF(A112='Données projet'!$A$114,'Données projet'!$B$114,BY111+BX112-CG111))</f>
        <v>460.4</v>
      </c>
      <c r="BZ112" s="14">
        <f>BY112*VLOOKUP('Données projet'!$B$12,Paramètres!$A$1:$I$88,3,0)*VLOOKUP('Données projet'!$B$12,Paramètres!$A$1:$I$88,5,0)</f>
        <v>438.11664000000002</v>
      </c>
      <c r="CA112" s="14">
        <f t="shared" si="100"/>
        <v>99.462819580495562</v>
      </c>
      <c r="CB112" s="22">
        <f t="shared" si="67"/>
        <v>936.28422543602983</v>
      </c>
      <c r="CC112" s="60">
        <f t="shared" si="68"/>
        <v>1229.6175587693631</v>
      </c>
      <c r="CD112" s="60">
        <f ca="1">AVERAGE(OFFSET($CC$3,0,0,'Données projet'!$E$12+1,1))-AVERAGE(OFFSET($H$3,0,0,'Données projet'!$E$12+1,1))</f>
        <v>623.21217629928469</v>
      </c>
      <c r="CE112" s="60">
        <f t="shared" si="69"/>
        <v>481.72972161993044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4.9000000000000004</v>
      </c>
      <c r="CT112" s="13">
        <f>IF(A112&lt;'Données projet'!$A$140,$CQ$205^A112,IF(A112='Données projet'!$A$140,'Données projet'!$B$140,CT111+CS112-DB111))</f>
        <v>326.60000000000008</v>
      </c>
      <c r="CU112" s="18">
        <f>CT112*VLOOKUP('Données projet'!$B$13,Paramètres!$A$1:$I$88,3,0)*VLOOKUP('Données projet'!$B$13,Paramètres!$A$1:$I$88,5,0)</f>
        <v>315.88752000000011</v>
      </c>
      <c r="CV112" s="14">
        <f t="shared" si="101"/>
        <v>74.497029125126971</v>
      </c>
      <c r="CW112" s="22">
        <f t="shared" si="71"/>
        <v>679.91975639292957</v>
      </c>
      <c r="CX112" s="60">
        <f t="shared" si="72"/>
        <v>973.25308972626294</v>
      </c>
      <c r="CY112" s="60">
        <f ca="1">AVERAGE(OFFSET($CX$3,0,0,'Données projet'!$E$13+1,1))-AVERAGE(OFFSET($H$3,0,0,'Données projet'!$E$13+1,1))</f>
        <v>450.52897460309299</v>
      </c>
      <c r="CZ112" s="60">
        <f t="shared" si="73"/>
        <v>256.43229384163016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4.9000000000000004</v>
      </c>
      <c r="DO112" s="13">
        <f>IF(A112&lt;'Données projet'!$A$166,$DL$205^A112,IF(A112='Données projet'!$A$166,'Données projet'!$B$166,DO111+DN112-DW111))</f>
        <v>326.60000000000008</v>
      </c>
      <c r="DP112" s="18">
        <f>DO112*VLOOKUP('Données projet'!$B$14,Paramètres!$A$1:$I$88,3,0)*VLOOKUP('Données projet'!$B$14,Paramètres!$A$1:$I$88,5,0)</f>
        <v>331.1724000000001</v>
      </c>
      <c r="DQ112" s="14">
        <f t="shared" si="102"/>
        <v>77.673325411086211</v>
      </c>
      <c r="DR112" s="22">
        <f t="shared" si="75"/>
        <v>712.07297175764188</v>
      </c>
      <c r="DS112" s="60">
        <f t="shared" si="76"/>
        <v>1005.4063050909751</v>
      </c>
      <c r="DT112" s="60">
        <f ca="1">AVERAGE(OFFSET($DS$3,0,0,'Données projet'!$E$14+1,1))-AVERAGE(OFFSET($H$3,0,0,'Données projet'!$E$14+1,1))</f>
        <v>474.63177687063143</v>
      </c>
      <c r="DU112" s="60">
        <f t="shared" si="77"/>
        <v>268.5956535713255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4.9000000000000004</v>
      </c>
      <c r="EJ112" s="13">
        <f>IF(A112&lt;'Données projet'!$A$192,$EG$205^A112,IF(A112='Données projet'!$A$192,'Données projet'!$B$192,EJ111+EI112-ER111))</f>
        <v>326.60000000000008</v>
      </c>
      <c r="EK112" s="18">
        <f>EJ112*VLOOKUP('Données projet'!$B$15,Paramètres!$A$1:$I$88,3,0)*VLOOKUP('Données projet'!$B$15,Paramètres!$A$1:$I$88,5,0)</f>
        <v>285.31776000000013</v>
      </c>
      <c r="EL112" s="14">
        <f t="shared" si="103"/>
        <v>68.089570958647286</v>
      </c>
      <c r="EM112" s="22">
        <f t="shared" si="79"/>
        <v>615.51776808631098</v>
      </c>
      <c r="EN112" s="60">
        <f t="shared" si="80"/>
        <v>908.85110141964424</v>
      </c>
      <c r="EO112" s="60">
        <f ca="1">AVERAGE(OFFSET($EN$3,0,0,'Données projet'!$E$15+1,1))-AVERAGE(OFFSET($H$3,0,0,'Données projet'!$E$15+1,1))</f>
        <v>402.25078715328965</v>
      </c>
      <c r="EP112" s="60">
        <f t="shared" si="81"/>
        <v>232.06583422454258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0" t="e">
        <f t="shared" si="84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0" t="e">
        <f t="shared" si="88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0" t="e">
        <f t="shared" si="92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3">
      <c r="A113" s="11">
        <f t="shared" si="9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60.059999999999945</v>
      </c>
      <c r="D113" s="12">
        <f t="shared" si="9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8">
        <f t="shared" si="57"/>
        <v>391.19898787166267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IF(A113&lt;'Données projet'!$A$36,$K$205^A113,IF(A113='Données projet'!$A$36,'Données projet'!$B$36,N112+M113-V112))</f>
        <v>-4.5474735088646412E-13</v>
      </c>
      <c r="O113" s="14">
        <f>N113*VLOOKUP('Données projet'!$B$9,Paramètres!$A$1:$I$88,3,0)*VLOOKUP('Données projet'!$B$9,Paramètres!$A$1:$I$88,5,0)</f>
        <v>-2.7193891583010558E-13</v>
      </c>
      <c r="P113" s="14" t="e">
        <f t="shared" si="9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271.38000364539801</v>
      </c>
      <c r="T113" s="60">
        <f t="shared" si="56"/>
        <v>264.52026741435606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8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IF(A113&lt;'Données projet'!$A$62,$AF$205^A113,IF(A113='Données projet'!$A$62,'Données projet'!$B$62,AI112+AH113-AQ112))</f>
        <v>-1.1368683772161603E-13</v>
      </c>
      <c r="AJ113" s="14">
        <f>AI113*VLOOKUP('Données projet'!$B$10,Paramètres!$A$1:$I$88,3,0)*VLOOKUP('Données projet'!$B$10,Paramètres!$A$1:$I$88,5,0)</f>
        <v>-5.3205440053716299E-14</v>
      </c>
      <c r="AK113" s="14" t="e">
        <f t="shared" si="98"/>
        <v>#NUM!</v>
      </c>
      <c r="AL113" s="22" t="e">
        <f t="shared" si="59"/>
        <v>#NUM!</v>
      </c>
      <c r="AM113" s="60" t="e">
        <f t="shared" si="60"/>
        <v>#NUM!</v>
      </c>
      <c r="AN113" s="60">
        <f ca="1">AVERAGE(OFFSET($AM$3,0,0,'Données projet'!$E$10+1,1))-AVERAGE(OFFSET($H$3,0,0,'Données projet'!$E$10+1,1))</f>
        <v>337.78495403273814</v>
      </c>
      <c r="AO113" s="60">
        <f t="shared" si="61"/>
        <v>125.68207463669694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4.9000000000000004</v>
      </c>
      <c r="BD113" s="13">
        <f>IF(A113&lt;'Données projet'!$A$88,$BA$205^A113,IF(A113='Données projet'!$A$88,'Données projet'!$B$88,BD112+BC113-BL112))</f>
        <v>331.50000000000006</v>
      </c>
      <c r="BE113" s="14">
        <f>BD113*VLOOKUP('Données projet'!$B$11,Paramètres!$A$1:$I$88,3,0)*VLOOKUP('Données projet'!$B$11,Paramètres!$A$1:$I$88,5,0)</f>
        <v>299.94120000000004</v>
      </c>
      <c r="BF113" s="14">
        <f t="shared" si="99"/>
        <v>71.164136596531506</v>
      </c>
      <c r="BG113" s="22">
        <f t="shared" si="63"/>
        <v>646.34179457229243</v>
      </c>
      <c r="BH113" s="60">
        <f t="shared" si="64"/>
        <v>939.67512790562569</v>
      </c>
      <c r="BI113" s="60">
        <f ca="1">AVERAGE(OFFSET($BH$3,0,0,'Données projet'!$E$11+1,1))-AVERAGE(OFFSET($H$3,0,0,'Données projet'!$E$11+1,1))</f>
        <v>418.35474121670717</v>
      </c>
      <c r="BJ113" s="60">
        <f t="shared" si="65"/>
        <v>240.19413322685813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5.6</v>
      </c>
      <c r="BY113" s="13">
        <f>IF(A113&lt;'Données projet'!$A$114,$BV$205^A113,IF(A113='Données projet'!$A$114,'Données projet'!$B$114,BY112+BX113-CG112))</f>
        <v>466</v>
      </c>
      <c r="BZ113" s="14">
        <f>BY113*VLOOKUP('Données projet'!$B$12,Paramètres!$A$1:$I$88,3,0)*VLOOKUP('Données projet'!$B$12,Paramètres!$A$1:$I$88,5,0)</f>
        <v>443.44560000000001</v>
      </c>
      <c r="CA113" s="14">
        <f t="shared" si="100"/>
        <v>100.53104527688257</v>
      </c>
      <c r="CB113" s="22">
        <f t="shared" si="67"/>
        <v>947.42599052390381</v>
      </c>
      <c r="CC113" s="60">
        <f t="shared" si="68"/>
        <v>1240.7593238572372</v>
      </c>
      <c r="CD113" s="60">
        <f ca="1">AVERAGE(OFFSET($CC$3,0,0,'Données projet'!$E$12+1,1))-AVERAGE(OFFSET($H$3,0,0,'Données projet'!$E$12+1,1))</f>
        <v>623.21217629928469</v>
      </c>
      <c r="CE113" s="60">
        <f t="shared" si="69"/>
        <v>481.72972161993044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4.9000000000000004</v>
      </c>
      <c r="CT113" s="13">
        <f>IF(A113&lt;'Données projet'!$A$140,$CQ$205^A113,IF(A113='Données projet'!$A$140,'Données projet'!$B$140,CT112+CS113-DB112))</f>
        <v>331.50000000000006</v>
      </c>
      <c r="CU113" s="18">
        <f>CT113*VLOOKUP('Données projet'!$B$13,Paramètres!$A$1:$I$88,3,0)*VLOOKUP('Données projet'!$B$13,Paramètres!$A$1:$I$88,5,0)</f>
        <v>320.62680000000006</v>
      </c>
      <c r="CV113" s="14">
        <f t="shared" si="101"/>
        <v>75.483756735990909</v>
      </c>
      <c r="CW113" s="22">
        <f t="shared" si="71"/>
        <v>689.89255298185083</v>
      </c>
      <c r="CX113" s="60">
        <f t="shared" si="72"/>
        <v>983.2258863151842</v>
      </c>
      <c r="CY113" s="60">
        <f ca="1">AVERAGE(OFFSET($CX$3,0,0,'Données projet'!$E$13+1,1))-AVERAGE(OFFSET($H$3,0,0,'Données projet'!$E$13+1,1))</f>
        <v>450.52897460309299</v>
      </c>
      <c r="CZ113" s="60">
        <f t="shared" si="73"/>
        <v>256.43229384163016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4.9000000000000004</v>
      </c>
      <c r="DO113" s="13">
        <f>IF(A113&lt;'Données projet'!$A$166,$DL$205^A113,IF(A113='Données projet'!$A$166,'Données projet'!$B$166,DO112+DN113-DW112))</f>
        <v>331.50000000000006</v>
      </c>
      <c r="DP113" s="18">
        <f>DO113*VLOOKUP('Données projet'!$B$14,Paramètres!$A$1:$I$88,3,0)*VLOOKUP('Données projet'!$B$14,Paramètres!$A$1:$I$88,5,0)</f>
        <v>336.14100000000008</v>
      </c>
      <c r="DQ113" s="14">
        <f t="shared" si="102"/>
        <v>78.70212368278645</v>
      </c>
      <c r="DR113" s="22">
        <f t="shared" si="75"/>
        <v>722.51844041418656</v>
      </c>
      <c r="DS113" s="60">
        <f t="shared" si="76"/>
        <v>1015.8517737475199</v>
      </c>
      <c r="DT113" s="60">
        <f ca="1">AVERAGE(OFFSET($DS$3,0,0,'Données projet'!$E$14+1,1))-AVERAGE(OFFSET($H$3,0,0,'Données projet'!$E$14+1,1))</f>
        <v>474.63177687063143</v>
      </c>
      <c r="DU113" s="60">
        <f t="shared" si="77"/>
        <v>268.5956535713255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4.9000000000000004</v>
      </c>
      <c r="EJ113" s="13">
        <f>IF(A113&lt;'Données projet'!$A$192,$EG$205^A113,IF(A113='Données projet'!$A$192,'Données projet'!$B$192,EJ112+EI113-ER112))</f>
        <v>331.50000000000006</v>
      </c>
      <c r="EK113" s="18">
        <f>EJ113*VLOOKUP('Données projet'!$B$15,Paramètres!$A$1:$I$88,3,0)*VLOOKUP('Données projet'!$B$15,Paramètres!$A$1:$I$88,5,0)</f>
        <v>289.59840000000008</v>
      </c>
      <c r="EL113" s="14">
        <f t="shared" si="103"/>
        <v>68.991430542388869</v>
      </c>
      <c r="EM113" s="22">
        <f t="shared" si="79"/>
        <v>624.54395486132739</v>
      </c>
      <c r="EN113" s="60">
        <f t="shared" si="80"/>
        <v>917.87728819466065</v>
      </c>
      <c r="EO113" s="60">
        <f ca="1">AVERAGE(OFFSET($EN$3,0,0,'Données projet'!$E$15+1,1))-AVERAGE(OFFSET($H$3,0,0,'Données projet'!$E$15+1,1))</f>
        <v>402.25078715328965</v>
      </c>
      <c r="EP113" s="60">
        <f t="shared" si="81"/>
        <v>232.06583422454258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0" t="e">
        <f t="shared" si="84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0" t="e">
        <f t="shared" si="88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0" t="e">
        <f t="shared" si="92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3">
      <c r="A114" s="11">
        <f t="shared" si="9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60.605999999999945</v>
      </c>
      <c r="D114" s="12">
        <f t="shared" si="9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8">
        <f t="shared" si="57"/>
        <v>392.39021313098795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-4.5474735088646412E-13</v>
      </c>
      <c r="O114" s="14">
        <f>N114*VLOOKUP('Données projet'!$B$9,Paramètres!$A$1:$I$88,3,0)*VLOOKUP('Données projet'!$B$9,Paramètres!$A$1:$I$88,5,0)</f>
        <v>-2.7193891583010558E-13</v>
      </c>
      <c r="P114" s="14" t="e">
        <f t="shared" si="9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271.38000364539801</v>
      </c>
      <c r="T114" s="60">
        <f t="shared" si="56"/>
        <v>264.52026741435606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8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IF(A114&lt;'Données projet'!$A$62,$AF$205^A114,IF(A114='Données projet'!$A$62,'Données projet'!$B$62,AI113+AH114-AQ113))</f>
        <v>-1.1368683772161603E-13</v>
      </c>
      <c r="AJ114" s="14">
        <f>AI114*VLOOKUP('Données projet'!$B$10,Paramètres!$A$1:$I$88,3,0)*VLOOKUP('Données projet'!$B$10,Paramètres!$A$1:$I$88,5,0)</f>
        <v>-5.3205440053716299E-14</v>
      </c>
      <c r="AK114" s="14" t="e">
        <f t="shared" si="98"/>
        <v>#NUM!</v>
      </c>
      <c r="AL114" s="22" t="e">
        <f t="shared" si="59"/>
        <v>#NUM!</v>
      </c>
      <c r="AM114" s="60" t="e">
        <f t="shared" si="60"/>
        <v>#NUM!</v>
      </c>
      <c r="AN114" s="60">
        <f ca="1">AVERAGE(OFFSET($AM$3,0,0,'Données projet'!$E$10+1,1))-AVERAGE(OFFSET($H$3,0,0,'Données projet'!$E$10+1,1))</f>
        <v>337.78495403273814</v>
      </c>
      <c r="AO114" s="60">
        <f t="shared" si="61"/>
        <v>125.68207463669694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4.9000000000000004</v>
      </c>
      <c r="BD114" s="13">
        <f>IF(A114&lt;'Données projet'!$A$88,$BA$205^A114,IF(A114='Données projet'!$A$88,'Données projet'!$B$88,BD113+BC114-BL113))</f>
        <v>336.40000000000003</v>
      </c>
      <c r="BE114" s="14">
        <f>BD114*VLOOKUP('Données projet'!$B$11,Paramètres!$A$1:$I$88,3,0)*VLOOKUP('Données projet'!$B$11,Paramètres!$A$1:$I$88,5,0)</f>
        <v>304.37472000000002</v>
      </c>
      <c r="BF114" s="14">
        <f t="shared" si="99"/>
        <v>72.092798667275119</v>
      </c>
      <c r="BG114" s="22">
        <f t="shared" si="63"/>
        <v>655.68092834550419</v>
      </c>
      <c r="BH114" s="60">
        <f t="shared" si="64"/>
        <v>949.01426167883756</v>
      </c>
      <c r="BI114" s="60">
        <f ca="1">AVERAGE(OFFSET($BH$3,0,0,'Données projet'!$E$11+1,1))-AVERAGE(OFFSET($H$3,0,0,'Données projet'!$E$11+1,1))</f>
        <v>418.35474121670717</v>
      </c>
      <c r="BJ114" s="60">
        <f t="shared" si="65"/>
        <v>240.19413322685813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5.6</v>
      </c>
      <c r="BY114" s="13">
        <f>IF(A114&lt;'Données projet'!$A$114,$BV$205^A114,IF(A114='Données projet'!$A$114,'Données projet'!$B$114,BY113+BX114-CG113))</f>
        <v>471.6</v>
      </c>
      <c r="BZ114" s="14">
        <f>BY114*VLOOKUP('Données projet'!$B$12,Paramètres!$A$1:$I$88,3,0)*VLOOKUP('Données projet'!$B$12,Paramètres!$A$1:$I$88,5,0)</f>
        <v>448.77456000000001</v>
      </c>
      <c r="CA114" s="14">
        <f t="shared" si="100"/>
        <v>101.59777774757053</v>
      </c>
      <c r="CB114" s="22">
        <f t="shared" si="67"/>
        <v>958.56515491035191</v>
      </c>
      <c r="CC114" s="60">
        <f t="shared" si="68"/>
        <v>1251.8984882436853</v>
      </c>
      <c r="CD114" s="60">
        <f ca="1">AVERAGE(OFFSET($CC$3,0,0,'Données projet'!$E$12+1,1))-AVERAGE(OFFSET($H$3,0,0,'Données projet'!$E$12+1,1))</f>
        <v>623.21217629928469</v>
      </c>
      <c r="CE114" s="60">
        <f t="shared" si="69"/>
        <v>481.72972161993044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4.9000000000000004</v>
      </c>
      <c r="CT114" s="13">
        <f>IF(A114&lt;'Données projet'!$A$140,$CQ$205^A114,IF(A114='Données projet'!$A$140,'Données projet'!$B$140,CT113+CS114-DB113))</f>
        <v>336.40000000000003</v>
      </c>
      <c r="CU114" s="18">
        <f>CT114*VLOOKUP('Données projet'!$B$13,Paramètres!$A$1:$I$88,3,0)*VLOOKUP('Données projet'!$B$13,Paramètres!$A$1:$I$88,5,0)</f>
        <v>325.36608000000001</v>
      </c>
      <c r="CV114" s="14">
        <f t="shared" si="101"/>
        <v>76.468788033923758</v>
      </c>
      <c r="CW114" s="22">
        <f t="shared" si="71"/>
        <v>699.86239515908392</v>
      </c>
      <c r="CX114" s="60">
        <f t="shared" si="72"/>
        <v>993.19572849241717</v>
      </c>
      <c r="CY114" s="60">
        <f ca="1">AVERAGE(OFFSET($CX$3,0,0,'Données projet'!$E$13+1,1))-AVERAGE(OFFSET($H$3,0,0,'Données projet'!$E$13+1,1))</f>
        <v>450.52897460309299</v>
      </c>
      <c r="CZ114" s="60">
        <f t="shared" si="73"/>
        <v>256.43229384163016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4.9000000000000004</v>
      </c>
      <c r="DO114" s="13">
        <f>IF(A114&lt;'Données projet'!$A$166,$DL$205^A114,IF(A114='Données projet'!$A$166,'Données projet'!$B$166,DO113+DN114-DW113))</f>
        <v>336.40000000000003</v>
      </c>
      <c r="DP114" s="18">
        <f>DO114*VLOOKUP('Données projet'!$B$14,Paramètres!$A$1:$I$88,3,0)*VLOOKUP('Données projet'!$B$14,Paramètres!$A$1:$I$88,5,0)</f>
        <v>341.10960000000006</v>
      </c>
      <c r="DQ114" s="14">
        <f t="shared" si="102"/>
        <v>79.729153316624988</v>
      </c>
      <c r="DR114" s="22">
        <f t="shared" si="75"/>
        <v>732.96082869312204</v>
      </c>
      <c r="DS114" s="60">
        <f t="shared" si="76"/>
        <v>1026.2941620264553</v>
      </c>
      <c r="DT114" s="60">
        <f ca="1">AVERAGE(OFFSET($DS$3,0,0,'Données projet'!$E$14+1,1))-AVERAGE(OFFSET($H$3,0,0,'Données projet'!$E$14+1,1))</f>
        <v>474.63177687063143</v>
      </c>
      <c r="DU114" s="60">
        <f t="shared" si="77"/>
        <v>268.5956535713255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4.9000000000000004</v>
      </c>
      <c r="EJ114" s="13">
        <f>IF(A114&lt;'Données projet'!$A$192,$EG$205^A114,IF(A114='Données projet'!$A$192,'Données projet'!$B$192,EJ113+EI114-ER113))</f>
        <v>336.40000000000003</v>
      </c>
      <c r="EK114" s="18">
        <f>EJ114*VLOOKUP('Données projet'!$B$15,Paramètres!$A$1:$I$88,3,0)*VLOOKUP('Données projet'!$B$15,Paramètres!$A$1:$I$88,5,0)</f>
        <v>293.87904000000009</v>
      </c>
      <c r="EL114" s="14">
        <f t="shared" si="103"/>
        <v>69.891739712361741</v>
      </c>
      <c r="EM114" s="22">
        <f t="shared" si="79"/>
        <v>633.5674413323635</v>
      </c>
      <c r="EN114" s="60">
        <f t="shared" si="80"/>
        <v>926.90077466569687</v>
      </c>
      <c r="EO114" s="60">
        <f ca="1">AVERAGE(OFFSET($EN$3,0,0,'Données projet'!$E$15+1,1))-AVERAGE(OFFSET($H$3,0,0,'Données projet'!$E$15+1,1))</f>
        <v>402.25078715328965</v>
      </c>
      <c r="EP114" s="60">
        <f t="shared" si="81"/>
        <v>232.06583422454258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0" t="e">
        <f t="shared" si="84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0" t="e">
        <f t="shared" si="88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0" t="e">
        <f t="shared" si="92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3">
      <c r="A115" s="11">
        <f t="shared" si="9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61.151999999999944</v>
      </c>
      <c r="D115" s="12">
        <f t="shared" si="9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8">
        <f t="shared" si="57"/>
        <v>393.581186554449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-4.5474735088646412E-13</v>
      </c>
      <c r="O115" s="14">
        <f>N115*VLOOKUP('Données projet'!$B$9,Paramètres!$A$1:$I$88,3,0)*VLOOKUP('Données projet'!$B$9,Paramètres!$A$1:$I$88,5,0)</f>
        <v>-2.7193891583010558E-13</v>
      </c>
      <c r="P115" s="14" t="e">
        <f t="shared" si="9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271.38000364539801</v>
      </c>
      <c r="T115" s="60">
        <f t="shared" si="56"/>
        <v>264.52026741435606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8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IF(A115&lt;'Données projet'!$A$62,$AF$205^A115,IF(A115='Données projet'!$A$62,'Données projet'!$B$62,AI114+AH115-AQ114))</f>
        <v>-1.1368683772161603E-13</v>
      </c>
      <c r="AJ115" s="14">
        <f>AI115*VLOOKUP('Données projet'!$B$10,Paramètres!$A$1:$I$88,3,0)*VLOOKUP('Données projet'!$B$10,Paramètres!$A$1:$I$88,5,0)</f>
        <v>-5.3205440053716299E-14</v>
      </c>
      <c r="AK115" s="14" t="e">
        <f t="shared" si="98"/>
        <v>#NUM!</v>
      </c>
      <c r="AL115" s="22" t="e">
        <f t="shared" si="59"/>
        <v>#NUM!</v>
      </c>
      <c r="AM115" s="60" t="e">
        <f t="shared" si="60"/>
        <v>#NUM!</v>
      </c>
      <c r="AN115" s="60">
        <f ca="1">AVERAGE(OFFSET($AM$3,0,0,'Données projet'!$E$10+1,1))-AVERAGE(OFFSET($H$3,0,0,'Données projet'!$E$10+1,1))</f>
        <v>337.78495403273814</v>
      </c>
      <c r="AO115" s="60">
        <f t="shared" si="61"/>
        <v>125.68207463669694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4.9000000000000004</v>
      </c>
      <c r="BD115" s="13">
        <f>IF(A115&lt;'Données projet'!$A$88,$BA$205^A115,IF(A115='Données projet'!$A$88,'Données projet'!$B$88,BD114+BC115-BL114))</f>
        <v>341.3</v>
      </c>
      <c r="BE115" s="14">
        <f>BD115*VLOOKUP('Données projet'!$B$11,Paramètres!$A$1:$I$88,3,0)*VLOOKUP('Données projet'!$B$11,Paramètres!$A$1:$I$88,5,0)</f>
        <v>308.80823999999996</v>
      </c>
      <c r="BF115" s="14">
        <f t="shared" si="99"/>
        <v>73.019887483808844</v>
      </c>
      <c r="BG115" s="22">
        <f t="shared" si="63"/>
        <v>665.01732203430026</v>
      </c>
      <c r="BH115" s="60">
        <f t="shared" si="64"/>
        <v>958.35065536763364</v>
      </c>
      <c r="BI115" s="60">
        <f ca="1">AVERAGE(OFFSET($BH$3,0,0,'Données projet'!$E$11+1,1))-AVERAGE(OFFSET($H$3,0,0,'Données projet'!$E$11+1,1))</f>
        <v>418.35474121670717</v>
      </c>
      <c r="BJ115" s="60">
        <f t="shared" si="65"/>
        <v>240.19413322685813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5.6</v>
      </c>
      <c r="BY115" s="13">
        <f>IF(A115&lt;'Données projet'!$A$114,$BV$205^A115,IF(A115='Données projet'!$A$114,'Données projet'!$B$114,BY114+BX115-CG114))</f>
        <v>477.20000000000005</v>
      </c>
      <c r="BZ115" s="14">
        <f>BY115*VLOOKUP('Données projet'!$B$12,Paramètres!$A$1:$I$88,3,0)*VLOOKUP('Données projet'!$B$12,Paramètres!$A$1:$I$88,5,0)</f>
        <v>454.10352000000006</v>
      </c>
      <c r="CA115" s="14">
        <f t="shared" si="100"/>
        <v>102.66303677500285</v>
      </c>
      <c r="CB115" s="22">
        <f t="shared" si="67"/>
        <v>969.70175304979659</v>
      </c>
      <c r="CC115" s="60">
        <f t="shared" si="68"/>
        <v>1263.03508638313</v>
      </c>
      <c r="CD115" s="60">
        <f ca="1">AVERAGE(OFFSET($CC$3,0,0,'Données projet'!$E$12+1,1))-AVERAGE(OFFSET($H$3,0,0,'Données projet'!$E$12+1,1))</f>
        <v>623.21217629928469</v>
      </c>
      <c r="CE115" s="60">
        <f t="shared" si="69"/>
        <v>481.72972161993044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4.9000000000000004</v>
      </c>
      <c r="CT115" s="13">
        <f>IF(A115&lt;'Données projet'!$A$140,$CQ$205^A115,IF(A115='Données projet'!$A$140,'Données projet'!$B$140,CT114+CS115-DB114))</f>
        <v>341.3</v>
      </c>
      <c r="CU115" s="18">
        <f>CT115*VLOOKUP('Données projet'!$B$13,Paramètres!$A$1:$I$88,3,0)*VLOOKUP('Données projet'!$B$13,Paramètres!$A$1:$I$88,5,0)</f>
        <v>330.10536000000002</v>
      </c>
      <c r="CV115" s="14">
        <f t="shared" si="101"/>
        <v>77.45215058206567</v>
      </c>
      <c r="CW115" s="22">
        <f t="shared" si="71"/>
        <v>709.82933093043096</v>
      </c>
      <c r="CX115" s="60">
        <f t="shared" si="72"/>
        <v>1003.1626642637643</v>
      </c>
      <c r="CY115" s="60">
        <f ca="1">AVERAGE(OFFSET($CX$3,0,0,'Données projet'!$E$13+1,1))-AVERAGE(OFFSET($H$3,0,0,'Données projet'!$E$13+1,1))</f>
        <v>450.52897460309299</v>
      </c>
      <c r="CZ115" s="60">
        <f t="shared" si="73"/>
        <v>256.43229384163016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4.9000000000000004</v>
      </c>
      <c r="DO115" s="13">
        <f>IF(A115&lt;'Données projet'!$A$166,$DL$205^A115,IF(A115='Données projet'!$A$166,'Données projet'!$B$166,DO114+DN115-DW114))</f>
        <v>341.3</v>
      </c>
      <c r="DP115" s="18">
        <f>DO115*VLOOKUP('Données projet'!$B$14,Paramètres!$A$1:$I$88,3,0)*VLOOKUP('Données projet'!$B$14,Paramètres!$A$1:$I$88,5,0)</f>
        <v>346.07820000000004</v>
      </c>
      <c r="DQ115" s="14">
        <f t="shared" si="102"/>
        <v>80.754443050939287</v>
      </c>
      <c r="DR115" s="22">
        <f t="shared" si="75"/>
        <v>743.40018664705258</v>
      </c>
      <c r="DS115" s="60">
        <f t="shared" si="76"/>
        <v>1036.7335199803858</v>
      </c>
      <c r="DT115" s="60">
        <f ca="1">AVERAGE(OFFSET($DS$3,0,0,'Données projet'!$E$14+1,1))-AVERAGE(OFFSET($H$3,0,0,'Données projet'!$E$14+1,1))</f>
        <v>474.63177687063143</v>
      </c>
      <c r="DU115" s="60">
        <f t="shared" si="77"/>
        <v>268.5956535713255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4.9000000000000004</v>
      </c>
      <c r="EJ115" s="13">
        <f>IF(A115&lt;'Données projet'!$A$192,$EG$205^A115,IF(A115='Données projet'!$A$192,'Données projet'!$B$192,EJ114+EI115-ER114))</f>
        <v>341.3</v>
      </c>
      <c r="EK115" s="18">
        <f>EJ115*VLOOKUP('Données projet'!$B$15,Paramètres!$A$1:$I$88,3,0)*VLOOKUP('Données projet'!$B$15,Paramètres!$A$1:$I$88,5,0)</f>
        <v>298.15968000000004</v>
      </c>
      <c r="EL115" s="14">
        <f t="shared" si="103"/>
        <v>70.790523661011861</v>
      </c>
      <c r="EM115" s="22">
        <f t="shared" si="79"/>
        <v>642.58827137626224</v>
      </c>
      <c r="EN115" s="60">
        <f t="shared" si="80"/>
        <v>935.92160470959561</v>
      </c>
      <c r="EO115" s="60">
        <f ca="1">AVERAGE(OFFSET($EN$3,0,0,'Données projet'!$E$15+1,1))-AVERAGE(OFFSET($H$3,0,0,'Données projet'!$E$15+1,1))</f>
        <v>402.25078715328965</v>
      </c>
      <c r="EP115" s="60">
        <f t="shared" si="81"/>
        <v>232.06583422454258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0" t="e">
        <f t="shared" si="84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0" t="e">
        <f t="shared" si="88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0" t="e">
        <f t="shared" si="92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3">
      <c r="A116" s="11">
        <f t="shared" si="9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61.697999999999944</v>
      </c>
      <c r="D116" s="12">
        <f t="shared" si="9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8">
        <f t="shared" si="57"/>
        <v>394.77191065107274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-4.5474735088646412E-13</v>
      </c>
      <c r="O116" s="14">
        <f>N116*VLOOKUP('Données projet'!$B$9,Paramètres!$A$1:$I$88,3,0)*VLOOKUP('Données projet'!$B$9,Paramètres!$A$1:$I$88,5,0)</f>
        <v>-2.7193891583010558E-13</v>
      </c>
      <c r="P116" s="14" t="e">
        <f t="shared" si="9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271.38000364539801</v>
      </c>
      <c r="T116" s="60">
        <f t="shared" si="56"/>
        <v>264.52026741435606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8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IF(A116&lt;'Données projet'!$A$62,$AF$205^A116,IF(A116='Données projet'!$A$62,'Données projet'!$B$62,AI115+AH116-AQ115))</f>
        <v>-1.1368683772161603E-13</v>
      </c>
      <c r="AJ116" s="14">
        <f>AI116*VLOOKUP('Données projet'!$B$10,Paramètres!$A$1:$I$88,3,0)*VLOOKUP('Données projet'!$B$10,Paramètres!$A$1:$I$88,5,0)</f>
        <v>-5.3205440053716299E-14</v>
      </c>
      <c r="AK116" s="14" t="e">
        <f t="shared" si="98"/>
        <v>#NUM!</v>
      </c>
      <c r="AL116" s="22" t="e">
        <f t="shared" si="59"/>
        <v>#NUM!</v>
      </c>
      <c r="AM116" s="60" t="e">
        <f t="shared" si="60"/>
        <v>#NUM!</v>
      </c>
      <c r="AN116" s="60">
        <f ca="1">AVERAGE(OFFSET($AM$3,0,0,'Données projet'!$E$10+1,1))-AVERAGE(OFFSET($H$3,0,0,'Données projet'!$E$10+1,1))</f>
        <v>337.78495403273814</v>
      </c>
      <c r="AO116" s="60">
        <f t="shared" si="61"/>
        <v>125.68207463669694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4.9000000000000004</v>
      </c>
      <c r="BD116" s="13">
        <f>IF(A116&lt;'Données projet'!$A$88,$BA$205^A116,IF(A116='Données projet'!$A$88,'Données projet'!$B$88,BD115+BC116-BL115))</f>
        <v>346.2</v>
      </c>
      <c r="BE116" s="14">
        <f>BD116*VLOOKUP('Données projet'!$B$11,Paramètres!$A$1:$I$88,3,0)*VLOOKUP('Données projet'!$B$11,Paramètres!$A$1:$I$88,5,0)</f>
        <v>313.24176</v>
      </c>
      <c r="BF116" s="14">
        <f t="shared" si="99"/>
        <v>73.945428242952033</v>
      </c>
      <c r="BG116" s="22">
        <f t="shared" si="63"/>
        <v>674.35101952314142</v>
      </c>
      <c r="BH116" s="60">
        <f t="shared" si="64"/>
        <v>967.68435285647479</v>
      </c>
      <c r="BI116" s="60">
        <f ca="1">AVERAGE(OFFSET($BH$3,0,0,'Données projet'!$E$11+1,1))-AVERAGE(OFFSET($H$3,0,0,'Données projet'!$E$11+1,1))</f>
        <v>418.35474121670717</v>
      </c>
      <c r="BJ116" s="60">
        <f t="shared" si="65"/>
        <v>240.19413322685813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5.6</v>
      </c>
      <c r="BY116" s="13">
        <f>IF(A116&lt;'Données projet'!$A$114,$BV$205^A116,IF(A116='Données projet'!$A$114,'Données projet'!$B$114,BY115+BX116-CG115))</f>
        <v>482.80000000000007</v>
      </c>
      <c r="BZ116" s="14">
        <f>BY116*VLOOKUP('Données projet'!$B$12,Paramètres!$A$1:$I$88,3,0)*VLOOKUP('Données projet'!$B$12,Paramètres!$A$1:$I$88,5,0)</f>
        <v>459.43248000000006</v>
      </c>
      <c r="CA116" s="14">
        <f t="shared" si="100"/>
        <v>103.72684165060389</v>
      </c>
      <c r="CB116" s="22">
        <f t="shared" si="67"/>
        <v>980.83581854146848</v>
      </c>
      <c r="CC116" s="60">
        <f t="shared" si="68"/>
        <v>1274.1691518748019</v>
      </c>
      <c r="CD116" s="60">
        <f ca="1">AVERAGE(OFFSET($CC$3,0,0,'Données projet'!$E$12+1,1))-AVERAGE(OFFSET($H$3,0,0,'Données projet'!$E$12+1,1))</f>
        <v>623.21217629928469</v>
      </c>
      <c r="CE116" s="60">
        <f t="shared" si="69"/>
        <v>481.72972161993044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4.9000000000000004</v>
      </c>
      <c r="CT116" s="13">
        <f>IF(A116&lt;'Données projet'!$A$140,$CQ$205^A116,IF(A116='Données projet'!$A$140,'Données projet'!$B$140,CT115+CS116-DB115))</f>
        <v>346.2</v>
      </c>
      <c r="CU116" s="18">
        <f>CT116*VLOOKUP('Données projet'!$B$13,Paramètres!$A$1:$I$88,3,0)*VLOOKUP('Données projet'!$B$13,Paramètres!$A$1:$I$88,5,0)</f>
        <v>334.84464000000003</v>
      </c>
      <c r="CV116" s="14">
        <f t="shared" si="101"/>
        <v>78.433871106667866</v>
      </c>
      <c r="CW116" s="22">
        <f t="shared" si="71"/>
        <v>719.79340684411318</v>
      </c>
      <c r="CX116" s="60">
        <f t="shared" si="72"/>
        <v>1013.1267401774464</v>
      </c>
      <c r="CY116" s="60">
        <f ca="1">AVERAGE(OFFSET($CX$3,0,0,'Données projet'!$E$13+1,1))-AVERAGE(OFFSET($H$3,0,0,'Données projet'!$E$13+1,1))</f>
        <v>450.52897460309299</v>
      </c>
      <c r="CZ116" s="60">
        <f t="shared" si="73"/>
        <v>256.43229384163016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4.9000000000000004</v>
      </c>
      <c r="DO116" s="13">
        <f>IF(A116&lt;'Données projet'!$A$166,$DL$205^A116,IF(A116='Données projet'!$A$166,'Données projet'!$B$166,DO115+DN116-DW115))</f>
        <v>346.2</v>
      </c>
      <c r="DP116" s="18">
        <f>DO116*VLOOKUP('Données projet'!$B$14,Paramètres!$A$1:$I$88,3,0)*VLOOKUP('Données projet'!$B$14,Paramètres!$A$1:$I$88,5,0)</f>
        <v>351.04680000000002</v>
      </c>
      <c r="DQ116" s="14">
        <f t="shared" si="102"/>
        <v>81.778020751495603</v>
      </c>
      <c r="DR116" s="22">
        <f t="shared" si="75"/>
        <v>753.83656280885486</v>
      </c>
      <c r="DS116" s="60">
        <f t="shared" si="76"/>
        <v>1047.1698961421882</v>
      </c>
      <c r="DT116" s="60">
        <f ca="1">AVERAGE(OFFSET($DS$3,0,0,'Données projet'!$E$14+1,1))-AVERAGE(OFFSET($H$3,0,0,'Données projet'!$E$14+1,1))</f>
        <v>474.63177687063143</v>
      </c>
      <c r="DU116" s="60">
        <f t="shared" si="77"/>
        <v>268.5956535713255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4.9000000000000004</v>
      </c>
      <c r="EJ116" s="13">
        <f>IF(A116&lt;'Données projet'!$A$192,$EG$205^A116,IF(A116='Données projet'!$A$192,'Données projet'!$B$192,EJ115+EI116-ER115))</f>
        <v>346.2</v>
      </c>
      <c r="EK116" s="18">
        <f>EJ116*VLOOKUP('Données projet'!$B$15,Paramètres!$A$1:$I$88,3,0)*VLOOKUP('Données projet'!$B$15,Paramètres!$A$1:$I$88,5,0)</f>
        <v>302.44032000000004</v>
      </c>
      <c r="EL116" s="14">
        <f t="shared" si="103"/>
        <v>71.687806815876826</v>
      </c>
      <c r="EM116" s="22">
        <f t="shared" si="79"/>
        <v>651.60648753765213</v>
      </c>
      <c r="EN116" s="60">
        <f t="shared" si="80"/>
        <v>944.93982087098539</v>
      </c>
      <c r="EO116" s="60">
        <f ca="1">AVERAGE(OFFSET($EN$3,0,0,'Données projet'!$E$15+1,1))-AVERAGE(OFFSET($H$3,0,0,'Données projet'!$E$15+1,1))</f>
        <v>402.25078715328965</v>
      </c>
      <c r="EP116" s="60">
        <f t="shared" si="81"/>
        <v>232.06583422454258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0" t="e">
        <f t="shared" si="84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0" t="e">
        <f t="shared" si="88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0" t="e">
        <f t="shared" si="92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3">
      <c r="A117" s="11">
        <f t="shared" si="9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62.243999999999943</v>
      </c>
      <c r="D117" s="12">
        <f t="shared" si="9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8">
        <f t="shared" si="57"/>
        <v>395.96238788291635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-4.5474735088646412E-13</v>
      </c>
      <c r="O117" s="14">
        <f>N117*VLOOKUP('Données projet'!$B$9,Paramètres!$A$1:$I$88,3,0)*VLOOKUP('Données projet'!$B$9,Paramètres!$A$1:$I$88,5,0)</f>
        <v>-2.7193891583010558E-13</v>
      </c>
      <c r="P117" s="14" t="e">
        <f t="shared" si="9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271.38000364539801</v>
      </c>
      <c r="T117" s="60">
        <f t="shared" si="56"/>
        <v>264.52026741435606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8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IF(A117&lt;'Données projet'!$A$62,$AF$205^A117,IF(A117='Données projet'!$A$62,'Données projet'!$B$62,AI116+AH117-AQ116))</f>
        <v>-1.1368683772161603E-13</v>
      </c>
      <c r="AJ117" s="14">
        <f>AI117*VLOOKUP('Données projet'!$B$10,Paramètres!$A$1:$I$88,3,0)*VLOOKUP('Données projet'!$B$10,Paramètres!$A$1:$I$88,5,0)</f>
        <v>-5.3205440053716299E-14</v>
      </c>
      <c r="AK117" s="14" t="e">
        <f t="shared" si="98"/>
        <v>#NUM!</v>
      </c>
      <c r="AL117" s="22" t="e">
        <f t="shared" si="59"/>
        <v>#NUM!</v>
      </c>
      <c r="AM117" s="60" t="e">
        <f t="shared" si="60"/>
        <v>#NUM!</v>
      </c>
      <c r="AN117" s="60">
        <f ca="1">AVERAGE(OFFSET($AM$3,0,0,'Données projet'!$E$10+1,1))-AVERAGE(OFFSET($H$3,0,0,'Données projet'!$E$10+1,1))</f>
        <v>337.78495403273814</v>
      </c>
      <c r="AO117" s="60">
        <f t="shared" si="61"/>
        <v>125.68207463669694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4.9000000000000004</v>
      </c>
      <c r="BD117" s="13">
        <f>IF(A117&lt;'Données projet'!$A$88,$BA$205^A117,IF(A117='Données projet'!$A$88,'Données projet'!$B$88,BD116+BC117-BL116))</f>
        <v>351.09999999999997</v>
      </c>
      <c r="BE117" s="14">
        <f>BD117*VLOOKUP('Données projet'!$B$11,Paramètres!$A$1:$I$88,3,0)*VLOOKUP('Données projet'!$B$11,Paramètres!$A$1:$I$88,5,0)</f>
        <v>317.67527999999999</v>
      </c>
      <c r="BF117" s="14">
        <f t="shared" si="99"/>
        <v>74.869445387304125</v>
      </c>
      <c r="BG117" s="22">
        <f t="shared" si="63"/>
        <v>683.68206338288792</v>
      </c>
      <c r="BH117" s="60">
        <f t="shared" si="64"/>
        <v>977.01539671622118</v>
      </c>
      <c r="BI117" s="60">
        <f ca="1">AVERAGE(OFFSET($BH$3,0,0,'Données projet'!$E$11+1,1))-AVERAGE(OFFSET($H$3,0,0,'Données projet'!$E$11+1,1))</f>
        <v>418.35474121670717</v>
      </c>
      <c r="BJ117" s="60">
        <f t="shared" si="65"/>
        <v>240.19413322685813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5.6</v>
      </c>
      <c r="BY117" s="13">
        <f>IF(A117&lt;'Données projet'!$A$114,$BV$205^A117,IF(A117='Données projet'!$A$114,'Données projet'!$B$114,BY116+BX117-CG116))</f>
        <v>488.40000000000009</v>
      </c>
      <c r="BZ117" s="14">
        <f>BY117*VLOOKUP('Données projet'!$B$12,Paramètres!$A$1:$I$88,3,0)*VLOOKUP('Données projet'!$B$12,Paramètres!$A$1:$I$88,5,0)</f>
        <v>464.76144000000005</v>
      </c>
      <c r="CA117" s="14">
        <f t="shared" si="100"/>
        <v>104.78921119251746</v>
      </c>
      <c r="CB117" s="22">
        <f t="shared" si="67"/>
        <v>991.96738416030121</v>
      </c>
      <c r="CC117" s="60">
        <f t="shared" si="68"/>
        <v>1285.3007174936345</v>
      </c>
      <c r="CD117" s="60">
        <f ca="1">AVERAGE(OFFSET($CC$3,0,0,'Données projet'!$E$12+1,1))-AVERAGE(OFFSET($H$3,0,0,'Données projet'!$E$12+1,1))</f>
        <v>623.21217629928469</v>
      </c>
      <c r="CE117" s="60">
        <f t="shared" si="69"/>
        <v>481.72972161993044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4.9000000000000004</v>
      </c>
      <c r="CT117" s="13">
        <f>IF(A117&lt;'Données projet'!$A$140,$CQ$205^A117,IF(A117='Données projet'!$A$140,'Données projet'!$B$140,CT116+CS117-DB116))</f>
        <v>351.09999999999997</v>
      </c>
      <c r="CU117" s="18">
        <f>CT117*VLOOKUP('Données projet'!$B$13,Paramètres!$A$1:$I$88,3,0)*VLOOKUP('Données projet'!$B$13,Paramètres!$A$1:$I$88,5,0)</f>
        <v>339.58391999999998</v>
      </c>
      <c r="CV117" s="14">
        <f t="shared" si="101"/>
        <v>79.413975533980718</v>
      </c>
      <c r="CW117" s="22">
        <f t="shared" si="71"/>
        <v>729.75466805501628</v>
      </c>
      <c r="CX117" s="60">
        <f t="shared" si="72"/>
        <v>1023.0880013883495</v>
      </c>
      <c r="CY117" s="60">
        <f ca="1">AVERAGE(OFFSET($CX$3,0,0,'Données projet'!$E$13+1,1))-AVERAGE(OFFSET($H$3,0,0,'Données projet'!$E$13+1,1))</f>
        <v>450.52897460309299</v>
      </c>
      <c r="CZ117" s="60">
        <f t="shared" si="73"/>
        <v>256.43229384163016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4.9000000000000004</v>
      </c>
      <c r="DO117" s="13">
        <f>IF(A117&lt;'Données projet'!$A$166,$DL$205^A117,IF(A117='Données projet'!$A$166,'Données projet'!$B$166,DO116+DN117-DW116))</f>
        <v>351.09999999999997</v>
      </c>
      <c r="DP117" s="18">
        <f>DO117*VLOOKUP('Données projet'!$B$14,Paramètres!$A$1:$I$88,3,0)*VLOOKUP('Données projet'!$B$14,Paramètres!$A$1:$I$88,5,0)</f>
        <v>356.0154</v>
      </c>
      <c r="DQ117" s="14">
        <f t="shared" si="102"/>
        <v>82.799913449950012</v>
      </c>
      <c r="DR117" s="22">
        <f t="shared" si="75"/>
        <v>764.27000425866299</v>
      </c>
      <c r="DS117" s="60">
        <f t="shared" si="76"/>
        <v>1057.6033375919963</v>
      </c>
      <c r="DT117" s="60">
        <f ca="1">AVERAGE(OFFSET($DS$3,0,0,'Données projet'!$E$14+1,1))-AVERAGE(OFFSET($H$3,0,0,'Données projet'!$E$14+1,1))</f>
        <v>474.63177687063143</v>
      </c>
      <c r="DU117" s="60">
        <f t="shared" si="77"/>
        <v>268.5956535713255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4.9000000000000004</v>
      </c>
      <c r="EJ117" s="13">
        <f>IF(A117&lt;'Données projet'!$A$192,$EG$205^A117,IF(A117='Données projet'!$A$192,'Données projet'!$B$192,EJ116+EI117-ER116))</f>
        <v>351.09999999999997</v>
      </c>
      <c r="EK117" s="18">
        <f>EJ117*VLOOKUP('Données projet'!$B$15,Paramètres!$A$1:$I$88,3,0)*VLOOKUP('Données projet'!$B$15,Paramètres!$A$1:$I$88,5,0)</f>
        <v>306.72095999999999</v>
      </c>
      <c r="EL117" s="14">
        <f t="shared" si="103"/>
        <v>72.583612873301121</v>
      </c>
      <c r="EM117" s="22">
        <f t="shared" si="79"/>
        <v>660.62213108766616</v>
      </c>
      <c r="EN117" s="60">
        <f t="shared" si="80"/>
        <v>953.95546442099953</v>
      </c>
      <c r="EO117" s="60">
        <f ca="1">AVERAGE(OFFSET($EN$3,0,0,'Données projet'!$E$15+1,1))-AVERAGE(OFFSET($H$3,0,0,'Données projet'!$E$15+1,1))</f>
        <v>402.25078715328965</v>
      </c>
      <c r="EP117" s="60">
        <f t="shared" si="81"/>
        <v>232.06583422454258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0" t="e">
        <f t="shared" si="84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0" t="e">
        <f t="shared" si="88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0" t="e">
        <f t="shared" si="92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3">
      <c r="A118" s="11">
        <f t="shared" si="9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62.789999999999942</v>
      </c>
      <c r="D118" s="12">
        <f t="shared" si="9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8">
        <f t="shared" si="57"/>
        <v>397.15262066635069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-4.5474735088646412E-13</v>
      </c>
      <c r="O118" s="14">
        <f>N118*VLOOKUP('Données projet'!$B$9,Paramètres!$A$1:$I$88,3,0)*VLOOKUP('Données projet'!$B$9,Paramètres!$A$1:$I$88,5,0)</f>
        <v>-2.7193891583010558E-13</v>
      </c>
      <c r="P118" s="14" t="e">
        <f t="shared" si="9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271.38000364539801</v>
      </c>
      <c r="T118" s="60">
        <f t="shared" si="56"/>
        <v>264.52026741435606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8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IF(A118&lt;'Données projet'!$A$62,$AF$205^A118,IF(A118='Données projet'!$A$62,'Données projet'!$B$62,AI117+AH118-AQ117))</f>
        <v>-1.1368683772161603E-13</v>
      </c>
      <c r="AJ118" s="14">
        <f>AI118*VLOOKUP('Données projet'!$B$10,Paramètres!$A$1:$I$88,3,0)*VLOOKUP('Données projet'!$B$10,Paramètres!$A$1:$I$88,5,0)</f>
        <v>-5.3205440053716299E-14</v>
      </c>
      <c r="AK118" s="14" t="e">
        <f t="shared" si="98"/>
        <v>#NUM!</v>
      </c>
      <c r="AL118" s="22" t="e">
        <f t="shared" si="59"/>
        <v>#NUM!</v>
      </c>
      <c r="AM118" s="60" t="e">
        <f t="shared" si="60"/>
        <v>#NUM!</v>
      </c>
      <c r="AN118" s="60">
        <f ca="1">AVERAGE(OFFSET($AM$3,0,0,'Données projet'!$E$10+1,1))-AVERAGE(OFFSET($H$3,0,0,'Données projet'!$E$10+1,1))</f>
        <v>337.78495403273814</v>
      </c>
      <c r="AO118" s="60">
        <f t="shared" si="61"/>
        <v>125.68207463669694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356</v>
      </c>
      <c r="BB118" s="13">
        <f>VLOOKUP(A118,'Données projet'!$A$87:$I$107,9,0)</f>
        <v>4.9000000000000004</v>
      </c>
      <c r="BC118" s="13">
        <f t="array" ref="BC118">INDEX(BB:BB,MIN(IF(ISNUMBER(BB118:BB314),ROW(BB118:BB314),"")))</f>
        <v>4.9000000000000004</v>
      </c>
      <c r="BD118" s="13">
        <f>IF(A118&lt;'Données projet'!$A$88,$BA$205^A118,IF(A118='Données projet'!$A$88,'Données projet'!$B$88,BD117+BC118-BL117))</f>
        <v>355.99999999999994</v>
      </c>
      <c r="BE118" s="14">
        <f>BD118*VLOOKUP('Données projet'!$B$11,Paramètres!$A$1:$I$88,3,0)*VLOOKUP('Données projet'!$B$11,Paramètres!$A$1:$I$88,5,0)</f>
        <v>322.10879999999997</v>
      </c>
      <c r="BF118" s="14">
        <f t="shared" si="99"/>
        <v>75.791962638025268</v>
      </c>
      <c r="BG118" s="22">
        <f t="shared" si="63"/>
        <v>693.01049492789389</v>
      </c>
      <c r="BH118" s="60">
        <f t="shared" si="64"/>
        <v>986.34382826122715</v>
      </c>
      <c r="BI118" s="60">
        <f ca="1">AVERAGE(OFFSET($BH$3,0,0,'Données projet'!$E$11+1,1))-AVERAGE(OFFSET($H$3,0,0,'Données projet'!$E$11+1,1))</f>
        <v>418.35474121670717</v>
      </c>
      <c r="BJ118" s="60">
        <f t="shared" si="65"/>
        <v>240.19413322685813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49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494</v>
      </c>
      <c r="BW118" s="13">
        <f>VLOOKUP(A118,'Données projet'!$A$113:$I$133,9,0)</f>
        <v>5.6</v>
      </c>
      <c r="BX118" s="13">
        <f t="array" ref="BX118">INDEX(BW:BW,MIN(IF(ISNUMBER(BW118:BW314),ROW(BW118:BW314),"")))</f>
        <v>5.6</v>
      </c>
      <c r="BY118" s="13">
        <f>IF(A118&lt;'Données projet'!$A$114,$BV$205^A118,IF(A118='Données projet'!$A$114,'Données projet'!$B$114,BY117+BX118-CG117))</f>
        <v>494.00000000000011</v>
      </c>
      <c r="BZ118" s="14">
        <f>BY118*VLOOKUP('Données projet'!$B$12,Paramètres!$A$1:$I$88,3,0)*VLOOKUP('Données projet'!$B$12,Paramètres!$A$1:$I$88,5,0)</f>
        <v>470.09040000000016</v>
      </c>
      <c r="CA118" s="14">
        <f t="shared" si="100"/>
        <v>105.8501637625086</v>
      </c>
      <c r="CB118" s="22">
        <f t="shared" si="67"/>
        <v>1003.0964818863695</v>
      </c>
      <c r="CC118" s="60">
        <f t="shared" si="68"/>
        <v>1296.4298152197027</v>
      </c>
      <c r="CD118" s="60">
        <f ca="1">AVERAGE(OFFSET($CC$3,0,0,'Données projet'!$E$12+1,1))-AVERAGE(OFFSET($H$3,0,0,'Données projet'!$E$12+1,1))</f>
        <v>623.21217629928469</v>
      </c>
      <c r="CE118" s="60">
        <f t="shared" si="69"/>
        <v>481.72972161993044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356</v>
      </c>
      <c r="CR118" s="13">
        <f>VLOOKUP(A118,'Données projet'!$A$139:$I$159,9,0)</f>
        <v>4.9000000000000004</v>
      </c>
      <c r="CS118" s="13">
        <f t="array" ref="CS118">INDEX(CR:CR,MIN(IF(ISNUMBER(CR118:CR314),ROW(CR118:CR314),"")))</f>
        <v>4.9000000000000004</v>
      </c>
      <c r="CT118" s="13">
        <f>IF(A118&lt;'Données projet'!$A$140,$CQ$205^A118,IF(A118='Données projet'!$A$140,'Données projet'!$B$140,CT117+CS118-DB117))</f>
        <v>355.99999999999994</v>
      </c>
      <c r="CU118" s="18">
        <f>CT118*VLOOKUP('Données projet'!$B$13,Paramètres!$A$1:$I$88,3,0)*VLOOKUP('Données projet'!$B$13,Paramètres!$A$1:$I$88,5,0)</f>
        <v>344.32319999999999</v>
      </c>
      <c r="CV118" s="14">
        <f t="shared" si="101"/>
        <v>80.392489025024531</v>
      </c>
      <c r="CW118" s="22">
        <f t="shared" si="71"/>
        <v>739.71315838525106</v>
      </c>
      <c r="CX118" s="60">
        <f t="shared" si="72"/>
        <v>1033.0464917185843</v>
      </c>
      <c r="CY118" s="60">
        <f ca="1">AVERAGE(OFFSET($CX$3,0,0,'Données projet'!$E$13+1,1))-AVERAGE(OFFSET($H$3,0,0,'Données projet'!$E$13+1,1))</f>
        <v>450.52897460309299</v>
      </c>
      <c r="CZ118" s="60">
        <f t="shared" si="73"/>
        <v>256.43229384163016</v>
      </c>
      <c r="DA118" s="16">
        <f>IF(ISNA(VLOOKUP(A118,'Données projet'!$A$139:$I$159,3,0)),0,VLOOKUP(A118,'Données projet'!$A$139:$I$159,3,0))</f>
        <v>10</v>
      </c>
      <c r="DB118" s="16">
        <f>IF(ISNA(VLOOKUP(A118,'Données projet'!$A$139:$I$159,4,0)),0,VLOOKUP(A118,'Données projet'!$A$139:$I$159,4,0))</f>
        <v>49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356</v>
      </c>
      <c r="DM118" s="13">
        <f>VLOOKUP(A118,'Données projet'!$A$165:$I$185,9,0)</f>
        <v>4.9000000000000004</v>
      </c>
      <c r="DN118" s="13">
        <f t="array" ref="DN118">INDEX(DM:DM,MIN(IF(ISNUMBER(DM118:DM314),ROW(DM118:DM314),"")))</f>
        <v>4.9000000000000004</v>
      </c>
      <c r="DO118" s="13">
        <f>IF(A118&lt;'Données projet'!$A$166,$DL$205^A118,IF(A118='Données projet'!$A$166,'Données projet'!$B$166,DO117+DN118-DW117))</f>
        <v>355.99999999999994</v>
      </c>
      <c r="DP118" s="18">
        <f>DO118*VLOOKUP('Données projet'!$B$14,Paramètres!$A$1:$I$88,3,0)*VLOOKUP('Données projet'!$B$14,Paramètres!$A$1:$I$88,5,0)</f>
        <v>360.98399999999998</v>
      </c>
      <c r="DQ118" s="14">
        <f t="shared" si="102"/>
        <v>83.8201473801021</v>
      </c>
      <c r="DR118" s="22">
        <f t="shared" si="75"/>
        <v>774.70055668701116</v>
      </c>
      <c r="DS118" s="60">
        <f t="shared" si="76"/>
        <v>1068.0338900203444</v>
      </c>
      <c r="DT118" s="60">
        <f ca="1">AVERAGE(OFFSET($DS$3,0,0,'Données projet'!$E$14+1,1))-AVERAGE(OFFSET($H$3,0,0,'Données projet'!$E$14+1,1))</f>
        <v>474.63177687063143</v>
      </c>
      <c r="DU118" s="60">
        <f t="shared" si="77"/>
        <v>268.5956535713255</v>
      </c>
      <c r="DV118" s="16">
        <f>IF(ISNA(VLOOKUP(A118,'Données projet'!$A$165:$I$185,3,0)),0,VLOOKUP(A118,'Données projet'!$A$165:$I$185,3,0))</f>
        <v>10</v>
      </c>
      <c r="DW118" s="16">
        <f>IF(ISNA(VLOOKUP(A118,'Données projet'!$A$165:$I$185,4,0)),0,VLOOKUP(A118,'Données projet'!$A$165:$I$185,4,0))</f>
        <v>49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356</v>
      </c>
      <c r="EH118" s="13">
        <f>VLOOKUP(A118,'Données projet'!$A$191:$I$211,9,0)</f>
        <v>4.9000000000000004</v>
      </c>
      <c r="EI118" s="13">
        <f t="array" ref="EI118">INDEX(EH:EH,MIN(IF(ISNUMBER(EH118:EH314),ROW(EH118:EH314),"")))</f>
        <v>4.9000000000000004</v>
      </c>
      <c r="EJ118" s="13">
        <f>IF(A118&lt;'Données projet'!$A$192,$EG$205^A118,IF(A118='Données projet'!$A$192,'Données projet'!$B$192,EJ117+EI118-ER117))</f>
        <v>355.99999999999994</v>
      </c>
      <c r="EK118" s="18">
        <f>EJ118*VLOOKUP('Données projet'!$B$15,Paramètres!$A$1:$I$88,3,0)*VLOOKUP('Données projet'!$B$15,Paramètres!$A$1:$I$88,5,0)</f>
        <v>311.0016</v>
      </c>
      <c r="EL118" s="14">
        <f t="shared" si="103"/>
        <v>73.477964830216251</v>
      </c>
      <c r="EM118" s="22">
        <f t="shared" si="79"/>
        <v>669.63524207929322</v>
      </c>
      <c r="EN118" s="60">
        <f t="shared" si="80"/>
        <v>962.96857541262648</v>
      </c>
      <c r="EO118" s="60">
        <f ca="1">AVERAGE(OFFSET($EN$3,0,0,'Données projet'!$E$15+1,1))-AVERAGE(OFFSET($H$3,0,0,'Données projet'!$E$15+1,1))</f>
        <v>402.25078715328965</v>
      </c>
      <c r="EP118" s="60">
        <f t="shared" si="81"/>
        <v>232.06583422454258</v>
      </c>
      <c r="EQ118" s="16">
        <f>IF(ISNA(VLOOKUP(A118,'Données projet'!$A$191:$I$211,3,0)),0,VLOOKUP(A118,'Données projet'!$A$191:$I$211,3,0))</f>
        <v>10</v>
      </c>
      <c r="ER118" s="16">
        <f>IF(ISNA(VLOOKUP(A118,'Données projet'!$A$191:$I$211,4,0)),0,VLOOKUP(A118,'Données projet'!$A$191:$I$211,4,0))</f>
        <v>49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0" t="e">
        <f t="shared" si="84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0" t="e">
        <f t="shared" si="88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0" t="e">
        <f t="shared" si="92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3">
      <c r="A119" s="11">
        <f t="shared" si="9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63.335999999999942</v>
      </c>
      <c r="D119" s="12">
        <f t="shared" si="9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8">
        <f t="shared" si="57"/>
        <v>398.34261137329793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-4.5474735088646412E-13</v>
      </c>
      <c r="O119" s="14">
        <f>N119*VLOOKUP('Données projet'!$B$9,Paramètres!$A$1:$I$88,3,0)*VLOOKUP('Données projet'!$B$9,Paramètres!$A$1:$I$88,5,0)</f>
        <v>-2.7193891583010558E-13</v>
      </c>
      <c r="P119" s="14" t="e">
        <f t="shared" si="9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271.38000364539801</v>
      </c>
      <c r="T119" s="60">
        <f t="shared" si="56"/>
        <v>264.52026741435606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8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IF(A119&lt;'Données projet'!$A$62,$AF$205^A119,IF(A119='Données projet'!$A$62,'Données projet'!$B$62,AI118+AH119-AQ118))</f>
        <v>-1.1368683772161603E-13</v>
      </c>
      <c r="AJ119" s="14">
        <f>AI119*VLOOKUP('Données projet'!$B$10,Paramètres!$A$1:$I$88,3,0)*VLOOKUP('Données projet'!$B$10,Paramètres!$A$1:$I$88,5,0)</f>
        <v>-5.3205440053716299E-14</v>
      </c>
      <c r="AK119" s="14" t="e">
        <f t="shared" si="98"/>
        <v>#NUM!</v>
      </c>
      <c r="AL119" s="22" t="e">
        <f t="shared" si="59"/>
        <v>#NUM!</v>
      </c>
      <c r="AM119" s="60" t="e">
        <f t="shared" si="60"/>
        <v>#NUM!</v>
      </c>
      <c r="AN119" s="60">
        <f ca="1">AVERAGE(OFFSET($AM$3,0,0,'Données projet'!$E$10+1,1))-AVERAGE(OFFSET($H$3,0,0,'Données projet'!$E$10+1,1))</f>
        <v>337.78495403273814</v>
      </c>
      <c r="AO119" s="60">
        <f t="shared" si="61"/>
        <v>125.68207463669694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4.2</v>
      </c>
      <c r="BD119" s="13">
        <f>IF(A119&lt;'Données projet'!$A$88,$BA$205^A119,IF(A119='Données projet'!$A$88,'Données projet'!$B$88,BD118+BC119-BL118))</f>
        <v>311.19999999999993</v>
      </c>
      <c r="BE119" s="14">
        <f>BD119*VLOOKUP('Données projet'!$B$11,Paramètres!$A$1:$I$88,3,0)*VLOOKUP('Données projet'!$B$11,Paramètres!$A$1:$I$88,5,0)</f>
        <v>281.57375999999994</v>
      </c>
      <c r="BF119" s="14">
        <f t="shared" si="99"/>
        <v>67.299481043334993</v>
      </c>
      <c r="BG119" s="22">
        <f t="shared" si="63"/>
        <v>607.62089481714168</v>
      </c>
      <c r="BH119" s="60">
        <f t="shared" si="64"/>
        <v>900.95422815047505</v>
      </c>
      <c r="BI119" s="60">
        <f ca="1">AVERAGE(OFFSET($BH$3,0,0,'Données projet'!$E$11+1,1))-AVERAGE(OFFSET($H$3,0,0,'Données projet'!$E$11+1,1))</f>
        <v>418.35474121670717</v>
      </c>
      <c r="BJ119" s="60">
        <f t="shared" si="65"/>
        <v>240.19413322685813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5.4</v>
      </c>
      <c r="BY119" s="13">
        <f>IF(A119&lt;'Données projet'!$A$114,$BV$205^A119,IF(A119='Données projet'!$A$114,'Données projet'!$B$114,BY118+BX119-CG118))</f>
        <v>499.40000000000009</v>
      </c>
      <c r="BZ119" s="14">
        <f>BY119*VLOOKUP('Données projet'!$B$12,Paramètres!$A$1:$I$88,3,0)*VLOOKUP('Données projet'!$B$12,Paramètres!$A$1:$I$88,5,0)</f>
        <v>475.22904000000011</v>
      </c>
      <c r="CA119" s="14">
        <f t="shared" si="100"/>
        <v>106.87189997725949</v>
      </c>
      <c r="CB119" s="22">
        <f t="shared" si="67"/>
        <v>1013.825803793727</v>
      </c>
      <c r="CC119" s="60">
        <f t="shared" si="68"/>
        <v>1307.1591371270604</v>
      </c>
      <c r="CD119" s="60">
        <f ca="1">AVERAGE(OFFSET($CC$3,0,0,'Données projet'!$E$12+1,1))-AVERAGE(OFFSET($H$3,0,0,'Données projet'!$E$12+1,1))</f>
        <v>623.21217629928469</v>
      </c>
      <c r="CE119" s="60">
        <f t="shared" si="69"/>
        <v>481.72972161993044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4.2</v>
      </c>
      <c r="CT119" s="13">
        <f>IF(A119&lt;'Données projet'!$A$140,$CQ$205^A119,IF(A119='Données projet'!$A$140,'Données projet'!$B$140,CT118+CS119-DB118))</f>
        <v>311.19999999999993</v>
      </c>
      <c r="CU119" s="18">
        <f>CT119*VLOOKUP('Données projet'!$B$13,Paramètres!$A$1:$I$88,3,0)*VLOOKUP('Données projet'!$B$13,Paramètres!$A$1:$I$88,5,0)</f>
        <v>300.99263999999994</v>
      </c>
      <c r="CV119" s="14">
        <f t="shared" si="101"/>
        <v>71.384518923273589</v>
      </c>
      <c r="CW119" s="22">
        <f t="shared" si="71"/>
        <v>648.55688512470135</v>
      </c>
      <c r="CX119" s="60">
        <f t="shared" si="72"/>
        <v>941.89021845803472</v>
      </c>
      <c r="CY119" s="60">
        <f ca="1">AVERAGE(OFFSET($CX$3,0,0,'Données projet'!$E$13+1,1))-AVERAGE(OFFSET($H$3,0,0,'Données projet'!$E$13+1,1))</f>
        <v>450.52897460309299</v>
      </c>
      <c r="CZ119" s="60">
        <f t="shared" si="73"/>
        <v>256.43229384163016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4.2</v>
      </c>
      <c r="DO119" s="13">
        <f>IF(A119&lt;'Données projet'!$A$166,$DL$205^A119,IF(A119='Données projet'!$A$166,'Données projet'!$B$166,DO118+DN119-DW118))</f>
        <v>311.19999999999993</v>
      </c>
      <c r="DP119" s="18">
        <f>DO119*VLOOKUP('Données projet'!$B$14,Paramètres!$A$1:$I$88,3,0)*VLOOKUP('Données projet'!$B$14,Paramètres!$A$1:$I$88,5,0)</f>
        <v>315.55679999999995</v>
      </c>
      <c r="DQ119" s="14">
        <f t="shared" si="102"/>
        <v>74.42810851327107</v>
      </c>
      <c r="DR119" s="22">
        <f t="shared" si="75"/>
        <v>679.22371566061372</v>
      </c>
      <c r="DS119" s="60">
        <f t="shared" si="76"/>
        <v>972.55704899394709</v>
      </c>
      <c r="DT119" s="60">
        <f ca="1">AVERAGE(OFFSET($DS$3,0,0,'Données projet'!$E$14+1,1))-AVERAGE(OFFSET($H$3,0,0,'Données projet'!$E$14+1,1))</f>
        <v>474.63177687063143</v>
      </c>
      <c r="DU119" s="60">
        <f t="shared" si="77"/>
        <v>268.5956535713255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4.2</v>
      </c>
      <c r="EJ119" s="13">
        <f>IF(A119&lt;'Données projet'!$A$192,$EG$205^A119,IF(A119='Données projet'!$A$192,'Données projet'!$B$192,EJ118+EI119-ER118))</f>
        <v>311.19999999999993</v>
      </c>
      <c r="EK119" s="18">
        <f>EJ119*VLOOKUP('Données projet'!$B$15,Paramètres!$A$1:$I$88,3,0)*VLOOKUP('Données projet'!$B$15,Paramètres!$A$1:$I$88,5,0)</f>
        <v>271.86432000000002</v>
      </c>
      <c r="EL119" s="14">
        <f t="shared" si="103"/>
        <v>65.244766451172865</v>
      </c>
      <c r="EM119" s="22">
        <f t="shared" si="79"/>
        <v>587.13165890245932</v>
      </c>
      <c r="EN119" s="60">
        <f t="shared" si="80"/>
        <v>880.46499223579258</v>
      </c>
      <c r="EO119" s="60">
        <f ca="1">AVERAGE(OFFSET($EN$3,0,0,'Données projet'!$E$15+1,1))-AVERAGE(OFFSET($H$3,0,0,'Données projet'!$E$15+1,1))</f>
        <v>402.25078715328965</v>
      </c>
      <c r="EP119" s="60">
        <f t="shared" si="81"/>
        <v>232.06583422454258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0" t="e">
        <f t="shared" si="84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0" t="e">
        <f t="shared" si="88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0" t="e">
        <f t="shared" si="92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3">
      <c r="A120" s="11">
        <f t="shared" si="9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63.881999999999941</v>
      </c>
      <c r="D120" s="12">
        <f t="shared" si="9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8">
        <f t="shared" si="57"/>
        <v>399.53236233242478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-4.5474735088646412E-13</v>
      </c>
      <c r="O120" s="14">
        <f>N120*VLOOKUP('Données projet'!$B$9,Paramètres!$A$1:$I$88,3,0)*VLOOKUP('Données projet'!$B$9,Paramètres!$A$1:$I$88,5,0)</f>
        <v>-2.7193891583010558E-13</v>
      </c>
      <c r="P120" s="14" t="e">
        <f t="shared" si="9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271.38000364539801</v>
      </c>
      <c r="T120" s="60">
        <f t="shared" si="56"/>
        <v>264.52026741435606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8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IF(A120&lt;'Données projet'!$A$62,$AF$205^A120,IF(A120='Données projet'!$A$62,'Données projet'!$B$62,AI119+AH120-AQ119))</f>
        <v>-1.1368683772161603E-13</v>
      </c>
      <c r="AJ120" s="14">
        <f>AI120*VLOOKUP('Données projet'!$B$10,Paramètres!$A$1:$I$88,3,0)*VLOOKUP('Données projet'!$B$10,Paramètres!$A$1:$I$88,5,0)</f>
        <v>-5.3205440053716299E-14</v>
      </c>
      <c r="AK120" s="14" t="e">
        <f t="shared" si="98"/>
        <v>#NUM!</v>
      </c>
      <c r="AL120" s="22" t="e">
        <f t="shared" si="59"/>
        <v>#NUM!</v>
      </c>
      <c r="AM120" s="60" t="e">
        <f t="shared" si="60"/>
        <v>#NUM!</v>
      </c>
      <c r="AN120" s="60">
        <f ca="1">AVERAGE(OFFSET($AM$3,0,0,'Données projet'!$E$10+1,1))-AVERAGE(OFFSET($H$3,0,0,'Données projet'!$E$10+1,1))</f>
        <v>337.78495403273814</v>
      </c>
      <c r="AO120" s="60">
        <f t="shared" si="61"/>
        <v>125.68207463669694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4.2</v>
      </c>
      <c r="BD120" s="13">
        <f>IF(A120&lt;'Données projet'!$A$88,$BA$205^A120,IF(A120='Données projet'!$A$88,'Données projet'!$B$88,BD119+BC120-BL119))</f>
        <v>315.39999999999992</v>
      </c>
      <c r="BE120" s="14">
        <f>BD120*VLOOKUP('Données projet'!$B$11,Paramètres!$A$1:$I$88,3,0)*VLOOKUP('Données projet'!$B$11,Paramètres!$A$1:$I$88,5,0)</f>
        <v>285.37391999999988</v>
      </c>
      <c r="BF120" s="14">
        <f t="shared" si="99"/>
        <v>68.101413083167643</v>
      </c>
      <c r="BG120" s="22">
        <f t="shared" si="63"/>
        <v>615.63620511985016</v>
      </c>
      <c r="BH120" s="60">
        <f t="shared" si="64"/>
        <v>908.96953845318353</v>
      </c>
      <c r="BI120" s="60">
        <f ca="1">AVERAGE(OFFSET($BH$3,0,0,'Données projet'!$E$11+1,1))-AVERAGE(OFFSET($H$3,0,0,'Données projet'!$E$11+1,1))</f>
        <v>418.35474121670717</v>
      </c>
      <c r="BJ120" s="60">
        <f t="shared" si="65"/>
        <v>240.19413322685813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5.4</v>
      </c>
      <c r="BY120" s="13">
        <f>IF(A120&lt;'Données projet'!$A$114,$BV$205^A120,IF(A120='Données projet'!$A$114,'Données projet'!$B$114,BY119+BX120-CG119))</f>
        <v>504.80000000000007</v>
      </c>
      <c r="BZ120" s="14">
        <f>BY120*VLOOKUP('Données projet'!$B$12,Paramètres!$A$1:$I$88,3,0)*VLOOKUP('Données projet'!$B$12,Paramètres!$A$1:$I$88,5,0)</f>
        <v>480.36768000000012</v>
      </c>
      <c r="CA120" s="14">
        <f t="shared" si="100"/>
        <v>107.89235098626064</v>
      </c>
      <c r="CB120" s="22">
        <f t="shared" si="67"/>
        <v>1024.5528873010708</v>
      </c>
      <c r="CC120" s="60">
        <f t="shared" si="68"/>
        <v>1317.886220634404</v>
      </c>
      <c r="CD120" s="60">
        <f ca="1">AVERAGE(OFFSET($CC$3,0,0,'Données projet'!$E$12+1,1))-AVERAGE(OFFSET($H$3,0,0,'Données projet'!$E$12+1,1))</f>
        <v>623.21217629928469</v>
      </c>
      <c r="CE120" s="60">
        <f t="shared" si="69"/>
        <v>481.72972161993044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4.2</v>
      </c>
      <c r="CT120" s="13">
        <f>IF(A120&lt;'Données projet'!$A$140,$CQ$205^A120,IF(A120='Données projet'!$A$140,'Données projet'!$B$140,CT119+CS120-DB119))</f>
        <v>315.39999999999992</v>
      </c>
      <c r="CU120" s="18">
        <f>CT120*VLOOKUP('Données projet'!$B$13,Paramètres!$A$1:$I$88,3,0)*VLOOKUP('Données projet'!$B$13,Paramètres!$A$1:$I$88,5,0)</f>
        <v>305.05487999999991</v>
      </c>
      <c r="CV120" s="14">
        <f t="shared" si="101"/>
        <v>72.235127753908458</v>
      </c>
      <c r="CW120" s="22">
        <f t="shared" si="71"/>
        <v>657.11343017139041</v>
      </c>
      <c r="CX120" s="60">
        <f t="shared" si="72"/>
        <v>950.44676350472378</v>
      </c>
      <c r="CY120" s="60">
        <f ca="1">AVERAGE(OFFSET($CX$3,0,0,'Données projet'!$E$13+1,1))-AVERAGE(OFFSET($H$3,0,0,'Données projet'!$E$13+1,1))</f>
        <v>450.52897460309299</v>
      </c>
      <c r="CZ120" s="60">
        <f t="shared" si="73"/>
        <v>256.43229384163016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4.2</v>
      </c>
      <c r="DO120" s="13">
        <f>IF(A120&lt;'Données projet'!$A$166,$DL$205^A120,IF(A120='Données projet'!$A$166,'Données projet'!$B$166,DO119+DN120-DW119))</f>
        <v>315.39999999999992</v>
      </c>
      <c r="DP120" s="18">
        <f>DO120*VLOOKUP('Données projet'!$B$14,Paramètres!$A$1:$I$88,3,0)*VLOOKUP('Données projet'!$B$14,Paramètres!$A$1:$I$88,5,0)</f>
        <v>319.81559999999996</v>
      </c>
      <c r="DQ120" s="14">
        <f t="shared" si="102"/>
        <v>75.314984369601916</v>
      </c>
      <c r="DR120" s="22">
        <f t="shared" si="75"/>
        <v>688.18576777705664</v>
      </c>
      <c r="DS120" s="60">
        <f t="shared" si="76"/>
        <v>981.51910111039001</v>
      </c>
      <c r="DT120" s="60">
        <f ca="1">AVERAGE(OFFSET($DS$3,0,0,'Données projet'!$E$14+1,1))-AVERAGE(OFFSET($H$3,0,0,'Données projet'!$E$14+1,1))</f>
        <v>474.63177687063143</v>
      </c>
      <c r="DU120" s="60">
        <f t="shared" si="77"/>
        <v>268.5956535713255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4.2</v>
      </c>
      <c r="EJ120" s="13">
        <f>IF(A120&lt;'Données projet'!$A$192,$EG$205^A120,IF(A120='Données projet'!$A$192,'Données projet'!$B$192,EJ119+EI120-ER119))</f>
        <v>315.39999999999992</v>
      </c>
      <c r="EK120" s="18">
        <f>EJ120*VLOOKUP('Données projet'!$B$15,Paramètres!$A$1:$I$88,3,0)*VLOOKUP('Données projet'!$B$15,Paramètres!$A$1:$I$88,5,0)</f>
        <v>275.53343999999998</v>
      </c>
      <c r="EL120" s="14">
        <f t="shared" si="103"/>
        <v>66.022214773766848</v>
      </c>
      <c r="EM120" s="22">
        <f t="shared" si="79"/>
        <v>594.87609873097711</v>
      </c>
      <c r="EN120" s="60">
        <f t="shared" si="80"/>
        <v>888.20943206431048</v>
      </c>
      <c r="EO120" s="60">
        <f ca="1">AVERAGE(OFFSET($EN$3,0,0,'Données projet'!$E$15+1,1))-AVERAGE(OFFSET($H$3,0,0,'Données projet'!$E$15+1,1))</f>
        <v>402.25078715328965</v>
      </c>
      <c r="EP120" s="60">
        <f t="shared" si="81"/>
        <v>232.06583422454258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0" t="e">
        <f t="shared" si="84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0" t="e">
        <f t="shared" si="88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0" t="e">
        <f t="shared" si="92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3">
      <c r="A121" s="11">
        <f t="shared" si="9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64.42799999999994</v>
      </c>
      <c r="D121" s="12">
        <f t="shared" si="9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8">
        <f t="shared" si="57"/>
        <v>400.72187583029472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-4.5474735088646412E-13</v>
      </c>
      <c r="O121" s="14">
        <f>N121*VLOOKUP('Données projet'!$B$9,Paramètres!$A$1:$I$88,3,0)*VLOOKUP('Données projet'!$B$9,Paramètres!$A$1:$I$88,5,0)</f>
        <v>-2.7193891583010558E-13</v>
      </c>
      <c r="P121" s="14" t="e">
        <f t="shared" si="9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271.38000364539801</v>
      </c>
      <c r="T121" s="60">
        <f t="shared" si="56"/>
        <v>264.52026741435606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8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IF(A121&lt;'Données projet'!$A$62,$AF$205^A121,IF(A121='Données projet'!$A$62,'Données projet'!$B$62,AI120+AH121-AQ120))</f>
        <v>-1.1368683772161603E-13</v>
      </c>
      <c r="AJ121" s="14">
        <f>AI121*VLOOKUP('Données projet'!$B$10,Paramètres!$A$1:$I$88,3,0)*VLOOKUP('Données projet'!$B$10,Paramètres!$A$1:$I$88,5,0)</f>
        <v>-5.3205440053716299E-14</v>
      </c>
      <c r="AK121" s="14" t="e">
        <f t="shared" si="98"/>
        <v>#NUM!</v>
      </c>
      <c r="AL121" s="22" t="e">
        <f t="shared" si="59"/>
        <v>#NUM!</v>
      </c>
      <c r="AM121" s="60" t="e">
        <f t="shared" si="60"/>
        <v>#NUM!</v>
      </c>
      <c r="AN121" s="60">
        <f ca="1">AVERAGE(OFFSET($AM$3,0,0,'Données projet'!$E$10+1,1))-AVERAGE(OFFSET($H$3,0,0,'Données projet'!$E$10+1,1))</f>
        <v>337.78495403273814</v>
      </c>
      <c r="AO121" s="60">
        <f t="shared" si="61"/>
        <v>125.68207463669694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4.2</v>
      </c>
      <c r="BD121" s="13">
        <f>IF(A121&lt;'Données projet'!$A$88,$BA$205^A121,IF(A121='Données projet'!$A$88,'Données projet'!$B$88,BD120+BC121-BL120))</f>
        <v>319.59999999999991</v>
      </c>
      <c r="BE121" s="14">
        <f>BD121*VLOOKUP('Données projet'!$B$11,Paramètres!$A$1:$I$88,3,0)*VLOOKUP('Données projet'!$B$11,Paramètres!$A$1:$I$88,5,0)</f>
        <v>289.17407999999989</v>
      </c>
      <c r="BF121" s="14">
        <f t="shared" si="99"/>
        <v>68.902103026957676</v>
      </c>
      <c r="BG121" s="22">
        <f t="shared" si="63"/>
        <v>623.64935210528438</v>
      </c>
      <c r="BH121" s="60">
        <f t="shared" si="64"/>
        <v>916.98268543861764</v>
      </c>
      <c r="BI121" s="60">
        <f ca="1">AVERAGE(OFFSET($BH$3,0,0,'Données projet'!$E$11+1,1))-AVERAGE(OFFSET($H$3,0,0,'Données projet'!$E$11+1,1))</f>
        <v>418.35474121670717</v>
      </c>
      <c r="BJ121" s="60">
        <f t="shared" si="65"/>
        <v>240.19413322685813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5.4</v>
      </c>
      <c r="BY121" s="13">
        <f>IF(A121&lt;'Données projet'!$A$114,$BV$205^A121,IF(A121='Données projet'!$A$114,'Données projet'!$B$114,BY120+BX121-CG120))</f>
        <v>510.20000000000005</v>
      </c>
      <c r="BZ121" s="14">
        <f>BY121*VLOOKUP('Données projet'!$B$12,Paramètres!$A$1:$I$88,3,0)*VLOOKUP('Données projet'!$B$12,Paramètres!$A$1:$I$88,5,0)</f>
        <v>485.50632000000007</v>
      </c>
      <c r="CA121" s="14">
        <f t="shared" si="100"/>
        <v>108.91153212908212</v>
      </c>
      <c r="CB121" s="22">
        <f t="shared" si="67"/>
        <v>1035.277759124818</v>
      </c>
      <c r="CC121" s="60">
        <f t="shared" si="68"/>
        <v>1328.6110924581512</v>
      </c>
      <c r="CD121" s="60">
        <f ca="1">AVERAGE(OFFSET($CC$3,0,0,'Données projet'!$E$12+1,1))-AVERAGE(OFFSET($H$3,0,0,'Données projet'!$E$12+1,1))</f>
        <v>623.21217629928469</v>
      </c>
      <c r="CE121" s="60">
        <f t="shared" si="69"/>
        <v>481.72972161993044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4.2</v>
      </c>
      <c r="CT121" s="13">
        <f>IF(A121&lt;'Données projet'!$A$140,$CQ$205^A121,IF(A121='Données projet'!$A$140,'Données projet'!$B$140,CT120+CS121-DB120))</f>
        <v>319.59999999999991</v>
      </c>
      <c r="CU121" s="18">
        <f>CT121*VLOOKUP('Données projet'!$B$13,Paramètres!$A$1:$I$88,3,0)*VLOOKUP('Données projet'!$B$13,Paramètres!$A$1:$I$88,5,0)</f>
        <v>309.11711999999989</v>
      </c>
      <c r="CV121" s="14">
        <f t="shared" si="101"/>
        <v>73.084419094020859</v>
      </c>
      <c r="CW121" s="22">
        <f t="shared" si="71"/>
        <v>665.66768058875277</v>
      </c>
      <c r="CX121" s="60">
        <f t="shared" si="72"/>
        <v>959.00101392208603</v>
      </c>
      <c r="CY121" s="60">
        <f ca="1">AVERAGE(OFFSET($CX$3,0,0,'Données projet'!$E$13+1,1))-AVERAGE(OFFSET($H$3,0,0,'Données projet'!$E$13+1,1))</f>
        <v>450.52897460309299</v>
      </c>
      <c r="CZ121" s="60">
        <f t="shared" si="73"/>
        <v>256.43229384163016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4.2</v>
      </c>
      <c r="DO121" s="13">
        <f>IF(A121&lt;'Données projet'!$A$166,$DL$205^A121,IF(A121='Données projet'!$A$166,'Données projet'!$B$166,DO120+DN121-DW120))</f>
        <v>319.59999999999991</v>
      </c>
      <c r="DP121" s="18">
        <f>DO121*VLOOKUP('Données projet'!$B$14,Paramètres!$A$1:$I$88,3,0)*VLOOKUP('Données projet'!$B$14,Paramètres!$A$1:$I$88,5,0)</f>
        <v>324.07439999999991</v>
      </c>
      <c r="DQ121" s="14">
        <f t="shared" si="102"/>
        <v>76.200486562159924</v>
      </c>
      <c r="DR121" s="22">
        <f t="shared" si="75"/>
        <v>697.14542742909498</v>
      </c>
      <c r="DS121" s="60">
        <f t="shared" si="76"/>
        <v>990.47876076242824</v>
      </c>
      <c r="DT121" s="60">
        <f ca="1">AVERAGE(OFFSET($DS$3,0,0,'Données projet'!$E$14+1,1))-AVERAGE(OFFSET($H$3,0,0,'Données projet'!$E$14+1,1))</f>
        <v>474.63177687063143</v>
      </c>
      <c r="DU121" s="60">
        <f t="shared" si="77"/>
        <v>268.5956535713255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4.2</v>
      </c>
      <c r="EJ121" s="13">
        <f>IF(A121&lt;'Données projet'!$A$192,$EG$205^A121,IF(A121='Données projet'!$A$192,'Données projet'!$B$192,EJ120+EI121-ER120))</f>
        <v>319.59999999999991</v>
      </c>
      <c r="EK121" s="18">
        <f>EJ121*VLOOKUP('Données projet'!$B$15,Paramètres!$A$1:$I$88,3,0)*VLOOKUP('Données projet'!$B$15,Paramètres!$A$1:$I$88,5,0)</f>
        <v>279.20255999999995</v>
      </c>
      <c r="EL121" s="14">
        <f t="shared" si="103"/>
        <v>66.798458922644443</v>
      </c>
      <c r="EM121" s="22">
        <f t="shared" si="79"/>
        <v>602.61844129027224</v>
      </c>
      <c r="EN121" s="60">
        <f t="shared" si="80"/>
        <v>895.95177462360562</v>
      </c>
      <c r="EO121" s="60">
        <f ca="1">AVERAGE(OFFSET($EN$3,0,0,'Données projet'!$E$15+1,1))-AVERAGE(OFFSET($H$3,0,0,'Données projet'!$E$15+1,1))</f>
        <v>402.25078715328965</v>
      </c>
      <c r="EP121" s="60">
        <f t="shared" si="81"/>
        <v>232.06583422454258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0" t="e">
        <f t="shared" si="84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0" t="e">
        <f t="shared" si="88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0" t="e">
        <f t="shared" si="92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3">
      <c r="A122" s="11">
        <f t="shared" si="9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64.973999999999947</v>
      </c>
      <c r="D122" s="12">
        <f t="shared" si="9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8">
        <f t="shared" si="57"/>
        <v>401.91115411247904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-4.5474735088646412E-13</v>
      </c>
      <c r="O122" s="14">
        <f>N122*VLOOKUP('Données projet'!$B$9,Paramètres!$A$1:$I$88,3,0)*VLOOKUP('Données projet'!$B$9,Paramètres!$A$1:$I$88,5,0)</f>
        <v>-2.7193891583010558E-13</v>
      </c>
      <c r="P122" s="14" t="e">
        <f t="shared" si="9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271.38000364539801</v>
      </c>
      <c r="T122" s="60">
        <f t="shared" si="56"/>
        <v>264.52026741435606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8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IF(A122&lt;'Données projet'!$A$62,$AF$205^A122,IF(A122='Données projet'!$A$62,'Données projet'!$B$62,AI121+AH122-AQ121))</f>
        <v>-1.1368683772161603E-13</v>
      </c>
      <c r="AJ122" s="14">
        <f>AI122*VLOOKUP('Données projet'!$B$10,Paramètres!$A$1:$I$88,3,0)*VLOOKUP('Données projet'!$B$10,Paramètres!$A$1:$I$88,5,0)</f>
        <v>-5.3205440053716299E-14</v>
      </c>
      <c r="AK122" s="14" t="e">
        <f t="shared" si="98"/>
        <v>#NUM!</v>
      </c>
      <c r="AL122" s="22" t="e">
        <f t="shared" si="59"/>
        <v>#NUM!</v>
      </c>
      <c r="AM122" s="60" t="e">
        <f t="shared" si="60"/>
        <v>#NUM!</v>
      </c>
      <c r="AN122" s="60">
        <f ca="1">AVERAGE(OFFSET($AM$3,0,0,'Données projet'!$E$10+1,1))-AVERAGE(OFFSET($H$3,0,0,'Données projet'!$E$10+1,1))</f>
        <v>337.78495403273814</v>
      </c>
      <c r="AO122" s="60">
        <f t="shared" si="61"/>
        <v>125.68207463669694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4.2</v>
      </c>
      <c r="BD122" s="13">
        <f>IF(A122&lt;'Données projet'!$A$88,$BA$205^A122,IF(A122='Données projet'!$A$88,'Données projet'!$B$88,BD121+BC122-BL121))</f>
        <v>323.7999999999999</v>
      </c>
      <c r="BE122" s="14">
        <f>BD122*VLOOKUP('Données projet'!$B$11,Paramètres!$A$1:$I$88,3,0)*VLOOKUP('Données projet'!$B$11,Paramètres!$A$1:$I$88,5,0)</f>
        <v>292.9742399999999</v>
      </c>
      <c r="BF122" s="14">
        <f t="shared" si="99"/>
        <v>69.701569084730806</v>
      </c>
      <c r="BG122" s="22">
        <f t="shared" si="63"/>
        <v>631.66036748923932</v>
      </c>
      <c r="BH122" s="60">
        <f t="shared" si="64"/>
        <v>924.99370082257269</v>
      </c>
      <c r="BI122" s="60">
        <f ca="1">AVERAGE(OFFSET($BH$3,0,0,'Données projet'!$E$11+1,1))-AVERAGE(OFFSET($H$3,0,0,'Données projet'!$E$11+1,1))</f>
        <v>418.35474121670717</v>
      </c>
      <c r="BJ122" s="60">
        <f t="shared" si="65"/>
        <v>240.19413322685813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5.4</v>
      </c>
      <c r="BY122" s="13">
        <f>IF(A122&lt;'Données projet'!$A$114,$BV$205^A122,IF(A122='Données projet'!$A$114,'Données projet'!$B$114,BY121+BX122-CG121))</f>
        <v>515.6</v>
      </c>
      <c r="BZ122" s="14">
        <f>BY122*VLOOKUP('Données projet'!$B$12,Paramètres!$A$1:$I$88,3,0)*VLOOKUP('Données projet'!$B$12,Paramètres!$A$1:$I$88,5,0)</f>
        <v>490.64496000000003</v>
      </c>
      <c r="CA122" s="14">
        <f t="shared" si="100"/>
        <v>109.92945840187785</v>
      </c>
      <c r="CB122" s="22">
        <f t="shared" si="67"/>
        <v>1046.0004453832705</v>
      </c>
      <c r="CC122" s="60">
        <f t="shared" si="68"/>
        <v>1339.3337787166038</v>
      </c>
      <c r="CD122" s="60">
        <f ca="1">AVERAGE(OFFSET($CC$3,0,0,'Données projet'!$E$12+1,1))-AVERAGE(OFFSET($H$3,0,0,'Données projet'!$E$12+1,1))</f>
        <v>623.21217629928469</v>
      </c>
      <c r="CE122" s="60">
        <f t="shared" si="69"/>
        <v>481.72972161993044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4.2</v>
      </c>
      <c r="CT122" s="13">
        <f>IF(A122&lt;'Données projet'!$A$140,$CQ$205^A122,IF(A122='Données projet'!$A$140,'Données projet'!$B$140,CT121+CS122-DB121))</f>
        <v>323.7999999999999</v>
      </c>
      <c r="CU122" s="18">
        <f>CT122*VLOOKUP('Données projet'!$B$13,Paramètres!$A$1:$I$88,3,0)*VLOOKUP('Données projet'!$B$13,Paramètres!$A$1:$I$88,5,0)</f>
        <v>313.17935999999992</v>
      </c>
      <c r="CV122" s="14">
        <f t="shared" si="101"/>
        <v>73.932412258973628</v>
      </c>
      <c r="CW122" s="22">
        <f t="shared" si="71"/>
        <v>674.21967001771225</v>
      </c>
      <c r="CX122" s="60">
        <f t="shared" si="72"/>
        <v>967.55300335104562</v>
      </c>
      <c r="CY122" s="60">
        <f ca="1">AVERAGE(OFFSET($CX$3,0,0,'Données projet'!$E$13+1,1))-AVERAGE(OFFSET($H$3,0,0,'Données projet'!$E$13+1,1))</f>
        <v>450.52897460309299</v>
      </c>
      <c r="CZ122" s="60">
        <f t="shared" si="73"/>
        <v>256.43229384163016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4.2</v>
      </c>
      <c r="DO122" s="13">
        <f>IF(A122&lt;'Données projet'!$A$166,$DL$205^A122,IF(A122='Données projet'!$A$166,'Données projet'!$B$166,DO121+DN122-DW121))</f>
        <v>323.7999999999999</v>
      </c>
      <c r="DP122" s="18">
        <f>DO122*VLOOKUP('Données projet'!$B$14,Paramètres!$A$1:$I$88,3,0)*VLOOKUP('Données projet'!$B$14,Paramètres!$A$1:$I$88,5,0)</f>
        <v>328.33319999999992</v>
      </c>
      <c r="DQ122" s="14">
        <f t="shared" si="102"/>
        <v>77.084635229848772</v>
      </c>
      <c r="DR122" s="22">
        <f t="shared" si="75"/>
        <v>706.1027296919865</v>
      </c>
      <c r="DS122" s="60">
        <f t="shared" si="76"/>
        <v>999.43606302531975</v>
      </c>
      <c r="DT122" s="60">
        <f ca="1">AVERAGE(OFFSET($DS$3,0,0,'Données projet'!$E$14+1,1))-AVERAGE(OFFSET($H$3,0,0,'Données projet'!$E$14+1,1))</f>
        <v>474.63177687063143</v>
      </c>
      <c r="DU122" s="60">
        <f t="shared" si="77"/>
        <v>268.5956535713255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4.2</v>
      </c>
      <c r="EJ122" s="13">
        <f>IF(A122&lt;'Données projet'!$A$192,$EG$205^A122,IF(A122='Données projet'!$A$192,'Données projet'!$B$192,EJ121+EI122-ER121))</f>
        <v>323.7999999999999</v>
      </c>
      <c r="EK122" s="18">
        <f>EJ122*VLOOKUP('Données projet'!$B$15,Paramètres!$A$1:$I$88,3,0)*VLOOKUP('Données projet'!$B$15,Paramètres!$A$1:$I$88,5,0)</f>
        <v>282.87167999999991</v>
      </c>
      <c r="EL122" s="14">
        <f t="shared" si="103"/>
        <v>67.573516551862426</v>
      </c>
      <c r="EM122" s="22">
        <f t="shared" si="79"/>
        <v>610.35871732782687</v>
      </c>
      <c r="EN122" s="60">
        <f t="shared" si="80"/>
        <v>903.69205066116024</v>
      </c>
      <c r="EO122" s="60">
        <f ca="1">AVERAGE(OFFSET($EN$3,0,0,'Données projet'!$E$15+1,1))-AVERAGE(OFFSET($H$3,0,0,'Données projet'!$E$15+1,1))</f>
        <v>402.25078715328965</v>
      </c>
      <c r="EP122" s="60">
        <f t="shared" si="81"/>
        <v>232.06583422454258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0" t="e">
        <f t="shared" si="84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0" t="e">
        <f t="shared" si="88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0" t="e">
        <f t="shared" si="92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3">
      <c r="A123" s="11">
        <f t="shared" si="9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65.519999999999953</v>
      </c>
      <c r="D123" s="12">
        <f t="shared" si="9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8">
        <f t="shared" si="57"/>
        <v>403.10019938462972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-4.5474735088646412E-13</v>
      </c>
      <c r="O123" s="14">
        <f>N123*VLOOKUP('Données projet'!$B$9,Paramètres!$A$1:$I$88,3,0)*VLOOKUP('Données projet'!$B$9,Paramètres!$A$1:$I$88,5,0)</f>
        <v>-2.7193891583010558E-13</v>
      </c>
      <c r="P123" s="14" t="e">
        <f t="shared" si="9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271.38000364539801</v>
      </c>
      <c r="T123" s="60">
        <f t="shared" si="56"/>
        <v>264.52026741435606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8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IF(A123&lt;'Données projet'!$A$62,$AF$205^A123,IF(A123='Données projet'!$A$62,'Données projet'!$B$62,AI122+AH123-AQ122))</f>
        <v>-1.1368683772161603E-13</v>
      </c>
      <c r="AJ123" s="14">
        <f>AI123*VLOOKUP('Données projet'!$B$10,Paramètres!$A$1:$I$88,3,0)*VLOOKUP('Données projet'!$B$10,Paramètres!$A$1:$I$88,5,0)</f>
        <v>-5.3205440053716299E-14</v>
      </c>
      <c r="AK123" s="14" t="e">
        <f t="shared" si="98"/>
        <v>#NUM!</v>
      </c>
      <c r="AL123" s="22" t="e">
        <f t="shared" si="59"/>
        <v>#NUM!</v>
      </c>
      <c r="AM123" s="60" t="e">
        <f t="shared" si="60"/>
        <v>#NUM!</v>
      </c>
      <c r="AN123" s="60">
        <f ca="1">AVERAGE(OFFSET($AM$3,0,0,'Données projet'!$E$10+1,1))-AVERAGE(OFFSET($H$3,0,0,'Données projet'!$E$10+1,1))</f>
        <v>337.78495403273814</v>
      </c>
      <c r="AO123" s="60">
        <f t="shared" si="61"/>
        <v>125.68207463669694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4.2</v>
      </c>
      <c r="BD123" s="13">
        <f>IF(A123&lt;'Données projet'!$A$88,$BA$205^A123,IF(A123='Données projet'!$A$88,'Données projet'!$B$88,BD122+BC123-BL122))</f>
        <v>327.99999999999989</v>
      </c>
      <c r="BE123" s="14">
        <f>BD123*VLOOKUP('Données projet'!$B$11,Paramètres!$A$1:$I$88,3,0)*VLOOKUP('Données projet'!$B$11,Paramètres!$A$1:$I$88,5,0)</f>
        <v>296.7743999999999</v>
      </c>
      <c r="BF123" s="14">
        <f t="shared" si="99"/>
        <v>70.499828966950673</v>
      </c>
      <c r="BG123" s="22">
        <f t="shared" si="63"/>
        <v>639.6692821174388</v>
      </c>
      <c r="BH123" s="60">
        <f t="shared" si="64"/>
        <v>933.00261545077205</v>
      </c>
      <c r="BI123" s="60">
        <f ca="1">AVERAGE(OFFSET($BH$3,0,0,'Données projet'!$E$11+1,1))-AVERAGE(OFFSET($H$3,0,0,'Données projet'!$E$11+1,1))</f>
        <v>418.35474121670717</v>
      </c>
      <c r="BJ123" s="60">
        <f t="shared" si="65"/>
        <v>240.19413322685813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521</v>
      </c>
      <c r="BW123" s="13">
        <f>VLOOKUP(A123,'Données projet'!$A$113:$I$133,9,0)</f>
        <v>5.4</v>
      </c>
      <c r="BX123" s="13">
        <f t="array" ref="BX123">INDEX(BW:BW,MIN(IF(ISNUMBER(BW123:BW319),ROW(BW123:BW319),"")))</f>
        <v>5.4</v>
      </c>
      <c r="BY123" s="13">
        <f>IF(A123&lt;'Données projet'!$A$114,$BV$205^A123,IF(A123='Données projet'!$A$114,'Données projet'!$B$114,BY122+BX123-CG122))</f>
        <v>521</v>
      </c>
      <c r="BZ123" s="14">
        <f>BY123*VLOOKUP('Données projet'!$B$12,Paramètres!$A$1:$I$88,3,0)*VLOOKUP('Données projet'!$B$12,Paramètres!$A$1:$I$88,5,0)</f>
        <v>495.78360000000004</v>
      </c>
      <c r="CA123" s="14">
        <f t="shared" si="100"/>
        <v>110.94614446858823</v>
      </c>
      <c r="CB123" s="22">
        <f t="shared" si="67"/>
        <v>1056.7209716161244</v>
      </c>
      <c r="CC123" s="60">
        <f t="shared" si="68"/>
        <v>1350.0543049494577</v>
      </c>
      <c r="CD123" s="60">
        <f ca="1">AVERAGE(OFFSET($CC$3,0,0,'Données projet'!$E$12+1,1))-AVERAGE(OFFSET($H$3,0,0,'Données projet'!$E$12+1,1))</f>
        <v>623.21217629928469</v>
      </c>
      <c r="CE123" s="60">
        <f t="shared" si="69"/>
        <v>481.72972161993044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521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4.2</v>
      </c>
      <c r="CT123" s="13">
        <f>IF(A123&lt;'Données projet'!$A$140,$CQ$205^A123,IF(A123='Données projet'!$A$140,'Données projet'!$B$140,CT122+CS123-DB122))</f>
        <v>327.99999999999989</v>
      </c>
      <c r="CU123" s="18">
        <f>CT123*VLOOKUP('Données projet'!$B$13,Paramètres!$A$1:$I$88,3,0)*VLOOKUP('Données projet'!$B$13,Paramètres!$A$1:$I$88,5,0)</f>
        <v>317.24159999999989</v>
      </c>
      <c r="CV123" s="14">
        <f t="shared" si="101"/>
        <v>74.779126034245181</v>
      </c>
      <c r="CW123" s="22">
        <f t="shared" si="71"/>
        <v>682.76943117631015</v>
      </c>
      <c r="CX123" s="60">
        <f t="shared" si="72"/>
        <v>976.10276450964352</v>
      </c>
      <c r="CY123" s="60">
        <f ca="1">AVERAGE(OFFSET($CX$3,0,0,'Données projet'!$E$13+1,1))-AVERAGE(OFFSET($H$3,0,0,'Données projet'!$E$13+1,1))</f>
        <v>450.52897460309299</v>
      </c>
      <c r="CZ123" s="60">
        <f t="shared" si="73"/>
        <v>256.43229384163016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4.2</v>
      </c>
      <c r="DO123" s="13">
        <f>IF(A123&lt;'Données projet'!$A$166,$DL$205^A123,IF(A123='Données projet'!$A$166,'Données projet'!$B$166,DO122+DN123-DW122))</f>
        <v>327.99999999999989</v>
      </c>
      <c r="DP123" s="18">
        <f>DO123*VLOOKUP('Données projet'!$B$14,Paramètres!$A$1:$I$88,3,0)*VLOOKUP('Données projet'!$B$14,Paramètres!$A$1:$I$88,5,0)</f>
        <v>332.59199999999993</v>
      </c>
      <c r="DQ123" s="14">
        <f t="shared" si="102"/>
        <v>77.967449959094594</v>
      </c>
      <c r="DR123" s="22">
        <f t="shared" si="75"/>
        <v>715.05770867875628</v>
      </c>
      <c r="DS123" s="60">
        <f t="shared" si="76"/>
        <v>1008.3910420120897</v>
      </c>
      <c r="DT123" s="60">
        <f ca="1">AVERAGE(OFFSET($DS$3,0,0,'Données projet'!$E$14+1,1))-AVERAGE(OFFSET($H$3,0,0,'Données projet'!$E$14+1,1))</f>
        <v>474.63177687063143</v>
      </c>
      <c r="DU123" s="60">
        <f t="shared" si="77"/>
        <v>268.5956535713255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4.2</v>
      </c>
      <c r="EJ123" s="13">
        <f>IF(A123&lt;'Données projet'!$A$192,$EG$205^A123,IF(A123='Données projet'!$A$192,'Données projet'!$B$192,EJ122+EI123-ER122))</f>
        <v>327.99999999999989</v>
      </c>
      <c r="EK123" s="18">
        <f>EJ123*VLOOKUP('Données projet'!$B$15,Paramètres!$A$1:$I$88,3,0)*VLOOKUP('Données projet'!$B$15,Paramètres!$A$1:$I$88,5,0)</f>
        <v>286.54079999999993</v>
      </c>
      <c r="EL123" s="14">
        <f t="shared" si="103"/>
        <v>68.347404831167935</v>
      </c>
      <c r="EM123" s="22">
        <f t="shared" si="79"/>
        <v>618.09695674761736</v>
      </c>
      <c r="EN123" s="60">
        <f t="shared" si="80"/>
        <v>911.43029008095073</v>
      </c>
      <c r="EO123" s="60">
        <f ca="1">AVERAGE(OFFSET($EN$3,0,0,'Données projet'!$E$15+1,1))-AVERAGE(OFFSET($H$3,0,0,'Données projet'!$E$15+1,1))</f>
        <v>402.25078715328965</v>
      </c>
      <c r="EP123" s="60">
        <f t="shared" si="81"/>
        <v>232.06583422454258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0" t="e">
        <f t="shared" si="84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0" t="e">
        <f t="shared" si="88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0" t="e">
        <f t="shared" si="92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3">
      <c r="A124" s="11">
        <f t="shared" si="9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66.06599999999996</v>
      </c>
      <c r="D124" s="12">
        <f t="shared" si="9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8">
        <f t="shared" si="57"/>
        <v>404.28901381351614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-4.5474735088646412E-13</v>
      </c>
      <c r="O124" s="14">
        <f>N124*VLOOKUP('Données projet'!$B$9,Paramètres!$A$1:$I$88,3,0)*VLOOKUP('Données projet'!$B$9,Paramètres!$A$1:$I$88,5,0)</f>
        <v>-2.7193891583010558E-13</v>
      </c>
      <c r="P124" s="14" t="e">
        <f t="shared" si="9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271.38000364539801</v>
      </c>
      <c r="T124" s="60">
        <f t="shared" si="56"/>
        <v>264.52026741435606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8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IF(A124&lt;'Données projet'!$A$62,$AF$205^A124,IF(A124='Données projet'!$A$62,'Données projet'!$B$62,AI123+AH124-AQ123))</f>
        <v>-1.1368683772161603E-13</v>
      </c>
      <c r="AJ124" s="14">
        <f>AI124*VLOOKUP('Données projet'!$B$10,Paramètres!$A$1:$I$88,3,0)*VLOOKUP('Données projet'!$B$10,Paramètres!$A$1:$I$88,5,0)</f>
        <v>-5.3205440053716299E-14</v>
      </c>
      <c r="AK124" s="14" t="e">
        <f t="shared" si="98"/>
        <v>#NUM!</v>
      </c>
      <c r="AL124" s="22" t="e">
        <f t="shared" si="59"/>
        <v>#NUM!</v>
      </c>
      <c r="AM124" s="60" t="e">
        <f t="shared" si="60"/>
        <v>#NUM!</v>
      </c>
      <c r="AN124" s="60">
        <f ca="1">AVERAGE(OFFSET($AM$3,0,0,'Données projet'!$E$10+1,1))-AVERAGE(OFFSET($H$3,0,0,'Données projet'!$E$10+1,1))</f>
        <v>337.78495403273814</v>
      </c>
      <c r="AO124" s="60">
        <f t="shared" si="61"/>
        <v>125.68207463669694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4.2</v>
      </c>
      <c r="BD124" s="13">
        <f>IF(A124&lt;'Données projet'!$A$88,$BA$205^A124,IF(A124='Données projet'!$A$88,'Données projet'!$B$88,BD123+BC124-BL123))</f>
        <v>332.19999999999987</v>
      </c>
      <c r="BE124" s="14">
        <f>BD124*VLOOKUP('Données projet'!$B$11,Paramètres!$A$1:$I$88,3,0)*VLOOKUP('Données projet'!$B$11,Paramètres!$A$1:$I$88,5,0)</f>
        <v>300.57455999999985</v>
      </c>
      <c r="BF124" s="14">
        <f t="shared" si="99"/>
        <v>71.296899904441815</v>
      </c>
      <c r="BG124" s="22">
        <f t="shared" si="63"/>
        <v>647.67612600023597</v>
      </c>
      <c r="BH124" s="60">
        <f t="shared" si="64"/>
        <v>941.00945933356934</v>
      </c>
      <c r="BI124" s="60">
        <f ca="1">AVERAGE(OFFSET($BH$3,0,0,'Données projet'!$E$11+1,1))-AVERAGE(OFFSET($H$3,0,0,'Données projet'!$E$11+1,1))</f>
        <v>418.35474121670717</v>
      </c>
      <c r="BJ124" s="60">
        <f t="shared" si="65"/>
        <v>240.19413322685813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0</v>
      </c>
      <c r="BZ124" s="14">
        <f>BY124*VLOOKUP('Données projet'!$B$12,Paramètres!$A$1:$I$88,3,0)*VLOOKUP('Données projet'!$B$12,Paramètres!$A$1:$I$88,5,0)</f>
        <v>0</v>
      </c>
      <c r="CA124" s="14" t="e">
        <f t="shared" si="100"/>
        <v>#NUM!</v>
      </c>
      <c r="CB124" s="22" t="e">
        <f t="shared" si="67"/>
        <v>#NUM!</v>
      </c>
      <c r="CC124" s="60" t="e">
        <f t="shared" si="68"/>
        <v>#NUM!</v>
      </c>
      <c r="CD124" s="60">
        <f ca="1">AVERAGE(OFFSET($CC$3,0,0,'Données projet'!$E$12+1,1))-AVERAGE(OFFSET($H$3,0,0,'Données projet'!$E$12+1,1))</f>
        <v>623.21217629928469</v>
      </c>
      <c r="CE124" s="60">
        <f t="shared" si="69"/>
        <v>481.72972161993044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4.2</v>
      </c>
      <c r="CT124" s="13">
        <f>IF(A124&lt;'Données projet'!$A$140,$CQ$205^A124,IF(A124='Données projet'!$A$140,'Données projet'!$B$140,CT123+CS124-DB123))</f>
        <v>332.19999999999987</v>
      </c>
      <c r="CU124" s="18">
        <f>CT124*VLOOKUP('Données projet'!$B$13,Paramètres!$A$1:$I$88,3,0)*VLOOKUP('Données projet'!$B$13,Paramètres!$A$1:$I$88,5,0)</f>
        <v>321.30383999999987</v>
      </c>
      <c r="CV124" s="14">
        <f t="shared" si="101"/>
        <v>75.624578696560377</v>
      </c>
      <c r="CW124" s="22">
        <f t="shared" si="71"/>
        <v>691.31699589650907</v>
      </c>
      <c r="CX124" s="60">
        <f t="shared" si="72"/>
        <v>984.65032922984233</v>
      </c>
      <c r="CY124" s="60">
        <f ca="1">AVERAGE(OFFSET($CX$3,0,0,'Données projet'!$E$13+1,1))-AVERAGE(OFFSET($H$3,0,0,'Données projet'!$E$13+1,1))</f>
        <v>450.52897460309299</v>
      </c>
      <c r="CZ124" s="60">
        <f t="shared" si="73"/>
        <v>256.43229384163016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4.2</v>
      </c>
      <c r="DO124" s="13">
        <f>IF(A124&lt;'Données projet'!$A$166,$DL$205^A124,IF(A124='Données projet'!$A$166,'Données projet'!$B$166,DO123+DN124-DW123))</f>
        <v>332.19999999999987</v>
      </c>
      <c r="DP124" s="18">
        <f>DO124*VLOOKUP('Données projet'!$B$14,Paramètres!$A$1:$I$88,3,0)*VLOOKUP('Données projet'!$B$14,Paramètres!$A$1:$I$88,5,0)</f>
        <v>336.85079999999988</v>
      </c>
      <c r="DQ124" s="14">
        <f t="shared" si="102"/>
        <v>78.84894980587886</v>
      </c>
      <c r="DR124" s="22">
        <f t="shared" si="75"/>
        <v>724.01039757857222</v>
      </c>
      <c r="DS124" s="60">
        <f t="shared" si="76"/>
        <v>1017.3437309119056</v>
      </c>
      <c r="DT124" s="60">
        <f ca="1">AVERAGE(OFFSET($DS$3,0,0,'Données projet'!$E$14+1,1))-AVERAGE(OFFSET($H$3,0,0,'Données projet'!$E$14+1,1))</f>
        <v>474.63177687063143</v>
      </c>
      <c r="DU124" s="60">
        <f t="shared" si="77"/>
        <v>268.5956535713255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4.2</v>
      </c>
      <c r="EJ124" s="13">
        <f>IF(A124&lt;'Données projet'!$A$192,$EG$205^A124,IF(A124='Données projet'!$A$192,'Données projet'!$B$192,EJ123+EI124-ER123))</f>
        <v>332.19999999999987</v>
      </c>
      <c r="EK124" s="18">
        <f>EJ124*VLOOKUP('Données projet'!$B$15,Paramètres!$A$1:$I$88,3,0)*VLOOKUP('Données projet'!$B$15,Paramètres!$A$1:$I$88,5,0)</f>
        <v>290.20991999999995</v>
      </c>
      <c r="EL124" s="14">
        <f t="shared" si="103"/>
        <v>69.120140465312502</v>
      </c>
      <c r="EM124" s="22">
        <f t="shared" si="79"/>
        <v>625.83318864375246</v>
      </c>
      <c r="EN124" s="60">
        <f t="shared" si="80"/>
        <v>919.16652197708572</v>
      </c>
      <c r="EO124" s="60">
        <f ca="1">AVERAGE(OFFSET($EN$3,0,0,'Données projet'!$E$15+1,1))-AVERAGE(OFFSET($H$3,0,0,'Données projet'!$E$15+1,1))</f>
        <v>402.25078715328965</v>
      </c>
      <c r="EP124" s="60">
        <f t="shared" si="81"/>
        <v>232.06583422454258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0" t="e">
        <f t="shared" si="84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0" t="e">
        <f t="shared" si="88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0" t="e">
        <f t="shared" si="92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3">
      <c r="A125" s="11">
        <f t="shared" si="9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66.611999999999966</v>
      </c>
      <c r="D125" s="12">
        <f t="shared" si="9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8">
        <f t="shared" si="57"/>
        <v>405.47759952802585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-4.5474735088646412E-13</v>
      </c>
      <c r="O125" s="14">
        <f>N125*VLOOKUP('Données projet'!$B$9,Paramètres!$A$1:$I$88,3,0)*VLOOKUP('Données projet'!$B$9,Paramètres!$A$1:$I$88,5,0)</f>
        <v>-2.7193891583010558E-13</v>
      </c>
      <c r="P125" s="14" t="e">
        <f t="shared" si="9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271.38000364539801</v>
      </c>
      <c r="T125" s="60">
        <f t="shared" si="56"/>
        <v>264.52026741435606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8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IF(A125&lt;'Données projet'!$A$62,$AF$205^A125,IF(A125='Données projet'!$A$62,'Données projet'!$B$62,AI124+AH125-AQ124))</f>
        <v>-1.1368683772161603E-13</v>
      </c>
      <c r="AJ125" s="14">
        <f>AI125*VLOOKUP('Données projet'!$B$10,Paramètres!$A$1:$I$88,3,0)*VLOOKUP('Données projet'!$B$10,Paramètres!$A$1:$I$88,5,0)</f>
        <v>-5.3205440053716299E-14</v>
      </c>
      <c r="AK125" s="14" t="e">
        <f t="shared" si="98"/>
        <v>#NUM!</v>
      </c>
      <c r="AL125" s="22" t="e">
        <f t="shared" si="59"/>
        <v>#NUM!</v>
      </c>
      <c r="AM125" s="60" t="e">
        <f t="shared" si="60"/>
        <v>#NUM!</v>
      </c>
      <c r="AN125" s="60">
        <f ca="1">AVERAGE(OFFSET($AM$3,0,0,'Données projet'!$E$10+1,1))-AVERAGE(OFFSET($H$3,0,0,'Données projet'!$E$10+1,1))</f>
        <v>337.78495403273814</v>
      </c>
      <c r="AO125" s="60">
        <f t="shared" si="61"/>
        <v>125.68207463669694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4.2</v>
      </c>
      <c r="BD125" s="13">
        <f>IF(A125&lt;'Données projet'!$A$88,$BA$205^A125,IF(A125='Données projet'!$A$88,'Données projet'!$B$88,BD124+BC125-BL124))</f>
        <v>336.39999999999986</v>
      </c>
      <c r="BE125" s="14">
        <f>BD125*VLOOKUP('Données projet'!$B$11,Paramètres!$A$1:$I$88,3,0)*VLOOKUP('Données projet'!$B$11,Paramètres!$A$1:$I$88,5,0)</f>
        <v>304.37471999999985</v>
      </c>
      <c r="BF125" s="14">
        <f t="shared" si="99"/>
        <v>72.092798667275062</v>
      </c>
      <c r="BG125" s="22">
        <f t="shared" si="63"/>
        <v>655.68092834550373</v>
      </c>
      <c r="BH125" s="60">
        <f t="shared" si="64"/>
        <v>949.0142616788371</v>
      </c>
      <c r="BI125" s="60">
        <f ca="1">AVERAGE(OFFSET($BH$3,0,0,'Données projet'!$E$11+1,1))-AVERAGE(OFFSET($H$3,0,0,'Données projet'!$E$11+1,1))</f>
        <v>418.35474121670717</v>
      </c>
      <c r="BJ125" s="60">
        <f t="shared" si="65"/>
        <v>240.19413322685813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0</v>
      </c>
      <c r="BZ125" s="14">
        <f>BY125*VLOOKUP('Données projet'!$B$12,Paramètres!$A$1:$I$88,3,0)*VLOOKUP('Données projet'!$B$12,Paramètres!$A$1:$I$88,5,0)</f>
        <v>0</v>
      </c>
      <c r="CA125" s="14" t="e">
        <f t="shared" si="100"/>
        <v>#NUM!</v>
      </c>
      <c r="CB125" s="22" t="e">
        <f t="shared" si="67"/>
        <v>#NUM!</v>
      </c>
      <c r="CC125" s="60" t="e">
        <f t="shared" si="68"/>
        <v>#NUM!</v>
      </c>
      <c r="CD125" s="60">
        <f ca="1">AVERAGE(OFFSET($CC$3,0,0,'Données projet'!$E$12+1,1))-AVERAGE(OFFSET($H$3,0,0,'Données projet'!$E$12+1,1))</f>
        <v>623.21217629928469</v>
      </c>
      <c r="CE125" s="60">
        <f t="shared" si="69"/>
        <v>481.72972161993044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4.2</v>
      </c>
      <c r="CT125" s="13">
        <f>IF(A125&lt;'Données projet'!$A$140,$CQ$205^A125,IF(A125='Données projet'!$A$140,'Données projet'!$B$140,CT124+CS125-DB124))</f>
        <v>336.39999999999986</v>
      </c>
      <c r="CU125" s="18">
        <f>CT125*VLOOKUP('Données projet'!$B$13,Paramètres!$A$1:$I$88,3,0)*VLOOKUP('Données projet'!$B$13,Paramètres!$A$1:$I$88,5,0)</f>
        <v>325.3660799999999</v>
      </c>
      <c r="CV125" s="14">
        <f t="shared" si="101"/>
        <v>76.468788033923701</v>
      </c>
      <c r="CW125" s="22">
        <f t="shared" si="71"/>
        <v>699.86239515908358</v>
      </c>
      <c r="CX125" s="60">
        <f t="shared" si="72"/>
        <v>993.19572849241695</v>
      </c>
      <c r="CY125" s="60">
        <f ca="1">AVERAGE(OFFSET($CX$3,0,0,'Données projet'!$E$13+1,1))-AVERAGE(OFFSET($H$3,0,0,'Données projet'!$E$13+1,1))</f>
        <v>450.52897460309299</v>
      </c>
      <c r="CZ125" s="60">
        <f t="shared" si="73"/>
        <v>256.43229384163016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4.2</v>
      </c>
      <c r="DO125" s="13">
        <f>IF(A125&lt;'Données projet'!$A$166,$DL$205^A125,IF(A125='Données projet'!$A$166,'Données projet'!$B$166,DO124+DN125-DW124))</f>
        <v>336.39999999999986</v>
      </c>
      <c r="DP125" s="18">
        <f>DO125*VLOOKUP('Données projet'!$B$14,Paramètres!$A$1:$I$88,3,0)*VLOOKUP('Données projet'!$B$14,Paramètres!$A$1:$I$88,5,0)</f>
        <v>341.10959999999989</v>
      </c>
      <c r="DQ125" s="14">
        <f t="shared" si="102"/>
        <v>79.729153316624988</v>
      </c>
      <c r="DR125" s="22">
        <f t="shared" si="75"/>
        <v>732.96082869312158</v>
      </c>
      <c r="DS125" s="60">
        <f t="shared" si="76"/>
        <v>1026.2941620264548</v>
      </c>
      <c r="DT125" s="60">
        <f ca="1">AVERAGE(OFFSET($DS$3,0,0,'Données projet'!$E$14+1,1))-AVERAGE(OFFSET($H$3,0,0,'Données projet'!$E$14+1,1))</f>
        <v>474.63177687063143</v>
      </c>
      <c r="DU125" s="60">
        <f t="shared" si="77"/>
        <v>268.5956535713255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4.2</v>
      </c>
      <c r="EJ125" s="13">
        <f>IF(A125&lt;'Données projet'!$A$192,$EG$205^A125,IF(A125='Données projet'!$A$192,'Données projet'!$B$192,EJ124+EI125-ER124))</f>
        <v>336.39999999999986</v>
      </c>
      <c r="EK125" s="18">
        <f>EJ125*VLOOKUP('Données projet'!$B$15,Paramètres!$A$1:$I$88,3,0)*VLOOKUP('Données projet'!$B$15,Paramètres!$A$1:$I$88,5,0)</f>
        <v>293.87903999999992</v>
      </c>
      <c r="EL125" s="14">
        <f t="shared" si="103"/>
        <v>69.891739712361669</v>
      </c>
      <c r="EM125" s="22">
        <f t="shared" si="79"/>
        <v>633.56744133236305</v>
      </c>
      <c r="EN125" s="60">
        <f t="shared" si="80"/>
        <v>926.90077466569642</v>
      </c>
      <c r="EO125" s="60">
        <f ca="1">AVERAGE(OFFSET($EN$3,0,0,'Données projet'!$E$15+1,1))-AVERAGE(OFFSET($H$3,0,0,'Données projet'!$E$15+1,1))</f>
        <v>402.25078715328965</v>
      </c>
      <c r="EP125" s="60">
        <f t="shared" si="81"/>
        <v>232.06583422454258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0" t="e">
        <f t="shared" si="84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0" t="e">
        <f t="shared" si="88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0" t="e">
        <f t="shared" si="92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3">
      <c r="A126" s="11">
        <f t="shared" si="9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67.157999999999973</v>
      </c>
      <c r="D126" s="12">
        <f t="shared" si="9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8">
        <f t="shared" si="57"/>
        <v>406.66595862013173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-4.5474735088646412E-13</v>
      </c>
      <c r="O126" s="14">
        <f>N126*VLOOKUP('Données projet'!$B$9,Paramètres!$A$1:$I$88,3,0)*VLOOKUP('Données projet'!$B$9,Paramètres!$A$1:$I$88,5,0)</f>
        <v>-2.7193891583010558E-13</v>
      </c>
      <c r="P126" s="14" t="e">
        <f t="shared" si="9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271.38000364539801</v>
      </c>
      <c r="T126" s="60">
        <f t="shared" si="56"/>
        <v>264.52026741435606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8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IF(A126&lt;'Données projet'!$A$62,$AF$205^A126,IF(A126='Données projet'!$A$62,'Données projet'!$B$62,AI125+AH126-AQ125))</f>
        <v>-1.1368683772161603E-13</v>
      </c>
      <c r="AJ126" s="14">
        <f>AI126*VLOOKUP('Données projet'!$B$10,Paramètres!$A$1:$I$88,3,0)*VLOOKUP('Données projet'!$B$10,Paramètres!$A$1:$I$88,5,0)</f>
        <v>-5.3205440053716299E-14</v>
      </c>
      <c r="AK126" s="14" t="e">
        <f t="shared" si="98"/>
        <v>#NUM!</v>
      </c>
      <c r="AL126" s="22" t="e">
        <f t="shared" si="59"/>
        <v>#NUM!</v>
      </c>
      <c r="AM126" s="60" t="e">
        <f t="shared" si="60"/>
        <v>#NUM!</v>
      </c>
      <c r="AN126" s="60">
        <f ca="1">AVERAGE(OFFSET($AM$3,0,0,'Données projet'!$E$10+1,1))-AVERAGE(OFFSET($H$3,0,0,'Données projet'!$E$10+1,1))</f>
        <v>337.78495403273814</v>
      </c>
      <c r="AO126" s="60">
        <f t="shared" si="61"/>
        <v>125.68207463669694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4.2</v>
      </c>
      <c r="BD126" s="13">
        <f>IF(A126&lt;'Données projet'!$A$88,$BA$205^A126,IF(A126='Données projet'!$A$88,'Données projet'!$B$88,BD125+BC126-BL125))</f>
        <v>340.59999999999985</v>
      </c>
      <c r="BE126" s="14">
        <f>BD126*VLOOKUP('Données projet'!$B$11,Paramètres!$A$1:$I$88,3,0)*VLOOKUP('Données projet'!$B$11,Paramètres!$A$1:$I$88,5,0)</f>
        <v>308.17487999999986</v>
      </c>
      <c r="BF126" s="14">
        <f t="shared" si="99"/>
        <v>72.887541582684676</v>
      </c>
      <c r="BG126" s="22">
        <f t="shared" si="63"/>
        <v>663.6837175898421</v>
      </c>
      <c r="BH126" s="60">
        <f t="shared" si="64"/>
        <v>957.01705092317547</v>
      </c>
      <c r="BI126" s="60">
        <f ca="1">AVERAGE(OFFSET($BH$3,0,0,'Données projet'!$E$11+1,1))-AVERAGE(OFFSET($H$3,0,0,'Données projet'!$E$11+1,1))</f>
        <v>418.35474121670717</v>
      </c>
      <c r="BJ126" s="60">
        <f t="shared" si="65"/>
        <v>240.19413322685813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0</v>
      </c>
      <c r="BZ126" s="14">
        <f>BY126*VLOOKUP('Données projet'!$B$12,Paramètres!$A$1:$I$88,3,0)*VLOOKUP('Données projet'!$B$12,Paramètres!$A$1:$I$88,5,0)</f>
        <v>0</v>
      </c>
      <c r="CA126" s="14" t="e">
        <f t="shared" si="100"/>
        <v>#NUM!</v>
      </c>
      <c r="CB126" s="22" t="e">
        <f t="shared" si="67"/>
        <v>#NUM!</v>
      </c>
      <c r="CC126" s="60" t="e">
        <f t="shared" si="68"/>
        <v>#NUM!</v>
      </c>
      <c r="CD126" s="60">
        <f ca="1">AVERAGE(OFFSET($CC$3,0,0,'Données projet'!$E$12+1,1))-AVERAGE(OFFSET($H$3,0,0,'Données projet'!$E$12+1,1))</f>
        <v>623.21217629928469</v>
      </c>
      <c r="CE126" s="60">
        <f t="shared" si="69"/>
        <v>481.72972161993044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4.2</v>
      </c>
      <c r="CT126" s="13">
        <f>IF(A126&lt;'Données projet'!$A$140,$CQ$205^A126,IF(A126='Données projet'!$A$140,'Données projet'!$B$140,CT125+CS126-DB125))</f>
        <v>340.59999999999985</v>
      </c>
      <c r="CU126" s="18">
        <f>CT126*VLOOKUP('Données projet'!$B$13,Paramètres!$A$1:$I$88,3,0)*VLOOKUP('Données projet'!$B$13,Paramètres!$A$1:$I$88,5,0)</f>
        <v>329.42831999999987</v>
      </c>
      <c r="CV126" s="14">
        <f t="shared" si="101"/>
        <v>77.311771364622189</v>
      </c>
      <c r="CW126" s="22">
        <f t="shared" si="71"/>
        <v>708.40565912671673</v>
      </c>
      <c r="CX126" s="60">
        <f t="shared" si="72"/>
        <v>1001.73899246005</v>
      </c>
      <c r="CY126" s="60">
        <f ca="1">AVERAGE(OFFSET($CX$3,0,0,'Données projet'!$E$13+1,1))-AVERAGE(OFFSET($H$3,0,0,'Données projet'!$E$13+1,1))</f>
        <v>450.52897460309299</v>
      </c>
      <c r="CZ126" s="60">
        <f t="shared" si="73"/>
        <v>256.43229384163016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4.2</v>
      </c>
      <c r="DO126" s="13">
        <f>IF(A126&lt;'Données projet'!$A$166,$DL$205^A126,IF(A126='Données projet'!$A$166,'Données projet'!$B$166,DO125+DN126-DW125))</f>
        <v>340.59999999999985</v>
      </c>
      <c r="DP126" s="18">
        <f>DO126*VLOOKUP('Données projet'!$B$14,Paramètres!$A$1:$I$88,3,0)*VLOOKUP('Données projet'!$B$14,Paramètres!$A$1:$I$88,5,0)</f>
        <v>345.36839999999984</v>
      </c>
      <c r="DQ126" s="14">
        <f t="shared" si="102"/>
        <v>80.60807854801223</v>
      </c>
      <c r="DR126" s="22">
        <f t="shared" si="75"/>
        <v>741.90903347112101</v>
      </c>
      <c r="DS126" s="60">
        <f t="shared" si="76"/>
        <v>1035.2423668044544</v>
      </c>
      <c r="DT126" s="60">
        <f ca="1">AVERAGE(OFFSET($DS$3,0,0,'Données projet'!$E$14+1,1))-AVERAGE(OFFSET($H$3,0,0,'Données projet'!$E$14+1,1))</f>
        <v>474.63177687063143</v>
      </c>
      <c r="DU126" s="60">
        <f t="shared" si="77"/>
        <v>268.5956535713255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4.2</v>
      </c>
      <c r="EJ126" s="13">
        <f>IF(A126&lt;'Données projet'!$A$192,$EG$205^A126,IF(A126='Données projet'!$A$192,'Données projet'!$B$192,EJ125+EI126-ER125))</f>
        <v>340.59999999999985</v>
      </c>
      <c r="EK126" s="18">
        <f>EJ126*VLOOKUP('Données projet'!$B$15,Paramètres!$A$1:$I$88,3,0)*VLOOKUP('Données projet'!$B$15,Paramètres!$A$1:$I$88,5,0)</f>
        <v>297.54815999999988</v>
      </c>
      <c r="EL126" s="14">
        <f t="shared" si="103"/>
        <v>70.662218401064067</v>
      </c>
      <c r="EM126" s="22">
        <f t="shared" si="79"/>
        <v>641.29974238185298</v>
      </c>
      <c r="EN126" s="60">
        <f t="shared" si="80"/>
        <v>934.63307571518635</v>
      </c>
      <c r="EO126" s="60">
        <f ca="1">AVERAGE(OFFSET($EN$3,0,0,'Données projet'!$E$15+1,1))-AVERAGE(OFFSET($H$3,0,0,'Données projet'!$E$15+1,1))</f>
        <v>402.25078715328965</v>
      </c>
      <c r="EP126" s="60">
        <f t="shared" si="81"/>
        <v>232.06583422454258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0" t="e">
        <f t="shared" si="84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0" t="e">
        <f t="shared" si="88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0" t="e">
        <f t="shared" si="92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3">
      <c r="A127" s="11">
        <f t="shared" si="9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67.703999999999979</v>
      </c>
      <c r="D127" s="12">
        <f t="shared" si="9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8">
        <f t="shared" si="57"/>
        <v>407.85409314582705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-4.5474735088646412E-13</v>
      </c>
      <c r="O127" s="14">
        <f>N127*VLOOKUP('Données projet'!$B$9,Paramètres!$A$1:$I$88,3,0)*VLOOKUP('Données projet'!$B$9,Paramètres!$A$1:$I$88,5,0)</f>
        <v>-2.7193891583010558E-13</v>
      </c>
      <c r="P127" s="14" t="e">
        <f t="shared" si="9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271.38000364539801</v>
      </c>
      <c r="T127" s="60">
        <f t="shared" si="56"/>
        <v>264.52026741435606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8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IF(A127&lt;'Données projet'!$A$62,$AF$205^A127,IF(A127='Données projet'!$A$62,'Données projet'!$B$62,AI126+AH127-AQ126))</f>
        <v>-1.1368683772161603E-13</v>
      </c>
      <c r="AJ127" s="14">
        <f>AI127*VLOOKUP('Données projet'!$B$10,Paramètres!$A$1:$I$88,3,0)*VLOOKUP('Données projet'!$B$10,Paramètres!$A$1:$I$88,5,0)</f>
        <v>-5.3205440053716299E-14</v>
      </c>
      <c r="AK127" s="14" t="e">
        <f t="shared" si="98"/>
        <v>#NUM!</v>
      </c>
      <c r="AL127" s="22" t="e">
        <f t="shared" si="59"/>
        <v>#NUM!</v>
      </c>
      <c r="AM127" s="60" t="e">
        <f t="shared" si="60"/>
        <v>#NUM!</v>
      </c>
      <c r="AN127" s="60">
        <f ca="1">AVERAGE(OFFSET($AM$3,0,0,'Données projet'!$E$10+1,1))-AVERAGE(OFFSET($H$3,0,0,'Données projet'!$E$10+1,1))</f>
        <v>337.78495403273814</v>
      </c>
      <c r="AO127" s="60">
        <f t="shared" si="61"/>
        <v>125.68207463669694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4.2</v>
      </c>
      <c r="BD127" s="13">
        <f>IF(A127&lt;'Données projet'!$A$88,$BA$205^A127,IF(A127='Données projet'!$A$88,'Données projet'!$B$88,BD126+BC127-BL126))</f>
        <v>344.79999999999984</v>
      </c>
      <c r="BE127" s="14">
        <f>BD127*VLOOKUP('Données projet'!$B$11,Paramètres!$A$1:$I$88,3,0)*VLOOKUP('Données projet'!$B$11,Paramètres!$A$1:$I$88,5,0)</f>
        <v>311.97503999999986</v>
      </c>
      <c r="BF127" s="14">
        <f t="shared" si="99"/>
        <v>73.681144552074599</v>
      </c>
      <c r="BG127" s="22">
        <f t="shared" si="63"/>
        <v>671.68452142819626</v>
      </c>
      <c r="BH127" s="60">
        <f t="shared" si="64"/>
        <v>965.01785476152963</v>
      </c>
      <c r="BI127" s="60">
        <f ca="1">AVERAGE(OFFSET($BH$3,0,0,'Données projet'!$E$11+1,1))-AVERAGE(OFFSET($H$3,0,0,'Données projet'!$E$11+1,1))</f>
        <v>418.35474121670717</v>
      </c>
      <c r="BJ127" s="60">
        <f t="shared" si="65"/>
        <v>240.19413322685813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0</v>
      </c>
      <c r="BZ127" s="14">
        <f>BY127*VLOOKUP('Données projet'!$B$12,Paramètres!$A$1:$I$88,3,0)*VLOOKUP('Données projet'!$B$12,Paramètres!$A$1:$I$88,5,0)</f>
        <v>0</v>
      </c>
      <c r="CA127" s="14" t="e">
        <f t="shared" si="100"/>
        <v>#NUM!</v>
      </c>
      <c r="CB127" s="22" t="e">
        <f t="shared" si="67"/>
        <v>#NUM!</v>
      </c>
      <c r="CC127" s="60" t="e">
        <f t="shared" si="68"/>
        <v>#NUM!</v>
      </c>
      <c r="CD127" s="60">
        <f ca="1">AVERAGE(OFFSET($CC$3,0,0,'Données projet'!$E$12+1,1))-AVERAGE(OFFSET($H$3,0,0,'Données projet'!$E$12+1,1))</f>
        <v>623.21217629928469</v>
      </c>
      <c r="CE127" s="60">
        <f t="shared" si="69"/>
        <v>481.72972161993044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4.2</v>
      </c>
      <c r="CT127" s="13">
        <f>IF(A127&lt;'Données projet'!$A$140,$CQ$205^A127,IF(A127='Données projet'!$A$140,'Données projet'!$B$140,CT126+CS127-DB126))</f>
        <v>344.79999999999984</v>
      </c>
      <c r="CU127" s="18">
        <f>CT127*VLOOKUP('Données projet'!$B$13,Paramètres!$A$1:$I$88,3,0)*VLOOKUP('Données projet'!$B$13,Paramètres!$A$1:$I$88,5,0)</f>
        <v>333.49055999999985</v>
      </c>
      <c r="CV127" s="14">
        <f t="shared" si="101"/>
        <v>78.153545555265694</v>
      </c>
      <c r="CW127" s="22">
        <f t="shared" si="71"/>
        <v>716.94681717542073</v>
      </c>
      <c r="CX127" s="60">
        <f t="shared" si="72"/>
        <v>1010.2801505087541</v>
      </c>
      <c r="CY127" s="60">
        <f ca="1">AVERAGE(OFFSET($CX$3,0,0,'Données projet'!$E$13+1,1))-AVERAGE(OFFSET($H$3,0,0,'Données projet'!$E$13+1,1))</f>
        <v>450.52897460309299</v>
      </c>
      <c r="CZ127" s="60">
        <f t="shared" si="73"/>
        <v>256.43229384163016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4.2</v>
      </c>
      <c r="DO127" s="13">
        <f>IF(A127&lt;'Données projet'!$A$166,$DL$205^A127,IF(A127='Données projet'!$A$166,'Données projet'!$B$166,DO126+DN127-DW126))</f>
        <v>344.79999999999984</v>
      </c>
      <c r="DP127" s="18">
        <f>DO127*VLOOKUP('Données projet'!$B$14,Paramètres!$A$1:$I$88,3,0)*VLOOKUP('Données projet'!$B$14,Paramètres!$A$1:$I$88,5,0)</f>
        <v>349.62719999999985</v>
      </c>
      <c r="DQ127" s="14">
        <f t="shared" si="102"/>
        <v>81.485743085784435</v>
      </c>
      <c r="DR127" s="22">
        <f t="shared" si="75"/>
        <v>750.85504254107434</v>
      </c>
      <c r="DS127" s="60">
        <f t="shared" si="76"/>
        <v>1044.1883758744077</v>
      </c>
      <c r="DT127" s="60">
        <f ca="1">AVERAGE(OFFSET($DS$3,0,0,'Données projet'!$E$14+1,1))-AVERAGE(OFFSET($H$3,0,0,'Données projet'!$E$14+1,1))</f>
        <v>474.63177687063143</v>
      </c>
      <c r="DU127" s="60">
        <f t="shared" si="77"/>
        <v>268.5956535713255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4.2</v>
      </c>
      <c r="EJ127" s="13">
        <f>IF(A127&lt;'Données projet'!$A$192,$EG$205^A127,IF(A127='Données projet'!$A$192,'Données projet'!$B$192,EJ126+EI127-ER126))</f>
        <v>344.79999999999984</v>
      </c>
      <c r="EK127" s="18">
        <f>EJ127*VLOOKUP('Données projet'!$B$15,Paramètres!$A$1:$I$88,3,0)*VLOOKUP('Données projet'!$B$15,Paramètres!$A$1:$I$88,5,0)</f>
        <v>301.2172799999999</v>
      </c>
      <c r="EL127" s="14">
        <f t="shared" si="103"/>
        <v>71.431591947339371</v>
      </c>
      <c r="EM127" s="22">
        <f t="shared" si="79"/>
        <v>649.03011864161579</v>
      </c>
      <c r="EN127" s="60">
        <f t="shared" si="80"/>
        <v>942.36345197494916</v>
      </c>
      <c r="EO127" s="60">
        <f ca="1">AVERAGE(OFFSET($EN$3,0,0,'Données projet'!$E$15+1,1))-AVERAGE(OFFSET($H$3,0,0,'Données projet'!$E$15+1,1))</f>
        <v>402.25078715328965</v>
      </c>
      <c r="EP127" s="60">
        <f t="shared" si="81"/>
        <v>232.06583422454258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0" t="e">
        <f t="shared" si="84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0" t="e">
        <f t="shared" si="88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0" t="e">
        <f t="shared" si="92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3">
      <c r="A128" s="11">
        <f t="shared" si="9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68.249999999999986</v>
      </c>
      <c r="D128" s="12">
        <f t="shared" si="9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8">
        <f t="shared" si="57"/>
        <v>409.04200512602915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-4.5474735088646412E-13</v>
      </c>
      <c r="O128" s="14">
        <f>N128*VLOOKUP('Données projet'!$B$9,Paramètres!$A$1:$I$88,3,0)*VLOOKUP('Données projet'!$B$9,Paramètres!$A$1:$I$88,5,0)</f>
        <v>-2.7193891583010558E-13</v>
      </c>
      <c r="P128" s="14" t="e">
        <f t="shared" si="9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271.38000364539801</v>
      </c>
      <c r="T128" s="60">
        <f t="shared" si="56"/>
        <v>264.52026741435606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8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IF(A128&lt;'Données projet'!$A$62,$AF$205^A128,IF(A128='Données projet'!$A$62,'Données projet'!$B$62,AI127+AH128-AQ127))</f>
        <v>-1.1368683772161603E-13</v>
      </c>
      <c r="AJ128" s="14">
        <f>AI128*VLOOKUP('Données projet'!$B$10,Paramètres!$A$1:$I$88,3,0)*VLOOKUP('Données projet'!$B$10,Paramètres!$A$1:$I$88,5,0)</f>
        <v>-5.3205440053716299E-14</v>
      </c>
      <c r="AK128" s="14" t="e">
        <f t="shared" si="98"/>
        <v>#NUM!</v>
      </c>
      <c r="AL128" s="22" t="e">
        <f t="shared" si="59"/>
        <v>#NUM!</v>
      </c>
      <c r="AM128" s="60" t="e">
        <f t="shared" si="60"/>
        <v>#NUM!</v>
      </c>
      <c r="AN128" s="60">
        <f ca="1">AVERAGE(OFFSET($AM$3,0,0,'Données projet'!$E$10+1,1))-AVERAGE(OFFSET($H$3,0,0,'Données projet'!$E$10+1,1))</f>
        <v>337.78495403273814</v>
      </c>
      <c r="AO128" s="60">
        <f t="shared" si="61"/>
        <v>125.68207463669694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349</v>
      </c>
      <c r="BB128" s="13">
        <f>VLOOKUP(A128,'Données projet'!$A$87:$I$107,9,0)</f>
        <v>4.2</v>
      </c>
      <c r="BC128" s="13">
        <f t="array" ref="BC128">INDEX(BB:BB,MIN(IF(ISNUMBER(BB128:BB324),ROW(BB128:BB324),"")))</f>
        <v>4.2</v>
      </c>
      <c r="BD128" s="13">
        <f>IF(A128&lt;'Données projet'!$A$88,$BA$205^A128,IF(A128='Données projet'!$A$88,'Données projet'!$B$88,BD127+BC128-BL127))</f>
        <v>348.99999999999983</v>
      </c>
      <c r="BE128" s="14">
        <f>BD128*VLOOKUP('Données projet'!$B$11,Paramètres!$A$1:$I$88,3,0)*VLOOKUP('Données projet'!$B$11,Paramètres!$A$1:$I$88,5,0)</f>
        <v>315.77519999999981</v>
      </c>
      <c r="BF128" s="14">
        <f t="shared" si="99"/>
        <v>74.473623067174003</v>
      </c>
      <c r="BG128" s="22">
        <f t="shared" si="63"/>
        <v>679.68336684199437</v>
      </c>
      <c r="BH128" s="60">
        <f t="shared" si="64"/>
        <v>973.01670017532774</v>
      </c>
      <c r="BI128" s="60">
        <f ca="1">AVERAGE(OFFSET($BH$3,0,0,'Données projet'!$E$11+1,1))-AVERAGE(OFFSET($H$3,0,0,'Données projet'!$E$11+1,1))</f>
        <v>418.35474121670717</v>
      </c>
      <c r="BJ128" s="60">
        <f t="shared" si="65"/>
        <v>240.19413322685813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45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0</v>
      </c>
      <c r="BZ128" s="14">
        <f>BY128*VLOOKUP('Données projet'!$B$12,Paramètres!$A$1:$I$88,3,0)*VLOOKUP('Données projet'!$B$12,Paramètres!$A$1:$I$88,5,0)</f>
        <v>0</v>
      </c>
      <c r="CA128" s="14" t="e">
        <f t="shared" si="100"/>
        <v>#NUM!</v>
      </c>
      <c r="CB128" s="22" t="e">
        <f t="shared" si="67"/>
        <v>#NUM!</v>
      </c>
      <c r="CC128" s="60" t="e">
        <f t="shared" si="68"/>
        <v>#NUM!</v>
      </c>
      <c r="CD128" s="60">
        <f ca="1">AVERAGE(OFFSET($CC$3,0,0,'Données projet'!$E$12+1,1))-AVERAGE(OFFSET($H$3,0,0,'Données projet'!$E$12+1,1))</f>
        <v>623.21217629928469</v>
      </c>
      <c r="CE128" s="60">
        <f t="shared" si="69"/>
        <v>481.72972161993044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>
        <f>VLOOKUP(A128,'Données projet'!$A$139:$I$159,2,0)</f>
        <v>349</v>
      </c>
      <c r="CR128" s="13">
        <f>VLOOKUP(A128,'Données projet'!$A$139:$I$159,9,0)</f>
        <v>4.2</v>
      </c>
      <c r="CS128" s="13">
        <f t="array" ref="CS128">INDEX(CR:CR,MIN(IF(ISNUMBER(CR128:CR324),ROW(CR128:CR324),"")))</f>
        <v>4.2</v>
      </c>
      <c r="CT128" s="13">
        <f>IF(A128&lt;'Données projet'!$A$140,$CQ$205^A128,IF(A128='Données projet'!$A$140,'Données projet'!$B$140,CT127+CS128-DB127))</f>
        <v>348.99999999999983</v>
      </c>
      <c r="CU128" s="18">
        <f>CT128*VLOOKUP('Données projet'!$B$13,Paramètres!$A$1:$I$88,3,0)*VLOOKUP('Données projet'!$B$13,Paramètres!$A$1:$I$88,5,0)</f>
        <v>337.55279999999982</v>
      </c>
      <c r="CV128" s="14">
        <f t="shared" si="101"/>
        <v>78.994127037921928</v>
      </c>
      <c r="CW128" s="22">
        <f t="shared" si="71"/>
        <v>725.48589792438042</v>
      </c>
      <c r="CX128" s="60">
        <f t="shared" si="72"/>
        <v>1018.8192312577137</v>
      </c>
      <c r="CY128" s="60">
        <f ca="1">AVERAGE(OFFSET($CX$3,0,0,'Données projet'!$E$13+1,1))-AVERAGE(OFFSET($H$3,0,0,'Données projet'!$E$13+1,1))</f>
        <v>450.52897460309299</v>
      </c>
      <c r="CZ128" s="60">
        <f t="shared" si="73"/>
        <v>256.43229384163016</v>
      </c>
      <c r="DA128" s="16">
        <f>IF(ISNA(VLOOKUP(A128,'Données projet'!$A$139:$I$159,3,0)),0,VLOOKUP(A128,'Données projet'!$A$139:$I$159,3,0))</f>
        <v>11</v>
      </c>
      <c r="DB128" s="16">
        <f>IF(ISNA(VLOOKUP(A128,'Données projet'!$A$139:$I$159,4,0)),0,VLOOKUP(A128,'Données projet'!$A$139:$I$159,4,0))</f>
        <v>45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>
        <f>VLOOKUP(A128,'Données projet'!$A$165:$I$185,2,0)</f>
        <v>349</v>
      </c>
      <c r="DM128" s="13">
        <f>VLOOKUP(A128,'Données projet'!$A$165:$I$185,9,0)</f>
        <v>4.2</v>
      </c>
      <c r="DN128" s="13">
        <f t="array" ref="DN128">INDEX(DM:DM,MIN(IF(ISNUMBER(DM128:DM324),ROW(DM128:DM324),"")))</f>
        <v>4.2</v>
      </c>
      <c r="DO128" s="13">
        <f>IF(A128&lt;'Données projet'!$A$166,$DL$205^A128,IF(A128='Données projet'!$A$166,'Données projet'!$B$166,DO127+DN128-DW127))</f>
        <v>348.99999999999983</v>
      </c>
      <c r="DP128" s="18">
        <f>DO128*VLOOKUP('Données projet'!$B$14,Paramètres!$A$1:$I$88,3,0)*VLOOKUP('Données projet'!$B$14,Paramètres!$A$1:$I$88,5,0)</f>
        <v>353.88599999999985</v>
      </c>
      <c r="DQ128" s="14">
        <f t="shared" si="102"/>
        <v>82.36216406261596</v>
      </c>
      <c r="DR128" s="22">
        <f t="shared" si="75"/>
        <v>759.79888574238919</v>
      </c>
      <c r="DS128" s="60">
        <f t="shared" si="76"/>
        <v>1053.1322190757226</v>
      </c>
      <c r="DT128" s="60">
        <f ca="1">AVERAGE(OFFSET($DS$3,0,0,'Données projet'!$E$14+1,1))-AVERAGE(OFFSET($H$3,0,0,'Données projet'!$E$14+1,1))</f>
        <v>474.63177687063143</v>
      </c>
      <c r="DU128" s="60">
        <f t="shared" si="77"/>
        <v>268.5956535713255</v>
      </c>
      <c r="DV128" s="16">
        <f>IF(ISNA(VLOOKUP(A128,'Données projet'!$A$165:$I$185,3,0)),0,VLOOKUP(A128,'Données projet'!$A$165:$I$185,3,0))</f>
        <v>11</v>
      </c>
      <c r="DW128" s="16">
        <f>IF(ISNA(VLOOKUP(A128,'Données projet'!$A$165:$I$185,4,0)),0,VLOOKUP(A128,'Données projet'!$A$165:$I$185,4,0))</f>
        <v>45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>
        <f>VLOOKUP(A128,'Données projet'!$A$191:$I$211,2,0)</f>
        <v>349</v>
      </c>
      <c r="EH128" s="13">
        <f>VLOOKUP(A128,'Données projet'!$A$191:$I$211,9,0)</f>
        <v>4.2</v>
      </c>
      <c r="EI128" s="13">
        <f t="array" ref="EI128">INDEX(EH:EH,MIN(IF(ISNUMBER(EH128:EH324),ROW(EH128:EH324),"")))</f>
        <v>4.2</v>
      </c>
      <c r="EJ128" s="13">
        <f>IF(A128&lt;'Données projet'!$A$192,$EG$205^A128,IF(A128='Données projet'!$A$192,'Données projet'!$B$192,EJ127+EI128-ER127))</f>
        <v>348.99999999999983</v>
      </c>
      <c r="EK128" s="18">
        <f>EJ128*VLOOKUP('Données projet'!$B$15,Paramètres!$A$1:$I$88,3,0)*VLOOKUP('Données projet'!$B$15,Paramètres!$A$1:$I$88,5,0)</f>
        <v>304.88639999999987</v>
      </c>
      <c r="EL128" s="14">
        <f t="shared" si="103"/>
        <v>72.199875369940273</v>
      </c>
      <c r="EM128" s="22">
        <f t="shared" si="79"/>
        <v>656.75859626931242</v>
      </c>
      <c r="EN128" s="60">
        <f t="shared" si="80"/>
        <v>950.09192960264568</v>
      </c>
      <c r="EO128" s="60">
        <f ca="1">AVERAGE(OFFSET($EN$3,0,0,'Données projet'!$E$15+1,1))-AVERAGE(OFFSET($H$3,0,0,'Données projet'!$E$15+1,1))</f>
        <v>402.25078715328965</v>
      </c>
      <c r="EP128" s="60">
        <f t="shared" si="81"/>
        <v>232.06583422454258</v>
      </c>
      <c r="EQ128" s="16">
        <f>IF(ISNA(VLOOKUP(A128,'Données projet'!$A$191:$I$211,3,0)),0,VLOOKUP(A128,'Données projet'!$A$191:$I$211,3,0))</f>
        <v>11</v>
      </c>
      <c r="ER128" s="16">
        <f>IF(ISNA(VLOOKUP(A128,'Données projet'!$A$191:$I$211,4,0)),0,VLOOKUP(A128,'Données projet'!$A$191:$I$211,4,0))</f>
        <v>45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0" t="e">
        <f t="shared" si="84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0" t="e">
        <f t="shared" si="88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0" t="e">
        <f t="shared" si="92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3">
      <c r="A129" s="11">
        <f t="shared" si="9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68.795999999999992</v>
      </c>
      <c r="D129" s="12">
        <f t="shared" si="9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8">
        <f t="shared" si="57"/>
        <v>410.22969654745395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-4.5474735088646412E-13</v>
      </c>
      <c r="O129" s="14">
        <f>N129*VLOOKUP('Données projet'!$B$9,Paramètres!$A$1:$I$88,3,0)*VLOOKUP('Données projet'!$B$9,Paramètres!$A$1:$I$88,5,0)</f>
        <v>-2.7193891583010558E-13</v>
      </c>
      <c r="P129" s="14" t="e">
        <f t="shared" si="9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271.38000364539801</v>
      </c>
      <c r="T129" s="60">
        <f t="shared" si="56"/>
        <v>264.52026741435606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8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IF(A129&lt;'Données projet'!$A$62,$AF$205^A129,IF(A129='Données projet'!$A$62,'Données projet'!$B$62,AI128+AH129-AQ128))</f>
        <v>-1.1368683772161603E-13</v>
      </c>
      <c r="AJ129" s="14">
        <f>AI129*VLOOKUP('Données projet'!$B$10,Paramètres!$A$1:$I$88,3,0)*VLOOKUP('Données projet'!$B$10,Paramètres!$A$1:$I$88,5,0)</f>
        <v>-5.3205440053716299E-14</v>
      </c>
      <c r="AK129" s="14" t="e">
        <f t="shared" si="98"/>
        <v>#NUM!</v>
      </c>
      <c r="AL129" s="22" t="e">
        <f t="shared" si="59"/>
        <v>#NUM!</v>
      </c>
      <c r="AM129" s="60" t="e">
        <f t="shared" si="60"/>
        <v>#NUM!</v>
      </c>
      <c r="AN129" s="60">
        <f ca="1">AVERAGE(OFFSET($AM$3,0,0,'Données projet'!$E$10+1,1))-AVERAGE(OFFSET($H$3,0,0,'Données projet'!$E$10+1,1))</f>
        <v>337.78495403273814</v>
      </c>
      <c r="AO129" s="60">
        <f t="shared" si="61"/>
        <v>125.68207463669694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</v>
      </c>
      <c r="BD129" s="13">
        <f>IF(A129&lt;'Données projet'!$A$88,$BA$205^A129,IF(A129='Données projet'!$A$88,'Données projet'!$B$88,BD128+BC129-BL128))</f>
        <v>307.99999999999983</v>
      </c>
      <c r="BE129" s="14">
        <f>BD129*VLOOKUP('Données projet'!$B$11,Paramètres!$A$1:$I$88,3,0)*VLOOKUP('Données projet'!$B$11,Paramètres!$A$1:$I$88,5,0)</f>
        <v>278.67839999999984</v>
      </c>
      <c r="BF129" s="14">
        <f t="shared" si="99"/>
        <v>66.687639951856738</v>
      </c>
      <c r="BG129" s="22">
        <f t="shared" si="63"/>
        <v>601.51251958281682</v>
      </c>
      <c r="BH129" s="60">
        <f t="shared" si="64"/>
        <v>894.84585291615008</v>
      </c>
      <c r="BI129" s="60">
        <f ca="1">AVERAGE(OFFSET($BH$3,0,0,'Données projet'!$E$11+1,1))-AVERAGE(OFFSET($H$3,0,0,'Données projet'!$E$11+1,1))</f>
        <v>418.35474121670717</v>
      </c>
      <c r="BJ129" s="60">
        <f t="shared" si="65"/>
        <v>240.19413322685813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0</v>
      </c>
      <c r="BZ129" s="14">
        <f>BY129*VLOOKUP('Données projet'!$B$12,Paramètres!$A$1:$I$88,3,0)*VLOOKUP('Données projet'!$B$12,Paramètres!$A$1:$I$88,5,0)</f>
        <v>0</v>
      </c>
      <c r="CA129" s="14" t="e">
        <f t="shared" si="100"/>
        <v>#NUM!</v>
      </c>
      <c r="CB129" s="22" t="e">
        <f t="shared" si="67"/>
        <v>#NUM!</v>
      </c>
      <c r="CC129" s="60" t="e">
        <f t="shared" si="68"/>
        <v>#NUM!</v>
      </c>
      <c r="CD129" s="60">
        <f ca="1">AVERAGE(OFFSET($CC$3,0,0,'Données projet'!$E$12+1,1))-AVERAGE(OFFSET($H$3,0,0,'Données projet'!$E$12+1,1))</f>
        <v>623.21217629928469</v>
      </c>
      <c r="CE129" s="60">
        <f t="shared" si="69"/>
        <v>481.72972161993044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4</v>
      </c>
      <c r="CT129" s="13">
        <f>IF(A129&lt;'Données projet'!$A$140,$CQ$205^A129,IF(A129='Données projet'!$A$140,'Données projet'!$B$140,CT128+CS129-DB128))</f>
        <v>307.99999999999983</v>
      </c>
      <c r="CU129" s="18">
        <f>CT129*VLOOKUP('Données projet'!$B$13,Paramètres!$A$1:$I$88,3,0)*VLOOKUP('Données projet'!$B$13,Paramètres!$A$1:$I$88,5,0)</f>
        <v>297.89759999999984</v>
      </c>
      <c r="CV129" s="14">
        <f t="shared" si="101"/>
        <v>70.735539446826479</v>
      </c>
      <c r="CW129" s="22">
        <f t="shared" si="71"/>
        <v>642.03605120322243</v>
      </c>
      <c r="CX129" s="60">
        <f t="shared" si="72"/>
        <v>935.3693845365558</v>
      </c>
      <c r="CY129" s="60">
        <f ca="1">AVERAGE(OFFSET($CX$3,0,0,'Données projet'!$E$13+1,1))-AVERAGE(OFFSET($H$3,0,0,'Données projet'!$E$13+1,1))</f>
        <v>450.52897460309299</v>
      </c>
      <c r="CZ129" s="60">
        <f t="shared" si="73"/>
        <v>256.43229384163016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4</v>
      </c>
      <c r="DO129" s="13">
        <f>IF(A129&lt;'Données projet'!$A$166,$DL$205^A129,IF(A129='Données projet'!$A$166,'Données projet'!$B$166,DO128+DN129-DW128))</f>
        <v>307.99999999999983</v>
      </c>
      <c r="DP129" s="18">
        <f>DO129*VLOOKUP('Données projet'!$B$14,Paramètres!$A$1:$I$88,3,0)*VLOOKUP('Données projet'!$B$14,Paramètres!$A$1:$I$88,5,0)</f>
        <v>312.31199999999984</v>
      </c>
      <c r="DQ129" s="14">
        <f t="shared" si="102"/>
        <v>73.751458791111943</v>
      </c>
      <c r="DR129" s="22">
        <f t="shared" si="75"/>
        <v>672.39385739451961</v>
      </c>
      <c r="DS129" s="60">
        <f t="shared" si="76"/>
        <v>965.72719072785299</v>
      </c>
      <c r="DT129" s="60">
        <f ca="1">AVERAGE(OFFSET($DS$3,0,0,'Données projet'!$E$14+1,1))-AVERAGE(OFFSET($H$3,0,0,'Données projet'!$E$14+1,1))</f>
        <v>474.63177687063143</v>
      </c>
      <c r="DU129" s="60">
        <f t="shared" si="77"/>
        <v>268.5956535713255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4</v>
      </c>
      <c r="EJ129" s="13">
        <f>IF(A129&lt;'Données projet'!$A$192,$EG$205^A129,IF(A129='Données projet'!$A$192,'Données projet'!$B$192,EJ128+EI129-ER128))</f>
        <v>307.99999999999983</v>
      </c>
      <c r="EK129" s="18">
        <f>EJ129*VLOOKUP('Données projet'!$B$15,Paramètres!$A$1:$I$88,3,0)*VLOOKUP('Données projet'!$B$15,Paramètres!$A$1:$I$88,5,0)</f>
        <v>269.0687999999999</v>
      </c>
      <c r="EL129" s="14">
        <f t="shared" si="103"/>
        <v>64.651605426750933</v>
      </c>
      <c r="EM129" s="22">
        <f t="shared" si="79"/>
        <v>581.2297061182577</v>
      </c>
      <c r="EN129" s="60">
        <f t="shared" si="80"/>
        <v>874.56303945159107</v>
      </c>
      <c r="EO129" s="60">
        <f ca="1">AVERAGE(OFFSET($EN$3,0,0,'Données projet'!$E$15+1,1))-AVERAGE(OFFSET($H$3,0,0,'Données projet'!$E$15+1,1))</f>
        <v>402.25078715328965</v>
      </c>
      <c r="EP129" s="60">
        <f t="shared" si="81"/>
        <v>232.06583422454258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0" t="e">
        <f t="shared" si="84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0" t="e">
        <f t="shared" si="88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0" t="e">
        <f t="shared" si="92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3">
      <c r="A130" s="11">
        <f t="shared" si="9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69.341999999999999</v>
      </c>
      <c r="D130" s="12">
        <f t="shared" si="9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8">
        <f t="shared" si="57"/>
        <v>411.41716936346074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-4.5474735088646412E-13</v>
      </c>
      <c r="O130" s="14">
        <f>N130*VLOOKUP('Données projet'!$B$9,Paramètres!$A$1:$I$88,3,0)*VLOOKUP('Données projet'!$B$9,Paramètres!$A$1:$I$88,5,0)</f>
        <v>-2.7193891583010558E-13</v>
      </c>
      <c r="P130" s="14" t="e">
        <f t="shared" si="9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271.38000364539801</v>
      </c>
      <c r="T130" s="60">
        <f t="shared" si="56"/>
        <v>264.52026741435606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8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IF(A130&lt;'Données projet'!$A$62,$AF$205^A130,IF(A130='Données projet'!$A$62,'Données projet'!$B$62,AI129+AH130-AQ129))</f>
        <v>-1.1368683772161603E-13</v>
      </c>
      <c r="AJ130" s="14">
        <f>AI130*VLOOKUP('Données projet'!$B$10,Paramètres!$A$1:$I$88,3,0)*VLOOKUP('Données projet'!$B$10,Paramètres!$A$1:$I$88,5,0)</f>
        <v>-5.3205440053716299E-14</v>
      </c>
      <c r="AK130" s="14" t="e">
        <f t="shared" si="98"/>
        <v>#NUM!</v>
      </c>
      <c r="AL130" s="22" t="e">
        <f t="shared" si="59"/>
        <v>#NUM!</v>
      </c>
      <c r="AM130" s="60" t="e">
        <f t="shared" si="60"/>
        <v>#NUM!</v>
      </c>
      <c r="AN130" s="60">
        <f ca="1">AVERAGE(OFFSET($AM$3,0,0,'Données projet'!$E$10+1,1))-AVERAGE(OFFSET($H$3,0,0,'Données projet'!$E$10+1,1))</f>
        <v>337.78495403273814</v>
      </c>
      <c r="AO130" s="60">
        <f t="shared" si="61"/>
        <v>125.68207463669694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</v>
      </c>
      <c r="BD130" s="13">
        <f>IF(A130&lt;'Données projet'!$A$88,$BA$205^A130,IF(A130='Données projet'!$A$88,'Données projet'!$B$88,BD129+BC130-BL129))</f>
        <v>311.99999999999983</v>
      </c>
      <c r="BE130" s="14">
        <f>BD130*VLOOKUP('Données projet'!$B$11,Paramètres!$A$1:$I$88,3,0)*VLOOKUP('Données projet'!$B$11,Paramètres!$A$1:$I$88,5,0)</f>
        <v>282.29759999999982</v>
      </c>
      <c r="BF130" s="14">
        <f t="shared" si="99"/>
        <v>67.452326629470107</v>
      </c>
      <c r="BG130" s="22">
        <f t="shared" si="63"/>
        <v>609.1477888796602</v>
      </c>
      <c r="BH130" s="60">
        <f t="shared" si="64"/>
        <v>902.48112221299357</v>
      </c>
      <c r="BI130" s="60">
        <f ca="1">AVERAGE(OFFSET($BH$3,0,0,'Données projet'!$E$11+1,1))-AVERAGE(OFFSET($H$3,0,0,'Données projet'!$E$11+1,1))</f>
        <v>418.35474121670717</v>
      </c>
      <c r="BJ130" s="60">
        <f t="shared" si="65"/>
        <v>240.19413322685813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0</v>
      </c>
      <c r="BZ130" s="14">
        <f>BY130*VLOOKUP('Données projet'!$B$12,Paramètres!$A$1:$I$88,3,0)*VLOOKUP('Données projet'!$B$12,Paramètres!$A$1:$I$88,5,0)</f>
        <v>0</v>
      </c>
      <c r="CA130" s="14" t="e">
        <f t="shared" si="100"/>
        <v>#NUM!</v>
      </c>
      <c r="CB130" s="22" t="e">
        <f t="shared" si="67"/>
        <v>#NUM!</v>
      </c>
      <c r="CC130" s="60" t="e">
        <f t="shared" si="68"/>
        <v>#NUM!</v>
      </c>
      <c r="CD130" s="60">
        <f ca="1">AVERAGE(OFFSET($CC$3,0,0,'Données projet'!$E$12+1,1))-AVERAGE(OFFSET($H$3,0,0,'Données projet'!$E$12+1,1))</f>
        <v>623.21217629928469</v>
      </c>
      <c r="CE130" s="60">
        <f t="shared" si="69"/>
        <v>481.72972161993044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4</v>
      </c>
      <c r="CT130" s="13">
        <f>IF(A130&lt;'Données projet'!$A$140,$CQ$205^A130,IF(A130='Données projet'!$A$140,'Données projet'!$B$140,CT129+CS130-DB129))</f>
        <v>311.99999999999983</v>
      </c>
      <c r="CU130" s="18">
        <f>CT130*VLOOKUP('Données projet'!$B$13,Paramètres!$A$1:$I$88,3,0)*VLOOKUP('Données projet'!$B$13,Paramètres!$A$1:$I$88,5,0)</f>
        <v>301.76639999999981</v>
      </c>
      <c r="CV130" s="14">
        <f t="shared" si="101"/>
        <v>71.546642144235292</v>
      </c>
      <c r="CW130" s="22">
        <f t="shared" si="71"/>
        <v>650.18688173454279</v>
      </c>
      <c r="CX130" s="60">
        <f t="shared" si="72"/>
        <v>943.52021506787605</v>
      </c>
      <c r="CY130" s="60">
        <f ca="1">AVERAGE(OFFSET($CX$3,0,0,'Données projet'!$E$13+1,1))-AVERAGE(OFFSET($H$3,0,0,'Données projet'!$E$13+1,1))</f>
        <v>450.52897460309299</v>
      </c>
      <c r="CZ130" s="60">
        <f t="shared" si="73"/>
        <v>256.43229384163016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4</v>
      </c>
      <c r="DO130" s="13">
        <f>IF(A130&lt;'Données projet'!$A$166,$DL$205^A130,IF(A130='Données projet'!$A$166,'Données projet'!$B$166,DO129+DN130-DW129))</f>
        <v>311.99999999999983</v>
      </c>
      <c r="DP130" s="18">
        <f>DO130*VLOOKUP('Données projet'!$B$14,Paramètres!$A$1:$I$88,3,0)*VLOOKUP('Données projet'!$B$14,Paramètres!$A$1:$I$88,5,0)</f>
        <v>316.36799999999982</v>
      </c>
      <c r="DQ130" s="14">
        <f t="shared" si="102"/>
        <v>74.597144109003438</v>
      </c>
      <c r="DR130" s="22">
        <f t="shared" si="75"/>
        <v>680.93095932318067</v>
      </c>
      <c r="DS130" s="60">
        <f t="shared" si="76"/>
        <v>974.26429265651404</v>
      </c>
      <c r="DT130" s="60">
        <f ca="1">AVERAGE(OFFSET($DS$3,0,0,'Données projet'!$E$14+1,1))-AVERAGE(OFFSET($H$3,0,0,'Données projet'!$E$14+1,1))</f>
        <v>474.63177687063143</v>
      </c>
      <c r="DU130" s="60">
        <f t="shared" si="77"/>
        <v>268.5956535713255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4</v>
      </c>
      <c r="EJ130" s="13">
        <f>IF(A130&lt;'Données projet'!$A$192,$EG$205^A130,IF(A130='Données projet'!$A$192,'Données projet'!$B$192,EJ129+EI130-ER129))</f>
        <v>311.99999999999983</v>
      </c>
      <c r="EK130" s="18">
        <f>EJ130*VLOOKUP('Données projet'!$B$15,Paramètres!$A$1:$I$88,3,0)*VLOOKUP('Données projet'!$B$15,Paramètres!$A$1:$I$88,5,0)</f>
        <v>272.56319999999988</v>
      </c>
      <c r="EL130" s="14">
        <f t="shared" si="103"/>
        <v>65.392945522034609</v>
      </c>
      <c r="EM130" s="22">
        <f t="shared" si="79"/>
        <v>588.60695345087674</v>
      </c>
      <c r="EN130" s="60">
        <f t="shared" si="80"/>
        <v>881.94028678421</v>
      </c>
      <c r="EO130" s="60">
        <f ca="1">AVERAGE(OFFSET($EN$3,0,0,'Données projet'!$E$15+1,1))-AVERAGE(OFFSET($H$3,0,0,'Données projet'!$E$15+1,1))</f>
        <v>402.25078715328965</v>
      </c>
      <c r="EP130" s="60">
        <f t="shared" si="81"/>
        <v>232.06583422454258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0" t="e">
        <f t="shared" si="84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0" t="e">
        <f t="shared" si="88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0" t="e">
        <f t="shared" si="92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3">
      <c r="A131" s="11">
        <f t="shared" si="9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69.888000000000005</v>
      </c>
      <c r="D131" s="12">
        <f t="shared" si="9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8">
        <f t="shared" si="57"/>
        <v>412.60442549487129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-4.5474735088646412E-13</v>
      </c>
      <c r="O131" s="14">
        <f>N131*VLOOKUP('Données projet'!$B$9,Paramètres!$A$1:$I$88,3,0)*VLOOKUP('Données projet'!$B$9,Paramètres!$A$1:$I$88,5,0)</f>
        <v>-2.7193891583010558E-13</v>
      </c>
      <c r="P131" s="14" t="e">
        <f t="shared" si="9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271.38000364539801</v>
      </c>
      <c r="T131" s="60">
        <f t="shared" ref="T131:T194" si="110">$R$33-$H$33</f>
        <v>264.52026741435606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8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IF(A131&lt;'Données projet'!$A$62,$AF$205^A131,IF(A131='Données projet'!$A$62,'Données projet'!$B$62,AI130+AH131-AQ130))</f>
        <v>-1.1368683772161603E-13</v>
      </c>
      <c r="AJ131" s="14">
        <f>AI131*VLOOKUP('Données projet'!$B$10,Paramètres!$A$1:$I$88,3,0)*VLOOKUP('Données projet'!$B$10,Paramètres!$A$1:$I$88,5,0)</f>
        <v>-5.3205440053716299E-14</v>
      </c>
      <c r="AK131" s="14" t="e">
        <f t="shared" si="98"/>
        <v>#NUM!</v>
      </c>
      <c r="AL131" s="22" t="e">
        <f t="shared" si="59"/>
        <v>#NUM!</v>
      </c>
      <c r="AM131" s="60" t="e">
        <f t="shared" si="60"/>
        <v>#NUM!</v>
      </c>
      <c r="AN131" s="60">
        <f ca="1">AVERAGE(OFFSET($AM$3,0,0,'Données projet'!$E$10+1,1))-AVERAGE(OFFSET($H$3,0,0,'Données projet'!$E$10+1,1))</f>
        <v>337.78495403273814</v>
      </c>
      <c r="AO131" s="60">
        <f t="shared" si="61"/>
        <v>125.68207463669694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</v>
      </c>
      <c r="BD131" s="13">
        <f>IF(A131&lt;'Données projet'!$A$88,$BA$205^A131,IF(A131='Données projet'!$A$88,'Données projet'!$B$88,BD130+BC131-BL130))</f>
        <v>315.99999999999983</v>
      </c>
      <c r="BE131" s="14">
        <f>BD131*VLOOKUP('Données projet'!$B$11,Paramètres!$A$1:$I$88,3,0)*VLOOKUP('Données projet'!$B$11,Paramètres!$A$1:$I$88,5,0)</f>
        <v>285.91679999999985</v>
      </c>
      <c r="BF131" s="14">
        <f t="shared" si="99"/>
        <v>68.215872977287475</v>
      </c>
      <c r="BG131" s="22">
        <f t="shared" si="63"/>
        <v>616.78107210210862</v>
      </c>
      <c r="BH131" s="60">
        <f t="shared" si="64"/>
        <v>910.11440543544199</v>
      </c>
      <c r="BI131" s="60">
        <f ca="1">AVERAGE(OFFSET($BH$3,0,0,'Données projet'!$E$11+1,1))-AVERAGE(OFFSET($H$3,0,0,'Données projet'!$E$11+1,1))</f>
        <v>418.35474121670717</v>
      </c>
      <c r="BJ131" s="60">
        <f t="shared" si="65"/>
        <v>240.19413322685813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0</v>
      </c>
      <c r="BZ131" s="14">
        <f>BY131*VLOOKUP('Données projet'!$B$12,Paramètres!$A$1:$I$88,3,0)*VLOOKUP('Données projet'!$B$12,Paramètres!$A$1:$I$88,5,0)</f>
        <v>0</v>
      </c>
      <c r="CA131" s="14" t="e">
        <f t="shared" si="100"/>
        <v>#NUM!</v>
      </c>
      <c r="CB131" s="22" t="e">
        <f t="shared" si="67"/>
        <v>#NUM!</v>
      </c>
      <c r="CC131" s="60" t="e">
        <f t="shared" si="68"/>
        <v>#NUM!</v>
      </c>
      <c r="CD131" s="60">
        <f ca="1">AVERAGE(OFFSET($CC$3,0,0,'Données projet'!$E$12+1,1))-AVERAGE(OFFSET($H$3,0,0,'Données projet'!$E$12+1,1))</f>
        <v>623.21217629928469</v>
      </c>
      <c r="CE131" s="60">
        <f t="shared" si="69"/>
        <v>481.72972161993044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4</v>
      </c>
      <c r="CT131" s="13">
        <f>IF(A131&lt;'Données projet'!$A$140,$CQ$205^A131,IF(A131='Données projet'!$A$140,'Données projet'!$B$140,CT130+CS131-DB130))</f>
        <v>315.99999999999983</v>
      </c>
      <c r="CU131" s="18">
        <f>CT131*VLOOKUP('Données projet'!$B$13,Paramètres!$A$1:$I$88,3,0)*VLOOKUP('Données projet'!$B$13,Paramètres!$A$1:$I$88,5,0)</f>
        <v>305.63519999999988</v>
      </c>
      <c r="CV131" s="14">
        <f t="shared" si="101"/>
        <v>72.356535294517812</v>
      </c>
      <c r="CW131" s="22">
        <f t="shared" si="71"/>
        <v>658.33560563795163</v>
      </c>
      <c r="CX131" s="60">
        <f t="shared" si="72"/>
        <v>951.66893897128489</v>
      </c>
      <c r="CY131" s="60">
        <f ca="1">AVERAGE(OFFSET($CX$3,0,0,'Données projet'!$E$13+1,1))-AVERAGE(OFFSET($H$3,0,0,'Données projet'!$E$13+1,1))</f>
        <v>450.52897460309299</v>
      </c>
      <c r="CZ131" s="60">
        <f t="shared" si="73"/>
        <v>256.43229384163016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4</v>
      </c>
      <c r="DO131" s="13">
        <f>IF(A131&lt;'Données projet'!$A$166,$DL$205^A131,IF(A131='Données projet'!$A$166,'Données projet'!$B$166,DO130+DN131-DW130))</f>
        <v>315.99999999999983</v>
      </c>
      <c r="DP131" s="18">
        <f>DO131*VLOOKUP('Données projet'!$B$14,Paramètres!$A$1:$I$88,3,0)*VLOOKUP('Données projet'!$B$14,Paramètres!$A$1:$I$88,5,0)</f>
        <v>320.42399999999986</v>
      </c>
      <c r="DQ131" s="14">
        <f t="shared" si="102"/>
        <v>75.441568308852311</v>
      </c>
      <c r="DR131" s="22">
        <f t="shared" si="75"/>
        <v>689.46586480458427</v>
      </c>
      <c r="DS131" s="60">
        <f t="shared" si="76"/>
        <v>982.79919813791753</v>
      </c>
      <c r="DT131" s="60">
        <f ca="1">AVERAGE(OFFSET($DS$3,0,0,'Données projet'!$E$14+1,1))-AVERAGE(OFFSET($H$3,0,0,'Données projet'!$E$14+1,1))</f>
        <v>474.63177687063143</v>
      </c>
      <c r="DU131" s="60">
        <f t="shared" si="77"/>
        <v>268.5956535713255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4</v>
      </c>
      <c r="EJ131" s="13">
        <f>IF(A131&lt;'Données projet'!$A$192,$EG$205^A131,IF(A131='Données projet'!$A$192,'Données projet'!$B$192,EJ130+EI131-ER130))</f>
        <v>315.99999999999983</v>
      </c>
      <c r="EK131" s="18">
        <f>EJ131*VLOOKUP('Données projet'!$B$15,Paramètres!$A$1:$I$88,3,0)*VLOOKUP('Données projet'!$B$15,Paramètres!$A$1:$I$88,5,0)</f>
        <v>276.05759999999987</v>
      </c>
      <c r="EL131" s="14">
        <f t="shared" si="103"/>
        <v>66.133180102831929</v>
      </c>
      <c r="EM131" s="22">
        <f t="shared" si="79"/>
        <v>595.9822753457654</v>
      </c>
      <c r="EN131" s="60">
        <f t="shared" si="80"/>
        <v>889.31560867909866</v>
      </c>
      <c r="EO131" s="60">
        <f ca="1">AVERAGE(OFFSET($EN$3,0,0,'Données projet'!$E$15+1,1))-AVERAGE(OFFSET($H$3,0,0,'Données projet'!$E$15+1,1))</f>
        <v>402.25078715328965</v>
      </c>
      <c r="EP131" s="60">
        <f t="shared" si="81"/>
        <v>232.06583422454258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0" t="e">
        <f t="shared" si="84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0" t="e">
        <f t="shared" si="88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0" t="e">
        <f t="shared" si="92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3">
      <c r="A132" s="11">
        <f t="shared" si="9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70.434000000000012</v>
      </c>
      <c r="D132" s="12">
        <f t="shared" si="9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8">
        <f t="shared" ref="H132:H195" si="111">(B132+E132+F132)*44/12+(C132+D132)*0.475*44/12</f>
        <v>413.79146683076101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-4.5474735088646412E-13</v>
      </c>
      <c r="O132" s="14">
        <f>N132*VLOOKUP('Données projet'!$B$9,Paramètres!$A$1:$I$88,3,0)*VLOOKUP('Données projet'!$B$9,Paramètres!$A$1:$I$88,5,0)</f>
        <v>-2.7193891583010558E-13</v>
      </c>
      <c r="P132" s="14" t="e">
        <f t="shared" si="9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271.38000364539801</v>
      </c>
      <c r="T132" s="60">
        <f t="shared" si="110"/>
        <v>264.52026741435606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2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IF(A132&lt;'Données projet'!$A$62,$AF$205^A132,IF(A132='Données projet'!$A$62,'Données projet'!$B$62,AI131+AH132-AQ131))</f>
        <v>-1.1368683772161603E-13</v>
      </c>
      <c r="AJ132" s="14">
        <f>AI132*VLOOKUP('Données projet'!$B$10,Paramètres!$A$1:$I$88,3,0)*VLOOKUP('Données projet'!$B$10,Paramètres!$A$1:$I$88,5,0)</f>
        <v>-5.3205440053716299E-14</v>
      </c>
      <c r="AK132" s="14" t="e">
        <f t="shared" si="98"/>
        <v>#NUM!</v>
      </c>
      <c r="AL132" s="22" t="e">
        <f t="shared" ref="AL132:AL153" si="113">(AJ132+AK132)*0.475*44/12</f>
        <v>#NUM!</v>
      </c>
      <c r="AM132" s="60" t="e">
        <f t="shared" ref="AM132:AM195" si="114">AL132+(AD132+AE132)*44/12</f>
        <v>#NUM!</v>
      </c>
      <c r="AN132" s="60">
        <f ca="1">AVERAGE(OFFSET($AM$3,0,0,'Données projet'!$E$10+1,1))-AVERAGE(OFFSET($H$3,0,0,'Données projet'!$E$10+1,1))</f>
        <v>337.78495403273814</v>
      </c>
      <c r="AO132" s="60">
        <f t="shared" ref="AO132:AO195" si="115">$AM$33-$H$33</f>
        <v>125.68207463669694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</v>
      </c>
      <c r="BD132" s="13">
        <f>IF(A132&lt;'Données projet'!$A$88,$BA$205^A132,IF(A132='Données projet'!$A$88,'Données projet'!$B$88,BD131+BC132-BL131))</f>
        <v>319.99999999999983</v>
      </c>
      <c r="BE132" s="14">
        <f>BD132*VLOOKUP('Données projet'!$B$11,Paramètres!$A$1:$I$88,3,0)*VLOOKUP('Données projet'!$B$11,Paramètres!$A$1:$I$88,5,0)</f>
        <v>289.53599999999983</v>
      </c>
      <c r="BF132" s="14">
        <f t="shared" si="99"/>
        <v>68.97829509904436</v>
      </c>
      <c r="BG132" s="22">
        <f t="shared" ref="BG132:BG153" si="117">(BE132+BF132)*0.475*44/12</f>
        <v>624.41239729750191</v>
      </c>
      <c r="BH132" s="60">
        <f t="shared" ref="BH132:BH195" si="118">BG132+(AY132+AZ132)*44/12</f>
        <v>917.74573063083517</v>
      </c>
      <c r="BI132" s="60">
        <f ca="1">AVERAGE(OFFSET($BH$3,0,0,'Données projet'!$E$11+1,1))-AVERAGE(OFFSET($H$3,0,0,'Données projet'!$E$11+1,1))</f>
        <v>418.35474121670717</v>
      </c>
      <c r="BJ132" s="60">
        <f t="shared" ref="BJ132:BJ195" si="119">$BH$33-$H$33</f>
        <v>240.19413322685813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0</v>
      </c>
      <c r="BZ132" s="14">
        <f>BY132*VLOOKUP('Données projet'!$B$12,Paramètres!$A$1:$I$88,3,0)*VLOOKUP('Données projet'!$B$12,Paramètres!$A$1:$I$88,5,0)</f>
        <v>0</v>
      </c>
      <c r="CA132" s="14" t="e">
        <f t="shared" si="100"/>
        <v>#NUM!</v>
      </c>
      <c r="CB132" s="22" t="e">
        <f t="shared" ref="CB132:CB153" si="121">(BZ132+CA132)*0.475*44/12</f>
        <v>#NUM!</v>
      </c>
      <c r="CC132" s="60" t="e">
        <f t="shared" ref="CC132:CC195" si="122">CB132+(BT132+BU132)*44/12</f>
        <v>#NUM!</v>
      </c>
      <c r="CD132" s="60">
        <f ca="1">AVERAGE(OFFSET($CC$3,0,0,'Données projet'!$E$12+1,1))-AVERAGE(OFFSET($H$3,0,0,'Données projet'!$E$12+1,1))</f>
        <v>623.21217629928469</v>
      </c>
      <c r="CE132" s="60">
        <f t="shared" ref="CE132:CE195" si="123">$CC$33-$H$33</f>
        <v>481.72972161993044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4</v>
      </c>
      <c r="CT132" s="13">
        <f>IF(A132&lt;'Données projet'!$A$140,$CQ$205^A132,IF(A132='Données projet'!$A$140,'Données projet'!$B$140,CT131+CS132-DB131))</f>
        <v>319.99999999999983</v>
      </c>
      <c r="CU132" s="18">
        <f>CT132*VLOOKUP('Données projet'!$B$13,Paramètres!$A$1:$I$88,3,0)*VLOOKUP('Données projet'!$B$13,Paramètres!$A$1:$I$88,5,0)</f>
        <v>309.50399999999985</v>
      </c>
      <c r="CV132" s="14">
        <f t="shared" si="101"/>
        <v>73.165235978896504</v>
      </c>
      <c r="CW132" s="22">
        <f t="shared" ref="CW132:CW153" si="125">(CU132+CV132)*0.475*44/12</f>
        <v>666.48225266324448</v>
      </c>
      <c r="CX132" s="60">
        <f t="shared" ref="CX132:CX195" si="126">CW132+(CO132+CP132)*44/12</f>
        <v>959.81558599657774</v>
      </c>
      <c r="CY132" s="60">
        <f ca="1">AVERAGE(OFFSET($CX$3,0,0,'Données projet'!$E$13+1,1))-AVERAGE(OFFSET($H$3,0,0,'Données projet'!$E$13+1,1))</f>
        <v>450.52897460309299</v>
      </c>
      <c r="CZ132" s="60">
        <f t="shared" ref="CZ132:CZ195" si="127">$CX$33-$H$33</f>
        <v>256.43229384163016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4</v>
      </c>
      <c r="DO132" s="13">
        <f>IF(A132&lt;'Données projet'!$A$166,$DL$205^A132,IF(A132='Données projet'!$A$166,'Données projet'!$B$166,DO131+DN132-DW131))</f>
        <v>319.99999999999983</v>
      </c>
      <c r="DP132" s="18">
        <f>DO132*VLOOKUP('Données projet'!$B$14,Paramètres!$A$1:$I$88,3,0)*VLOOKUP('Données projet'!$B$14,Paramètres!$A$1:$I$88,5,0)</f>
        <v>324.47999999999985</v>
      </c>
      <c r="DQ132" s="14">
        <f t="shared" si="102"/>
        <v>76.284749200165507</v>
      </c>
      <c r="DR132" s="22">
        <f t="shared" ref="DR132:DR153" si="129">(DP132+DQ132)*0.475*44/12</f>
        <v>697.99860485695456</v>
      </c>
      <c r="DS132" s="60">
        <f t="shared" ref="DS132:DS195" si="130">DR132+(DJ132+DK132)*44/12</f>
        <v>991.33193819028793</v>
      </c>
      <c r="DT132" s="60">
        <f ca="1">AVERAGE(OFFSET($DS$3,0,0,'Données projet'!$E$14+1,1))-AVERAGE(OFFSET($H$3,0,0,'Données projet'!$E$14+1,1))</f>
        <v>474.63177687063143</v>
      </c>
      <c r="DU132" s="60">
        <f t="shared" ref="DU132:DU195" si="131">$DS$33-$H$33</f>
        <v>268.5956535713255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4</v>
      </c>
      <c r="EJ132" s="13">
        <f>IF(A132&lt;'Données projet'!$A$192,$EG$205^A132,IF(A132='Données projet'!$A$192,'Données projet'!$B$192,EJ131+EI132-ER131))</f>
        <v>319.99999999999983</v>
      </c>
      <c r="EK132" s="18">
        <f>EJ132*VLOOKUP('Données projet'!$B$15,Paramètres!$A$1:$I$88,3,0)*VLOOKUP('Données projet'!$B$15,Paramètres!$A$1:$I$88,5,0)</f>
        <v>279.55199999999991</v>
      </c>
      <c r="EL132" s="14">
        <f t="shared" si="103"/>
        <v>66.872324781216591</v>
      </c>
      <c r="EM132" s="22">
        <f t="shared" ref="EM132:EM153" si="133">(EK132+EL132)*0.475*44/12</f>
        <v>603.35569899395205</v>
      </c>
      <c r="EN132" s="60">
        <f t="shared" ref="EN132:EN195" si="134">EM132+(EE132+EF132)*44/12</f>
        <v>896.6890323272853</v>
      </c>
      <c r="EO132" s="60">
        <f ca="1">AVERAGE(OFFSET($EN$3,0,0,'Données projet'!$E$15+1,1))-AVERAGE(OFFSET($H$3,0,0,'Données projet'!$E$15+1,1))</f>
        <v>402.25078715328965</v>
      </c>
      <c r="EP132" s="60">
        <f t="shared" ref="EP132:EP195" si="135">$EN$33-$H$33</f>
        <v>232.06583422454258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0" t="e">
        <f t="shared" ref="FI132:FI195" si="138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0" t="e">
        <f t="shared" ref="GD132:GD195" si="142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0" t="e">
        <f t="shared" ref="GY132:GY195" si="146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3">
      <c r="A133" s="11">
        <f t="shared" ref="A133:A152" si="14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70.980000000000018</v>
      </c>
      <c r="D133" s="12">
        <f t="shared" ref="D133:D196" si="15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8">
        <f t="shared" si="111"/>
        <v>414.97829522922581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-4.5474735088646412E-13</v>
      </c>
      <c r="O133" s="14">
        <f>N133*VLOOKUP('Données projet'!$B$9,Paramètres!$A$1:$I$88,3,0)*VLOOKUP('Données projet'!$B$9,Paramètres!$A$1:$I$88,5,0)</f>
        <v>-2.7193891583010558E-13</v>
      </c>
      <c r="P133" s="14" t="e">
        <f t="shared" ref="P133:P196" si="15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271.38000364539801</v>
      </c>
      <c r="T133" s="60">
        <f t="shared" si="110"/>
        <v>264.52026741435606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2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IF(A133&lt;'Données projet'!$A$62,$AF$205^A133,IF(A133='Données projet'!$A$62,'Données projet'!$B$62,AI132+AH133-AQ132))</f>
        <v>-1.1368683772161603E-13</v>
      </c>
      <c r="AJ133" s="14">
        <f>AI133*VLOOKUP('Données projet'!$B$10,Paramètres!$A$1:$I$88,3,0)*VLOOKUP('Données projet'!$B$10,Paramètres!$A$1:$I$88,5,0)</f>
        <v>-5.3205440053716299E-14</v>
      </c>
      <c r="AK133" s="14" t="e">
        <f t="shared" ref="AK133:AK153" si="152">EXP(-1.0587+0.8836*LN(AJ133)+0.284)</f>
        <v>#NUM!</v>
      </c>
      <c r="AL133" s="22" t="e">
        <f t="shared" si="113"/>
        <v>#NUM!</v>
      </c>
      <c r="AM133" s="60" t="e">
        <f t="shared" si="114"/>
        <v>#NUM!</v>
      </c>
      <c r="AN133" s="60">
        <f ca="1">AVERAGE(OFFSET($AM$3,0,0,'Données projet'!$E$10+1,1))-AVERAGE(OFFSET($H$3,0,0,'Données projet'!$E$10+1,1))</f>
        <v>337.78495403273814</v>
      </c>
      <c r="AO133" s="60">
        <f t="shared" si="115"/>
        <v>125.68207463669694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4</v>
      </c>
      <c r="BD133" s="13">
        <f>IF(A133&lt;'Données projet'!$A$88,$BA$205^A133,IF(A133='Données projet'!$A$88,'Données projet'!$B$88,BD132+BC133-BL132))</f>
        <v>323.99999999999983</v>
      </c>
      <c r="BE133" s="14">
        <f>BD133*VLOOKUP('Données projet'!$B$11,Paramètres!$A$1:$I$88,3,0)*VLOOKUP('Données projet'!$B$11,Paramètres!$A$1:$I$88,5,0)</f>
        <v>293.15519999999987</v>
      </c>
      <c r="BF133" s="14">
        <f t="shared" ref="BF133:BF153" si="153">EXP(-1.0587+0.8836*LN(BE133)+0.284)</f>
        <v>69.739608672728551</v>
      </c>
      <c r="BG133" s="22">
        <f t="shared" si="117"/>
        <v>632.0417917716685</v>
      </c>
      <c r="BH133" s="60">
        <f t="shared" si="118"/>
        <v>925.37512510500187</v>
      </c>
      <c r="BI133" s="60">
        <f ca="1">AVERAGE(OFFSET($BH$3,0,0,'Données projet'!$E$11+1,1))-AVERAGE(OFFSET($H$3,0,0,'Données projet'!$E$11+1,1))</f>
        <v>418.35474121670717</v>
      </c>
      <c r="BJ133" s="60">
        <f t="shared" si="119"/>
        <v>240.19413322685813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0</v>
      </c>
      <c r="BZ133" s="14">
        <f>BY133*VLOOKUP('Données projet'!$B$12,Paramètres!$A$1:$I$88,3,0)*VLOOKUP('Données projet'!$B$12,Paramètres!$A$1:$I$88,5,0)</f>
        <v>0</v>
      </c>
      <c r="CA133" s="14" t="e">
        <f t="shared" ref="CA133:CA153" si="154">EXP(-1.0587+0.8836*LN(BZ133)+0.284)</f>
        <v>#NUM!</v>
      </c>
      <c r="CB133" s="22" t="e">
        <f t="shared" si="121"/>
        <v>#NUM!</v>
      </c>
      <c r="CC133" s="60" t="e">
        <f t="shared" si="122"/>
        <v>#NUM!</v>
      </c>
      <c r="CD133" s="60">
        <f ca="1">AVERAGE(OFFSET($CC$3,0,0,'Données projet'!$E$12+1,1))-AVERAGE(OFFSET($H$3,0,0,'Données projet'!$E$12+1,1))</f>
        <v>623.21217629928469</v>
      </c>
      <c r="CE133" s="60">
        <f t="shared" si="123"/>
        <v>481.72972161993044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4</v>
      </c>
      <c r="CT133" s="13">
        <f>IF(A133&lt;'Données projet'!$A$140,$CQ$205^A133,IF(A133='Données projet'!$A$140,'Données projet'!$B$140,CT132+CS133-DB132))</f>
        <v>323.99999999999983</v>
      </c>
      <c r="CU133" s="18">
        <f>CT133*VLOOKUP('Données projet'!$B$13,Paramètres!$A$1:$I$88,3,0)*VLOOKUP('Données projet'!$B$13,Paramètres!$A$1:$I$88,5,0)</f>
        <v>313.37279999999981</v>
      </c>
      <c r="CV133" s="14">
        <f t="shared" ref="CV133:CV153" si="155">EXP(-1.0587+0.8836*LN(CU133)+0.284)</f>
        <v>73.972760827003654</v>
      </c>
      <c r="CW133" s="22">
        <f t="shared" si="125"/>
        <v>674.62685177369769</v>
      </c>
      <c r="CX133" s="60">
        <f t="shared" si="126"/>
        <v>967.96018510703107</v>
      </c>
      <c r="CY133" s="60">
        <f ca="1">AVERAGE(OFFSET($CX$3,0,0,'Données projet'!$E$13+1,1))-AVERAGE(OFFSET($H$3,0,0,'Données projet'!$E$13+1,1))</f>
        <v>450.52897460309299</v>
      </c>
      <c r="CZ133" s="60">
        <f t="shared" si="127"/>
        <v>256.43229384163016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4</v>
      </c>
      <c r="DO133" s="13">
        <f>IF(A133&lt;'Données projet'!$A$166,$DL$205^A133,IF(A133='Données projet'!$A$166,'Données projet'!$B$166,DO132+DN133-DW132))</f>
        <v>323.99999999999983</v>
      </c>
      <c r="DP133" s="18">
        <f>DO133*VLOOKUP('Données projet'!$B$14,Paramètres!$A$1:$I$88,3,0)*VLOOKUP('Données projet'!$B$14,Paramètres!$A$1:$I$88,5,0)</f>
        <v>328.53599999999989</v>
      </c>
      <c r="DQ133" s="14">
        <f t="shared" ref="DQ133:DQ153" si="156">EXP(-1.0587+0.8836*LN(DP133)+0.284)</f>
        <v>77.126704121605556</v>
      </c>
      <c r="DR133" s="22">
        <f t="shared" si="129"/>
        <v>706.52920967846273</v>
      </c>
      <c r="DS133" s="60">
        <f t="shared" si="130"/>
        <v>999.86254301179611</v>
      </c>
      <c r="DT133" s="60">
        <f ca="1">AVERAGE(OFFSET($DS$3,0,0,'Données projet'!$E$14+1,1))-AVERAGE(OFFSET($H$3,0,0,'Données projet'!$E$14+1,1))</f>
        <v>474.63177687063143</v>
      </c>
      <c r="DU133" s="60">
        <f t="shared" si="131"/>
        <v>268.5956535713255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4</v>
      </c>
      <c r="EJ133" s="13">
        <f>IF(A133&lt;'Données projet'!$A$192,$EG$205^A133,IF(A133='Données projet'!$A$192,'Données projet'!$B$192,EJ132+EI133-ER132))</f>
        <v>323.99999999999983</v>
      </c>
      <c r="EK133" s="18">
        <f>EJ133*VLOOKUP('Données projet'!$B$15,Paramètres!$A$1:$I$88,3,0)*VLOOKUP('Données projet'!$B$15,Paramètres!$A$1:$I$88,5,0)</f>
        <v>283.04639999999989</v>
      </c>
      <c r="EL133" s="14">
        <f t="shared" ref="EL133:EL153" si="157">EXP(-1.0587+0.8836*LN(EK133)+0.284)</f>
        <v>67.610394756513259</v>
      </c>
      <c r="EM133" s="22">
        <f t="shared" si="133"/>
        <v>610.72725086759363</v>
      </c>
      <c r="EN133" s="60">
        <f t="shared" si="134"/>
        <v>904.060584200927</v>
      </c>
      <c r="EO133" s="60">
        <f ca="1">AVERAGE(OFFSET($EN$3,0,0,'Données projet'!$E$15+1,1))-AVERAGE(OFFSET($H$3,0,0,'Données projet'!$E$15+1,1))</f>
        <v>402.25078715328965</v>
      </c>
      <c r="EP133" s="60">
        <f t="shared" si="135"/>
        <v>232.06583422454258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0" t="e">
        <f t="shared" si="138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0" t="e">
        <f t="shared" si="142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0" t="e">
        <f t="shared" si="146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3">
      <c r="A134" s="11">
        <f t="shared" si="14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71.526000000000025</v>
      </c>
      <c r="D134" s="12">
        <f t="shared" si="15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8">
        <f t="shared" si="111"/>
        <v>416.16491251812465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-4.5474735088646412E-13</v>
      </c>
      <c r="O134" s="14">
        <f>N134*VLOOKUP('Données projet'!$B$9,Paramètres!$A$1:$I$88,3,0)*VLOOKUP('Données projet'!$B$9,Paramètres!$A$1:$I$88,5,0)</f>
        <v>-2.7193891583010558E-13</v>
      </c>
      <c r="P134" s="14" t="e">
        <f t="shared" si="15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271.38000364539801</v>
      </c>
      <c r="T134" s="60">
        <f t="shared" si="110"/>
        <v>264.52026741435606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2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IF(A134&lt;'Données projet'!$A$62,$AF$205^A134,IF(A134='Données projet'!$A$62,'Données projet'!$B$62,AI133+AH134-AQ133))</f>
        <v>-1.1368683772161603E-13</v>
      </c>
      <c r="AJ134" s="14">
        <f>AI134*VLOOKUP('Données projet'!$B$10,Paramètres!$A$1:$I$88,3,0)*VLOOKUP('Données projet'!$B$10,Paramètres!$A$1:$I$88,5,0)</f>
        <v>-5.3205440053716299E-14</v>
      </c>
      <c r="AK134" s="14" t="e">
        <f t="shared" si="152"/>
        <v>#NUM!</v>
      </c>
      <c r="AL134" s="22" t="e">
        <f t="shared" si="113"/>
        <v>#NUM!</v>
      </c>
      <c r="AM134" s="60" t="e">
        <f t="shared" si="114"/>
        <v>#NUM!</v>
      </c>
      <c r="AN134" s="60">
        <f ca="1">AVERAGE(OFFSET($AM$3,0,0,'Données projet'!$E$10+1,1))-AVERAGE(OFFSET($H$3,0,0,'Données projet'!$E$10+1,1))</f>
        <v>337.78495403273814</v>
      </c>
      <c r="AO134" s="60">
        <f t="shared" si="115"/>
        <v>125.68207463669694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4</v>
      </c>
      <c r="BD134" s="13">
        <f>IF(A134&lt;'Données projet'!$A$88,$BA$205^A134,IF(A134='Données projet'!$A$88,'Données projet'!$B$88,BD133+BC134-BL133))</f>
        <v>327.99999999999983</v>
      </c>
      <c r="BE134" s="14">
        <f>BD134*VLOOKUP('Données projet'!$B$11,Paramètres!$A$1:$I$88,3,0)*VLOOKUP('Données projet'!$B$11,Paramètres!$A$1:$I$88,5,0)</f>
        <v>296.77439999999984</v>
      </c>
      <c r="BF134" s="14">
        <f t="shared" si="153"/>
        <v>70.499828966950673</v>
      </c>
      <c r="BG134" s="22">
        <f t="shared" si="117"/>
        <v>639.6692821174388</v>
      </c>
      <c r="BH134" s="60">
        <f t="shared" si="118"/>
        <v>933.00261545077205</v>
      </c>
      <c r="BI134" s="60">
        <f ca="1">AVERAGE(OFFSET($BH$3,0,0,'Données projet'!$E$11+1,1))-AVERAGE(OFFSET($H$3,0,0,'Données projet'!$E$11+1,1))</f>
        <v>418.35474121670717</v>
      </c>
      <c r="BJ134" s="60">
        <f t="shared" si="119"/>
        <v>240.19413322685813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0</v>
      </c>
      <c r="BZ134" s="14">
        <f>BY134*VLOOKUP('Données projet'!$B$12,Paramètres!$A$1:$I$88,3,0)*VLOOKUP('Données projet'!$B$12,Paramètres!$A$1:$I$88,5,0)</f>
        <v>0</v>
      </c>
      <c r="CA134" s="14" t="e">
        <f t="shared" si="154"/>
        <v>#NUM!</v>
      </c>
      <c r="CB134" s="22" t="e">
        <f t="shared" si="121"/>
        <v>#NUM!</v>
      </c>
      <c r="CC134" s="60" t="e">
        <f t="shared" si="122"/>
        <v>#NUM!</v>
      </c>
      <c r="CD134" s="60">
        <f ca="1">AVERAGE(OFFSET($CC$3,0,0,'Données projet'!$E$12+1,1))-AVERAGE(OFFSET($H$3,0,0,'Données projet'!$E$12+1,1))</f>
        <v>623.21217629928469</v>
      </c>
      <c r="CE134" s="60">
        <f t="shared" si="123"/>
        <v>481.72972161993044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4</v>
      </c>
      <c r="CT134" s="13">
        <f>IF(A134&lt;'Données projet'!$A$140,$CQ$205^A134,IF(A134='Données projet'!$A$140,'Données projet'!$B$140,CT133+CS134-DB133))</f>
        <v>327.99999999999983</v>
      </c>
      <c r="CU134" s="18">
        <f>CT134*VLOOKUP('Données projet'!$B$13,Paramètres!$A$1:$I$88,3,0)*VLOOKUP('Données projet'!$B$13,Paramètres!$A$1:$I$88,5,0)</f>
        <v>317.24159999999983</v>
      </c>
      <c r="CV134" s="14">
        <f t="shared" si="155"/>
        <v>74.779126034245181</v>
      </c>
      <c r="CW134" s="22">
        <f t="shared" si="125"/>
        <v>682.76943117630992</v>
      </c>
      <c r="CX134" s="60">
        <f t="shared" si="126"/>
        <v>976.10276450964329</v>
      </c>
      <c r="CY134" s="60">
        <f ca="1">AVERAGE(OFFSET($CX$3,0,0,'Données projet'!$E$13+1,1))-AVERAGE(OFFSET($H$3,0,0,'Données projet'!$E$13+1,1))</f>
        <v>450.52897460309299</v>
      </c>
      <c r="CZ134" s="60">
        <f t="shared" si="127"/>
        <v>256.43229384163016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4</v>
      </c>
      <c r="DO134" s="13">
        <f>IF(A134&lt;'Données projet'!$A$166,$DL$205^A134,IF(A134='Données projet'!$A$166,'Données projet'!$B$166,DO133+DN134-DW133))</f>
        <v>327.99999999999983</v>
      </c>
      <c r="DP134" s="18">
        <f>DO134*VLOOKUP('Données projet'!$B$14,Paramètres!$A$1:$I$88,3,0)*VLOOKUP('Données projet'!$B$14,Paramètres!$A$1:$I$88,5,0)</f>
        <v>332.59199999999987</v>
      </c>
      <c r="DQ134" s="14">
        <f t="shared" si="156"/>
        <v>77.967449959094594</v>
      </c>
      <c r="DR134" s="22">
        <f t="shared" si="129"/>
        <v>715.05770867875617</v>
      </c>
      <c r="DS134" s="60">
        <f t="shared" si="130"/>
        <v>1008.3910420120894</v>
      </c>
      <c r="DT134" s="60">
        <f ca="1">AVERAGE(OFFSET($DS$3,0,0,'Données projet'!$E$14+1,1))-AVERAGE(OFFSET($H$3,0,0,'Données projet'!$E$14+1,1))</f>
        <v>474.63177687063143</v>
      </c>
      <c r="DU134" s="60">
        <f t="shared" si="131"/>
        <v>268.5956535713255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4</v>
      </c>
      <c r="EJ134" s="13">
        <f>IF(A134&lt;'Données projet'!$A$192,$EG$205^A134,IF(A134='Données projet'!$A$192,'Données projet'!$B$192,EJ133+EI134-ER133))</f>
        <v>327.99999999999983</v>
      </c>
      <c r="EK134" s="18">
        <f>EJ134*VLOOKUP('Données projet'!$B$15,Paramètres!$A$1:$I$88,3,0)*VLOOKUP('Données projet'!$B$15,Paramètres!$A$1:$I$88,5,0)</f>
        <v>286.54079999999988</v>
      </c>
      <c r="EL134" s="14">
        <f t="shared" si="157"/>
        <v>68.347404831167935</v>
      </c>
      <c r="EM134" s="22">
        <f t="shared" si="133"/>
        <v>618.09695674761724</v>
      </c>
      <c r="EN134" s="60">
        <f t="shared" si="134"/>
        <v>911.4302900809505</v>
      </c>
      <c r="EO134" s="60">
        <f ca="1">AVERAGE(OFFSET($EN$3,0,0,'Données projet'!$E$15+1,1))-AVERAGE(OFFSET($H$3,0,0,'Données projet'!$E$15+1,1))</f>
        <v>402.25078715328965</v>
      </c>
      <c r="EP134" s="60">
        <f t="shared" si="135"/>
        <v>232.06583422454258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0" t="e">
        <f t="shared" si="138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0" t="e">
        <f t="shared" si="142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0" t="e">
        <f t="shared" si="146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3">
      <c r="A135" s="11">
        <f t="shared" si="14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72.072000000000031</v>
      </c>
      <c r="D135" s="12">
        <f t="shared" si="15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8">
        <f t="shared" si="111"/>
        <v>417.35132049579823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-4.5474735088646412E-13</v>
      </c>
      <c r="O135" s="14">
        <f>N135*VLOOKUP('Données projet'!$B$9,Paramètres!$A$1:$I$88,3,0)*VLOOKUP('Données projet'!$B$9,Paramètres!$A$1:$I$88,5,0)</f>
        <v>-2.7193891583010558E-13</v>
      </c>
      <c r="P135" s="14" t="e">
        <f t="shared" si="15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271.38000364539801</v>
      </c>
      <c r="T135" s="60">
        <f t="shared" si="110"/>
        <v>264.52026741435606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2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IF(A135&lt;'Données projet'!$A$62,$AF$205^A135,IF(A135='Données projet'!$A$62,'Données projet'!$B$62,AI134+AH135-AQ134))</f>
        <v>-1.1368683772161603E-13</v>
      </c>
      <c r="AJ135" s="14">
        <f>AI135*VLOOKUP('Données projet'!$B$10,Paramètres!$A$1:$I$88,3,0)*VLOOKUP('Données projet'!$B$10,Paramètres!$A$1:$I$88,5,0)</f>
        <v>-5.3205440053716299E-14</v>
      </c>
      <c r="AK135" s="14" t="e">
        <f t="shared" si="152"/>
        <v>#NUM!</v>
      </c>
      <c r="AL135" s="22" t="e">
        <f t="shared" si="113"/>
        <v>#NUM!</v>
      </c>
      <c r="AM135" s="60" t="e">
        <f t="shared" si="114"/>
        <v>#NUM!</v>
      </c>
      <c r="AN135" s="60">
        <f ca="1">AVERAGE(OFFSET($AM$3,0,0,'Données projet'!$E$10+1,1))-AVERAGE(OFFSET($H$3,0,0,'Données projet'!$E$10+1,1))</f>
        <v>337.78495403273814</v>
      </c>
      <c r="AO135" s="60">
        <f t="shared" si="115"/>
        <v>125.68207463669694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4</v>
      </c>
      <c r="BD135" s="13">
        <f>IF(A135&lt;'Données projet'!$A$88,$BA$205^A135,IF(A135='Données projet'!$A$88,'Données projet'!$B$88,BD134+BC135-BL134))</f>
        <v>331.99999999999983</v>
      </c>
      <c r="BE135" s="14">
        <f>BD135*VLOOKUP('Données projet'!$B$11,Paramètres!$A$1:$I$88,3,0)*VLOOKUP('Données projet'!$B$11,Paramètres!$A$1:$I$88,5,0)</f>
        <v>300.39359999999982</v>
      </c>
      <c r="BF135" s="14">
        <f t="shared" si="153"/>
        <v>71.258970856492667</v>
      </c>
      <c r="BG135" s="22">
        <f t="shared" si="117"/>
        <v>647.29489424172436</v>
      </c>
      <c r="BH135" s="60">
        <f t="shared" si="118"/>
        <v>940.62822757505774</v>
      </c>
      <c r="BI135" s="60">
        <f ca="1">AVERAGE(OFFSET($BH$3,0,0,'Données projet'!$E$11+1,1))-AVERAGE(OFFSET($H$3,0,0,'Données projet'!$E$11+1,1))</f>
        <v>418.35474121670717</v>
      </c>
      <c r="BJ135" s="60">
        <f t="shared" si="119"/>
        <v>240.19413322685813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0</v>
      </c>
      <c r="BZ135" s="14">
        <f>BY135*VLOOKUP('Données projet'!$B$12,Paramètres!$A$1:$I$88,3,0)*VLOOKUP('Données projet'!$B$12,Paramètres!$A$1:$I$88,5,0)</f>
        <v>0</v>
      </c>
      <c r="CA135" s="14" t="e">
        <f t="shared" si="154"/>
        <v>#NUM!</v>
      </c>
      <c r="CB135" s="22" t="e">
        <f t="shared" si="121"/>
        <v>#NUM!</v>
      </c>
      <c r="CC135" s="60" t="e">
        <f t="shared" si="122"/>
        <v>#NUM!</v>
      </c>
      <c r="CD135" s="60">
        <f ca="1">AVERAGE(OFFSET($CC$3,0,0,'Données projet'!$E$12+1,1))-AVERAGE(OFFSET($H$3,0,0,'Données projet'!$E$12+1,1))</f>
        <v>623.21217629928469</v>
      </c>
      <c r="CE135" s="60">
        <f t="shared" si="123"/>
        <v>481.72972161993044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4</v>
      </c>
      <c r="CT135" s="13">
        <f>IF(A135&lt;'Données projet'!$A$140,$CQ$205^A135,IF(A135='Données projet'!$A$140,'Données projet'!$B$140,CT134+CS135-DB134))</f>
        <v>331.99999999999983</v>
      </c>
      <c r="CU135" s="18">
        <f>CT135*VLOOKUP('Données projet'!$B$13,Paramètres!$A$1:$I$88,3,0)*VLOOKUP('Données projet'!$B$13,Paramètres!$A$1:$I$88,5,0)</f>
        <v>321.11039999999986</v>
      </c>
      <c r="CV135" s="14">
        <f t="shared" si="155"/>
        <v>75.584347378293316</v>
      </c>
      <c r="CW135" s="22">
        <f t="shared" si="125"/>
        <v>690.91001835052737</v>
      </c>
      <c r="CX135" s="60">
        <f t="shared" si="126"/>
        <v>984.24335168386074</v>
      </c>
      <c r="CY135" s="60">
        <f ca="1">AVERAGE(OFFSET($CX$3,0,0,'Données projet'!$E$13+1,1))-AVERAGE(OFFSET($H$3,0,0,'Données projet'!$E$13+1,1))</f>
        <v>450.52897460309299</v>
      </c>
      <c r="CZ135" s="60">
        <f t="shared" si="127"/>
        <v>256.43229384163016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4</v>
      </c>
      <c r="DO135" s="13">
        <f>IF(A135&lt;'Données projet'!$A$166,$DL$205^A135,IF(A135='Données projet'!$A$166,'Données projet'!$B$166,DO134+DN135-DW134))</f>
        <v>331.99999999999983</v>
      </c>
      <c r="DP135" s="18">
        <f>DO135*VLOOKUP('Données projet'!$B$14,Paramètres!$A$1:$I$88,3,0)*VLOOKUP('Données projet'!$B$14,Paramètres!$A$1:$I$88,5,0)</f>
        <v>336.64799999999985</v>
      </c>
      <c r="DQ135" s="14">
        <f t="shared" si="156"/>
        <v>78.807003163010307</v>
      </c>
      <c r="DR135" s="22">
        <f t="shared" si="129"/>
        <v>723.58413050890931</v>
      </c>
      <c r="DS135" s="60">
        <f t="shared" si="130"/>
        <v>1016.9174638422426</v>
      </c>
      <c r="DT135" s="60">
        <f ca="1">AVERAGE(OFFSET($DS$3,0,0,'Données projet'!$E$14+1,1))-AVERAGE(OFFSET($H$3,0,0,'Données projet'!$E$14+1,1))</f>
        <v>474.63177687063143</v>
      </c>
      <c r="DU135" s="60">
        <f t="shared" si="131"/>
        <v>268.5956535713255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4</v>
      </c>
      <c r="EJ135" s="13">
        <f>IF(A135&lt;'Données projet'!$A$192,$EG$205^A135,IF(A135='Données projet'!$A$192,'Données projet'!$B$192,EJ134+EI135-ER134))</f>
        <v>331.99999999999983</v>
      </c>
      <c r="EK135" s="18">
        <f>EJ135*VLOOKUP('Données projet'!$B$15,Paramètres!$A$1:$I$88,3,0)*VLOOKUP('Données projet'!$B$15,Paramètres!$A$1:$I$88,5,0)</f>
        <v>290.03519999999992</v>
      </c>
      <c r="EL135" s="14">
        <f t="shared" si="157"/>
        <v>69.083369425821672</v>
      </c>
      <c r="EM135" s="22">
        <f t="shared" si="133"/>
        <v>625.46484174997261</v>
      </c>
      <c r="EN135" s="60">
        <f t="shared" si="134"/>
        <v>918.79817508330598</v>
      </c>
      <c r="EO135" s="60">
        <f ca="1">AVERAGE(OFFSET($EN$3,0,0,'Données projet'!$E$15+1,1))-AVERAGE(OFFSET($H$3,0,0,'Données projet'!$E$15+1,1))</f>
        <v>402.25078715328965</v>
      </c>
      <c r="EP135" s="60">
        <f t="shared" si="135"/>
        <v>232.06583422454258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0" t="e">
        <f t="shared" si="138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0" t="e">
        <f t="shared" si="142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0" t="e">
        <f t="shared" si="146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3">
      <c r="A136" s="11">
        <f t="shared" si="14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72.618000000000038</v>
      </c>
      <c r="D136" s="12">
        <f t="shared" si="15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8">
        <f t="shared" si="111"/>
        <v>418.5375209317657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-4.5474735088646412E-13</v>
      </c>
      <c r="O136" s="14">
        <f>N136*VLOOKUP('Données projet'!$B$9,Paramètres!$A$1:$I$88,3,0)*VLOOKUP('Données projet'!$B$9,Paramètres!$A$1:$I$88,5,0)</f>
        <v>-2.7193891583010558E-13</v>
      </c>
      <c r="P136" s="14" t="e">
        <f t="shared" si="15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271.38000364539801</v>
      </c>
      <c r="T136" s="60">
        <f t="shared" si="110"/>
        <v>264.52026741435606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2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IF(A136&lt;'Données projet'!$A$62,$AF$205^A136,IF(A136='Données projet'!$A$62,'Données projet'!$B$62,AI135+AH136-AQ135))</f>
        <v>-1.1368683772161603E-13</v>
      </c>
      <c r="AJ136" s="14">
        <f>AI136*VLOOKUP('Données projet'!$B$10,Paramètres!$A$1:$I$88,3,0)*VLOOKUP('Données projet'!$B$10,Paramètres!$A$1:$I$88,5,0)</f>
        <v>-5.3205440053716299E-14</v>
      </c>
      <c r="AK136" s="14" t="e">
        <f t="shared" si="152"/>
        <v>#NUM!</v>
      </c>
      <c r="AL136" s="22" t="e">
        <f t="shared" si="113"/>
        <v>#NUM!</v>
      </c>
      <c r="AM136" s="60" t="e">
        <f t="shared" si="114"/>
        <v>#NUM!</v>
      </c>
      <c r="AN136" s="60">
        <f ca="1">AVERAGE(OFFSET($AM$3,0,0,'Données projet'!$E$10+1,1))-AVERAGE(OFFSET($H$3,0,0,'Données projet'!$E$10+1,1))</f>
        <v>337.78495403273814</v>
      </c>
      <c r="AO136" s="60">
        <f t="shared" si="115"/>
        <v>125.68207463669694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4</v>
      </c>
      <c r="BD136" s="13">
        <f>IF(A136&lt;'Données projet'!$A$88,$BA$205^A136,IF(A136='Données projet'!$A$88,'Données projet'!$B$88,BD135+BC136-BL135))</f>
        <v>335.99999999999983</v>
      </c>
      <c r="BE136" s="14">
        <f>BD136*VLOOKUP('Données projet'!$B$11,Paramètres!$A$1:$I$88,3,0)*VLOOKUP('Données projet'!$B$11,Paramètres!$A$1:$I$88,5,0)</f>
        <v>304.0127999999998</v>
      </c>
      <c r="BF136" s="14">
        <f t="shared" si="153"/>
        <v>72.017048837085824</v>
      </c>
      <c r="BG136" s="22">
        <f t="shared" si="117"/>
        <v>654.91865339125741</v>
      </c>
      <c r="BH136" s="60">
        <f t="shared" si="118"/>
        <v>948.25198672459078</v>
      </c>
      <c r="BI136" s="60">
        <f ca="1">AVERAGE(OFFSET($BH$3,0,0,'Données projet'!$E$11+1,1))-AVERAGE(OFFSET($H$3,0,0,'Données projet'!$E$11+1,1))</f>
        <v>418.35474121670717</v>
      </c>
      <c r="BJ136" s="60">
        <f t="shared" si="119"/>
        <v>240.19413322685813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0</v>
      </c>
      <c r="BZ136" s="14">
        <f>BY136*VLOOKUP('Données projet'!$B$12,Paramètres!$A$1:$I$88,3,0)*VLOOKUP('Données projet'!$B$12,Paramètres!$A$1:$I$88,5,0)</f>
        <v>0</v>
      </c>
      <c r="CA136" s="14" t="e">
        <f t="shared" si="154"/>
        <v>#NUM!</v>
      </c>
      <c r="CB136" s="22" t="e">
        <f t="shared" si="121"/>
        <v>#NUM!</v>
      </c>
      <c r="CC136" s="60" t="e">
        <f t="shared" si="122"/>
        <v>#NUM!</v>
      </c>
      <c r="CD136" s="60">
        <f ca="1">AVERAGE(OFFSET($CC$3,0,0,'Données projet'!$E$12+1,1))-AVERAGE(OFFSET($H$3,0,0,'Données projet'!$E$12+1,1))</f>
        <v>623.21217629928469</v>
      </c>
      <c r="CE136" s="60">
        <f t="shared" si="123"/>
        <v>481.72972161993044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4</v>
      </c>
      <c r="CT136" s="13">
        <f>IF(A136&lt;'Données projet'!$A$140,$CQ$205^A136,IF(A136='Données projet'!$A$140,'Données projet'!$B$140,CT135+CS136-DB135))</f>
        <v>335.99999999999983</v>
      </c>
      <c r="CU136" s="18">
        <f>CT136*VLOOKUP('Données projet'!$B$13,Paramètres!$A$1:$I$88,3,0)*VLOOKUP('Données projet'!$B$13,Paramètres!$A$1:$I$88,5,0)</f>
        <v>324.97919999999982</v>
      </c>
      <c r="CV136" s="14">
        <f t="shared" si="155"/>
        <v>76.388440234761603</v>
      </c>
      <c r="CW136" s="22">
        <f t="shared" si="125"/>
        <v>699.04864007554272</v>
      </c>
      <c r="CX136" s="60">
        <f t="shared" si="126"/>
        <v>992.38197340887609</v>
      </c>
      <c r="CY136" s="60">
        <f ca="1">AVERAGE(OFFSET($CX$3,0,0,'Données projet'!$E$13+1,1))-AVERAGE(OFFSET($H$3,0,0,'Données projet'!$E$13+1,1))</f>
        <v>450.52897460309299</v>
      </c>
      <c r="CZ136" s="60">
        <f t="shared" si="127"/>
        <v>256.43229384163016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4</v>
      </c>
      <c r="DO136" s="13">
        <f>IF(A136&lt;'Données projet'!$A$166,$DL$205^A136,IF(A136='Données projet'!$A$166,'Données projet'!$B$166,DO135+DN136-DW135))</f>
        <v>335.99999999999983</v>
      </c>
      <c r="DP136" s="18">
        <f>DO136*VLOOKUP('Données projet'!$B$14,Paramètres!$A$1:$I$88,3,0)*VLOOKUP('Données projet'!$B$14,Paramètres!$A$1:$I$88,5,0)</f>
        <v>340.70399999999984</v>
      </c>
      <c r="DQ136" s="14">
        <f t="shared" si="156"/>
        <v>79.64537976452938</v>
      </c>
      <c r="DR136" s="22">
        <f t="shared" si="129"/>
        <v>732.10850308988836</v>
      </c>
      <c r="DS136" s="60">
        <f t="shared" si="130"/>
        <v>1025.4418364232217</v>
      </c>
      <c r="DT136" s="60">
        <f ca="1">AVERAGE(OFFSET($DS$3,0,0,'Données projet'!$E$14+1,1))-AVERAGE(OFFSET($H$3,0,0,'Données projet'!$E$14+1,1))</f>
        <v>474.63177687063143</v>
      </c>
      <c r="DU136" s="60">
        <f t="shared" si="131"/>
        <v>268.5956535713255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4</v>
      </c>
      <c r="EJ136" s="13">
        <f>IF(A136&lt;'Données projet'!$A$192,$EG$205^A136,IF(A136='Données projet'!$A$192,'Données projet'!$B$192,EJ135+EI136-ER135))</f>
        <v>335.99999999999983</v>
      </c>
      <c r="EK136" s="18">
        <f>EJ136*VLOOKUP('Données projet'!$B$15,Paramètres!$A$1:$I$88,3,0)*VLOOKUP('Données projet'!$B$15,Paramètres!$A$1:$I$88,5,0)</f>
        <v>293.52959999999985</v>
      </c>
      <c r="EL136" s="14">
        <f t="shared" si="157"/>
        <v>69.818302593638066</v>
      </c>
      <c r="EM136" s="22">
        <f t="shared" si="133"/>
        <v>632.83093035058607</v>
      </c>
      <c r="EN136" s="60">
        <f t="shared" si="134"/>
        <v>926.16426368391944</v>
      </c>
      <c r="EO136" s="60">
        <f ca="1">AVERAGE(OFFSET($EN$3,0,0,'Données projet'!$E$15+1,1))-AVERAGE(OFFSET($H$3,0,0,'Données projet'!$E$15+1,1))</f>
        <v>402.25078715328965</v>
      </c>
      <c r="EP136" s="60">
        <f t="shared" si="135"/>
        <v>232.06583422454258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0" t="e">
        <f t="shared" si="138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0" t="e">
        <f t="shared" si="142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0" t="e">
        <f t="shared" si="146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3">
      <c r="A137" s="11">
        <f t="shared" si="14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73.164000000000044</v>
      </c>
      <c r="D137" s="12">
        <f t="shared" si="15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8">
        <f t="shared" si="111"/>
        <v>419.72351556739994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-4.5474735088646412E-13</v>
      </c>
      <c r="O137" s="14">
        <f>N137*VLOOKUP('Données projet'!$B$9,Paramètres!$A$1:$I$88,3,0)*VLOOKUP('Données projet'!$B$9,Paramètres!$A$1:$I$88,5,0)</f>
        <v>-2.7193891583010558E-13</v>
      </c>
      <c r="P137" s="14" t="e">
        <f t="shared" si="15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271.38000364539801</v>
      </c>
      <c r="T137" s="60">
        <f t="shared" si="110"/>
        <v>264.52026741435606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2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IF(A137&lt;'Données projet'!$A$62,$AF$205^A137,IF(A137='Données projet'!$A$62,'Données projet'!$B$62,AI136+AH137-AQ136))</f>
        <v>-1.1368683772161603E-13</v>
      </c>
      <c r="AJ137" s="14">
        <f>AI137*VLOOKUP('Données projet'!$B$10,Paramètres!$A$1:$I$88,3,0)*VLOOKUP('Données projet'!$B$10,Paramètres!$A$1:$I$88,5,0)</f>
        <v>-5.3205440053716299E-14</v>
      </c>
      <c r="AK137" s="14" t="e">
        <f t="shared" si="152"/>
        <v>#NUM!</v>
      </c>
      <c r="AL137" s="22" t="e">
        <f t="shared" si="113"/>
        <v>#NUM!</v>
      </c>
      <c r="AM137" s="60" t="e">
        <f t="shared" si="114"/>
        <v>#NUM!</v>
      </c>
      <c r="AN137" s="60">
        <f ca="1">AVERAGE(OFFSET($AM$3,0,0,'Données projet'!$E$10+1,1))-AVERAGE(OFFSET($H$3,0,0,'Données projet'!$E$10+1,1))</f>
        <v>337.78495403273814</v>
      </c>
      <c r="AO137" s="60">
        <f t="shared" si="115"/>
        <v>125.68207463669694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4</v>
      </c>
      <c r="BD137" s="13">
        <f>IF(A137&lt;'Données projet'!$A$88,$BA$205^A137,IF(A137='Données projet'!$A$88,'Données projet'!$B$88,BD136+BC137-BL136))</f>
        <v>339.99999999999983</v>
      </c>
      <c r="BE137" s="14">
        <f>BD137*VLOOKUP('Données projet'!$B$11,Paramètres!$A$1:$I$88,3,0)*VLOOKUP('Données projet'!$B$11,Paramètres!$A$1:$I$88,5,0)</f>
        <v>307.63199999999983</v>
      </c>
      <c r="BF137" s="14">
        <f t="shared" si="153"/>
        <v>72.774077039465496</v>
      </c>
      <c r="BG137" s="22">
        <f t="shared" si="117"/>
        <v>662.54058417706881</v>
      </c>
      <c r="BH137" s="60">
        <f t="shared" si="118"/>
        <v>955.87391751040218</v>
      </c>
      <c r="BI137" s="60">
        <f ca="1">AVERAGE(OFFSET($BH$3,0,0,'Données projet'!$E$11+1,1))-AVERAGE(OFFSET($H$3,0,0,'Données projet'!$E$11+1,1))</f>
        <v>418.35474121670717</v>
      </c>
      <c r="BJ137" s="60">
        <f t="shared" si="119"/>
        <v>240.19413322685813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0</v>
      </c>
      <c r="BZ137" s="14">
        <f>BY137*VLOOKUP('Données projet'!$B$12,Paramètres!$A$1:$I$88,3,0)*VLOOKUP('Données projet'!$B$12,Paramètres!$A$1:$I$88,5,0)</f>
        <v>0</v>
      </c>
      <c r="CA137" s="14" t="e">
        <f t="shared" si="154"/>
        <v>#NUM!</v>
      </c>
      <c r="CB137" s="22" t="e">
        <f t="shared" si="121"/>
        <v>#NUM!</v>
      </c>
      <c r="CC137" s="60" t="e">
        <f t="shared" si="122"/>
        <v>#NUM!</v>
      </c>
      <c r="CD137" s="60">
        <f ca="1">AVERAGE(OFFSET($CC$3,0,0,'Données projet'!$E$12+1,1))-AVERAGE(OFFSET($H$3,0,0,'Données projet'!$E$12+1,1))</f>
        <v>623.21217629928469</v>
      </c>
      <c r="CE137" s="60">
        <f t="shared" si="123"/>
        <v>481.72972161993044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4</v>
      </c>
      <c r="CT137" s="13">
        <f>IF(A137&lt;'Données projet'!$A$140,$CQ$205^A137,IF(A137='Données projet'!$A$140,'Données projet'!$B$140,CT136+CS137-DB136))</f>
        <v>339.99999999999983</v>
      </c>
      <c r="CU137" s="18">
        <f>CT137*VLOOKUP('Données projet'!$B$13,Paramètres!$A$1:$I$88,3,0)*VLOOKUP('Données projet'!$B$13,Paramètres!$A$1:$I$88,5,0)</f>
        <v>328.84799999999984</v>
      </c>
      <c r="CV137" s="14">
        <f t="shared" si="155"/>
        <v>77.191419592112538</v>
      </c>
      <c r="CW137" s="22">
        <f t="shared" si="125"/>
        <v>707.18532245626238</v>
      </c>
      <c r="CX137" s="60">
        <f t="shared" si="126"/>
        <v>1000.5186557895956</v>
      </c>
      <c r="CY137" s="60">
        <f ca="1">AVERAGE(OFFSET($CX$3,0,0,'Données projet'!$E$13+1,1))-AVERAGE(OFFSET($H$3,0,0,'Données projet'!$E$13+1,1))</f>
        <v>450.52897460309299</v>
      </c>
      <c r="CZ137" s="60">
        <f t="shared" si="127"/>
        <v>256.43229384163016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4</v>
      </c>
      <c r="DO137" s="13">
        <f>IF(A137&lt;'Données projet'!$A$166,$DL$205^A137,IF(A137='Données projet'!$A$166,'Données projet'!$B$166,DO136+DN137-DW136))</f>
        <v>339.99999999999983</v>
      </c>
      <c r="DP137" s="18">
        <f>DO137*VLOOKUP('Données projet'!$B$14,Paramètres!$A$1:$I$88,3,0)*VLOOKUP('Données projet'!$B$14,Paramètres!$A$1:$I$88,5,0)</f>
        <v>344.75999999999982</v>
      </c>
      <c r="DQ137" s="14">
        <f t="shared" si="156"/>
        <v>80.482595391170534</v>
      </c>
      <c r="DR137" s="22">
        <f t="shared" si="129"/>
        <v>740.63085363962171</v>
      </c>
      <c r="DS137" s="60">
        <f t="shared" si="130"/>
        <v>1033.9641869729551</v>
      </c>
      <c r="DT137" s="60">
        <f ca="1">AVERAGE(OFFSET($DS$3,0,0,'Données projet'!$E$14+1,1))-AVERAGE(OFFSET($H$3,0,0,'Données projet'!$E$14+1,1))</f>
        <v>474.63177687063143</v>
      </c>
      <c r="DU137" s="60">
        <f t="shared" si="131"/>
        <v>268.5956535713255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4</v>
      </c>
      <c r="EJ137" s="13">
        <f>IF(A137&lt;'Données projet'!$A$192,$EG$205^A137,IF(A137='Données projet'!$A$192,'Données projet'!$B$192,EJ136+EI137-ER136))</f>
        <v>339.99999999999983</v>
      </c>
      <c r="EK137" s="18">
        <f>EJ137*VLOOKUP('Données projet'!$B$15,Paramètres!$A$1:$I$88,3,0)*VLOOKUP('Données projet'!$B$15,Paramètres!$A$1:$I$88,5,0)</f>
        <v>297.02399999999989</v>
      </c>
      <c r="EL137" s="14">
        <f t="shared" si="157"/>
        <v>70.552218033928199</v>
      </c>
      <c r="EM137" s="22">
        <f t="shared" si="133"/>
        <v>640.1952464090914</v>
      </c>
      <c r="EN137" s="60">
        <f t="shared" si="134"/>
        <v>933.52857974242465</v>
      </c>
      <c r="EO137" s="60">
        <f ca="1">AVERAGE(OFFSET($EN$3,0,0,'Données projet'!$E$15+1,1))-AVERAGE(OFFSET($H$3,0,0,'Données projet'!$E$15+1,1))</f>
        <v>402.25078715328965</v>
      </c>
      <c r="EP137" s="60">
        <f t="shared" si="135"/>
        <v>232.06583422454258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0" t="e">
        <f t="shared" si="138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0" t="e">
        <f t="shared" si="142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0" t="e">
        <f t="shared" si="146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3">
      <c r="A138" s="11">
        <f t="shared" si="14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73.710000000000051</v>
      </c>
      <c r="D138" s="12">
        <f t="shared" si="15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8">
        <f t="shared" si="111"/>
        <v>420.90930611658149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-4.5474735088646412E-13</v>
      </c>
      <c r="O138" s="14">
        <f>N138*VLOOKUP('Données projet'!$B$9,Paramètres!$A$1:$I$88,3,0)*VLOOKUP('Données projet'!$B$9,Paramètres!$A$1:$I$88,5,0)</f>
        <v>-2.7193891583010558E-13</v>
      </c>
      <c r="P138" s="14" t="e">
        <f t="shared" si="15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271.38000364539801</v>
      </c>
      <c r="T138" s="60">
        <f t="shared" si="110"/>
        <v>264.52026741435606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2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IF(A138&lt;'Données projet'!$A$62,$AF$205^A138,IF(A138='Données projet'!$A$62,'Données projet'!$B$62,AI137+AH138-AQ137))</f>
        <v>-1.1368683772161603E-13</v>
      </c>
      <c r="AJ138" s="14">
        <f>AI138*VLOOKUP('Données projet'!$B$10,Paramètres!$A$1:$I$88,3,0)*VLOOKUP('Données projet'!$B$10,Paramètres!$A$1:$I$88,5,0)</f>
        <v>-5.3205440053716299E-14</v>
      </c>
      <c r="AK138" s="14" t="e">
        <f t="shared" si="152"/>
        <v>#NUM!</v>
      </c>
      <c r="AL138" s="22" t="e">
        <f t="shared" si="113"/>
        <v>#NUM!</v>
      </c>
      <c r="AM138" s="60" t="e">
        <f t="shared" si="114"/>
        <v>#NUM!</v>
      </c>
      <c r="AN138" s="60">
        <f ca="1">AVERAGE(OFFSET($AM$3,0,0,'Données projet'!$E$10+1,1))-AVERAGE(OFFSET($H$3,0,0,'Données projet'!$E$10+1,1))</f>
        <v>337.78495403273814</v>
      </c>
      <c r="AO138" s="60">
        <f t="shared" si="115"/>
        <v>125.68207463669694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344</v>
      </c>
      <c r="BB138" s="13">
        <f>VLOOKUP(A138,'Données projet'!$A$87:$I$107,9,0)</f>
        <v>4</v>
      </c>
      <c r="BC138" s="13">
        <f t="array" ref="BC138">INDEX(BB:BB,MIN(IF(ISNUMBER(BB138:BB334),ROW(BB138:BB334),"")))</f>
        <v>4</v>
      </c>
      <c r="BD138" s="13">
        <f>IF(A138&lt;'Données projet'!$A$88,$BA$205^A138,IF(A138='Données projet'!$A$88,'Données projet'!$B$88,BD137+BC138-BL137))</f>
        <v>343.99999999999983</v>
      </c>
      <c r="BE138" s="14">
        <f>BD138*VLOOKUP('Données projet'!$B$11,Paramètres!$A$1:$I$88,3,0)*VLOOKUP('Données projet'!$B$11,Paramètres!$A$1:$I$88,5,0)</f>
        <v>311.25119999999987</v>
      </c>
      <c r="BF138" s="14">
        <f t="shared" si="153"/>
        <v>73.530069242745043</v>
      </c>
      <c r="BG138" s="22">
        <f t="shared" si="117"/>
        <v>670.16071059778062</v>
      </c>
      <c r="BH138" s="60">
        <f t="shared" si="118"/>
        <v>963.49404393111399</v>
      </c>
      <c r="BI138" s="60">
        <f ca="1">AVERAGE(OFFSET($BH$3,0,0,'Données projet'!$E$11+1,1))-AVERAGE(OFFSET($H$3,0,0,'Données projet'!$E$11+1,1))</f>
        <v>418.35474121670717</v>
      </c>
      <c r="BJ138" s="60">
        <f t="shared" si="119"/>
        <v>240.19413322685813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43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0</v>
      </c>
      <c r="BZ138" s="14">
        <f>BY138*VLOOKUP('Données projet'!$B$12,Paramètres!$A$1:$I$88,3,0)*VLOOKUP('Données projet'!$B$12,Paramètres!$A$1:$I$88,5,0)</f>
        <v>0</v>
      </c>
      <c r="CA138" s="14" t="e">
        <f t="shared" si="154"/>
        <v>#NUM!</v>
      </c>
      <c r="CB138" s="22" t="e">
        <f t="shared" si="121"/>
        <v>#NUM!</v>
      </c>
      <c r="CC138" s="60" t="e">
        <f t="shared" si="122"/>
        <v>#NUM!</v>
      </c>
      <c r="CD138" s="60">
        <f ca="1">AVERAGE(OFFSET($CC$3,0,0,'Données projet'!$E$12+1,1))-AVERAGE(OFFSET($H$3,0,0,'Données projet'!$E$12+1,1))</f>
        <v>623.21217629928469</v>
      </c>
      <c r="CE138" s="60">
        <f t="shared" si="123"/>
        <v>481.72972161993044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>
        <f>VLOOKUP(A138,'Données projet'!$A$139:$I$159,2,0)</f>
        <v>344</v>
      </c>
      <c r="CR138" s="13">
        <f>VLOOKUP(A138,'Données projet'!$A$139:$I$159,9,0)</f>
        <v>4</v>
      </c>
      <c r="CS138" s="13">
        <f t="array" ref="CS138">INDEX(CR:CR,MIN(IF(ISNUMBER(CR138:CR334),ROW(CR138:CR334),"")))</f>
        <v>4</v>
      </c>
      <c r="CT138" s="13">
        <f>IF(A138&lt;'Données projet'!$A$140,$CQ$205^A138,IF(A138='Données projet'!$A$140,'Données projet'!$B$140,CT137+CS138-DB137))</f>
        <v>343.99999999999983</v>
      </c>
      <c r="CU138" s="18">
        <f>CT138*VLOOKUP('Données projet'!$B$13,Paramètres!$A$1:$I$88,3,0)*VLOOKUP('Données projet'!$B$13,Paramètres!$A$1:$I$88,5,0)</f>
        <v>332.71679999999981</v>
      </c>
      <c r="CV138" s="14">
        <f t="shared" si="155"/>
        <v>77.993300065843115</v>
      </c>
      <c r="CW138" s="22">
        <f t="shared" si="125"/>
        <v>715.32009094800981</v>
      </c>
      <c r="CX138" s="60">
        <f t="shared" si="126"/>
        <v>1008.6534242813432</v>
      </c>
      <c r="CY138" s="60">
        <f ca="1">AVERAGE(OFFSET($CX$3,0,0,'Données projet'!$E$13+1,1))-AVERAGE(OFFSET($H$3,0,0,'Données projet'!$E$13+1,1))</f>
        <v>450.52897460309299</v>
      </c>
      <c r="CZ138" s="60">
        <f t="shared" si="127"/>
        <v>256.43229384163016</v>
      </c>
      <c r="DA138" s="16">
        <f>IF(ISNA(VLOOKUP(A138,'Données projet'!$A$139:$I$159,3,0)),0,VLOOKUP(A138,'Données projet'!$A$139:$I$159,3,0))</f>
        <v>12</v>
      </c>
      <c r="DB138" s="16">
        <f>IF(ISNA(VLOOKUP(A138,'Données projet'!$A$139:$I$159,4,0)),0,VLOOKUP(A138,'Données projet'!$A$139:$I$159,4,0))</f>
        <v>43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>
        <f>VLOOKUP(A138,'Données projet'!$A$165:$I$185,2,0)</f>
        <v>344</v>
      </c>
      <c r="DM138" s="13">
        <f>VLOOKUP(A138,'Données projet'!$A$165:$I$185,9,0)</f>
        <v>4</v>
      </c>
      <c r="DN138" s="13">
        <f t="array" ref="DN138">INDEX(DM:DM,MIN(IF(ISNUMBER(DM138:DM334),ROW(DM138:DM334),"")))</f>
        <v>4</v>
      </c>
      <c r="DO138" s="13">
        <f>IF(A138&lt;'Données projet'!$A$166,$DL$205^A138,IF(A138='Données projet'!$A$166,'Données projet'!$B$166,DO137+DN138-DW137))</f>
        <v>343.99999999999983</v>
      </c>
      <c r="DP138" s="18">
        <f>DO138*VLOOKUP('Données projet'!$B$14,Paramètres!$A$1:$I$88,3,0)*VLOOKUP('Données projet'!$B$14,Paramètres!$A$1:$I$88,5,0)</f>
        <v>348.81599999999986</v>
      </c>
      <c r="DQ138" s="14">
        <f t="shared" si="156"/>
        <v>81.318665281585382</v>
      </c>
      <c r="DR138" s="22">
        <f t="shared" si="129"/>
        <v>749.15120869876091</v>
      </c>
      <c r="DS138" s="60">
        <f t="shared" si="130"/>
        <v>1042.4845420320942</v>
      </c>
      <c r="DT138" s="60">
        <f ca="1">AVERAGE(OFFSET($DS$3,0,0,'Données projet'!$E$14+1,1))-AVERAGE(OFFSET($H$3,0,0,'Données projet'!$E$14+1,1))</f>
        <v>474.63177687063143</v>
      </c>
      <c r="DU138" s="60">
        <f t="shared" si="131"/>
        <v>268.5956535713255</v>
      </c>
      <c r="DV138" s="16">
        <f>IF(ISNA(VLOOKUP(A138,'Données projet'!$A$165:$I$185,3,0)),0,VLOOKUP(A138,'Données projet'!$A$165:$I$185,3,0))</f>
        <v>12</v>
      </c>
      <c r="DW138" s="16">
        <f>IF(ISNA(VLOOKUP(A138,'Données projet'!$A$165:$I$185,4,0)),0,VLOOKUP(A138,'Données projet'!$A$165:$I$185,4,0))</f>
        <v>43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>
        <f>VLOOKUP(A138,'Données projet'!$A$191:$I$211,2,0)</f>
        <v>344</v>
      </c>
      <c r="EH138" s="13">
        <f>VLOOKUP(A138,'Données projet'!$A$191:$I$211,9,0)</f>
        <v>4</v>
      </c>
      <c r="EI138" s="13">
        <f t="array" ref="EI138">INDEX(EH:EH,MIN(IF(ISNUMBER(EH138:EH334),ROW(EH138:EH334),"")))</f>
        <v>4</v>
      </c>
      <c r="EJ138" s="13">
        <f>IF(A138&lt;'Données projet'!$A$192,$EG$205^A138,IF(A138='Données projet'!$A$192,'Données projet'!$B$192,EJ137+EI138-ER137))</f>
        <v>343.99999999999983</v>
      </c>
      <c r="EK138" s="18">
        <f>EJ138*VLOOKUP('Données projet'!$B$15,Paramètres!$A$1:$I$88,3,0)*VLOOKUP('Données projet'!$B$15,Paramètres!$A$1:$I$88,5,0)</f>
        <v>300.51839999999993</v>
      </c>
      <c r="EL138" s="14">
        <f t="shared" si="157"/>
        <v>71.285129105116354</v>
      </c>
      <c r="EM138" s="22">
        <f t="shared" si="133"/>
        <v>647.55781319141079</v>
      </c>
      <c r="EN138" s="60">
        <f t="shared" si="134"/>
        <v>940.89114652474404</v>
      </c>
      <c r="EO138" s="60">
        <f ca="1">AVERAGE(OFFSET($EN$3,0,0,'Données projet'!$E$15+1,1))-AVERAGE(OFFSET($H$3,0,0,'Données projet'!$E$15+1,1))</f>
        <v>402.25078715328965</v>
      </c>
      <c r="EP138" s="60">
        <f t="shared" si="135"/>
        <v>232.06583422454258</v>
      </c>
      <c r="EQ138" s="16">
        <f>IF(ISNA(VLOOKUP(A138,'Données projet'!$A$191:$I$211,3,0)),0,VLOOKUP(A138,'Données projet'!$A$191:$I$211,3,0))</f>
        <v>12</v>
      </c>
      <c r="ER138" s="16">
        <f>IF(ISNA(VLOOKUP(A138,'Données projet'!$A$191:$I$211,4,0)),0,VLOOKUP(A138,'Données projet'!$A$191:$I$211,4,0))</f>
        <v>43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0" t="e">
        <f t="shared" si="138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0" t="e">
        <f t="shared" si="142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0" t="e">
        <f t="shared" si="146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3">
      <c r="A139" s="11">
        <f t="shared" si="14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74.256000000000057</v>
      </c>
      <c r="D139" s="12">
        <f t="shared" si="15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8">
        <f t="shared" si="111"/>
        <v>422.09489426633343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-4.5474735088646412E-13</v>
      </c>
      <c r="O139" s="14">
        <f>N139*VLOOKUP('Données projet'!$B$9,Paramètres!$A$1:$I$88,3,0)*VLOOKUP('Données projet'!$B$9,Paramètres!$A$1:$I$88,5,0)</f>
        <v>-2.7193891583010558E-13</v>
      </c>
      <c r="P139" s="14" t="e">
        <f t="shared" si="15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271.38000364539801</v>
      </c>
      <c r="T139" s="60">
        <f t="shared" si="110"/>
        <v>264.52026741435606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2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IF(A139&lt;'Données projet'!$A$62,$AF$205^A139,IF(A139='Données projet'!$A$62,'Données projet'!$B$62,AI138+AH139-AQ138))</f>
        <v>-1.1368683772161603E-13</v>
      </c>
      <c r="AJ139" s="14">
        <f>AI139*VLOOKUP('Données projet'!$B$10,Paramètres!$A$1:$I$88,3,0)*VLOOKUP('Données projet'!$B$10,Paramètres!$A$1:$I$88,5,0)</f>
        <v>-5.3205440053716299E-14</v>
      </c>
      <c r="AK139" s="14" t="e">
        <f t="shared" si="152"/>
        <v>#NUM!</v>
      </c>
      <c r="AL139" s="22" t="e">
        <f t="shared" si="113"/>
        <v>#NUM!</v>
      </c>
      <c r="AM139" s="60" t="e">
        <f t="shared" si="114"/>
        <v>#NUM!</v>
      </c>
      <c r="AN139" s="60">
        <f ca="1">AVERAGE(OFFSET($AM$3,0,0,'Données projet'!$E$10+1,1))-AVERAGE(OFFSET($H$3,0,0,'Données projet'!$E$10+1,1))</f>
        <v>337.78495403273814</v>
      </c>
      <c r="AO139" s="60">
        <f t="shared" si="115"/>
        <v>125.68207463669694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3.7</v>
      </c>
      <c r="BD139" s="13">
        <f>IF(A139&lt;'Données projet'!$A$88,$BA$205^A139,IF(A139='Données projet'!$A$88,'Données projet'!$B$88,BD138+BC139-BL138))</f>
        <v>304.69999999999982</v>
      </c>
      <c r="BE139" s="14">
        <f>BD139*VLOOKUP('Données projet'!$B$11,Paramètres!$A$1:$I$88,3,0)*VLOOKUP('Données projet'!$B$11,Paramètres!$A$1:$I$88,5,0)</f>
        <v>275.69255999999984</v>
      </c>
      <c r="BF139" s="14">
        <f t="shared" si="153"/>
        <v>66.055903272516787</v>
      </c>
      <c r="BG139" s="22">
        <f t="shared" si="117"/>
        <v>595.21190686629973</v>
      </c>
      <c r="BH139" s="60">
        <f t="shared" si="118"/>
        <v>888.5452401996331</v>
      </c>
      <c r="BI139" s="60">
        <f ca="1">AVERAGE(OFFSET($BH$3,0,0,'Données projet'!$E$11+1,1))-AVERAGE(OFFSET($H$3,0,0,'Données projet'!$E$11+1,1))</f>
        <v>418.35474121670717</v>
      </c>
      <c r="BJ139" s="60">
        <f t="shared" si="119"/>
        <v>240.19413322685813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0</v>
      </c>
      <c r="BZ139" s="14">
        <f>BY139*VLOOKUP('Données projet'!$B$12,Paramètres!$A$1:$I$88,3,0)*VLOOKUP('Données projet'!$B$12,Paramètres!$A$1:$I$88,5,0)</f>
        <v>0</v>
      </c>
      <c r="CA139" s="14" t="e">
        <f t="shared" si="154"/>
        <v>#NUM!</v>
      </c>
      <c r="CB139" s="22" t="e">
        <f t="shared" si="121"/>
        <v>#NUM!</v>
      </c>
      <c r="CC139" s="60" t="e">
        <f t="shared" si="122"/>
        <v>#NUM!</v>
      </c>
      <c r="CD139" s="60">
        <f ca="1">AVERAGE(OFFSET($CC$3,0,0,'Données projet'!$E$12+1,1))-AVERAGE(OFFSET($H$3,0,0,'Données projet'!$E$12+1,1))</f>
        <v>623.21217629928469</v>
      </c>
      <c r="CE139" s="60">
        <f t="shared" si="123"/>
        <v>481.72972161993044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3.7</v>
      </c>
      <c r="CT139" s="13">
        <f>IF(A139&lt;'Données projet'!$A$140,$CQ$205^A139,IF(A139='Données projet'!$A$140,'Données projet'!$B$140,CT138+CS139-DB138))</f>
        <v>304.69999999999982</v>
      </c>
      <c r="CU139" s="18">
        <f>CT139*VLOOKUP('Données projet'!$B$13,Paramètres!$A$1:$I$88,3,0)*VLOOKUP('Données projet'!$B$13,Paramètres!$A$1:$I$88,5,0)</f>
        <v>294.7058399999998</v>
      </c>
      <c r="CV139" s="14">
        <f t="shared" si="155"/>
        <v>70.065456732342554</v>
      </c>
      <c r="CW139" s="22">
        <f t="shared" si="125"/>
        <v>635.31000847549626</v>
      </c>
      <c r="CX139" s="60">
        <f t="shared" si="126"/>
        <v>928.64334180882952</v>
      </c>
      <c r="CY139" s="60">
        <f ca="1">AVERAGE(OFFSET($CX$3,0,0,'Données projet'!$E$13+1,1))-AVERAGE(OFFSET($H$3,0,0,'Données projet'!$E$13+1,1))</f>
        <v>450.52897460309299</v>
      </c>
      <c r="CZ139" s="60">
        <f t="shared" si="127"/>
        <v>256.43229384163016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3.7</v>
      </c>
      <c r="DO139" s="13">
        <f>IF(A139&lt;'Données projet'!$A$166,$DL$205^A139,IF(A139='Données projet'!$A$166,'Données projet'!$B$166,DO138+DN139-DW138))</f>
        <v>304.69999999999982</v>
      </c>
      <c r="DP139" s="18">
        <f>DO139*VLOOKUP('Données projet'!$B$14,Paramètres!$A$1:$I$88,3,0)*VLOOKUP('Données projet'!$B$14,Paramètres!$A$1:$I$88,5,0)</f>
        <v>308.96579999999983</v>
      </c>
      <c r="DQ139" s="14">
        <f t="shared" si="156"/>
        <v>73.052806061658487</v>
      </c>
      <c r="DR139" s="22">
        <f t="shared" si="129"/>
        <v>665.34907222405491</v>
      </c>
      <c r="DS139" s="60">
        <f t="shared" si="130"/>
        <v>958.68240555738817</v>
      </c>
      <c r="DT139" s="60">
        <f ca="1">AVERAGE(OFFSET($DS$3,0,0,'Données projet'!$E$14+1,1))-AVERAGE(OFFSET($H$3,0,0,'Données projet'!$E$14+1,1))</f>
        <v>474.63177687063143</v>
      </c>
      <c r="DU139" s="60">
        <f t="shared" si="131"/>
        <v>268.5956535713255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3.7</v>
      </c>
      <c r="EJ139" s="13">
        <f>IF(A139&lt;'Données projet'!$A$192,$EG$205^A139,IF(A139='Données projet'!$A$192,'Données projet'!$B$192,EJ138+EI139-ER138))</f>
        <v>304.69999999999982</v>
      </c>
      <c r="EK139" s="18">
        <f>EJ139*VLOOKUP('Données projet'!$B$15,Paramètres!$A$1:$I$88,3,0)*VLOOKUP('Données projet'!$B$15,Paramètres!$A$1:$I$88,5,0)</f>
        <v>266.1859199999999</v>
      </c>
      <c r="EL139" s="14">
        <f t="shared" si="157"/>
        <v>64.039156244926815</v>
      </c>
      <c r="EM139" s="22">
        <f t="shared" si="133"/>
        <v>575.14200779324722</v>
      </c>
      <c r="EN139" s="60">
        <f t="shared" si="134"/>
        <v>868.47534112658059</v>
      </c>
      <c r="EO139" s="60">
        <f ca="1">AVERAGE(OFFSET($EN$3,0,0,'Données projet'!$E$15+1,1))-AVERAGE(OFFSET($H$3,0,0,'Données projet'!$E$15+1,1))</f>
        <v>402.25078715328965</v>
      </c>
      <c r="EP139" s="60">
        <f t="shared" si="135"/>
        <v>232.06583422454258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0" t="e">
        <f t="shared" si="138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0" t="e">
        <f t="shared" si="142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0" t="e">
        <f t="shared" si="146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3">
      <c r="A140" s="11">
        <f t="shared" si="14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74.802000000000064</v>
      </c>
      <c r="D140" s="12">
        <f t="shared" si="15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8">
        <f t="shared" si="111"/>
        <v>423.28028167743605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-4.5474735088646412E-13</v>
      </c>
      <c r="O140" s="14">
        <f>N140*VLOOKUP('Données projet'!$B$9,Paramètres!$A$1:$I$88,3,0)*VLOOKUP('Données projet'!$B$9,Paramètres!$A$1:$I$88,5,0)</f>
        <v>-2.7193891583010558E-13</v>
      </c>
      <c r="P140" s="14" t="e">
        <f t="shared" si="15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271.38000364539801</v>
      </c>
      <c r="T140" s="60">
        <f t="shared" si="110"/>
        <v>264.52026741435606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2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IF(A140&lt;'Données projet'!$A$62,$AF$205^A140,IF(A140='Données projet'!$A$62,'Données projet'!$B$62,AI139+AH140-AQ139))</f>
        <v>-1.1368683772161603E-13</v>
      </c>
      <c r="AJ140" s="14">
        <f>AI140*VLOOKUP('Données projet'!$B$10,Paramètres!$A$1:$I$88,3,0)*VLOOKUP('Données projet'!$B$10,Paramètres!$A$1:$I$88,5,0)</f>
        <v>-5.3205440053716299E-14</v>
      </c>
      <c r="AK140" s="14" t="e">
        <f t="shared" si="152"/>
        <v>#NUM!</v>
      </c>
      <c r="AL140" s="22" t="e">
        <f t="shared" si="113"/>
        <v>#NUM!</v>
      </c>
      <c r="AM140" s="60" t="e">
        <f t="shared" si="114"/>
        <v>#NUM!</v>
      </c>
      <c r="AN140" s="60">
        <f ca="1">AVERAGE(OFFSET($AM$3,0,0,'Données projet'!$E$10+1,1))-AVERAGE(OFFSET($H$3,0,0,'Données projet'!$E$10+1,1))</f>
        <v>337.78495403273814</v>
      </c>
      <c r="AO140" s="60">
        <f t="shared" si="115"/>
        <v>125.68207463669694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3.7</v>
      </c>
      <c r="BD140" s="13">
        <f>IF(A140&lt;'Données projet'!$A$88,$BA$205^A140,IF(A140='Données projet'!$A$88,'Données projet'!$B$88,BD139+BC140-BL139))</f>
        <v>308.39999999999981</v>
      </c>
      <c r="BE140" s="14">
        <f>BD140*VLOOKUP('Données projet'!$B$11,Paramètres!$A$1:$I$88,3,0)*VLOOKUP('Données projet'!$B$11,Paramètres!$A$1:$I$88,5,0)</f>
        <v>279.04031999999984</v>
      </c>
      <c r="BF140" s="14">
        <f t="shared" si="153"/>
        <v>66.764160402487647</v>
      </c>
      <c r="BG140" s="22">
        <f t="shared" si="117"/>
        <v>602.2761367009989</v>
      </c>
      <c r="BH140" s="60">
        <f t="shared" si="118"/>
        <v>895.60947003433216</v>
      </c>
      <c r="BI140" s="60">
        <f ca="1">AVERAGE(OFFSET($BH$3,0,0,'Données projet'!$E$11+1,1))-AVERAGE(OFFSET($H$3,0,0,'Données projet'!$E$11+1,1))</f>
        <v>418.35474121670717</v>
      </c>
      <c r="BJ140" s="60">
        <f t="shared" si="119"/>
        <v>240.19413322685813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0</v>
      </c>
      <c r="BZ140" s="14">
        <f>BY140*VLOOKUP('Données projet'!$B$12,Paramètres!$A$1:$I$88,3,0)*VLOOKUP('Données projet'!$B$12,Paramètres!$A$1:$I$88,5,0)</f>
        <v>0</v>
      </c>
      <c r="CA140" s="14" t="e">
        <f t="shared" si="154"/>
        <v>#NUM!</v>
      </c>
      <c r="CB140" s="22" t="e">
        <f t="shared" si="121"/>
        <v>#NUM!</v>
      </c>
      <c r="CC140" s="60" t="e">
        <f t="shared" si="122"/>
        <v>#NUM!</v>
      </c>
      <c r="CD140" s="60">
        <f ca="1">AVERAGE(OFFSET($CC$3,0,0,'Données projet'!$E$12+1,1))-AVERAGE(OFFSET($H$3,0,0,'Données projet'!$E$12+1,1))</f>
        <v>623.21217629928469</v>
      </c>
      <c r="CE140" s="60">
        <f t="shared" si="123"/>
        <v>481.72972161993044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3.7</v>
      </c>
      <c r="CT140" s="13">
        <f>IF(A140&lt;'Données projet'!$A$140,$CQ$205^A140,IF(A140='Données projet'!$A$140,'Données projet'!$B$140,CT139+CS140-DB139))</f>
        <v>308.39999999999981</v>
      </c>
      <c r="CU140" s="18">
        <f>CT140*VLOOKUP('Données projet'!$B$13,Paramètres!$A$1:$I$88,3,0)*VLOOKUP('Données projet'!$B$13,Paramètres!$A$1:$I$88,5,0)</f>
        <v>298.2844799999998</v>
      </c>
      <c r="CV140" s="14">
        <f t="shared" si="155"/>
        <v>70.816704642625737</v>
      </c>
      <c r="CW140" s="22">
        <f t="shared" si="125"/>
        <v>642.85122991923947</v>
      </c>
      <c r="CX140" s="60">
        <f t="shared" si="126"/>
        <v>936.18456325257284</v>
      </c>
      <c r="CY140" s="60">
        <f ca="1">AVERAGE(OFFSET($CX$3,0,0,'Données projet'!$E$13+1,1))-AVERAGE(OFFSET($H$3,0,0,'Données projet'!$E$13+1,1))</f>
        <v>450.52897460309299</v>
      </c>
      <c r="CZ140" s="60">
        <f t="shared" si="127"/>
        <v>256.43229384163016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3.7</v>
      </c>
      <c r="DO140" s="13">
        <f>IF(A140&lt;'Données projet'!$A$166,$DL$205^A140,IF(A140='Données projet'!$A$166,'Données projet'!$B$166,DO139+DN140-DW139))</f>
        <v>308.39999999999981</v>
      </c>
      <c r="DP140" s="18">
        <f>DO140*VLOOKUP('Données projet'!$B$14,Paramètres!$A$1:$I$88,3,0)*VLOOKUP('Données projet'!$B$14,Paramètres!$A$1:$I$88,5,0)</f>
        <v>312.71759999999983</v>
      </c>
      <c r="DQ140" s="14">
        <f t="shared" si="156"/>
        <v>73.836084590817208</v>
      </c>
      <c r="DR140" s="22">
        <f t="shared" si="129"/>
        <v>673.24766732900628</v>
      </c>
      <c r="DS140" s="60">
        <f t="shared" si="130"/>
        <v>966.58100066233965</v>
      </c>
      <c r="DT140" s="60">
        <f ca="1">AVERAGE(OFFSET($DS$3,0,0,'Données projet'!$E$14+1,1))-AVERAGE(OFFSET($H$3,0,0,'Données projet'!$E$14+1,1))</f>
        <v>474.63177687063143</v>
      </c>
      <c r="DU140" s="60">
        <f t="shared" si="131"/>
        <v>268.5956535713255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3.7</v>
      </c>
      <c r="EJ140" s="13">
        <f>IF(A140&lt;'Données projet'!$A$192,$EG$205^A140,IF(A140='Données projet'!$A$192,'Données projet'!$B$192,EJ139+EI140-ER139))</f>
        <v>308.39999999999981</v>
      </c>
      <c r="EK140" s="18">
        <f>EJ140*VLOOKUP('Données projet'!$B$15,Paramètres!$A$1:$I$88,3,0)*VLOOKUP('Données projet'!$B$15,Paramètres!$A$1:$I$88,5,0)</f>
        <v>269.41823999999986</v>
      </c>
      <c r="EL140" s="14">
        <f t="shared" si="157"/>
        <v>64.725789638170539</v>
      </c>
      <c r="EM140" s="22">
        <f t="shared" si="133"/>
        <v>581.96751828648007</v>
      </c>
      <c r="EN140" s="60">
        <f t="shared" si="134"/>
        <v>875.30085161981333</v>
      </c>
      <c r="EO140" s="60">
        <f ca="1">AVERAGE(OFFSET($EN$3,0,0,'Données projet'!$E$15+1,1))-AVERAGE(OFFSET($H$3,0,0,'Données projet'!$E$15+1,1))</f>
        <v>402.25078715328965</v>
      </c>
      <c r="EP140" s="60">
        <f t="shared" si="135"/>
        <v>232.06583422454258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0" t="e">
        <f t="shared" si="138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0" t="e">
        <f t="shared" si="142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0" t="e">
        <f t="shared" si="146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3">
      <c r="A141" s="11">
        <f t="shared" si="14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75.34800000000007</v>
      </c>
      <c r="D141" s="12">
        <f t="shared" si="15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8">
        <f t="shared" si="111"/>
        <v>424.46546998502401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-4.5474735088646412E-13</v>
      </c>
      <c r="O141" s="14">
        <f>N141*VLOOKUP('Données projet'!$B$9,Paramètres!$A$1:$I$88,3,0)*VLOOKUP('Données projet'!$B$9,Paramètres!$A$1:$I$88,5,0)</f>
        <v>-2.7193891583010558E-13</v>
      </c>
      <c r="P141" s="14" t="e">
        <f t="shared" si="15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271.38000364539801</v>
      </c>
      <c r="T141" s="60">
        <f t="shared" si="110"/>
        <v>264.52026741435606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2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IF(A141&lt;'Données projet'!$A$62,$AF$205^A141,IF(A141='Données projet'!$A$62,'Données projet'!$B$62,AI140+AH141-AQ140))</f>
        <v>-1.1368683772161603E-13</v>
      </c>
      <c r="AJ141" s="14">
        <f>AI141*VLOOKUP('Données projet'!$B$10,Paramètres!$A$1:$I$88,3,0)*VLOOKUP('Données projet'!$B$10,Paramètres!$A$1:$I$88,5,0)</f>
        <v>-5.3205440053716299E-14</v>
      </c>
      <c r="AK141" s="14" t="e">
        <f t="shared" si="152"/>
        <v>#NUM!</v>
      </c>
      <c r="AL141" s="22" t="e">
        <f t="shared" si="113"/>
        <v>#NUM!</v>
      </c>
      <c r="AM141" s="60" t="e">
        <f t="shared" si="114"/>
        <v>#NUM!</v>
      </c>
      <c r="AN141" s="60">
        <f ca="1">AVERAGE(OFFSET($AM$3,0,0,'Données projet'!$E$10+1,1))-AVERAGE(OFFSET($H$3,0,0,'Données projet'!$E$10+1,1))</f>
        <v>337.78495403273814</v>
      </c>
      <c r="AO141" s="60">
        <f t="shared" si="115"/>
        <v>125.68207463669694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3.7</v>
      </c>
      <c r="BD141" s="13">
        <f>IF(A141&lt;'Données projet'!$A$88,$BA$205^A141,IF(A141='Données projet'!$A$88,'Données projet'!$B$88,BD140+BC141-BL140))</f>
        <v>312.0999999999998</v>
      </c>
      <c r="BE141" s="14">
        <f>BD141*VLOOKUP('Données projet'!$B$11,Paramètres!$A$1:$I$88,3,0)*VLOOKUP('Données projet'!$B$11,Paramètres!$A$1:$I$88,5,0)</f>
        <v>282.38807999999977</v>
      </c>
      <c r="BF141" s="14">
        <f t="shared" si="153"/>
        <v>67.471429117981913</v>
      </c>
      <c r="BG141" s="22">
        <f t="shared" si="117"/>
        <v>609.33864504715143</v>
      </c>
      <c r="BH141" s="60">
        <f t="shared" si="118"/>
        <v>902.67197838048469</v>
      </c>
      <c r="BI141" s="60">
        <f ca="1">AVERAGE(OFFSET($BH$3,0,0,'Données projet'!$E$11+1,1))-AVERAGE(OFFSET($H$3,0,0,'Données projet'!$E$11+1,1))</f>
        <v>418.35474121670717</v>
      </c>
      <c r="BJ141" s="60">
        <f t="shared" si="119"/>
        <v>240.19413322685813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0</v>
      </c>
      <c r="BZ141" s="14">
        <f>BY141*VLOOKUP('Données projet'!$B$12,Paramètres!$A$1:$I$88,3,0)*VLOOKUP('Données projet'!$B$12,Paramètres!$A$1:$I$88,5,0)</f>
        <v>0</v>
      </c>
      <c r="CA141" s="14" t="e">
        <f t="shared" si="154"/>
        <v>#NUM!</v>
      </c>
      <c r="CB141" s="22" t="e">
        <f t="shared" si="121"/>
        <v>#NUM!</v>
      </c>
      <c r="CC141" s="60" t="e">
        <f t="shared" si="122"/>
        <v>#NUM!</v>
      </c>
      <c r="CD141" s="60">
        <f ca="1">AVERAGE(OFFSET($CC$3,0,0,'Données projet'!$E$12+1,1))-AVERAGE(OFFSET($H$3,0,0,'Données projet'!$E$12+1,1))</f>
        <v>623.21217629928469</v>
      </c>
      <c r="CE141" s="60">
        <f t="shared" si="123"/>
        <v>481.72972161993044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3.7</v>
      </c>
      <c r="CT141" s="13">
        <f>IF(A141&lt;'Données projet'!$A$140,$CQ$205^A141,IF(A141='Données projet'!$A$140,'Données projet'!$B$140,CT140+CS141-DB140))</f>
        <v>312.0999999999998</v>
      </c>
      <c r="CU141" s="18">
        <f>CT141*VLOOKUP('Données projet'!$B$13,Paramètres!$A$1:$I$88,3,0)*VLOOKUP('Données projet'!$B$13,Paramètres!$A$1:$I$88,5,0)</f>
        <v>301.86311999999981</v>
      </c>
      <c r="CV141" s="14">
        <f t="shared" si="155"/>
        <v>71.566904142270232</v>
      </c>
      <c r="CW141" s="22">
        <f t="shared" si="125"/>
        <v>650.39062538112023</v>
      </c>
      <c r="CX141" s="60">
        <f t="shared" si="126"/>
        <v>943.7239587144536</v>
      </c>
      <c r="CY141" s="60">
        <f ca="1">AVERAGE(OFFSET($CX$3,0,0,'Données projet'!$E$13+1,1))-AVERAGE(OFFSET($H$3,0,0,'Données projet'!$E$13+1,1))</f>
        <v>450.52897460309299</v>
      </c>
      <c r="CZ141" s="60">
        <f t="shared" si="127"/>
        <v>256.43229384163016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3.7</v>
      </c>
      <c r="DO141" s="13">
        <f>IF(A141&lt;'Données projet'!$A$166,$DL$205^A141,IF(A141='Données projet'!$A$166,'Données projet'!$B$166,DO140+DN141-DW140))</f>
        <v>312.0999999999998</v>
      </c>
      <c r="DP141" s="18">
        <f>DO141*VLOOKUP('Données projet'!$B$14,Paramètres!$A$1:$I$88,3,0)*VLOOKUP('Données projet'!$B$14,Paramètres!$A$1:$I$88,5,0)</f>
        <v>316.46939999999978</v>
      </c>
      <c r="DQ141" s="14">
        <f t="shared" si="156"/>
        <v>74.618270008724863</v>
      </c>
      <c r="DR141" s="22">
        <f t="shared" si="129"/>
        <v>681.14435859852881</v>
      </c>
      <c r="DS141" s="60">
        <f t="shared" si="130"/>
        <v>974.47769193186218</v>
      </c>
      <c r="DT141" s="60">
        <f ca="1">AVERAGE(OFFSET($DS$3,0,0,'Données projet'!$E$14+1,1))-AVERAGE(OFFSET($H$3,0,0,'Données projet'!$E$14+1,1))</f>
        <v>474.63177687063143</v>
      </c>
      <c r="DU141" s="60">
        <f t="shared" si="131"/>
        <v>268.5956535713255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3.7</v>
      </c>
      <c r="EJ141" s="13">
        <f>IF(A141&lt;'Données projet'!$A$192,$EG$205^A141,IF(A141='Données projet'!$A$192,'Données projet'!$B$192,EJ140+EI141-ER140))</f>
        <v>312.0999999999998</v>
      </c>
      <c r="EK141" s="18">
        <f>EJ141*VLOOKUP('Données projet'!$B$15,Paramètres!$A$1:$I$88,3,0)*VLOOKUP('Données projet'!$B$15,Paramètres!$A$1:$I$88,5,0)</f>
        <v>272.65055999999987</v>
      </c>
      <c r="EL141" s="14">
        <f t="shared" si="157"/>
        <v>65.411464794133977</v>
      </c>
      <c r="EM141" s="22">
        <f t="shared" si="133"/>
        <v>588.79135984978313</v>
      </c>
      <c r="EN141" s="60">
        <f t="shared" si="134"/>
        <v>882.12469318311651</v>
      </c>
      <c r="EO141" s="60">
        <f ca="1">AVERAGE(OFFSET($EN$3,0,0,'Données projet'!$E$15+1,1))-AVERAGE(OFFSET($H$3,0,0,'Données projet'!$E$15+1,1))</f>
        <v>402.25078715328965</v>
      </c>
      <c r="EP141" s="60">
        <f t="shared" si="135"/>
        <v>232.06583422454258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0" t="e">
        <f t="shared" si="138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0" t="e">
        <f t="shared" si="142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0" t="e">
        <f t="shared" si="146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3">
      <c r="A142" s="11">
        <f t="shared" si="14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75.894000000000077</v>
      </c>
      <c r="D142" s="12">
        <f t="shared" si="15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8">
        <f t="shared" si="111"/>
        <v>425.6504607991651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-4.5474735088646412E-13</v>
      </c>
      <c r="O142" s="14">
        <f>N142*VLOOKUP('Données projet'!$B$9,Paramètres!$A$1:$I$88,3,0)*VLOOKUP('Données projet'!$B$9,Paramètres!$A$1:$I$88,5,0)</f>
        <v>-2.7193891583010558E-13</v>
      </c>
      <c r="P142" s="14" t="e">
        <f t="shared" si="15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271.38000364539801</v>
      </c>
      <c r="T142" s="60">
        <f t="shared" si="110"/>
        <v>264.52026741435606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2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IF(A142&lt;'Données projet'!$A$62,$AF$205^A142,IF(A142='Données projet'!$A$62,'Données projet'!$B$62,AI141+AH142-AQ141))</f>
        <v>-1.1368683772161603E-13</v>
      </c>
      <c r="AJ142" s="14">
        <f>AI142*VLOOKUP('Données projet'!$B$10,Paramètres!$A$1:$I$88,3,0)*VLOOKUP('Données projet'!$B$10,Paramètres!$A$1:$I$88,5,0)</f>
        <v>-5.3205440053716299E-14</v>
      </c>
      <c r="AK142" s="14" t="e">
        <f t="shared" si="152"/>
        <v>#NUM!</v>
      </c>
      <c r="AL142" s="22" t="e">
        <f t="shared" si="113"/>
        <v>#NUM!</v>
      </c>
      <c r="AM142" s="60" t="e">
        <f t="shared" si="114"/>
        <v>#NUM!</v>
      </c>
      <c r="AN142" s="60">
        <f ca="1">AVERAGE(OFFSET($AM$3,0,0,'Données projet'!$E$10+1,1))-AVERAGE(OFFSET($H$3,0,0,'Données projet'!$E$10+1,1))</f>
        <v>337.78495403273814</v>
      </c>
      <c r="AO142" s="60">
        <f t="shared" si="115"/>
        <v>125.68207463669694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3.7</v>
      </c>
      <c r="BD142" s="13">
        <f>IF(A142&lt;'Données projet'!$A$88,$BA$205^A142,IF(A142='Données projet'!$A$88,'Données projet'!$B$88,BD141+BC142-BL141))</f>
        <v>315.79999999999978</v>
      </c>
      <c r="BE142" s="14">
        <f>BD142*VLOOKUP('Données projet'!$B$11,Paramètres!$A$1:$I$88,3,0)*VLOOKUP('Données projet'!$B$11,Paramètres!$A$1:$I$88,5,0)</f>
        <v>285.73583999999983</v>
      </c>
      <c r="BF142" s="14">
        <f t="shared" si="153"/>
        <v>68.177722492374656</v>
      </c>
      <c r="BG142" s="22">
        <f t="shared" si="117"/>
        <v>616.39945467421887</v>
      </c>
      <c r="BH142" s="60">
        <f t="shared" si="118"/>
        <v>909.73278800755224</v>
      </c>
      <c r="BI142" s="60">
        <f ca="1">AVERAGE(OFFSET($BH$3,0,0,'Données projet'!$E$11+1,1))-AVERAGE(OFFSET($H$3,0,0,'Données projet'!$E$11+1,1))</f>
        <v>418.35474121670717</v>
      </c>
      <c r="BJ142" s="60">
        <f t="shared" si="119"/>
        <v>240.19413322685813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0</v>
      </c>
      <c r="BZ142" s="14">
        <f>BY142*VLOOKUP('Données projet'!$B$12,Paramètres!$A$1:$I$88,3,0)*VLOOKUP('Données projet'!$B$12,Paramètres!$A$1:$I$88,5,0)</f>
        <v>0</v>
      </c>
      <c r="CA142" s="14" t="e">
        <f t="shared" si="154"/>
        <v>#NUM!</v>
      </c>
      <c r="CB142" s="22" t="e">
        <f t="shared" si="121"/>
        <v>#NUM!</v>
      </c>
      <c r="CC142" s="60" t="e">
        <f t="shared" si="122"/>
        <v>#NUM!</v>
      </c>
      <c r="CD142" s="60">
        <f ca="1">AVERAGE(OFFSET($CC$3,0,0,'Données projet'!$E$12+1,1))-AVERAGE(OFFSET($H$3,0,0,'Données projet'!$E$12+1,1))</f>
        <v>623.21217629928469</v>
      </c>
      <c r="CE142" s="60">
        <f t="shared" si="123"/>
        <v>481.72972161993044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3.7</v>
      </c>
      <c r="CT142" s="13">
        <f>IF(A142&lt;'Données projet'!$A$140,$CQ$205^A142,IF(A142='Données projet'!$A$140,'Données projet'!$B$140,CT141+CS142-DB141))</f>
        <v>315.79999999999978</v>
      </c>
      <c r="CU142" s="18">
        <f>CT142*VLOOKUP('Données projet'!$B$13,Paramètres!$A$1:$I$88,3,0)*VLOOKUP('Données projet'!$B$13,Paramètres!$A$1:$I$88,5,0)</f>
        <v>305.44175999999982</v>
      </c>
      <c r="CV142" s="14">
        <f t="shared" si="155"/>
        <v>72.316069098196948</v>
      </c>
      <c r="CW142" s="22">
        <f t="shared" si="125"/>
        <v>657.92821901269269</v>
      </c>
      <c r="CX142" s="60">
        <f t="shared" si="126"/>
        <v>951.26155234602606</v>
      </c>
      <c r="CY142" s="60">
        <f ca="1">AVERAGE(OFFSET($CX$3,0,0,'Données projet'!$E$13+1,1))-AVERAGE(OFFSET($H$3,0,0,'Données projet'!$E$13+1,1))</f>
        <v>450.52897460309299</v>
      </c>
      <c r="CZ142" s="60">
        <f t="shared" si="127"/>
        <v>256.43229384163016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3.7</v>
      </c>
      <c r="DO142" s="13">
        <f>IF(A142&lt;'Données projet'!$A$166,$DL$205^A142,IF(A142='Données projet'!$A$166,'Données projet'!$B$166,DO141+DN142-DW141))</f>
        <v>315.79999999999978</v>
      </c>
      <c r="DP142" s="18">
        <f>DO142*VLOOKUP('Données projet'!$B$14,Paramètres!$A$1:$I$88,3,0)*VLOOKUP('Données projet'!$B$14,Paramètres!$A$1:$I$88,5,0)</f>
        <v>320.22119999999978</v>
      </c>
      <c r="DQ142" s="14">
        <f t="shared" si="156"/>
        <v>75.399376773540212</v>
      </c>
      <c r="DR142" s="22">
        <f t="shared" si="129"/>
        <v>689.03917121391544</v>
      </c>
      <c r="DS142" s="60">
        <f t="shared" si="130"/>
        <v>982.37250454724881</v>
      </c>
      <c r="DT142" s="60">
        <f ca="1">AVERAGE(OFFSET($DS$3,0,0,'Données projet'!$E$14+1,1))-AVERAGE(OFFSET($H$3,0,0,'Données projet'!$E$14+1,1))</f>
        <v>474.63177687063143</v>
      </c>
      <c r="DU142" s="60">
        <f t="shared" si="131"/>
        <v>268.5956535713255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3.7</v>
      </c>
      <c r="EJ142" s="13">
        <f>IF(A142&lt;'Données projet'!$A$192,$EG$205^A142,IF(A142='Données projet'!$A$192,'Données projet'!$B$192,EJ141+EI142-ER141))</f>
        <v>315.79999999999978</v>
      </c>
      <c r="EK142" s="18">
        <f>EJ142*VLOOKUP('Données projet'!$B$15,Paramètres!$A$1:$I$88,3,0)*VLOOKUP('Données projet'!$B$15,Paramètres!$A$1:$I$88,5,0)</f>
        <v>275.88287999999983</v>
      </c>
      <c r="EL142" s="14">
        <f t="shared" si="157"/>
        <v>66.096194387049991</v>
      </c>
      <c r="EM142" s="22">
        <f t="shared" si="133"/>
        <v>595.61355455744513</v>
      </c>
      <c r="EN142" s="60">
        <f t="shared" si="134"/>
        <v>888.9468878907785</v>
      </c>
      <c r="EO142" s="60">
        <f ca="1">AVERAGE(OFFSET($EN$3,0,0,'Données projet'!$E$15+1,1))-AVERAGE(OFFSET($H$3,0,0,'Données projet'!$E$15+1,1))</f>
        <v>402.25078715328965</v>
      </c>
      <c r="EP142" s="60">
        <f t="shared" si="135"/>
        <v>232.06583422454258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0" t="e">
        <f t="shared" si="138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0" t="e">
        <f t="shared" si="142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0" t="e">
        <f t="shared" si="146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3">
      <c r="A143" s="11">
        <f t="shared" si="14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76.440000000000083</v>
      </c>
      <c r="D143" s="12">
        <f t="shared" si="15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8">
        <f t="shared" si="111"/>
        <v>426.8352557054219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-4.5474735088646412E-13</v>
      </c>
      <c r="O143" s="14">
        <f>N143*VLOOKUP('Données projet'!$B$9,Paramètres!$A$1:$I$88,3,0)*VLOOKUP('Données projet'!$B$9,Paramètres!$A$1:$I$88,5,0)</f>
        <v>-2.7193891583010558E-13</v>
      </c>
      <c r="P143" s="14" t="e">
        <f t="shared" si="15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271.38000364539801</v>
      </c>
      <c r="T143" s="60">
        <f t="shared" si="110"/>
        <v>264.52026741435606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2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IF(A143&lt;'Données projet'!$A$62,$AF$205^A143,IF(A143='Données projet'!$A$62,'Données projet'!$B$62,AI142+AH143-AQ142))</f>
        <v>-1.1368683772161603E-13</v>
      </c>
      <c r="AJ143" s="14">
        <f>AI143*VLOOKUP('Données projet'!$B$10,Paramètres!$A$1:$I$88,3,0)*VLOOKUP('Données projet'!$B$10,Paramètres!$A$1:$I$88,5,0)</f>
        <v>-5.3205440053716299E-14</v>
      </c>
      <c r="AK143" s="14" t="e">
        <f t="shared" si="152"/>
        <v>#NUM!</v>
      </c>
      <c r="AL143" s="22" t="e">
        <f t="shared" si="113"/>
        <v>#NUM!</v>
      </c>
      <c r="AM143" s="60" t="e">
        <f t="shared" si="114"/>
        <v>#NUM!</v>
      </c>
      <c r="AN143" s="60">
        <f ca="1">AVERAGE(OFFSET($AM$3,0,0,'Données projet'!$E$10+1,1))-AVERAGE(OFFSET($H$3,0,0,'Données projet'!$E$10+1,1))</f>
        <v>337.78495403273814</v>
      </c>
      <c r="AO143" s="60">
        <f t="shared" si="115"/>
        <v>125.68207463669694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3.7</v>
      </c>
      <c r="BD143" s="13">
        <f>IF(A143&lt;'Données projet'!$A$88,$BA$205^A143,IF(A143='Données projet'!$A$88,'Données projet'!$B$88,BD142+BC143-BL142))</f>
        <v>319.49999999999977</v>
      </c>
      <c r="BE143" s="14">
        <f>BD143*VLOOKUP('Données projet'!$B$11,Paramètres!$A$1:$I$88,3,0)*VLOOKUP('Données projet'!$B$11,Paramètres!$A$1:$I$88,5,0)</f>
        <v>289.08359999999982</v>
      </c>
      <c r="BF143" s="14">
        <f t="shared" si="153"/>
        <v>68.883053275068107</v>
      </c>
      <c r="BG143" s="22">
        <f t="shared" si="117"/>
        <v>623.4585877874099</v>
      </c>
      <c r="BH143" s="60">
        <f t="shared" si="118"/>
        <v>916.79192112074315</v>
      </c>
      <c r="BI143" s="60">
        <f ca="1">AVERAGE(OFFSET($BH$3,0,0,'Données projet'!$E$11+1,1))-AVERAGE(OFFSET($H$3,0,0,'Données projet'!$E$11+1,1))</f>
        <v>418.35474121670717</v>
      </c>
      <c r="BJ143" s="60">
        <f t="shared" si="119"/>
        <v>240.19413322685813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0</v>
      </c>
      <c r="BZ143" s="14">
        <f>BY143*VLOOKUP('Données projet'!$B$12,Paramètres!$A$1:$I$88,3,0)*VLOOKUP('Données projet'!$B$12,Paramètres!$A$1:$I$88,5,0)</f>
        <v>0</v>
      </c>
      <c r="CA143" s="14" t="e">
        <f t="shared" si="154"/>
        <v>#NUM!</v>
      </c>
      <c r="CB143" s="22" t="e">
        <f t="shared" si="121"/>
        <v>#NUM!</v>
      </c>
      <c r="CC143" s="60" t="e">
        <f t="shared" si="122"/>
        <v>#NUM!</v>
      </c>
      <c r="CD143" s="60">
        <f ca="1">AVERAGE(OFFSET($CC$3,0,0,'Données projet'!$E$12+1,1))-AVERAGE(OFFSET($H$3,0,0,'Données projet'!$E$12+1,1))</f>
        <v>623.21217629928469</v>
      </c>
      <c r="CE143" s="60">
        <f t="shared" si="123"/>
        <v>481.72972161993044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3.7</v>
      </c>
      <c r="CT143" s="13">
        <f>IF(A143&lt;'Données projet'!$A$140,$CQ$205^A143,IF(A143='Données projet'!$A$140,'Données projet'!$B$140,CT142+CS143-DB142))</f>
        <v>319.49999999999977</v>
      </c>
      <c r="CU143" s="18">
        <f>CT143*VLOOKUP('Données projet'!$B$13,Paramètres!$A$1:$I$88,3,0)*VLOOKUP('Données projet'!$B$13,Paramètres!$A$1:$I$88,5,0)</f>
        <v>309.02039999999977</v>
      </c>
      <c r="CV143" s="14">
        <f t="shared" si="155"/>
        <v>73.064213033689157</v>
      </c>
      <c r="CW143" s="22">
        <f t="shared" si="125"/>
        <v>665.46403436700814</v>
      </c>
      <c r="CX143" s="60">
        <f t="shared" si="126"/>
        <v>958.79736770034151</v>
      </c>
      <c r="CY143" s="60">
        <f ca="1">AVERAGE(OFFSET($CX$3,0,0,'Données projet'!$E$13+1,1))-AVERAGE(OFFSET($H$3,0,0,'Données projet'!$E$13+1,1))</f>
        <v>450.52897460309299</v>
      </c>
      <c r="CZ143" s="60">
        <f t="shared" si="127"/>
        <v>256.43229384163016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3.7</v>
      </c>
      <c r="DO143" s="13">
        <f>IF(A143&lt;'Données projet'!$A$166,$DL$205^A143,IF(A143='Données projet'!$A$166,'Données projet'!$B$166,DO142+DN143-DW142))</f>
        <v>319.49999999999977</v>
      </c>
      <c r="DP143" s="18">
        <f>DO143*VLOOKUP('Données projet'!$B$14,Paramètres!$A$1:$I$88,3,0)*VLOOKUP('Données projet'!$B$14,Paramètres!$A$1:$I$88,5,0)</f>
        <v>323.97299999999979</v>
      </c>
      <c r="DQ143" s="14">
        <f t="shared" si="156"/>
        <v>76.179418985132472</v>
      </c>
      <c r="DR143" s="22">
        <f t="shared" si="129"/>
        <v>696.93212973243863</v>
      </c>
      <c r="DS143" s="60">
        <f t="shared" si="130"/>
        <v>990.26546306577188</v>
      </c>
      <c r="DT143" s="60">
        <f ca="1">AVERAGE(OFFSET($DS$3,0,0,'Données projet'!$E$14+1,1))-AVERAGE(OFFSET($H$3,0,0,'Données projet'!$E$14+1,1))</f>
        <v>474.63177687063143</v>
      </c>
      <c r="DU143" s="60">
        <f t="shared" si="131"/>
        <v>268.5956535713255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3.7</v>
      </c>
      <c r="EJ143" s="13">
        <f>IF(A143&lt;'Données projet'!$A$192,$EG$205^A143,IF(A143='Données projet'!$A$192,'Données projet'!$B$192,EJ142+EI143-ER142))</f>
        <v>319.49999999999977</v>
      </c>
      <c r="EK143" s="18">
        <f>EJ143*VLOOKUP('Données projet'!$B$15,Paramètres!$A$1:$I$88,3,0)*VLOOKUP('Données projet'!$B$15,Paramètres!$A$1:$I$88,5,0)</f>
        <v>279.11519999999985</v>
      </c>
      <c r="EL143" s="14">
        <f t="shared" si="157"/>
        <v>66.779990777070068</v>
      </c>
      <c r="EM143" s="22">
        <f t="shared" si="133"/>
        <v>602.43412393673009</v>
      </c>
      <c r="EN143" s="60">
        <f t="shared" si="134"/>
        <v>895.76745727006346</v>
      </c>
      <c r="EO143" s="60">
        <f ca="1">AVERAGE(OFFSET($EN$3,0,0,'Données projet'!$E$15+1,1))-AVERAGE(OFFSET($H$3,0,0,'Données projet'!$E$15+1,1))</f>
        <v>402.25078715328965</v>
      </c>
      <c r="EP143" s="60">
        <f t="shared" si="135"/>
        <v>232.06583422454258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0" t="e">
        <f t="shared" si="138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0" t="e">
        <f t="shared" si="142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0" t="e">
        <f t="shared" si="146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3">
      <c r="A144" s="11">
        <f t="shared" si="14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76.986000000000089</v>
      </c>
      <c r="D144" s="12">
        <f t="shared" si="15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8">
        <f t="shared" si="111"/>
        <v>428.01985626539732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-4.5474735088646412E-13</v>
      </c>
      <c r="O144" s="14">
        <f>N144*VLOOKUP('Données projet'!$B$9,Paramètres!$A$1:$I$88,3,0)*VLOOKUP('Données projet'!$B$9,Paramètres!$A$1:$I$88,5,0)</f>
        <v>-2.7193891583010558E-13</v>
      </c>
      <c r="P144" s="14" t="e">
        <f t="shared" si="15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271.38000364539801</v>
      </c>
      <c r="T144" s="60">
        <f t="shared" si="110"/>
        <v>264.52026741435606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2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IF(A144&lt;'Données projet'!$A$62,$AF$205^A144,IF(A144='Données projet'!$A$62,'Données projet'!$B$62,AI143+AH144-AQ143))</f>
        <v>-1.1368683772161603E-13</v>
      </c>
      <c r="AJ144" s="14">
        <f>AI144*VLOOKUP('Données projet'!$B$10,Paramètres!$A$1:$I$88,3,0)*VLOOKUP('Données projet'!$B$10,Paramètres!$A$1:$I$88,5,0)</f>
        <v>-5.3205440053716299E-14</v>
      </c>
      <c r="AK144" s="14" t="e">
        <f t="shared" si="152"/>
        <v>#NUM!</v>
      </c>
      <c r="AL144" s="22" t="e">
        <f t="shared" si="113"/>
        <v>#NUM!</v>
      </c>
      <c r="AM144" s="60" t="e">
        <f t="shared" si="114"/>
        <v>#NUM!</v>
      </c>
      <c r="AN144" s="60">
        <f ca="1">AVERAGE(OFFSET($AM$3,0,0,'Données projet'!$E$10+1,1))-AVERAGE(OFFSET($H$3,0,0,'Données projet'!$E$10+1,1))</f>
        <v>337.78495403273814</v>
      </c>
      <c r="AO144" s="60">
        <f t="shared" si="115"/>
        <v>125.68207463669694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3.7</v>
      </c>
      <c r="BD144" s="13">
        <f>IF(A144&lt;'Données projet'!$A$88,$BA$205^A144,IF(A144='Données projet'!$A$88,'Données projet'!$B$88,BD143+BC144-BL143))</f>
        <v>323.19999999999976</v>
      </c>
      <c r="BE144" s="14">
        <f>BD144*VLOOKUP('Données projet'!$B$11,Paramètres!$A$1:$I$88,3,0)*VLOOKUP('Données projet'!$B$11,Paramètres!$A$1:$I$88,5,0)</f>
        <v>292.43135999999976</v>
      </c>
      <c r="BF144" s="14">
        <f t="shared" si="153"/>
        <v>69.58743390317693</v>
      </c>
      <c r="BG144" s="22">
        <f t="shared" si="117"/>
        <v>630.51606604803271</v>
      </c>
      <c r="BH144" s="60">
        <f t="shared" si="118"/>
        <v>923.84939938136608</v>
      </c>
      <c r="BI144" s="60">
        <f ca="1">AVERAGE(OFFSET($BH$3,0,0,'Données projet'!$E$11+1,1))-AVERAGE(OFFSET($H$3,0,0,'Données projet'!$E$11+1,1))</f>
        <v>418.35474121670717</v>
      </c>
      <c r="BJ144" s="60">
        <f t="shared" si="119"/>
        <v>240.19413322685813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0</v>
      </c>
      <c r="BZ144" s="14">
        <f>BY144*VLOOKUP('Données projet'!$B$12,Paramètres!$A$1:$I$88,3,0)*VLOOKUP('Données projet'!$B$12,Paramètres!$A$1:$I$88,5,0)</f>
        <v>0</v>
      </c>
      <c r="CA144" s="14" t="e">
        <f t="shared" si="154"/>
        <v>#NUM!</v>
      </c>
      <c r="CB144" s="22" t="e">
        <f t="shared" si="121"/>
        <v>#NUM!</v>
      </c>
      <c r="CC144" s="60" t="e">
        <f t="shared" si="122"/>
        <v>#NUM!</v>
      </c>
      <c r="CD144" s="60">
        <f ca="1">AVERAGE(OFFSET($CC$3,0,0,'Données projet'!$E$12+1,1))-AVERAGE(OFFSET($H$3,0,0,'Données projet'!$E$12+1,1))</f>
        <v>623.21217629928469</v>
      </c>
      <c r="CE144" s="60">
        <f t="shared" si="123"/>
        <v>481.72972161993044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3.7</v>
      </c>
      <c r="CT144" s="13">
        <f>IF(A144&lt;'Données projet'!$A$140,$CQ$205^A144,IF(A144='Données projet'!$A$140,'Données projet'!$B$140,CT143+CS144-DB143))</f>
        <v>323.19999999999976</v>
      </c>
      <c r="CU144" s="18">
        <f>CT144*VLOOKUP('Données projet'!$B$13,Paramètres!$A$1:$I$88,3,0)*VLOOKUP('Données projet'!$B$13,Paramètres!$A$1:$I$88,5,0)</f>
        <v>312.59903999999977</v>
      </c>
      <c r="CV144" s="14">
        <f t="shared" si="155"/>
        <v>73.811349140786987</v>
      </c>
      <c r="CW144" s="22">
        <f t="shared" si="125"/>
        <v>672.99809442020353</v>
      </c>
      <c r="CX144" s="60">
        <f t="shared" si="126"/>
        <v>966.3314277535369</v>
      </c>
      <c r="CY144" s="60">
        <f ca="1">AVERAGE(OFFSET($CX$3,0,0,'Données projet'!$E$13+1,1))-AVERAGE(OFFSET($H$3,0,0,'Données projet'!$E$13+1,1))</f>
        <v>450.52897460309299</v>
      </c>
      <c r="CZ144" s="60">
        <f t="shared" si="127"/>
        <v>256.43229384163016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3.7</v>
      </c>
      <c r="DO144" s="13">
        <f>IF(A144&lt;'Données projet'!$A$166,$DL$205^A144,IF(A144='Données projet'!$A$166,'Données projet'!$B$166,DO143+DN144-DW143))</f>
        <v>323.19999999999976</v>
      </c>
      <c r="DP144" s="18">
        <f>DO144*VLOOKUP('Données projet'!$B$14,Paramètres!$A$1:$I$88,3,0)*VLOOKUP('Données projet'!$B$14,Paramètres!$A$1:$I$88,5,0)</f>
        <v>327.72479999999979</v>
      </c>
      <c r="DQ144" s="14">
        <f t="shared" si="156"/>
        <v>76.958410398004915</v>
      </c>
      <c r="DR144" s="22">
        <f t="shared" si="129"/>
        <v>704.82325810985822</v>
      </c>
      <c r="DS144" s="60">
        <f t="shared" si="130"/>
        <v>998.15659144319147</v>
      </c>
      <c r="DT144" s="60">
        <f ca="1">AVERAGE(OFFSET($DS$3,0,0,'Données projet'!$E$14+1,1))-AVERAGE(OFFSET($H$3,0,0,'Données projet'!$E$14+1,1))</f>
        <v>474.63177687063143</v>
      </c>
      <c r="DU144" s="60">
        <f t="shared" si="131"/>
        <v>268.5956535713255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3.7</v>
      </c>
      <c r="EJ144" s="13">
        <f>IF(A144&lt;'Données projet'!$A$192,$EG$205^A144,IF(A144='Données projet'!$A$192,'Données projet'!$B$192,EJ143+EI144-ER143))</f>
        <v>323.19999999999976</v>
      </c>
      <c r="EK144" s="18">
        <f>EJ144*VLOOKUP('Données projet'!$B$15,Paramètres!$A$1:$I$88,3,0)*VLOOKUP('Données projet'!$B$15,Paramètres!$A$1:$I$88,5,0)</f>
        <v>282.3475199999998</v>
      </c>
      <c r="EL144" s="14">
        <f t="shared" si="157"/>
        <v>67.462866021592362</v>
      </c>
      <c r="EM144" s="22">
        <f t="shared" si="133"/>
        <v>609.25308898760636</v>
      </c>
      <c r="EN144" s="60">
        <f t="shared" si="134"/>
        <v>902.58642232093962</v>
      </c>
      <c r="EO144" s="60">
        <f ca="1">AVERAGE(OFFSET($EN$3,0,0,'Données projet'!$E$15+1,1))-AVERAGE(OFFSET($H$3,0,0,'Données projet'!$E$15+1,1))</f>
        <v>402.25078715328965</v>
      </c>
      <c r="EP144" s="60">
        <f t="shared" si="135"/>
        <v>232.06583422454258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0" t="e">
        <f t="shared" si="138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0" t="e">
        <f t="shared" si="142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0" t="e">
        <f t="shared" si="146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3">
      <c r="A145" s="11">
        <f t="shared" si="14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77.532000000000096</v>
      </c>
      <c r="D145" s="12">
        <f t="shared" si="15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8">
        <f t="shared" si="111"/>
        <v>429.20426401726365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-4.5474735088646412E-13</v>
      </c>
      <c r="O145" s="14">
        <f>N145*VLOOKUP('Données projet'!$B$9,Paramètres!$A$1:$I$88,3,0)*VLOOKUP('Données projet'!$B$9,Paramètres!$A$1:$I$88,5,0)</f>
        <v>-2.7193891583010558E-13</v>
      </c>
      <c r="P145" s="14" t="e">
        <f t="shared" si="15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271.38000364539801</v>
      </c>
      <c r="T145" s="60">
        <f t="shared" si="110"/>
        <v>264.52026741435606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2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IF(A145&lt;'Données projet'!$A$62,$AF$205^A145,IF(A145='Données projet'!$A$62,'Données projet'!$B$62,AI144+AH145-AQ144))</f>
        <v>-1.1368683772161603E-13</v>
      </c>
      <c r="AJ145" s="14">
        <f>AI145*VLOOKUP('Données projet'!$B$10,Paramètres!$A$1:$I$88,3,0)*VLOOKUP('Données projet'!$B$10,Paramètres!$A$1:$I$88,5,0)</f>
        <v>-5.3205440053716299E-14</v>
      </c>
      <c r="AK145" s="14" t="e">
        <f t="shared" si="152"/>
        <v>#NUM!</v>
      </c>
      <c r="AL145" s="22" t="e">
        <f t="shared" si="113"/>
        <v>#NUM!</v>
      </c>
      <c r="AM145" s="60" t="e">
        <f t="shared" si="114"/>
        <v>#NUM!</v>
      </c>
      <c r="AN145" s="60">
        <f ca="1">AVERAGE(OFFSET($AM$3,0,0,'Données projet'!$E$10+1,1))-AVERAGE(OFFSET($H$3,0,0,'Données projet'!$E$10+1,1))</f>
        <v>337.78495403273814</v>
      </c>
      <c r="AO145" s="60">
        <f t="shared" si="115"/>
        <v>125.68207463669694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3.7</v>
      </c>
      <c r="BD145" s="13">
        <f>IF(A145&lt;'Données projet'!$A$88,$BA$205^A145,IF(A145='Données projet'!$A$88,'Données projet'!$B$88,BD144+BC145-BL144))</f>
        <v>326.89999999999975</v>
      </c>
      <c r="BE145" s="14">
        <f>BD145*VLOOKUP('Données projet'!$B$11,Paramètres!$A$1:$I$88,3,0)*VLOOKUP('Données projet'!$B$11,Paramètres!$A$1:$I$88,5,0)</f>
        <v>295.77911999999975</v>
      </c>
      <c r="BF145" s="14">
        <f t="shared" si="153"/>
        <v>70.290876512663189</v>
      </c>
      <c r="BG145" s="22">
        <f t="shared" si="117"/>
        <v>637.571910592888</v>
      </c>
      <c r="BH145" s="60">
        <f t="shared" si="118"/>
        <v>930.90524392622137</v>
      </c>
      <c r="BI145" s="60">
        <f ca="1">AVERAGE(OFFSET($BH$3,0,0,'Données projet'!$E$11+1,1))-AVERAGE(OFFSET($H$3,0,0,'Données projet'!$E$11+1,1))</f>
        <v>418.35474121670717</v>
      </c>
      <c r="BJ145" s="60">
        <f t="shared" si="119"/>
        <v>240.19413322685813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0</v>
      </c>
      <c r="BZ145" s="14">
        <f>BY145*VLOOKUP('Données projet'!$B$12,Paramètres!$A$1:$I$88,3,0)*VLOOKUP('Données projet'!$B$12,Paramètres!$A$1:$I$88,5,0)</f>
        <v>0</v>
      </c>
      <c r="CA145" s="14" t="e">
        <f t="shared" si="154"/>
        <v>#NUM!</v>
      </c>
      <c r="CB145" s="22" t="e">
        <f t="shared" si="121"/>
        <v>#NUM!</v>
      </c>
      <c r="CC145" s="60" t="e">
        <f t="shared" si="122"/>
        <v>#NUM!</v>
      </c>
      <c r="CD145" s="60">
        <f ca="1">AVERAGE(OFFSET($CC$3,0,0,'Données projet'!$E$12+1,1))-AVERAGE(OFFSET($H$3,0,0,'Données projet'!$E$12+1,1))</f>
        <v>623.21217629928469</v>
      </c>
      <c r="CE145" s="60">
        <f t="shared" si="123"/>
        <v>481.72972161993044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3.7</v>
      </c>
      <c r="CT145" s="13">
        <f>IF(A145&lt;'Données projet'!$A$140,$CQ$205^A145,IF(A145='Données projet'!$A$140,'Données projet'!$B$140,CT144+CS145-DB144))</f>
        <v>326.89999999999975</v>
      </c>
      <c r="CU145" s="18">
        <f>CT145*VLOOKUP('Données projet'!$B$13,Paramètres!$A$1:$I$88,3,0)*VLOOKUP('Données projet'!$B$13,Paramètres!$A$1:$I$88,5,0)</f>
        <v>316.17767999999978</v>
      </c>
      <c r="CV145" s="14">
        <f t="shared" si="155"/>
        <v>74.557490292098151</v>
      </c>
      <c r="CW145" s="22">
        <f t="shared" si="125"/>
        <v>680.53042159207052</v>
      </c>
      <c r="CX145" s="60">
        <f t="shared" si="126"/>
        <v>973.86375492540378</v>
      </c>
      <c r="CY145" s="60">
        <f ca="1">AVERAGE(OFFSET($CX$3,0,0,'Données projet'!$E$13+1,1))-AVERAGE(OFFSET($H$3,0,0,'Données projet'!$E$13+1,1))</f>
        <v>450.52897460309299</v>
      </c>
      <c r="CZ145" s="60">
        <f t="shared" si="127"/>
        <v>256.43229384163016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3.7</v>
      </c>
      <c r="DO145" s="13">
        <f>IF(A145&lt;'Données projet'!$A$166,$DL$205^A145,IF(A145='Données projet'!$A$166,'Données projet'!$B$166,DO144+DN145-DW144))</f>
        <v>326.89999999999975</v>
      </c>
      <c r="DP145" s="18">
        <f>DO145*VLOOKUP('Données projet'!$B$14,Paramètres!$A$1:$I$88,3,0)*VLOOKUP('Données projet'!$B$14,Paramètres!$A$1:$I$88,5,0)</f>
        <v>331.47659999999979</v>
      </c>
      <c r="DQ145" s="14">
        <f t="shared" si="156"/>
        <v>77.736364433608756</v>
      </c>
      <c r="DR145" s="22">
        <f t="shared" si="129"/>
        <v>712.71257972186811</v>
      </c>
      <c r="DS145" s="60">
        <f t="shared" si="130"/>
        <v>1006.0459130552015</v>
      </c>
      <c r="DT145" s="60">
        <f ca="1">AVERAGE(OFFSET($DS$3,0,0,'Données projet'!$E$14+1,1))-AVERAGE(OFFSET($H$3,0,0,'Données projet'!$E$14+1,1))</f>
        <v>474.63177687063143</v>
      </c>
      <c r="DU145" s="60">
        <f t="shared" si="131"/>
        <v>268.5956535713255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3.7</v>
      </c>
      <c r="EJ145" s="13">
        <f>IF(A145&lt;'Données projet'!$A$192,$EG$205^A145,IF(A145='Données projet'!$A$192,'Données projet'!$B$192,EJ144+EI145-ER144))</f>
        <v>326.89999999999975</v>
      </c>
      <c r="EK145" s="18">
        <f>EJ145*VLOOKUP('Données projet'!$B$15,Paramètres!$A$1:$I$88,3,0)*VLOOKUP('Données projet'!$B$15,Paramètres!$A$1:$I$88,5,0)</f>
        <v>285.57983999999982</v>
      </c>
      <c r="EL145" s="14">
        <f t="shared" si="157"/>
        <v>68.144831886056991</v>
      </c>
      <c r="EM145" s="22">
        <f t="shared" si="133"/>
        <v>616.07047020154891</v>
      </c>
      <c r="EN145" s="60">
        <f t="shared" si="134"/>
        <v>909.40380353488217</v>
      </c>
      <c r="EO145" s="60">
        <f ca="1">AVERAGE(OFFSET($EN$3,0,0,'Données projet'!$E$15+1,1))-AVERAGE(OFFSET($H$3,0,0,'Données projet'!$E$15+1,1))</f>
        <v>402.25078715328965</v>
      </c>
      <c r="EP145" s="60">
        <f t="shared" si="135"/>
        <v>232.06583422454258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0" t="e">
        <f t="shared" si="138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0" t="e">
        <f t="shared" si="142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0" t="e">
        <f t="shared" si="146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3">
      <c r="A146" s="11">
        <f t="shared" si="14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78.078000000000102</v>
      </c>
      <c r="D146" s="12">
        <f t="shared" si="15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8">
        <f t="shared" si="111"/>
        <v>430.38848047627687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-4.5474735088646412E-13</v>
      </c>
      <c r="O146" s="14">
        <f>N146*VLOOKUP('Données projet'!$B$9,Paramètres!$A$1:$I$88,3,0)*VLOOKUP('Données projet'!$B$9,Paramètres!$A$1:$I$88,5,0)</f>
        <v>-2.7193891583010558E-13</v>
      </c>
      <c r="P146" s="14" t="e">
        <f t="shared" si="15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271.38000364539801</v>
      </c>
      <c r="T146" s="60">
        <f t="shared" si="110"/>
        <v>264.52026741435606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2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IF(A146&lt;'Données projet'!$A$62,$AF$205^A146,IF(A146='Données projet'!$A$62,'Données projet'!$B$62,AI145+AH146-AQ145))</f>
        <v>-1.1368683772161603E-13</v>
      </c>
      <c r="AJ146" s="14">
        <f>AI146*VLOOKUP('Données projet'!$B$10,Paramètres!$A$1:$I$88,3,0)*VLOOKUP('Données projet'!$B$10,Paramètres!$A$1:$I$88,5,0)</f>
        <v>-5.3205440053716299E-14</v>
      </c>
      <c r="AK146" s="14" t="e">
        <f t="shared" si="152"/>
        <v>#NUM!</v>
      </c>
      <c r="AL146" s="22" t="e">
        <f t="shared" si="113"/>
        <v>#NUM!</v>
      </c>
      <c r="AM146" s="60" t="e">
        <f t="shared" si="114"/>
        <v>#NUM!</v>
      </c>
      <c r="AN146" s="60">
        <f ca="1">AVERAGE(OFFSET($AM$3,0,0,'Données projet'!$E$10+1,1))-AVERAGE(OFFSET($H$3,0,0,'Données projet'!$E$10+1,1))</f>
        <v>337.78495403273814</v>
      </c>
      <c r="AO146" s="60">
        <f t="shared" si="115"/>
        <v>125.68207463669694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3.7</v>
      </c>
      <c r="BD146" s="13">
        <f>IF(A146&lt;'Données projet'!$A$88,$BA$205^A146,IF(A146='Données projet'!$A$88,'Données projet'!$B$88,BD145+BC146-BL145))</f>
        <v>330.59999999999974</v>
      </c>
      <c r="BE146" s="14">
        <f>BD146*VLOOKUP('Données projet'!$B$11,Paramètres!$A$1:$I$88,3,0)*VLOOKUP('Données projet'!$B$11,Paramètres!$A$1:$I$88,5,0)</f>
        <v>299.1268799999998</v>
      </c>
      <c r="BF146" s="14">
        <f t="shared" si="153"/>
        <v>70.993392948952888</v>
      </c>
      <c r="BG146" s="22">
        <f t="shared" si="117"/>
        <v>644.62614205275918</v>
      </c>
      <c r="BH146" s="60">
        <f t="shared" si="118"/>
        <v>937.95947538609244</v>
      </c>
      <c r="BI146" s="60">
        <f ca="1">AVERAGE(OFFSET($BH$3,0,0,'Données projet'!$E$11+1,1))-AVERAGE(OFFSET($H$3,0,0,'Données projet'!$E$11+1,1))</f>
        <v>418.35474121670717</v>
      </c>
      <c r="BJ146" s="60">
        <f t="shared" si="119"/>
        <v>240.19413322685813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0</v>
      </c>
      <c r="BZ146" s="14">
        <f>BY146*VLOOKUP('Données projet'!$B$12,Paramètres!$A$1:$I$88,3,0)*VLOOKUP('Données projet'!$B$12,Paramètres!$A$1:$I$88,5,0)</f>
        <v>0</v>
      </c>
      <c r="CA146" s="14" t="e">
        <f t="shared" si="154"/>
        <v>#NUM!</v>
      </c>
      <c r="CB146" s="22" t="e">
        <f t="shared" si="121"/>
        <v>#NUM!</v>
      </c>
      <c r="CC146" s="60" t="e">
        <f t="shared" si="122"/>
        <v>#NUM!</v>
      </c>
      <c r="CD146" s="60">
        <f ca="1">AVERAGE(OFFSET($CC$3,0,0,'Données projet'!$E$12+1,1))-AVERAGE(OFFSET($H$3,0,0,'Données projet'!$E$12+1,1))</f>
        <v>623.21217629928469</v>
      </c>
      <c r="CE146" s="60">
        <f t="shared" si="123"/>
        <v>481.72972161993044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3.7</v>
      </c>
      <c r="CT146" s="13">
        <f>IF(A146&lt;'Données projet'!$A$140,$CQ$205^A146,IF(A146='Données projet'!$A$140,'Données projet'!$B$140,CT145+CS146-DB145))</f>
        <v>330.59999999999974</v>
      </c>
      <c r="CU146" s="18">
        <f>CT146*VLOOKUP('Données projet'!$B$13,Paramètres!$A$1:$I$88,3,0)*VLOOKUP('Données projet'!$B$13,Paramètres!$A$1:$I$88,5,0)</f>
        <v>319.75631999999973</v>
      </c>
      <c r="CV146" s="14">
        <f t="shared" si="155"/>
        <v>75.302649052058527</v>
      </c>
      <c r="CW146" s="22">
        <f t="shared" si="125"/>
        <v>688.06103776566806</v>
      </c>
      <c r="CX146" s="60">
        <f t="shared" si="126"/>
        <v>981.39437109900132</v>
      </c>
      <c r="CY146" s="60">
        <f ca="1">AVERAGE(OFFSET($CX$3,0,0,'Données projet'!$E$13+1,1))-AVERAGE(OFFSET($H$3,0,0,'Données projet'!$E$13+1,1))</f>
        <v>450.52897460309299</v>
      </c>
      <c r="CZ146" s="60">
        <f t="shared" si="127"/>
        <v>256.43229384163016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3.7</v>
      </c>
      <c r="DO146" s="13">
        <f>IF(A146&lt;'Données projet'!$A$166,$DL$205^A146,IF(A146='Données projet'!$A$166,'Données projet'!$B$166,DO145+DN146-DW145))</f>
        <v>330.59999999999974</v>
      </c>
      <c r="DP146" s="18">
        <f>DO146*VLOOKUP('Données projet'!$B$14,Paramètres!$A$1:$I$88,3,0)*VLOOKUP('Données projet'!$B$14,Paramètres!$A$1:$I$88,5,0)</f>
        <v>335.22839999999979</v>
      </c>
      <c r="DQ146" s="14">
        <f t="shared" si="156"/>
        <v>78.513294192084274</v>
      </c>
      <c r="DR146" s="22">
        <f t="shared" si="129"/>
        <v>720.60011738454648</v>
      </c>
      <c r="DS146" s="60">
        <f t="shared" si="130"/>
        <v>1013.9334507178799</v>
      </c>
      <c r="DT146" s="60">
        <f ca="1">AVERAGE(OFFSET($DS$3,0,0,'Données projet'!$E$14+1,1))-AVERAGE(OFFSET($H$3,0,0,'Données projet'!$E$14+1,1))</f>
        <v>474.63177687063143</v>
      </c>
      <c r="DU146" s="60">
        <f t="shared" si="131"/>
        <v>268.5956535713255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3.7</v>
      </c>
      <c r="EJ146" s="13">
        <f>IF(A146&lt;'Données projet'!$A$192,$EG$205^A146,IF(A146='Données projet'!$A$192,'Données projet'!$B$192,EJ145+EI146-ER145))</f>
        <v>330.59999999999974</v>
      </c>
      <c r="EK146" s="18">
        <f>EJ146*VLOOKUP('Données projet'!$B$15,Paramètres!$A$1:$I$88,3,0)*VLOOKUP('Données projet'!$B$15,Paramètres!$A$1:$I$88,5,0)</f>
        <v>288.81215999999984</v>
      </c>
      <c r="EL146" s="14">
        <f t="shared" si="157"/>
        <v>68.825899854238102</v>
      </c>
      <c r="EM146" s="22">
        <f t="shared" si="133"/>
        <v>622.88628757946447</v>
      </c>
      <c r="EN146" s="60">
        <f t="shared" si="134"/>
        <v>916.21962091279784</v>
      </c>
      <c r="EO146" s="60">
        <f ca="1">AVERAGE(OFFSET($EN$3,0,0,'Données projet'!$E$15+1,1))-AVERAGE(OFFSET($H$3,0,0,'Données projet'!$E$15+1,1))</f>
        <v>402.25078715328965</v>
      </c>
      <c r="EP146" s="60">
        <f t="shared" si="135"/>
        <v>232.06583422454258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0" t="e">
        <f t="shared" si="138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0" t="e">
        <f t="shared" si="142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0" t="e">
        <f t="shared" si="146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3">
      <c r="A147" s="11">
        <f t="shared" si="14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78.624000000000109</v>
      </c>
      <c r="D147" s="12">
        <f t="shared" si="15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8">
        <f t="shared" si="111"/>
        <v>431.57250713527566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-4.5474735088646412E-13</v>
      </c>
      <c r="O147" s="14">
        <f>N147*VLOOKUP('Données projet'!$B$9,Paramètres!$A$1:$I$88,3,0)*VLOOKUP('Données projet'!$B$9,Paramètres!$A$1:$I$88,5,0)</f>
        <v>-2.7193891583010558E-13</v>
      </c>
      <c r="P147" s="14" t="e">
        <f t="shared" si="15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271.38000364539801</v>
      </c>
      <c r="T147" s="60">
        <f t="shared" si="110"/>
        <v>264.52026741435606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2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IF(A147&lt;'Données projet'!$A$62,$AF$205^A147,IF(A147='Données projet'!$A$62,'Données projet'!$B$62,AI146+AH147-AQ146))</f>
        <v>-1.1368683772161603E-13</v>
      </c>
      <c r="AJ147" s="14">
        <f>AI147*VLOOKUP('Données projet'!$B$10,Paramètres!$A$1:$I$88,3,0)*VLOOKUP('Données projet'!$B$10,Paramètres!$A$1:$I$88,5,0)</f>
        <v>-5.3205440053716299E-14</v>
      </c>
      <c r="AK147" s="14" t="e">
        <f t="shared" si="152"/>
        <v>#NUM!</v>
      </c>
      <c r="AL147" s="22" t="e">
        <f t="shared" si="113"/>
        <v>#NUM!</v>
      </c>
      <c r="AM147" s="60" t="e">
        <f t="shared" si="114"/>
        <v>#NUM!</v>
      </c>
      <c r="AN147" s="60">
        <f ca="1">AVERAGE(OFFSET($AM$3,0,0,'Données projet'!$E$10+1,1))-AVERAGE(OFFSET($H$3,0,0,'Données projet'!$E$10+1,1))</f>
        <v>337.78495403273814</v>
      </c>
      <c r="AO147" s="60">
        <f t="shared" si="115"/>
        <v>125.68207463669694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3.7</v>
      </c>
      <c r="BD147" s="13">
        <f>IF(A147&lt;'Données projet'!$A$88,$BA$205^A147,IF(A147='Données projet'!$A$88,'Données projet'!$B$88,BD146+BC147-BL146))</f>
        <v>334.29999999999973</v>
      </c>
      <c r="BE147" s="14">
        <f>BD147*VLOOKUP('Données projet'!$B$11,Paramètres!$A$1:$I$88,3,0)*VLOOKUP('Données projet'!$B$11,Paramètres!$A$1:$I$88,5,0)</f>
        <v>302.47463999999974</v>
      </c>
      <c r="BF147" s="14">
        <f t="shared" si="153"/>
        <v>71.694994777063087</v>
      </c>
      <c r="BG147" s="22">
        <f t="shared" si="117"/>
        <v>651.678780570051</v>
      </c>
      <c r="BH147" s="60">
        <f t="shared" si="118"/>
        <v>945.01211390338426</v>
      </c>
      <c r="BI147" s="60">
        <f ca="1">AVERAGE(OFFSET($BH$3,0,0,'Données projet'!$E$11+1,1))-AVERAGE(OFFSET($H$3,0,0,'Données projet'!$E$11+1,1))</f>
        <v>418.35474121670717</v>
      </c>
      <c r="BJ147" s="60">
        <f t="shared" si="119"/>
        <v>240.19413322685813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0</v>
      </c>
      <c r="BZ147" s="14">
        <f>BY147*VLOOKUP('Données projet'!$B$12,Paramètres!$A$1:$I$88,3,0)*VLOOKUP('Données projet'!$B$12,Paramètres!$A$1:$I$88,5,0)</f>
        <v>0</v>
      </c>
      <c r="CA147" s="14" t="e">
        <f t="shared" si="154"/>
        <v>#NUM!</v>
      </c>
      <c r="CB147" s="22" t="e">
        <f t="shared" si="121"/>
        <v>#NUM!</v>
      </c>
      <c r="CC147" s="60" t="e">
        <f t="shared" si="122"/>
        <v>#NUM!</v>
      </c>
      <c r="CD147" s="60">
        <f ca="1">AVERAGE(OFFSET($CC$3,0,0,'Données projet'!$E$12+1,1))-AVERAGE(OFFSET($H$3,0,0,'Données projet'!$E$12+1,1))</f>
        <v>623.21217629928469</v>
      </c>
      <c r="CE147" s="60">
        <f t="shared" si="123"/>
        <v>481.72972161993044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3.7</v>
      </c>
      <c r="CT147" s="13">
        <f>IF(A147&lt;'Données projet'!$A$140,$CQ$205^A147,IF(A147='Données projet'!$A$140,'Données projet'!$B$140,CT146+CS147-DB146))</f>
        <v>334.29999999999973</v>
      </c>
      <c r="CU147" s="18">
        <f>CT147*VLOOKUP('Données projet'!$B$13,Paramètres!$A$1:$I$88,3,0)*VLOOKUP('Données projet'!$B$13,Paramètres!$A$1:$I$88,5,0)</f>
        <v>323.33495999999974</v>
      </c>
      <c r="CV147" s="14">
        <f t="shared" si="155"/>
        <v>76.046837687675065</v>
      </c>
      <c r="CW147" s="22">
        <f t="shared" si="125"/>
        <v>695.58996430603349</v>
      </c>
      <c r="CX147" s="60">
        <f t="shared" si="126"/>
        <v>988.92329763936687</v>
      </c>
      <c r="CY147" s="60">
        <f ca="1">AVERAGE(OFFSET($CX$3,0,0,'Données projet'!$E$13+1,1))-AVERAGE(OFFSET($H$3,0,0,'Données projet'!$E$13+1,1))</f>
        <v>450.52897460309299</v>
      </c>
      <c r="CZ147" s="60">
        <f t="shared" si="127"/>
        <v>256.43229384163016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3.7</v>
      </c>
      <c r="DO147" s="13">
        <f>IF(A147&lt;'Données projet'!$A$166,$DL$205^A147,IF(A147='Données projet'!$A$166,'Données projet'!$B$166,DO146+DN147-DW146))</f>
        <v>334.29999999999973</v>
      </c>
      <c r="DP147" s="18">
        <f>DO147*VLOOKUP('Données projet'!$B$14,Paramètres!$A$1:$I$88,3,0)*VLOOKUP('Données projet'!$B$14,Paramètres!$A$1:$I$88,5,0)</f>
        <v>338.98019999999974</v>
      </c>
      <c r="DQ147" s="14">
        <f t="shared" si="156"/>
        <v>79.289212463461013</v>
      </c>
      <c r="DR147" s="22">
        <f t="shared" si="129"/>
        <v>728.48589337386068</v>
      </c>
      <c r="DS147" s="60">
        <f t="shared" si="130"/>
        <v>1021.819226707194</v>
      </c>
      <c r="DT147" s="60">
        <f ca="1">AVERAGE(OFFSET($DS$3,0,0,'Données projet'!$E$14+1,1))-AVERAGE(OFFSET($H$3,0,0,'Données projet'!$E$14+1,1))</f>
        <v>474.63177687063143</v>
      </c>
      <c r="DU147" s="60">
        <f t="shared" si="131"/>
        <v>268.5956535713255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3.7</v>
      </c>
      <c r="EJ147" s="13">
        <f>IF(A147&lt;'Données projet'!$A$192,$EG$205^A147,IF(A147='Données projet'!$A$192,'Données projet'!$B$192,EJ146+EI147-ER146))</f>
        <v>334.29999999999973</v>
      </c>
      <c r="EK147" s="18">
        <f>EJ147*VLOOKUP('Données projet'!$B$15,Paramètres!$A$1:$I$88,3,0)*VLOOKUP('Données projet'!$B$15,Paramètres!$A$1:$I$88,5,0)</f>
        <v>292.04447999999979</v>
      </c>
      <c r="EL147" s="14">
        <f t="shared" si="157"/>
        <v>69.506081138062427</v>
      </c>
      <c r="EM147" s="22">
        <f t="shared" si="133"/>
        <v>629.70056064879168</v>
      </c>
      <c r="EN147" s="60">
        <f t="shared" si="134"/>
        <v>923.03389398212494</v>
      </c>
      <c r="EO147" s="60">
        <f ca="1">AVERAGE(OFFSET($EN$3,0,0,'Données projet'!$E$15+1,1))-AVERAGE(OFFSET($H$3,0,0,'Données projet'!$E$15+1,1))</f>
        <v>402.25078715328965</v>
      </c>
      <c r="EP147" s="60">
        <f t="shared" si="135"/>
        <v>232.06583422454258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0" t="e">
        <f t="shared" si="138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0" t="e">
        <f t="shared" si="142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0" t="e">
        <f t="shared" si="146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3">
      <c r="A148" s="11">
        <f t="shared" si="14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79.170000000000115</v>
      </c>
      <c r="D148" s="12">
        <f t="shared" si="15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8">
        <f t="shared" si="111"/>
        <v>432.75634546516653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-4.5474735088646412E-13</v>
      </c>
      <c r="O148" s="14">
        <f>N148*VLOOKUP('Données projet'!$B$9,Paramètres!$A$1:$I$88,3,0)*VLOOKUP('Données projet'!$B$9,Paramètres!$A$1:$I$88,5,0)</f>
        <v>-2.7193891583010558E-13</v>
      </c>
      <c r="P148" s="14" t="e">
        <f t="shared" si="15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271.38000364539801</v>
      </c>
      <c r="T148" s="60">
        <f t="shared" si="110"/>
        <v>264.52026741435606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2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IF(A148&lt;'Données projet'!$A$62,$AF$205^A148,IF(A148='Données projet'!$A$62,'Données projet'!$B$62,AI147+AH148-AQ147))</f>
        <v>-1.1368683772161603E-13</v>
      </c>
      <c r="AJ148" s="14">
        <f>AI148*VLOOKUP('Données projet'!$B$10,Paramètres!$A$1:$I$88,3,0)*VLOOKUP('Données projet'!$B$10,Paramètres!$A$1:$I$88,5,0)</f>
        <v>-5.3205440053716299E-14</v>
      </c>
      <c r="AK148" s="14" t="e">
        <f t="shared" si="152"/>
        <v>#NUM!</v>
      </c>
      <c r="AL148" s="22" t="e">
        <f t="shared" si="113"/>
        <v>#NUM!</v>
      </c>
      <c r="AM148" s="60" t="e">
        <f t="shared" si="114"/>
        <v>#NUM!</v>
      </c>
      <c r="AN148" s="60">
        <f ca="1">AVERAGE(OFFSET($AM$3,0,0,'Données projet'!$E$10+1,1))-AVERAGE(OFFSET($H$3,0,0,'Données projet'!$E$10+1,1))</f>
        <v>337.78495403273814</v>
      </c>
      <c r="AO148" s="60">
        <f t="shared" si="115"/>
        <v>125.68207463669694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>
        <f>VLOOKUP(A148,'Données projet'!$A$87:$I$107,2,0)</f>
        <v>338</v>
      </c>
      <c r="BB148" s="13">
        <f>VLOOKUP(A148,'Données projet'!$A$87:$I$107,9,0)</f>
        <v>3.7</v>
      </c>
      <c r="BC148" s="13">
        <f t="array" ref="BC148">INDEX(BB:BB,MIN(IF(ISNUMBER(BB148:BB344),ROW(BB148:BB344),"")))</f>
        <v>3.7</v>
      </c>
      <c r="BD148" s="13">
        <f>IF(A148&lt;'Données projet'!$A$88,$BA$205^A148,IF(A148='Données projet'!$A$88,'Données projet'!$B$88,BD147+BC148-BL147))</f>
        <v>337.99999999999972</v>
      </c>
      <c r="BE148" s="14">
        <f>BD148*VLOOKUP('Données projet'!$B$11,Paramètres!$A$1:$I$88,3,0)*VLOOKUP('Données projet'!$B$11,Paramètres!$A$1:$I$88,5,0)</f>
        <v>305.82239999999973</v>
      </c>
      <c r="BF148" s="14">
        <f t="shared" si="153"/>
        <v>72.39569329126887</v>
      </c>
      <c r="BG148" s="22">
        <f t="shared" si="117"/>
        <v>658.72984581562616</v>
      </c>
      <c r="BH148" s="60">
        <f t="shared" si="118"/>
        <v>952.06317914895953</v>
      </c>
      <c r="BI148" s="60">
        <f ca="1">AVERAGE(OFFSET($BH$3,0,0,'Données projet'!$E$11+1,1))-AVERAGE(OFFSET($H$3,0,0,'Données projet'!$E$11+1,1))</f>
        <v>418.35474121670717</v>
      </c>
      <c r="BJ148" s="60">
        <f t="shared" si="119"/>
        <v>240.19413322685813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0</v>
      </c>
      <c r="BZ148" s="14">
        <f>BY148*VLOOKUP('Données projet'!$B$12,Paramètres!$A$1:$I$88,3,0)*VLOOKUP('Données projet'!$B$12,Paramètres!$A$1:$I$88,5,0)</f>
        <v>0</v>
      </c>
      <c r="CA148" s="14" t="e">
        <f t="shared" si="154"/>
        <v>#NUM!</v>
      </c>
      <c r="CB148" s="22" t="e">
        <f t="shared" si="121"/>
        <v>#NUM!</v>
      </c>
      <c r="CC148" s="60" t="e">
        <f t="shared" si="122"/>
        <v>#NUM!</v>
      </c>
      <c r="CD148" s="60">
        <f ca="1">AVERAGE(OFFSET($CC$3,0,0,'Données projet'!$E$12+1,1))-AVERAGE(OFFSET($H$3,0,0,'Données projet'!$E$12+1,1))</f>
        <v>623.21217629928469</v>
      </c>
      <c r="CE148" s="60">
        <f t="shared" si="123"/>
        <v>481.72972161993044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>
        <f>VLOOKUP(A148,'Données projet'!$A$139:$I$159,2,0)</f>
        <v>338</v>
      </c>
      <c r="CR148" s="13">
        <f>VLOOKUP(A148,'Données projet'!$A$139:$I$159,9,0)</f>
        <v>3.7</v>
      </c>
      <c r="CS148" s="13">
        <f t="array" ref="CS148">INDEX(CR:CR,MIN(IF(ISNUMBER(CR148:CR344),ROW(CR148:CR344),"")))</f>
        <v>3.7</v>
      </c>
      <c r="CT148" s="13">
        <f>IF(A148&lt;'Données projet'!$A$140,$CQ$205^A148,IF(A148='Données projet'!$A$140,'Données projet'!$B$140,CT147+CS148-DB147))</f>
        <v>337.99999999999972</v>
      </c>
      <c r="CU148" s="18">
        <f>CT148*VLOOKUP('Données projet'!$B$13,Paramètres!$A$1:$I$88,3,0)*VLOOKUP('Données projet'!$B$13,Paramètres!$A$1:$I$88,5,0)</f>
        <v>326.91359999999975</v>
      </c>
      <c r="CV148" s="14">
        <f t="shared" si="155"/>
        <v>76.790068178778256</v>
      </c>
      <c r="CW148" s="22">
        <f t="shared" si="125"/>
        <v>703.11722207803825</v>
      </c>
      <c r="CX148" s="60">
        <f t="shared" si="126"/>
        <v>996.45055541137162</v>
      </c>
      <c r="CY148" s="60">
        <f ca="1">AVERAGE(OFFSET($CX$3,0,0,'Données projet'!$E$13+1,1))-AVERAGE(OFFSET($H$3,0,0,'Données projet'!$E$13+1,1))</f>
        <v>450.52897460309299</v>
      </c>
      <c r="CZ148" s="60">
        <f t="shared" si="127"/>
        <v>256.43229384163016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>
        <f>VLOOKUP(A148,'Données projet'!$A$165:$I$185,2,0)</f>
        <v>338</v>
      </c>
      <c r="DM148" s="13">
        <f>VLOOKUP(A148,'Données projet'!$A$165:$I$185,9,0)</f>
        <v>3.7</v>
      </c>
      <c r="DN148" s="13">
        <f t="array" ref="DN148">INDEX(DM:DM,MIN(IF(ISNUMBER(DM148:DM344),ROW(DM148:DM344),"")))</f>
        <v>3.7</v>
      </c>
      <c r="DO148" s="13">
        <f>IF(A148&lt;'Données projet'!$A$166,$DL$205^A148,IF(A148='Données projet'!$A$166,'Données projet'!$B$166,DO147+DN148-DW147))</f>
        <v>337.99999999999972</v>
      </c>
      <c r="DP148" s="18">
        <f>DO148*VLOOKUP('Données projet'!$B$14,Paramètres!$A$1:$I$88,3,0)*VLOOKUP('Données projet'!$B$14,Paramètres!$A$1:$I$88,5,0)</f>
        <v>342.73199999999974</v>
      </c>
      <c r="DQ148" s="14">
        <f t="shared" si="156"/>
        <v>80.06413173834828</v>
      </c>
      <c r="DR148" s="22">
        <f t="shared" si="129"/>
        <v>736.36992944428948</v>
      </c>
      <c r="DS148" s="60">
        <f t="shared" si="130"/>
        <v>1029.7032627776227</v>
      </c>
      <c r="DT148" s="60">
        <f ca="1">AVERAGE(OFFSET($DS$3,0,0,'Données projet'!$E$14+1,1))-AVERAGE(OFFSET($H$3,0,0,'Données projet'!$E$14+1,1))</f>
        <v>474.63177687063143</v>
      </c>
      <c r="DU148" s="60">
        <f t="shared" si="131"/>
        <v>268.5956535713255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>
        <f>VLOOKUP(A148,'Données projet'!$A$191:$I$211,2,0)</f>
        <v>338</v>
      </c>
      <c r="EH148" s="13">
        <f>VLOOKUP(A148,'Données projet'!$A$191:$I$211,9,0)</f>
        <v>3.7</v>
      </c>
      <c r="EI148" s="13">
        <f t="array" ref="EI148">INDEX(EH:EH,MIN(IF(ISNUMBER(EH148:EH344),ROW(EH148:EH344),"")))</f>
        <v>3.7</v>
      </c>
      <c r="EJ148" s="13">
        <f>IF(A148&lt;'Données projet'!$A$192,$EG$205^A148,IF(A148='Données projet'!$A$192,'Données projet'!$B$192,EJ147+EI148-ER147))</f>
        <v>337.99999999999972</v>
      </c>
      <c r="EK148" s="18">
        <f>EJ148*VLOOKUP('Données projet'!$B$15,Paramètres!$A$1:$I$88,3,0)*VLOOKUP('Données projet'!$B$15,Paramètres!$A$1:$I$88,5,0)</f>
        <v>295.27679999999981</v>
      </c>
      <c r="EL148" s="14">
        <f t="shared" si="157"/>
        <v>70.185386686980493</v>
      </c>
      <c r="EM148" s="22">
        <f t="shared" si="133"/>
        <v>636.51330847982399</v>
      </c>
      <c r="EN148" s="60">
        <f t="shared" si="134"/>
        <v>929.84664181315725</v>
      </c>
      <c r="EO148" s="60">
        <f ca="1">AVERAGE(OFFSET($EN$3,0,0,'Données projet'!$E$15+1,1))-AVERAGE(OFFSET($H$3,0,0,'Données projet'!$E$15+1,1))</f>
        <v>402.25078715328965</v>
      </c>
      <c r="EP148" s="60">
        <f t="shared" si="135"/>
        <v>232.06583422454258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0" t="e">
        <f t="shared" si="138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0" t="e">
        <f t="shared" si="142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0" t="e">
        <f t="shared" si="146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3">
      <c r="A149" s="11">
        <f t="shared" si="14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79.716000000000122</v>
      </c>
      <c r="D149" s="12">
        <f t="shared" si="15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8">
        <f t="shared" si="111"/>
        <v>433.939996915395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-4.5474735088646412E-13</v>
      </c>
      <c r="O149" s="14">
        <f>N149*VLOOKUP('Données projet'!$B$9,Paramètres!$A$1:$I$88,3,0)*VLOOKUP('Données projet'!$B$9,Paramètres!$A$1:$I$88,5,0)</f>
        <v>-2.7193891583010558E-13</v>
      </c>
      <c r="P149" s="14" t="e">
        <f t="shared" si="15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271.38000364539801</v>
      </c>
      <c r="T149" s="60">
        <f t="shared" si="110"/>
        <v>264.52026741435606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2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IF(A149&lt;'Données projet'!$A$62,$AF$205^A149,IF(A149='Données projet'!$A$62,'Données projet'!$B$62,AI148+AH149-AQ148))</f>
        <v>-1.1368683772161603E-13</v>
      </c>
      <c r="AJ149" s="14">
        <f>AI149*VLOOKUP('Données projet'!$B$10,Paramètres!$A$1:$I$88,3,0)*VLOOKUP('Données projet'!$B$10,Paramètres!$A$1:$I$88,5,0)</f>
        <v>-5.3205440053716299E-14</v>
      </c>
      <c r="AK149" s="14" t="e">
        <f t="shared" si="152"/>
        <v>#NUM!</v>
      </c>
      <c r="AL149" s="22" t="e">
        <f t="shared" si="113"/>
        <v>#NUM!</v>
      </c>
      <c r="AM149" s="60" t="e">
        <f t="shared" si="114"/>
        <v>#NUM!</v>
      </c>
      <c r="AN149" s="60">
        <f ca="1">AVERAGE(OFFSET($AM$3,0,0,'Données projet'!$E$10+1,1))-AVERAGE(OFFSET($H$3,0,0,'Données projet'!$E$10+1,1))</f>
        <v>337.78495403273814</v>
      </c>
      <c r="AO149" s="60">
        <f t="shared" si="115"/>
        <v>125.68207463669694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3.4</v>
      </c>
      <c r="BD149" s="13">
        <f>IF(A149&lt;'Données projet'!$A$88,$BA$205^A149,IF(A149='Données projet'!$A$88,'Données projet'!$B$88,BD148+BC149-BL148))</f>
        <v>341.39999999999969</v>
      </c>
      <c r="BE149" s="14">
        <f>BD149*VLOOKUP('Données projet'!$B$11,Paramètres!$A$1:$I$88,3,0)*VLOOKUP('Données projet'!$B$11,Paramètres!$A$1:$I$88,5,0)</f>
        <v>308.89871999999968</v>
      </c>
      <c r="BF149" s="14">
        <f t="shared" si="153"/>
        <v>73.038791460506829</v>
      </c>
      <c r="BG149" s="22">
        <f t="shared" si="117"/>
        <v>665.20783246038218</v>
      </c>
      <c r="BH149" s="60">
        <f t="shared" si="118"/>
        <v>958.54116579371544</v>
      </c>
      <c r="BI149" s="60">
        <f ca="1">AVERAGE(OFFSET($BH$3,0,0,'Données projet'!$E$11+1,1))-AVERAGE(OFFSET($H$3,0,0,'Données projet'!$E$11+1,1))</f>
        <v>418.35474121670717</v>
      </c>
      <c r="BJ149" s="60">
        <f t="shared" si="119"/>
        <v>240.19413322685813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0</v>
      </c>
      <c r="BZ149" s="14">
        <f>BY149*VLOOKUP('Données projet'!$B$12,Paramètres!$A$1:$I$88,3,0)*VLOOKUP('Données projet'!$B$12,Paramètres!$A$1:$I$88,5,0)</f>
        <v>0</v>
      </c>
      <c r="CA149" s="14" t="e">
        <f t="shared" si="154"/>
        <v>#NUM!</v>
      </c>
      <c r="CB149" s="22" t="e">
        <f t="shared" si="121"/>
        <v>#NUM!</v>
      </c>
      <c r="CC149" s="60" t="e">
        <f t="shared" si="122"/>
        <v>#NUM!</v>
      </c>
      <c r="CD149" s="60">
        <f ca="1">AVERAGE(OFFSET($CC$3,0,0,'Données projet'!$E$12+1,1))-AVERAGE(OFFSET($H$3,0,0,'Données projet'!$E$12+1,1))</f>
        <v>623.21217629928469</v>
      </c>
      <c r="CE149" s="60">
        <f t="shared" si="123"/>
        <v>481.72972161993044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3.4</v>
      </c>
      <c r="CT149" s="13">
        <f>IF(A149&lt;'Données projet'!$A$140,$CQ$205^A149,IF(A149='Données projet'!$A$140,'Données projet'!$B$140,CT148+CS149-DB148))</f>
        <v>341.39999999999969</v>
      </c>
      <c r="CU149" s="18">
        <f>CT149*VLOOKUP('Données projet'!$B$13,Paramètres!$A$1:$I$88,3,0)*VLOOKUP('Données projet'!$B$13,Paramètres!$A$1:$I$88,5,0)</f>
        <v>330.20207999999968</v>
      </c>
      <c r="CV149" s="14">
        <f t="shared" si="155"/>
        <v>77.472202018739509</v>
      </c>
      <c r="CW149" s="22">
        <f t="shared" si="125"/>
        <v>710.03270784930407</v>
      </c>
      <c r="CX149" s="60">
        <f t="shared" si="126"/>
        <v>1003.3660411826374</v>
      </c>
      <c r="CY149" s="60">
        <f ca="1">AVERAGE(OFFSET($CX$3,0,0,'Données projet'!$E$13+1,1))-AVERAGE(OFFSET($H$3,0,0,'Données projet'!$E$13+1,1))</f>
        <v>450.52897460309299</v>
      </c>
      <c r="CZ149" s="60">
        <f t="shared" si="127"/>
        <v>256.43229384163016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3.4</v>
      </c>
      <c r="DO149" s="13">
        <f>IF(A149&lt;'Données projet'!$A$166,$DL$205^A149,IF(A149='Données projet'!$A$166,'Données projet'!$B$166,DO148+DN149-DW148))</f>
        <v>341.39999999999969</v>
      </c>
      <c r="DP149" s="18">
        <f>DO149*VLOOKUP('Données projet'!$B$14,Paramètres!$A$1:$I$88,3,0)*VLOOKUP('Données projet'!$B$14,Paramètres!$A$1:$I$88,5,0)</f>
        <v>346.17959999999971</v>
      </c>
      <c r="DQ149" s="14">
        <f t="shared" si="156"/>
        <v>80.775349411689746</v>
      </c>
      <c r="DR149" s="22">
        <f t="shared" si="129"/>
        <v>743.61320355869248</v>
      </c>
      <c r="DS149" s="60">
        <f t="shared" si="130"/>
        <v>1036.9465368920257</v>
      </c>
      <c r="DT149" s="60">
        <f ca="1">AVERAGE(OFFSET($DS$3,0,0,'Données projet'!$E$14+1,1))-AVERAGE(OFFSET($H$3,0,0,'Données projet'!$E$14+1,1))</f>
        <v>474.63177687063143</v>
      </c>
      <c r="DU149" s="60">
        <f t="shared" si="131"/>
        <v>268.5956535713255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3.4</v>
      </c>
      <c r="EJ149" s="13">
        <f>IF(A149&lt;'Données projet'!$A$192,$EG$205^A149,IF(A149='Données projet'!$A$192,'Données projet'!$B$192,EJ148+EI149-ER148))</f>
        <v>341.39999999999969</v>
      </c>
      <c r="EK149" s="18">
        <f>EJ149*VLOOKUP('Données projet'!$B$15,Paramètres!$A$1:$I$88,3,0)*VLOOKUP('Données projet'!$B$15,Paramètres!$A$1:$I$88,5,0)</f>
        <v>298.2470399999998</v>
      </c>
      <c r="EL149" s="14">
        <f t="shared" si="157"/>
        <v>70.808850482044377</v>
      </c>
      <c r="EM149" s="22">
        <f t="shared" si="133"/>
        <v>642.77234258956025</v>
      </c>
      <c r="EN149" s="60">
        <f t="shared" si="134"/>
        <v>936.10567592289362</v>
      </c>
      <c r="EO149" s="60">
        <f ca="1">AVERAGE(OFFSET($EN$3,0,0,'Données projet'!$E$15+1,1))-AVERAGE(OFFSET($H$3,0,0,'Données projet'!$E$15+1,1))</f>
        <v>402.25078715328965</v>
      </c>
      <c r="EP149" s="60">
        <f t="shared" si="135"/>
        <v>232.06583422454258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0" t="e">
        <f t="shared" si="138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0" t="e">
        <f t="shared" si="142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0" t="e">
        <f t="shared" si="146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3">
      <c r="A150" s="11">
        <f t="shared" si="14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80.262000000000128</v>
      </c>
      <c r="D150" s="12">
        <f t="shared" si="15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8">
        <f t="shared" si="111"/>
        <v>435.12346291440332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-4.5474735088646412E-13</v>
      </c>
      <c r="O150" s="14">
        <f>N150*VLOOKUP('Données projet'!$B$9,Paramètres!$A$1:$I$88,3,0)*VLOOKUP('Données projet'!$B$9,Paramètres!$A$1:$I$88,5,0)</f>
        <v>-2.7193891583010558E-13</v>
      </c>
      <c r="P150" s="14" t="e">
        <f t="shared" si="15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271.38000364539801</v>
      </c>
      <c r="T150" s="60">
        <f t="shared" si="110"/>
        <v>264.52026741435606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2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IF(A150&lt;'Données projet'!$A$62,$AF$205^A150,IF(A150='Données projet'!$A$62,'Données projet'!$B$62,AI149+AH150-AQ149))</f>
        <v>-1.1368683772161603E-13</v>
      </c>
      <c r="AJ150" s="14">
        <f>AI150*VLOOKUP('Données projet'!$B$10,Paramètres!$A$1:$I$88,3,0)*VLOOKUP('Données projet'!$B$10,Paramètres!$A$1:$I$88,5,0)</f>
        <v>-5.3205440053716299E-14</v>
      </c>
      <c r="AK150" s="14" t="e">
        <f t="shared" si="152"/>
        <v>#NUM!</v>
      </c>
      <c r="AL150" s="22" t="e">
        <f t="shared" si="113"/>
        <v>#NUM!</v>
      </c>
      <c r="AM150" s="60" t="e">
        <f t="shared" si="114"/>
        <v>#NUM!</v>
      </c>
      <c r="AN150" s="60">
        <f ca="1">AVERAGE(OFFSET($AM$3,0,0,'Données projet'!$E$10+1,1))-AVERAGE(OFFSET($H$3,0,0,'Données projet'!$E$10+1,1))</f>
        <v>337.78495403273814</v>
      </c>
      <c r="AO150" s="60">
        <f t="shared" si="115"/>
        <v>125.68207463669694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3.4</v>
      </c>
      <c r="BD150" s="13">
        <f>IF(A150&lt;'Données projet'!$A$88,$BA$205^A150,IF(A150='Données projet'!$A$88,'Données projet'!$B$88,BD149+BC150-BL149))</f>
        <v>344.79999999999967</v>
      </c>
      <c r="BE150" s="14">
        <f>BD150*VLOOKUP('Données projet'!$B$11,Paramètres!$A$1:$I$88,3,0)*VLOOKUP('Données projet'!$B$11,Paramètres!$A$1:$I$88,5,0)</f>
        <v>311.97503999999969</v>
      </c>
      <c r="BF150" s="14">
        <f t="shared" si="153"/>
        <v>73.681144552074542</v>
      </c>
      <c r="BG150" s="22">
        <f t="shared" si="117"/>
        <v>671.68452142819604</v>
      </c>
      <c r="BH150" s="60">
        <f t="shared" si="118"/>
        <v>965.01785476152941</v>
      </c>
      <c r="BI150" s="60">
        <f ca="1">AVERAGE(OFFSET($BH$3,0,0,'Données projet'!$E$11+1,1))-AVERAGE(OFFSET($H$3,0,0,'Données projet'!$E$11+1,1))</f>
        <v>418.35474121670717</v>
      </c>
      <c r="BJ150" s="60">
        <f t="shared" si="119"/>
        <v>240.19413322685813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0</v>
      </c>
      <c r="BZ150" s="14">
        <f>BY150*VLOOKUP('Données projet'!$B$12,Paramètres!$A$1:$I$88,3,0)*VLOOKUP('Données projet'!$B$12,Paramètres!$A$1:$I$88,5,0)</f>
        <v>0</v>
      </c>
      <c r="CA150" s="14" t="e">
        <f t="shared" si="154"/>
        <v>#NUM!</v>
      </c>
      <c r="CB150" s="22" t="e">
        <f t="shared" si="121"/>
        <v>#NUM!</v>
      </c>
      <c r="CC150" s="60" t="e">
        <f t="shared" si="122"/>
        <v>#NUM!</v>
      </c>
      <c r="CD150" s="60">
        <f ca="1">AVERAGE(OFFSET($CC$3,0,0,'Données projet'!$E$12+1,1))-AVERAGE(OFFSET($H$3,0,0,'Données projet'!$E$12+1,1))</f>
        <v>623.21217629928469</v>
      </c>
      <c r="CE150" s="60">
        <f t="shared" si="123"/>
        <v>481.72972161993044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3.4</v>
      </c>
      <c r="CT150" s="13">
        <f>IF(A150&lt;'Données projet'!$A$140,$CQ$205^A150,IF(A150='Données projet'!$A$140,'Données projet'!$B$140,CT149+CS150-DB149))</f>
        <v>344.79999999999967</v>
      </c>
      <c r="CU150" s="18">
        <f>CT150*VLOOKUP('Données projet'!$B$13,Paramètres!$A$1:$I$88,3,0)*VLOOKUP('Données projet'!$B$13,Paramètres!$A$1:$I$88,5,0)</f>
        <v>333.49055999999968</v>
      </c>
      <c r="CV150" s="14">
        <f t="shared" si="155"/>
        <v>78.153545555265623</v>
      </c>
      <c r="CW150" s="22">
        <f t="shared" si="125"/>
        <v>716.94681717542028</v>
      </c>
      <c r="CX150" s="60">
        <f t="shared" si="126"/>
        <v>1010.2801505087536</v>
      </c>
      <c r="CY150" s="60">
        <f ca="1">AVERAGE(OFFSET($CX$3,0,0,'Données projet'!$E$13+1,1))-AVERAGE(OFFSET($H$3,0,0,'Données projet'!$E$13+1,1))</f>
        <v>450.52897460309299</v>
      </c>
      <c r="CZ150" s="60">
        <f t="shared" si="127"/>
        <v>256.43229384163016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3.4</v>
      </c>
      <c r="DO150" s="13">
        <f>IF(A150&lt;'Données projet'!$A$166,$DL$205^A150,IF(A150='Données projet'!$A$166,'Données projet'!$B$166,DO149+DN150-DW149))</f>
        <v>344.79999999999967</v>
      </c>
      <c r="DP150" s="18">
        <f>DO150*VLOOKUP('Données projet'!$B$14,Paramètres!$A$1:$I$88,3,0)*VLOOKUP('Données projet'!$B$14,Paramètres!$A$1:$I$88,5,0)</f>
        <v>349.62719999999973</v>
      </c>
      <c r="DQ150" s="14">
        <f t="shared" si="156"/>
        <v>81.485743085784435</v>
      </c>
      <c r="DR150" s="22">
        <f t="shared" si="129"/>
        <v>750.85504254107411</v>
      </c>
      <c r="DS150" s="60">
        <f t="shared" si="130"/>
        <v>1044.1883758744075</v>
      </c>
      <c r="DT150" s="60">
        <f ca="1">AVERAGE(OFFSET($DS$3,0,0,'Données projet'!$E$14+1,1))-AVERAGE(OFFSET($H$3,0,0,'Données projet'!$E$14+1,1))</f>
        <v>474.63177687063143</v>
      </c>
      <c r="DU150" s="60">
        <f t="shared" si="131"/>
        <v>268.5956535713255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3.4</v>
      </c>
      <c r="EJ150" s="13">
        <f>IF(A150&lt;'Données projet'!$A$192,$EG$205^A150,IF(A150='Données projet'!$A$192,'Données projet'!$B$192,EJ149+EI150-ER149))</f>
        <v>344.79999999999967</v>
      </c>
      <c r="EK150" s="18">
        <f>EJ150*VLOOKUP('Données projet'!$B$15,Paramètres!$A$1:$I$88,3,0)*VLOOKUP('Données projet'!$B$15,Paramètres!$A$1:$I$88,5,0)</f>
        <v>301.21727999999973</v>
      </c>
      <c r="EL150" s="14">
        <f t="shared" si="157"/>
        <v>71.431591947339371</v>
      </c>
      <c r="EM150" s="22">
        <f t="shared" si="133"/>
        <v>649.03011864161556</v>
      </c>
      <c r="EN150" s="60">
        <f t="shared" si="134"/>
        <v>942.36345197494893</v>
      </c>
      <c r="EO150" s="60">
        <f ca="1">AVERAGE(OFFSET($EN$3,0,0,'Données projet'!$E$15+1,1))-AVERAGE(OFFSET($H$3,0,0,'Données projet'!$E$15+1,1))</f>
        <v>402.25078715328965</v>
      </c>
      <c r="EP150" s="60">
        <f t="shared" si="135"/>
        <v>232.06583422454258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0" t="e">
        <f t="shared" si="138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0" t="e">
        <f t="shared" si="142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0" t="e">
        <f t="shared" si="146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3">
      <c r="A151" s="11">
        <f t="shared" si="14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80.808000000000135</v>
      </c>
      <c r="D151" s="12">
        <f t="shared" si="15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8">
        <f t="shared" si="111"/>
        <v>436.30674487007587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-4.5474735088646412E-13</v>
      </c>
      <c r="O151" s="14">
        <f>N151*VLOOKUP('Données projet'!$B$9,Paramètres!$A$1:$I$88,3,0)*VLOOKUP('Données projet'!$B$9,Paramètres!$A$1:$I$88,5,0)</f>
        <v>-2.7193891583010558E-13</v>
      </c>
      <c r="P151" s="14" t="e">
        <f t="shared" si="15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271.38000364539801</v>
      </c>
      <c r="T151" s="60">
        <f t="shared" si="110"/>
        <v>264.52026741435606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2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IF(A151&lt;'Données projet'!$A$62,$AF$205^A151,IF(A151='Données projet'!$A$62,'Données projet'!$B$62,AI150+AH151-AQ150))</f>
        <v>-1.1368683772161603E-13</v>
      </c>
      <c r="AJ151" s="14">
        <f>AI151*VLOOKUP('Données projet'!$B$10,Paramètres!$A$1:$I$88,3,0)*VLOOKUP('Données projet'!$B$10,Paramètres!$A$1:$I$88,5,0)</f>
        <v>-5.3205440053716299E-14</v>
      </c>
      <c r="AK151" s="14" t="e">
        <f t="shared" si="152"/>
        <v>#NUM!</v>
      </c>
      <c r="AL151" s="22" t="e">
        <f t="shared" si="113"/>
        <v>#NUM!</v>
      </c>
      <c r="AM151" s="60" t="e">
        <f t="shared" si="114"/>
        <v>#NUM!</v>
      </c>
      <c r="AN151" s="60">
        <f ca="1">AVERAGE(OFFSET($AM$3,0,0,'Données projet'!$E$10+1,1))-AVERAGE(OFFSET($H$3,0,0,'Données projet'!$E$10+1,1))</f>
        <v>337.78495403273814</v>
      </c>
      <c r="AO151" s="60">
        <f t="shared" si="115"/>
        <v>125.68207463669694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3.4</v>
      </c>
      <c r="BD151" s="13">
        <f>IF(A151&lt;'Données projet'!$A$88,$BA$205^A151,IF(A151='Données projet'!$A$88,'Données projet'!$B$88,BD150+BC151-BL150))</f>
        <v>348.19999999999965</v>
      </c>
      <c r="BE151" s="14">
        <f>BD151*VLOOKUP('Données projet'!$B$11,Paramètres!$A$1:$I$88,3,0)*VLOOKUP('Données projet'!$B$11,Paramètres!$A$1:$I$88,5,0)</f>
        <v>315.0513599999997</v>
      </c>
      <c r="BF151" s="14">
        <f t="shared" si="153"/>
        <v>74.322760763784061</v>
      </c>
      <c r="BG151" s="22">
        <f t="shared" si="117"/>
        <v>678.15992699692333</v>
      </c>
      <c r="BH151" s="60">
        <f t="shared" si="118"/>
        <v>971.49326033025659</v>
      </c>
      <c r="BI151" s="60">
        <f ca="1">AVERAGE(OFFSET($BH$3,0,0,'Données projet'!$E$11+1,1))-AVERAGE(OFFSET($H$3,0,0,'Données projet'!$E$11+1,1))</f>
        <v>418.35474121670717</v>
      </c>
      <c r="BJ151" s="60">
        <f t="shared" si="119"/>
        <v>240.19413322685813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0</v>
      </c>
      <c r="BZ151" s="14">
        <f>BY151*VLOOKUP('Données projet'!$B$12,Paramètres!$A$1:$I$88,3,0)*VLOOKUP('Données projet'!$B$12,Paramètres!$A$1:$I$88,5,0)</f>
        <v>0</v>
      </c>
      <c r="CA151" s="14" t="e">
        <f t="shared" si="154"/>
        <v>#NUM!</v>
      </c>
      <c r="CB151" s="22" t="e">
        <f t="shared" si="121"/>
        <v>#NUM!</v>
      </c>
      <c r="CC151" s="60" t="e">
        <f t="shared" si="122"/>
        <v>#NUM!</v>
      </c>
      <c r="CD151" s="60">
        <f ca="1">AVERAGE(OFFSET($CC$3,0,0,'Données projet'!$E$12+1,1))-AVERAGE(OFFSET($H$3,0,0,'Données projet'!$E$12+1,1))</f>
        <v>623.21217629928469</v>
      </c>
      <c r="CE151" s="60">
        <f t="shared" si="123"/>
        <v>481.72972161993044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3.4</v>
      </c>
      <c r="CT151" s="13">
        <f>IF(A151&lt;'Données projet'!$A$140,$CQ$205^A151,IF(A151='Données projet'!$A$140,'Données projet'!$B$140,CT150+CS151-DB150))</f>
        <v>348.19999999999965</v>
      </c>
      <c r="CU151" s="18">
        <f>CT151*VLOOKUP('Données projet'!$B$13,Paramètres!$A$1:$I$88,3,0)*VLOOKUP('Données projet'!$B$13,Paramètres!$A$1:$I$88,5,0)</f>
        <v>336.77903999999967</v>
      </c>
      <c r="CV151" s="14">
        <f t="shared" si="155"/>
        <v>78.834107483770921</v>
      </c>
      <c r="CW151" s="22">
        <f t="shared" si="125"/>
        <v>723.85956520090042</v>
      </c>
      <c r="CX151" s="60">
        <f t="shared" si="126"/>
        <v>1017.1928985342338</v>
      </c>
      <c r="CY151" s="60">
        <f ca="1">AVERAGE(OFFSET($CX$3,0,0,'Données projet'!$E$13+1,1))-AVERAGE(OFFSET($H$3,0,0,'Données projet'!$E$13+1,1))</f>
        <v>450.52897460309299</v>
      </c>
      <c r="CZ151" s="60">
        <f t="shared" si="127"/>
        <v>256.43229384163016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3.4</v>
      </c>
      <c r="DO151" s="13">
        <f>IF(A151&lt;'Données projet'!$A$166,$DL$205^A151,IF(A151='Données projet'!$A$166,'Données projet'!$B$166,DO150+DN151-DW150))</f>
        <v>348.19999999999965</v>
      </c>
      <c r="DP151" s="18">
        <f>DO151*VLOOKUP('Données projet'!$B$14,Paramètres!$A$1:$I$88,3,0)*VLOOKUP('Données projet'!$B$14,Paramètres!$A$1:$I$88,5,0)</f>
        <v>353.0747999999997</v>
      </c>
      <c r="DQ151" s="14">
        <f t="shared" si="156"/>
        <v>82.195321826789012</v>
      </c>
      <c r="DR151" s="22">
        <f t="shared" si="129"/>
        <v>758.0954621816569</v>
      </c>
      <c r="DS151" s="60">
        <f t="shared" si="130"/>
        <v>1051.4287955149903</v>
      </c>
      <c r="DT151" s="60">
        <f ca="1">AVERAGE(OFFSET($DS$3,0,0,'Données projet'!$E$14+1,1))-AVERAGE(OFFSET($H$3,0,0,'Données projet'!$E$14+1,1))</f>
        <v>474.63177687063143</v>
      </c>
      <c r="DU151" s="60">
        <f t="shared" si="131"/>
        <v>268.5956535713255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3.4</v>
      </c>
      <c r="EJ151" s="13">
        <f>IF(A151&lt;'Données projet'!$A$192,$EG$205^A151,IF(A151='Données projet'!$A$192,'Données projet'!$B$192,EJ150+EI151-ER150))</f>
        <v>348.19999999999965</v>
      </c>
      <c r="EK151" s="18">
        <f>EJ151*VLOOKUP('Données projet'!$B$15,Paramètres!$A$1:$I$88,3,0)*VLOOKUP('Données projet'!$B$15,Paramètres!$A$1:$I$88,5,0)</f>
        <v>304.18751999999972</v>
      </c>
      <c r="EL151" s="14">
        <f t="shared" si="157"/>
        <v>72.053619030391019</v>
      </c>
      <c r="EM151" s="22">
        <f t="shared" si="133"/>
        <v>655.28665047793049</v>
      </c>
      <c r="EN151" s="60">
        <f t="shared" si="134"/>
        <v>948.61998381126386</v>
      </c>
      <c r="EO151" s="60">
        <f ca="1">AVERAGE(OFFSET($EN$3,0,0,'Données projet'!$E$15+1,1))-AVERAGE(OFFSET($H$3,0,0,'Données projet'!$E$15+1,1))</f>
        <v>402.25078715328965</v>
      </c>
      <c r="EP151" s="60">
        <f t="shared" si="135"/>
        <v>232.06583422454258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0" t="e">
        <f t="shared" si="138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0" t="e">
        <f t="shared" si="142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0" t="e">
        <f t="shared" si="146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3">
      <c r="A152" s="11">
        <f t="shared" si="14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81.354000000000141</v>
      </c>
      <c r="D152" s="12">
        <f t="shared" si="15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8">
        <f t="shared" si="111"/>
        <v>437.48984417017164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-4.5474735088646412E-13</v>
      </c>
      <c r="O152" s="14">
        <f>N152*VLOOKUP('Données projet'!$B$9,Paramètres!$A$1:$I$88,3,0)*VLOOKUP('Données projet'!$B$9,Paramètres!$A$1:$I$88,5,0)</f>
        <v>-2.7193891583010558E-13</v>
      </c>
      <c r="P152" s="14" t="e">
        <f t="shared" si="15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271.38000364539801</v>
      </c>
      <c r="T152" s="60">
        <f t="shared" si="110"/>
        <v>264.52026741435606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2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IF(A152&lt;'Données projet'!$A$62,$AF$205^A152,IF(A152='Données projet'!$A$62,'Données projet'!$B$62,AI151+AH152-AQ151))</f>
        <v>-1.1368683772161603E-13</v>
      </c>
      <c r="AJ152" s="14">
        <f>AI152*VLOOKUP('Données projet'!$B$10,Paramètres!$A$1:$I$88,3,0)*VLOOKUP('Données projet'!$B$10,Paramètres!$A$1:$I$88,5,0)</f>
        <v>-5.3205440053716299E-14</v>
      </c>
      <c r="AK152" s="14" t="e">
        <f t="shared" si="152"/>
        <v>#NUM!</v>
      </c>
      <c r="AL152" s="22" t="e">
        <f t="shared" si="113"/>
        <v>#NUM!</v>
      </c>
      <c r="AM152" s="60" t="e">
        <f t="shared" si="114"/>
        <v>#NUM!</v>
      </c>
      <c r="AN152" s="60">
        <f ca="1">AVERAGE(OFFSET($AM$3,0,0,'Données projet'!$E$10+1,1))-AVERAGE(OFFSET($H$3,0,0,'Données projet'!$E$10+1,1))</f>
        <v>337.78495403273814</v>
      </c>
      <c r="AO152" s="60">
        <f t="shared" si="115"/>
        <v>125.68207463669694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3.4</v>
      </c>
      <c r="BD152" s="13">
        <f>IF(A152&lt;'Données projet'!$A$88,$BA$205^A152,IF(A152='Données projet'!$A$88,'Données projet'!$B$88,BD151+BC152-BL151))</f>
        <v>351.59999999999962</v>
      </c>
      <c r="BE152" s="14">
        <f>BD152*VLOOKUP('Données projet'!$B$11,Paramètres!$A$1:$I$88,3,0)*VLOOKUP('Données projet'!$B$11,Paramètres!$A$1:$I$88,5,0)</f>
        <v>318.12767999999966</v>
      </c>
      <c r="BF152" s="14">
        <f t="shared" si="153"/>
        <v>74.963648124122997</v>
      </c>
      <c r="BG152" s="22">
        <f t="shared" si="117"/>
        <v>684.63406314951362</v>
      </c>
      <c r="BH152" s="60">
        <f t="shared" si="118"/>
        <v>977.96739648284688</v>
      </c>
      <c r="BI152" s="60">
        <f ca="1">AVERAGE(OFFSET($BH$3,0,0,'Données projet'!$E$11+1,1))-AVERAGE(OFFSET($H$3,0,0,'Données projet'!$E$11+1,1))</f>
        <v>418.35474121670717</v>
      </c>
      <c r="BJ152" s="60">
        <f t="shared" si="119"/>
        <v>240.19413322685813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0</v>
      </c>
      <c r="BZ152" s="14">
        <f>BY152*VLOOKUP('Données projet'!$B$12,Paramètres!$A$1:$I$88,3,0)*VLOOKUP('Données projet'!$B$12,Paramètres!$A$1:$I$88,5,0)</f>
        <v>0</v>
      </c>
      <c r="CA152" s="14" t="e">
        <f t="shared" si="154"/>
        <v>#NUM!</v>
      </c>
      <c r="CB152" s="22" t="e">
        <f t="shared" si="121"/>
        <v>#NUM!</v>
      </c>
      <c r="CC152" s="60" t="e">
        <f t="shared" si="122"/>
        <v>#NUM!</v>
      </c>
      <c r="CD152" s="60">
        <f ca="1">AVERAGE(OFFSET($CC$3,0,0,'Données projet'!$E$12+1,1))-AVERAGE(OFFSET($H$3,0,0,'Données projet'!$E$12+1,1))</f>
        <v>623.21217629928469</v>
      </c>
      <c r="CE152" s="60">
        <f t="shared" si="123"/>
        <v>481.72972161993044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3.4</v>
      </c>
      <c r="CT152" s="13">
        <f>IF(A152&lt;'Données projet'!$A$140,$CQ$205^A152,IF(A152='Données projet'!$A$140,'Données projet'!$B$140,CT151+CS152-DB151))</f>
        <v>351.59999999999962</v>
      </c>
      <c r="CU152" s="18">
        <f>CT152*VLOOKUP('Données projet'!$B$13,Paramètres!$A$1:$I$88,3,0)*VLOOKUP('Données projet'!$B$13,Paramètres!$A$1:$I$88,5,0)</f>
        <v>340.06751999999966</v>
      </c>
      <c r="CV152" s="14">
        <f t="shared" si="155"/>
        <v>79.513896320067417</v>
      </c>
      <c r="CW152" s="22">
        <f t="shared" si="125"/>
        <v>730.77096675745008</v>
      </c>
      <c r="CX152" s="60">
        <f t="shared" si="126"/>
        <v>1024.1043000907835</v>
      </c>
      <c r="CY152" s="60">
        <f ca="1">AVERAGE(OFFSET($CX$3,0,0,'Données projet'!$E$13+1,1))-AVERAGE(OFFSET($H$3,0,0,'Données projet'!$E$13+1,1))</f>
        <v>450.52897460309299</v>
      </c>
      <c r="CZ152" s="60">
        <f t="shared" si="127"/>
        <v>256.43229384163016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3.4</v>
      </c>
      <c r="DO152" s="13">
        <f>IF(A152&lt;'Données projet'!$A$166,$DL$205^A152,IF(A152='Données projet'!$A$166,'Données projet'!$B$166,DO151+DN152-DW151))</f>
        <v>351.59999999999962</v>
      </c>
      <c r="DP152" s="18">
        <f>DO152*VLOOKUP('Données projet'!$B$14,Paramètres!$A$1:$I$88,3,0)*VLOOKUP('Données projet'!$B$14,Paramètres!$A$1:$I$88,5,0)</f>
        <v>356.52239999999966</v>
      </c>
      <c r="DQ152" s="14">
        <f t="shared" si="156"/>
        <v>82.90409451360037</v>
      </c>
      <c r="DR152" s="22">
        <f t="shared" si="129"/>
        <v>765.33447794452002</v>
      </c>
      <c r="DS152" s="60">
        <f t="shared" si="130"/>
        <v>1058.6678112778534</v>
      </c>
      <c r="DT152" s="60">
        <f ca="1">AVERAGE(OFFSET($DS$3,0,0,'Données projet'!$E$14+1,1))-AVERAGE(OFFSET($H$3,0,0,'Données projet'!$E$14+1,1))</f>
        <v>474.63177687063143</v>
      </c>
      <c r="DU152" s="60">
        <f t="shared" si="131"/>
        <v>268.5956535713255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3.4</v>
      </c>
      <c r="EJ152" s="13">
        <f>IF(A152&lt;'Données projet'!$A$192,$EG$205^A152,IF(A152='Données projet'!$A$192,'Données projet'!$B$192,EJ151+EI152-ER151))</f>
        <v>351.59999999999962</v>
      </c>
      <c r="EK152" s="18">
        <f>EJ152*VLOOKUP('Données projet'!$B$15,Paramètres!$A$1:$I$88,3,0)*VLOOKUP('Données projet'!$B$15,Paramètres!$A$1:$I$88,5,0)</f>
        <v>307.15775999999971</v>
      </c>
      <c r="EL152" s="14">
        <f t="shared" si="157"/>
        <v>72.674939514569814</v>
      </c>
      <c r="EM152" s="22">
        <f t="shared" si="133"/>
        <v>661.54195165454178</v>
      </c>
      <c r="EN152" s="60">
        <f t="shared" si="134"/>
        <v>954.87528498787515</v>
      </c>
      <c r="EO152" s="60">
        <f ca="1">AVERAGE(OFFSET($EN$3,0,0,'Données projet'!$E$15+1,1))-AVERAGE(OFFSET($H$3,0,0,'Données projet'!$E$15+1,1))</f>
        <v>402.25078715328965</v>
      </c>
      <c r="EP152" s="60">
        <f t="shared" si="135"/>
        <v>232.06583422454258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0" t="e">
        <f t="shared" si="138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0" t="e">
        <f t="shared" si="142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0" t="e">
        <f t="shared" si="146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81.900000000000148</v>
      </c>
      <c r="D153" s="12">
        <f t="shared" si="15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8">
        <f t="shared" si="111"/>
        <v>438.6727621827452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-4.5474735088646412E-13</v>
      </c>
      <c r="O153" s="14">
        <f>N153*VLOOKUP('Données projet'!$B$9,Paramètres!$A$1:$I$88,3,0)*VLOOKUP('Données projet'!$B$9,Paramètres!$A$1:$I$88,5,0)</f>
        <v>-2.7193891583010558E-13</v>
      </c>
      <c r="P153" s="14" t="e">
        <f t="shared" si="15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271.38000364539801</v>
      </c>
      <c r="T153" s="60">
        <f t="shared" si="110"/>
        <v>264.52026741435606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2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IF(A153&lt;'Données projet'!$A$62,$AF$205^A153,IF(A153='Données projet'!$A$62,'Données projet'!$B$62,AI152+AH153-AQ152))</f>
        <v>-1.1368683772161603E-13</v>
      </c>
      <c r="AJ153" s="14">
        <f>AI153*VLOOKUP('Données projet'!$B$10,Paramètres!$A$1:$I$88,3,0)*VLOOKUP('Données projet'!$B$10,Paramètres!$A$1:$I$88,5,0)</f>
        <v>-5.3205440053716299E-14</v>
      </c>
      <c r="AK153" s="14" t="e">
        <f t="shared" si="152"/>
        <v>#NUM!</v>
      </c>
      <c r="AL153" s="22" t="e">
        <f t="shared" si="113"/>
        <v>#NUM!</v>
      </c>
      <c r="AM153" s="60" t="e">
        <f t="shared" si="114"/>
        <v>#NUM!</v>
      </c>
      <c r="AN153" s="60">
        <f ca="1">AVERAGE(OFFSET($AM$3,0,0,'Données projet'!$E$10+1,1))-AVERAGE(OFFSET($H$3,0,0,'Données projet'!$E$10+1,1))</f>
        <v>337.78495403273814</v>
      </c>
      <c r="AO153" s="60">
        <f t="shared" si="115"/>
        <v>125.68207463669694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355</v>
      </c>
      <c r="BB153" s="13">
        <f>VLOOKUP(A153,'Données projet'!$A$87:$I$107,9,0)</f>
        <v>3.4</v>
      </c>
      <c r="BC153" s="13">
        <f t="array" ref="BC153">INDEX(BB:BB,MIN(IF(ISNUMBER(BB153:BB349),ROW(BB153:BB349),"")))</f>
        <v>3.4</v>
      </c>
      <c r="BD153" s="13">
        <f>IF(A153&lt;'Données projet'!$A$88,$BA$205^A153,IF(A153='Données projet'!$A$88,'Données projet'!$B$88,BD152+BC153-BL152))</f>
        <v>354.9999999999996</v>
      </c>
      <c r="BE153" s="14">
        <f>BD153*VLOOKUP('Données projet'!$B$11,Paramètres!$A$1:$I$88,3,0)*VLOOKUP('Données projet'!$B$11,Paramètres!$A$1:$I$88,5,0)</f>
        <v>321.20399999999961</v>
      </c>
      <c r="BF153" s="14">
        <f t="shared" si="153"/>
        <v>75.603814497354918</v>
      </c>
      <c r="BG153" s="22">
        <f t="shared" si="117"/>
        <v>691.10694358289231</v>
      </c>
      <c r="BH153" s="60">
        <f t="shared" si="118"/>
        <v>984.44027691622568</v>
      </c>
      <c r="BI153" s="60">
        <f ca="1">AVERAGE(OFFSET($BH$3,0,0,'Données projet'!$E$11+1,1))-AVERAGE(OFFSET($H$3,0,0,'Données projet'!$E$11+1,1))</f>
        <v>418.35474121670717</v>
      </c>
      <c r="BJ153" s="60">
        <f t="shared" si="119"/>
        <v>240.19413322685813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355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0</v>
      </c>
      <c r="BZ153" s="14">
        <f>BY153*VLOOKUP('Données projet'!$B$12,Paramètres!$A$1:$I$88,3,0)*VLOOKUP('Données projet'!$B$12,Paramètres!$A$1:$I$88,5,0)</f>
        <v>0</v>
      </c>
      <c r="CA153" s="14" t="e">
        <f t="shared" si="154"/>
        <v>#NUM!</v>
      </c>
      <c r="CB153" s="22" t="e">
        <f t="shared" si="121"/>
        <v>#NUM!</v>
      </c>
      <c r="CC153" s="60" t="e">
        <f t="shared" si="122"/>
        <v>#NUM!</v>
      </c>
      <c r="CD153" s="60">
        <f ca="1">AVERAGE(OFFSET($CC$3,0,0,'Données projet'!$E$12+1,1))-AVERAGE(OFFSET($H$3,0,0,'Données projet'!$E$12+1,1))</f>
        <v>623.21217629928469</v>
      </c>
      <c r="CE153" s="60">
        <f t="shared" si="123"/>
        <v>481.72972161993044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355</v>
      </c>
      <c r="CR153" s="13">
        <f>VLOOKUP(A153,'Données projet'!$A$139:$I$159,9,0)</f>
        <v>3.4</v>
      </c>
      <c r="CS153" s="13">
        <f t="array" ref="CS153">INDEX(CR:CR,MIN(IF(ISNUMBER(CR153:CR349),ROW(CR153:CR349),"")))</f>
        <v>3.4</v>
      </c>
      <c r="CT153" s="13">
        <f>IF(A153&lt;'Données projet'!$A$140,$CQ$205^A153,IF(A153='Données projet'!$A$140,'Données projet'!$B$140,CT152+CS153-DB152))</f>
        <v>354.9999999999996</v>
      </c>
      <c r="CU153" s="18">
        <f>CT153*VLOOKUP('Données projet'!$B$13,Paramètres!$A$1:$I$88,3,0)*VLOOKUP('Données projet'!$B$13,Paramètres!$A$1:$I$88,5,0)</f>
        <v>343.3559999999996</v>
      </c>
      <c r="CV153" s="14">
        <f t="shared" si="155"/>
        <v>80.192920405774444</v>
      </c>
      <c r="CW153" s="22">
        <f t="shared" si="125"/>
        <v>737.68103637338982</v>
      </c>
      <c r="CX153" s="60">
        <f t="shared" si="126"/>
        <v>1031.0143697067231</v>
      </c>
      <c r="CY153" s="60">
        <f ca="1">AVERAGE(OFFSET($CX$3,0,0,'Données projet'!$E$13+1,1))-AVERAGE(OFFSET($H$3,0,0,'Données projet'!$E$13+1,1))</f>
        <v>450.52897460309299</v>
      </c>
      <c r="CZ153" s="60">
        <f t="shared" si="127"/>
        <v>256.43229384163016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355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355</v>
      </c>
      <c r="DM153" s="13">
        <f>VLOOKUP(A153,'Données projet'!$A$165:$I$185,9,0)</f>
        <v>3.4</v>
      </c>
      <c r="DN153" s="13">
        <f t="array" ref="DN153">INDEX(DM:DM,MIN(IF(ISNUMBER(DM153:DM349),ROW(DM153:DM349),"")))</f>
        <v>3.4</v>
      </c>
      <c r="DO153" s="13">
        <f>IF(A153&lt;'Données projet'!$A$166,$DL$205^A153,IF(A153='Données projet'!$A$166,'Données projet'!$B$166,DO152+DN153-DW152))</f>
        <v>354.9999999999996</v>
      </c>
      <c r="DP153" s="18">
        <f>DO153*VLOOKUP('Données projet'!$B$14,Paramètres!$A$1:$I$88,3,0)*VLOOKUP('Données projet'!$B$14,Paramètres!$A$1:$I$88,5,0)</f>
        <v>359.96999999999963</v>
      </c>
      <c r="DQ153" s="14">
        <f t="shared" si="156"/>
        <v>83.612069843495746</v>
      </c>
      <c r="DR153" s="22">
        <f t="shared" si="129"/>
        <v>772.57210497742108</v>
      </c>
      <c r="DS153" s="60">
        <f t="shared" si="130"/>
        <v>1065.9054383107543</v>
      </c>
      <c r="DT153" s="60">
        <f ca="1">AVERAGE(OFFSET($DS$3,0,0,'Données projet'!$E$14+1,1))-AVERAGE(OFFSET($H$3,0,0,'Données projet'!$E$14+1,1))</f>
        <v>474.63177687063143</v>
      </c>
      <c r="DU153" s="60">
        <f t="shared" si="131"/>
        <v>268.5956535713255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355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355</v>
      </c>
      <c r="EH153" s="13">
        <f>VLOOKUP(A153,'Données projet'!$A$191:$I$211,9,0)</f>
        <v>3.4</v>
      </c>
      <c r="EI153" s="13">
        <f t="array" ref="EI153">INDEX(EH:EH,MIN(IF(ISNUMBER(EH153:EH349),ROW(EH153:EH349),"")))</f>
        <v>3.4</v>
      </c>
      <c r="EJ153" s="13">
        <f>IF(A153&lt;'Données projet'!$A$192,$EG$205^A153,IF(A153='Données projet'!$A$192,'Données projet'!$B$192,EJ152+EI153-ER152))</f>
        <v>354.9999999999996</v>
      </c>
      <c r="EK153" s="18">
        <f>EJ153*VLOOKUP('Données projet'!$B$15,Paramètres!$A$1:$I$88,3,0)*VLOOKUP('Données projet'!$B$15,Paramètres!$A$1:$I$88,5,0)</f>
        <v>310.1279999999997</v>
      </c>
      <c r="EL153" s="14">
        <f t="shared" si="157"/>
        <v>73.295561024036019</v>
      </c>
      <c r="EM153" s="22">
        <f t="shared" si="133"/>
        <v>667.79603545019552</v>
      </c>
      <c r="EN153" s="60">
        <f t="shared" si="134"/>
        <v>961.12936878352889</v>
      </c>
      <c r="EO153" s="60">
        <f ca="1">AVERAGE(OFFSET($EN$3,0,0,'Données projet'!$E$15+1,1))-AVERAGE(OFFSET($H$3,0,0,'Données projet'!$E$15+1,1))</f>
        <v>402.25078715328965</v>
      </c>
      <c r="EP153" s="60">
        <f t="shared" si="135"/>
        <v>232.06583422454258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355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0" t="e">
        <f t="shared" si="138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0" t="e">
        <f t="shared" si="142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0" t="e">
        <f t="shared" si="146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82.446000000000154</v>
      </c>
      <c r="D154" s="12">
        <f t="shared" si="15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8">
        <f t="shared" si="111"/>
        <v>439.85550025655579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-4.5474735088646412E-13</v>
      </c>
      <c r="O154" s="14">
        <f>N154*VLOOKUP('Données projet'!$B$9,Paramètres!$A$1:$I$88,3,0)*VLOOKUP('Données projet'!$B$9,Paramètres!$A$1:$I$88,5,0)</f>
        <v>-2.7193891583010558E-13</v>
      </c>
      <c r="P154" s="14" t="e">
        <f t="shared" si="15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271.38000364539801</v>
      </c>
      <c r="T154" s="60">
        <f t="shared" si="110"/>
        <v>264.52026741435606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-1.1368683772161603E-13</v>
      </c>
      <c r="AJ154" s="14">
        <f>AI154*VLOOKUP('Données projet'!$B$10,Paramètres!$A$1:$I$88,3,0)*VLOOKUP('Données projet'!$B$10,Paramètres!$A$1:$I$88,5,0)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4"/>
        <v>#NUM!</v>
      </c>
      <c r="AN154" s="60">
        <f ca="1">AVERAGE(OFFSET($AM$3,0,0,'Données projet'!$E$10+1,1))-AVERAGE(OFFSET($H$3,0,0,'Données projet'!$E$10+1,1))</f>
        <v>337.78495403273814</v>
      </c>
      <c r="AO154" s="60">
        <f t="shared" si="115"/>
        <v>125.68207463669694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-3.979039320256561E-13</v>
      </c>
      <c r="BE154" s="14">
        <f>BD154*VLOOKUP('Données projet'!$B$11,Paramètres!$A$1:$I$88,3,0)*VLOOKUP('Données projet'!$B$11,Paramètres!$A$1:$I$88,5,0)</f>
        <v>-3.6002347769681362E-13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8"/>
        <v>#NUM!</v>
      </c>
      <c r="BI154" s="60">
        <f ca="1">AVERAGE(OFFSET($BH$3,0,0,'Données projet'!$E$11+1,1))-AVERAGE(OFFSET($H$3,0,0,'Données projet'!$E$11+1,1))</f>
        <v>418.35474121670717</v>
      </c>
      <c r="BJ154" s="60">
        <f t="shared" si="119"/>
        <v>240.19413322685813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0</v>
      </c>
      <c r="BZ154" s="14">
        <f>BY154*VLOOKUP('Données projet'!$B$12,Paramètres!$A$1:$I$88,3,0)*VLOOKUP('Données projet'!$B$12,Paramètres!$A$1:$I$88,5,0)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22"/>
        <v>#NUM!</v>
      </c>
      <c r="CD154" s="60">
        <f ca="1">AVERAGE(OFFSET($CC$3,0,0,'Données projet'!$E$12+1,1))-AVERAGE(OFFSET($H$3,0,0,'Données projet'!$E$12+1,1))</f>
        <v>623.21217629928469</v>
      </c>
      <c r="CE154" s="60">
        <f t="shared" si="123"/>
        <v>481.72972161993044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-3.979039320256561E-13</v>
      </c>
      <c r="CU154" s="18">
        <f>CT154*VLOOKUP('Données projet'!$B$13,Paramètres!$A$1:$I$88,3,0)*VLOOKUP('Données projet'!$B$13,Paramètres!$A$1:$I$88,5,0)</f>
        <v>-3.8485268305521461E-13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6"/>
        <v>#NUM!</v>
      </c>
      <c r="CY154" s="60">
        <f ca="1">AVERAGE(OFFSET($CX$3,0,0,'Données projet'!$E$13+1,1))-AVERAGE(OFFSET($H$3,0,0,'Données projet'!$E$13+1,1))</f>
        <v>450.52897460309299</v>
      </c>
      <c r="CZ154" s="60">
        <f t="shared" si="127"/>
        <v>256.43229384163016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-3.979039320256561E-13</v>
      </c>
      <c r="DP154" s="18">
        <f>DO154*VLOOKUP('Données projet'!$B$14,Paramètres!$A$1:$I$88,3,0)*VLOOKUP('Données projet'!$B$14,Paramètres!$A$1:$I$88,5,0)</f>
        <v>-4.0347458707401528E-13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30"/>
        <v>#NUM!</v>
      </c>
      <c r="DT154" s="60">
        <f ca="1">AVERAGE(OFFSET($DS$3,0,0,'Données projet'!$E$14+1,1))-AVERAGE(OFFSET($H$3,0,0,'Données projet'!$E$14+1,1))</f>
        <v>474.63177687063143</v>
      </c>
      <c r="DU154" s="60">
        <f t="shared" si="131"/>
        <v>268.5956535713255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-3.979039320256561E-13</v>
      </c>
      <c r="EK154" s="18">
        <f>EJ154*VLOOKUP('Données projet'!$B$15,Paramètres!$A$1:$I$88,3,0)*VLOOKUP('Données projet'!$B$15,Paramètres!$A$1:$I$88,5,0)</f>
        <v>-3.4760887501761321E-13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34"/>
        <v>#NUM!</v>
      </c>
      <c r="EO154" s="60">
        <f ca="1">AVERAGE(OFFSET($EN$3,0,0,'Données projet'!$E$15+1,1))-AVERAGE(OFFSET($H$3,0,0,'Données projet'!$E$15+1,1))</f>
        <v>402.25078715328965</v>
      </c>
      <c r="EP154" s="60">
        <f t="shared" si="135"/>
        <v>232.06583422454258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8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42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46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82.992000000000161</v>
      </c>
      <c r="D155" s="12">
        <f t="shared" si="15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8">
        <f t="shared" si="111"/>
        <v>441.03805972146552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-4.5474735088646412E-13</v>
      </c>
      <c r="O155" s="14">
        <f>N155*VLOOKUP('Données projet'!$B$9,Paramètres!$A$1:$I$88,3,0)*VLOOKUP('Données projet'!$B$9,Paramètres!$A$1:$I$88,5,0)</f>
        <v>-2.7193891583010558E-13</v>
      </c>
      <c r="P155" s="14" t="e">
        <f t="shared" si="15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271.38000364539801</v>
      </c>
      <c r="T155" s="60">
        <f t="shared" si="110"/>
        <v>264.52026741435606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-1.1368683772161603E-13</v>
      </c>
      <c r="AJ155" s="14">
        <f>AI155*VLOOKUP('Données projet'!$B$10,Paramètres!$A$1:$I$88,3,0)*VLOOKUP('Données projet'!$B$10,Paramètres!$A$1:$I$88,5,0)</f>
        <v>-5.3205440053716299E-14</v>
      </c>
      <c r="AK155" s="14" t="e">
        <f t="shared" si="164"/>
        <v>#NUM!</v>
      </c>
      <c r="AL155" s="22" t="e">
        <f t="shared" si="165"/>
        <v>#NUM!</v>
      </c>
      <c r="AM155" s="60" t="e">
        <f t="shared" si="114"/>
        <v>#NUM!</v>
      </c>
      <c r="AN155" s="60">
        <f ca="1">AVERAGE(OFFSET($AM$3,0,0,'Données projet'!$E$10+1,1))-AVERAGE(OFFSET($H$3,0,0,'Données projet'!$E$10+1,1))</f>
        <v>337.78495403273814</v>
      </c>
      <c r="AO155" s="60">
        <f t="shared" si="115"/>
        <v>125.68207463669694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-3.979039320256561E-13</v>
      </c>
      <c r="BE155" s="14">
        <f>BD155*VLOOKUP('Données projet'!$B$11,Paramètres!$A$1:$I$88,3,0)*VLOOKUP('Données projet'!$B$11,Paramètres!$A$1:$I$88,5,0)</f>
        <v>-3.6002347769681362E-13</v>
      </c>
      <c r="BF155" s="14" t="e">
        <f t="shared" si="167"/>
        <v>#NUM!</v>
      </c>
      <c r="BG155" s="22" t="e">
        <f t="shared" si="168"/>
        <v>#NUM!</v>
      </c>
      <c r="BH155" s="60" t="e">
        <f t="shared" si="118"/>
        <v>#NUM!</v>
      </c>
      <c r="BI155" s="60">
        <f ca="1">AVERAGE(OFFSET($BH$3,0,0,'Données projet'!$E$11+1,1))-AVERAGE(OFFSET($H$3,0,0,'Données projet'!$E$11+1,1))</f>
        <v>418.35474121670717</v>
      </c>
      <c r="BJ155" s="60">
        <f t="shared" si="119"/>
        <v>240.19413322685813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0</v>
      </c>
      <c r="BZ155" s="14">
        <f>BY155*VLOOKUP('Données projet'!$B$12,Paramètres!$A$1:$I$88,3,0)*VLOOKUP('Données projet'!$B$12,Paramètres!$A$1:$I$88,5,0)</f>
        <v>0</v>
      </c>
      <c r="CA155" s="14" t="e">
        <f t="shared" si="170"/>
        <v>#NUM!</v>
      </c>
      <c r="CB155" s="22" t="e">
        <f t="shared" si="171"/>
        <v>#NUM!</v>
      </c>
      <c r="CC155" s="60" t="e">
        <f t="shared" si="122"/>
        <v>#NUM!</v>
      </c>
      <c r="CD155" s="60">
        <f ca="1">AVERAGE(OFFSET($CC$3,0,0,'Données projet'!$E$12+1,1))-AVERAGE(OFFSET($H$3,0,0,'Données projet'!$E$12+1,1))</f>
        <v>623.21217629928469</v>
      </c>
      <c r="CE155" s="60">
        <f t="shared" si="123"/>
        <v>481.72972161993044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-3.979039320256561E-13</v>
      </c>
      <c r="CU155" s="18">
        <f>CT155*VLOOKUP('Données projet'!$B$13,Paramètres!$A$1:$I$88,3,0)*VLOOKUP('Données projet'!$B$13,Paramètres!$A$1:$I$88,5,0)</f>
        <v>-3.8485268305521461E-13</v>
      </c>
      <c r="CV155" s="14" t="e">
        <f t="shared" si="173"/>
        <v>#NUM!</v>
      </c>
      <c r="CW155" s="22" t="e">
        <f t="shared" si="174"/>
        <v>#NUM!</v>
      </c>
      <c r="CX155" s="60" t="e">
        <f t="shared" si="126"/>
        <v>#NUM!</v>
      </c>
      <c r="CY155" s="60">
        <f ca="1">AVERAGE(OFFSET($CX$3,0,0,'Données projet'!$E$13+1,1))-AVERAGE(OFFSET($H$3,0,0,'Données projet'!$E$13+1,1))</f>
        <v>450.52897460309299</v>
      </c>
      <c r="CZ155" s="60">
        <f t="shared" si="127"/>
        <v>256.43229384163016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-3.979039320256561E-13</v>
      </c>
      <c r="DP155" s="18">
        <f>DO155*VLOOKUP('Données projet'!$B$14,Paramètres!$A$1:$I$88,3,0)*VLOOKUP('Données projet'!$B$14,Paramètres!$A$1:$I$88,5,0)</f>
        <v>-4.0347458707401528E-13</v>
      </c>
      <c r="DQ155" s="14" t="e">
        <f t="shared" si="176"/>
        <v>#NUM!</v>
      </c>
      <c r="DR155" s="22" t="e">
        <f t="shared" si="177"/>
        <v>#NUM!</v>
      </c>
      <c r="DS155" s="60" t="e">
        <f t="shared" si="130"/>
        <v>#NUM!</v>
      </c>
      <c r="DT155" s="60">
        <f ca="1">AVERAGE(OFFSET($DS$3,0,0,'Données projet'!$E$14+1,1))-AVERAGE(OFFSET($H$3,0,0,'Données projet'!$E$14+1,1))</f>
        <v>474.63177687063143</v>
      </c>
      <c r="DU155" s="60">
        <f t="shared" si="131"/>
        <v>268.5956535713255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-3.979039320256561E-13</v>
      </c>
      <c r="EK155" s="18">
        <f>EJ155*VLOOKUP('Données projet'!$B$15,Paramètres!$A$1:$I$88,3,0)*VLOOKUP('Données projet'!$B$15,Paramètres!$A$1:$I$88,5,0)</f>
        <v>-3.4760887501761321E-13</v>
      </c>
      <c r="EL155" s="14" t="e">
        <f t="shared" si="179"/>
        <v>#NUM!</v>
      </c>
      <c r="EM155" s="22" t="e">
        <f t="shared" si="180"/>
        <v>#NUM!</v>
      </c>
      <c r="EN155" s="60" t="e">
        <f t="shared" si="134"/>
        <v>#NUM!</v>
      </c>
      <c r="EO155" s="60">
        <f ca="1">AVERAGE(OFFSET($EN$3,0,0,'Données projet'!$E$15+1,1))-AVERAGE(OFFSET($H$3,0,0,'Données projet'!$E$15+1,1))</f>
        <v>402.25078715328965</v>
      </c>
      <c r="EP155" s="60">
        <f t="shared" si="135"/>
        <v>232.06583422454258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8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42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46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83.538000000000167</v>
      </c>
      <c r="D156" s="12">
        <f t="shared" si="15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8">
        <f t="shared" si="111"/>
        <v>442.22044188882654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-4.5474735088646412E-13</v>
      </c>
      <c r="O156" s="14">
        <f>N156*VLOOKUP('Données projet'!$B$9,Paramètres!$A$1:$I$88,3,0)*VLOOKUP('Données projet'!$B$9,Paramètres!$A$1:$I$88,5,0)</f>
        <v>-2.7193891583010558E-13</v>
      </c>
      <c r="P156" s="14" t="e">
        <f t="shared" si="15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271.38000364539801</v>
      </c>
      <c r="T156" s="60">
        <f t="shared" si="110"/>
        <v>264.52026741435606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-1.1368683772161603E-13</v>
      </c>
      <c r="AJ156" s="14">
        <f>AI156*VLOOKUP('Données projet'!$B$10,Paramètres!$A$1:$I$88,3,0)*VLOOKUP('Données projet'!$B$10,Paramètres!$A$1:$I$88,5,0)</f>
        <v>-5.3205440053716299E-14</v>
      </c>
      <c r="AK156" s="14" t="e">
        <f t="shared" si="164"/>
        <v>#NUM!</v>
      </c>
      <c r="AL156" s="22" t="e">
        <f t="shared" si="165"/>
        <v>#NUM!</v>
      </c>
      <c r="AM156" s="60" t="e">
        <f t="shared" si="114"/>
        <v>#NUM!</v>
      </c>
      <c r="AN156" s="60">
        <f ca="1">AVERAGE(OFFSET($AM$3,0,0,'Données projet'!$E$10+1,1))-AVERAGE(OFFSET($H$3,0,0,'Données projet'!$E$10+1,1))</f>
        <v>337.78495403273814</v>
      </c>
      <c r="AO156" s="60">
        <f t="shared" si="115"/>
        <v>125.68207463669694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-3.979039320256561E-13</v>
      </c>
      <c r="BE156" s="14">
        <f>BD156*VLOOKUP('Données projet'!$B$11,Paramètres!$A$1:$I$88,3,0)*VLOOKUP('Données projet'!$B$11,Paramètres!$A$1:$I$88,5,0)</f>
        <v>-3.6002347769681362E-13</v>
      </c>
      <c r="BF156" s="14" t="e">
        <f t="shared" si="167"/>
        <v>#NUM!</v>
      </c>
      <c r="BG156" s="22" t="e">
        <f t="shared" si="168"/>
        <v>#NUM!</v>
      </c>
      <c r="BH156" s="60" t="e">
        <f t="shared" si="118"/>
        <v>#NUM!</v>
      </c>
      <c r="BI156" s="60">
        <f ca="1">AVERAGE(OFFSET($BH$3,0,0,'Données projet'!$E$11+1,1))-AVERAGE(OFFSET($H$3,0,0,'Données projet'!$E$11+1,1))</f>
        <v>418.35474121670717</v>
      </c>
      <c r="BJ156" s="60">
        <f t="shared" si="119"/>
        <v>240.19413322685813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0</v>
      </c>
      <c r="BZ156" s="14">
        <f>BY156*VLOOKUP('Données projet'!$B$12,Paramètres!$A$1:$I$88,3,0)*VLOOKUP('Données projet'!$B$12,Paramètres!$A$1:$I$88,5,0)</f>
        <v>0</v>
      </c>
      <c r="CA156" s="14" t="e">
        <f t="shared" si="170"/>
        <v>#NUM!</v>
      </c>
      <c r="CB156" s="22" t="e">
        <f t="shared" si="171"/>
        <v>#NUM!</v>
      </c>
      <c r="CC156" s="60" t="e">
        <f t="shared" si="122"/>
        <v>#NUM!</v>
      </c>
      <c r="CD156" s="60">
        <f ca="1">AVERAGE(OFFSET($CC$3,0,0,'Données projet'!$E$12+1,1))-AVERAGE(OFFSET($H$3,0,0,'Données projet'!$E$12+1,1))</f>
        <v>623.21217629928469</v>
      </c>
      <c r="CE156" s="60">
        <f t="shared" si="123"/>
        <v>481.72972161993044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-3.979039320256561E-13</v>
      </c>
      <c r="CU156" s="18">
        <f>CT156*VLOOKUP('Données projet'!$B$13,Paramètres!$A$1:$I$88,3,0)*VLOOKUP('Données projet'!$B$13,Paramètres!$A$1:$I$88,5,0)</f>
        <v>-3.8485268305521461E-13</v>
      </c>
      <c r="CV156" s="14" t="e">
        <f t="shared" si="173"/>
        <v>#NUM!</v>
      </c>
      <c r="CW156" s="22" t="e">
        <f t="shared" si="174"/>
        <v>#NUM!</v>
      </c>
      <c r="CX156" s="60" t="e">
        <f t="shared" si="126"/>
        <v>#NUM!</v>
      </c>
      <c r="CY156" s="60">
        <f ca="1">AVERAGE(OFFSET($CX$3,0,0,'Données projet'!$E$13+1,1))-AVERAGE(OFFSET($H$3,0,0,'Données projet'!$E$13+1,1))</f>
        <v>450.52897460309299</v>
      </c>
      <c r="CZ156" s="60">
        <f t="shared" si="127"/>
        <v>256.43229384163016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-3.979039320256561E-13</v>
      </c>
      <c r="DP156" s="18">
        <f>DO156*VLOOKUP('Données projet'!$B$14,Paramètres!$A$1:$I$88,3,0)*VLOOKUP('Données projet'!$B$14,Paramètres!$A$1:$I$88,5,0)</f>
        <v>-4.0347458707401528E-13</v>
      </c>
      <c r="DQ156" s="14" t="e">
        <f t="shared" si="176"/>
        <v>#NUM!</v>
      </c>
      <c r="DR156" s="22" t="e">
        <f t="shared" si="177"/>
        <v>#NUM!</v>
      </c>
      <c r="DS156" s="60" t="e">
        <f t="shared" si="130"/>
        <v>#NUM!</v>
      </c>
      <c r="DT156" s="60">
        <f ca="1">AVERAGE(OFFSET($DS$3,0,0,'Données projet'!$E$14+1,1))-AVERAGE(OFFSET($H$3,0,0,'Données projet'!$E$14+1,1))</f>
        <v>474.63177687063143</v>
      </c>
      <c r="DU156" s="60">
        <f t="shared" si="131"/>
        <v>268.5956535713255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-3.979039320256561E-13</v>
      </c>
      <c r="EK156" s="18">
        <f>EJ156*VLOOKUP('Données projet'!$B$15,Paramètres!$A$1:$I$88,3,0)*VLOOKUP('Données projet'!$B$15,Paramètres!$A$1:$I$88,5,0)</f>
        <v>-3.4760887501761321E-13</v>
      </c>
      <c r="EL156" s="14" t="e">
        <f t="shared" si="179"/>
        <v>#NUM!</v>
      </c>
      <c r="EM156" s="22" t="e">
        <f t="shared" si="180"/>
        <v>#NUM!</v>
      </c>
      <c r="EN156" s="60" t="e">
        <f t="shared" si="134"/>
        <v>#NUM!</v>
      </c>
      <c r="EO156" s="60">
        <f ca="1">AVERAGE(OFFSET($EN$3,0,0,'Données projet'!$E$15+1,1))-AVERAGE(OFFSET($H$3,0,0,'Données projet'!$E$15+1,1))</f>
        <v>402.25078715328965</v>
      </c>
      <c r="EP156" s="60">
        <f t="shared" si="135"/>
        <v>232.06583422454258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8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42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46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84.084000000000174</v>
      </c>
      <c r="D157" s="12">
        <f t="shared" si="15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8">
        <f t="shared" si="111"/>
        <v>443.40264805185802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-4.5474735088646412E-13</v>
      </c>
      <c r="O157" s="14">
        <f>N157*VLOOKUP('Données projet'!$B$9,Paramètres!$A$1:$I$88,3,0)*VLOOKUP('Données projet'!$B$9,Paramètres!$A$1:$I$88,5,0)</f>
        <v>-2.7193891583010558E-13</v>
      </c>
      <c r="P157" s="14" t="e">
        <f t="shared" si="15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271.38000364539801</v>
      </c>
      <c r="T157" s="60">
        <f t="shared" si="110"/>
        <v>264.52026741435606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-1.1368683772161603E-13</v>
      </c>
      <c r="AJ157" s="14">
        <f>AI157*VLOOKUP('Données projet'!$B$10,Paramètres!$A$1:$I$88,3,0)*VLOOKUP('Données projet'!$B$10,Paramètres!$A$1:$I$88,5,0)</f>
        <v>-5.3205440053716299E-14</v>
      </c>
      <c r="AK157" s="14" t="e">
        <f t="shared" si="164"/>
        <v>#NUM!</v>
      </c>
      <c r="AL157" s="22" t="e">
        <f t="shared" si="165"/>
        <v>#NUM!</v>
      </c>
      <c r="AM157" s="60" t="e">
        <f t="shared" si="114"/>
        <v>#NUM!</v>
      </c>
      <c r="AN157" s="60">
        <f ca="1">AVERAGE(OFFSET($AM$3,0,0,'Données projet'!$E$10+1,1))-AVERAGE(OFFSET($H$3,0,0,'Données projet'!$E$10+1,1))</f>
        <v>337.78495403273814</v>
      </c>
      <c r="AO157" s="60">
        <f t="shared" si="115"/>
        <v>125.68207463669694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-3.979039320256561E-13</v>
      </c>
      <c r="BE157" s="14">
        <f>BD157*VLOOKUP('Données projet'!$B$11,Paramètres!$A$1:$I$88,3,0)*VLOOKUP('Données projet'!$B$11,Paramètres!$A$1:$I$88,5,0)</f>
        <v>-3.6002347769681362E-13</v>
      </c>
      <c r="BF157" s="14" t="e">
        <f t="shared" si="167"/>
        <v>#NUM!</v>
      </c>
      <c r="BG157" s="22" t="e">
        <f t="shared" si="168"/>
        <v>#NUM!</v>
      </c>
      <c r="BH157" s="60" t="e">
        <f t="shared" si="118"/>
        <v>#NUM!</v>
      </c>
      <c r="BI157" s="60">
        <f ca="1">AVERAGE(OFFSET($BH$3,0,0,'Données projet'!$E$11+1,1))-AVERAGE(OFFSET($H$3,0,0,'Données projet'!$E$11+1,1))</f>
        <v>418.35474121670717</v>
      </c>
      <c r="BJ157" s="60">
        <f t="shared" si="119"/>
        <v>240.19413322685813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0</v>
      </c>
      <c r="BZ157" s="14">
        <f>BY157*VLOOKUP('Données projet'!$B$12,Paramètres!$A$1:$I$88,3,0)*VLOOKUP('Données projet'!$B$12,Paramètres!$A$1:$I$88,5,0)</f>
        <v>0</v>
      </c>
      <c r="CA157" s="14" t="e">
        <f t="shared" si="170"/>
        <v>#NUM!</v>
      </c>
      <c r="CB157" s="22" t="e">
        <f t="shared" si="171"/>
        <v>#NUM!</v>
      </c>
      <c r="CC157" s="60" t="e">
        <f t="shared" si="122"/>
        <v>#NUM!</v>
      </c>
      <c r="CD157" s="60">
        <f ca="1">AVERAGE(OFFSET($CC$3,0,0,'Données projet'!$E$12+1,1))-AVERAGE(OFFSET($H$3,0,0,'Données projet'!$E$12+1,1))</f>
        <v>623.21217629928469</v>
      </c>
      <c r="CE157" s="60">
        <f t="shared" si="123"/>
        <v>481.72972161993044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-3.979039320256561E-13</v>
      </c>
      <c r="CU157" s="18">
        <f>CT157*VLOOKUP('Données projet'!$B$13,Paramètres!$A$1:$I$88,3,0)*VLOOKUP('Données projet'!$B$13,Paramètres!$A$1:$I$88,5,0)</f>
        <v>-3.8485268305521461E-13</v>
      </c>
      <c r="CV157" s="14" t="e">
        <f t="shared" si="173"/>
        <v>#NUM!</v>
      </c>
      <c r="CW157" s="22" t="e">
        <f t="shared" si="174"/>
        <v>#NUM!</v>
      </c>
      <c r="CX157" s="60" t="e">
        <f t="shared" si="126"/>
        <v>#NUM!</v>
      </c>
      <c r="CY157" s="60">
        <f ca="1">AVERAGE(OFFSET($CX$3,0,0,'Données projet'!$E$13+1,1))-AVERAGE(OFFSET($H$3,0,0,'Données projet'!$E$13+1,1))</f>
        <v>450.52897460309299</v>
      </c>
      <c r="CZ157" s="60">
        <f t="shared" si="127"/>
        <v>256.43229384163016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-3.979039320256561E-13</v>
      </c>
      <c r="DP157" s="18">
        <f>DO157*VLOOKUP('Données projet'!$B$14,Paramètres!$A$1:$I$88,3,0)*VLOOKUP('Données projet'!$B$14,Paramètres!$A$1:$I$88,5,0)</f>
        <v>-4.0347458707401528E-13</v>
      </c>
      <c r="DQ157" s="14" t="e">
        <f t="shared" si="176"/>
        <v>#NUM!</v>
      </c>
      <c r="DR157" s="22" t="e">
        <f t="shared" si="177"/>
        <v>#NUM!</v>
      </c>
      <c r="DS157" s="60" t="e">
        <f t="shared" si="130"/>
        <v>#NUM!</v>
      </c>
      <c r="DT157" s="60">
        <f ca="1">AVERAGE(OFFSET($DS$3,0,0,'Données projet'!$E$14+1,1))-AVERAGE(OFFSET($H$3,0,0,'Données projet'!$E$14+1,1))</f>
        <v>474.63177687063143</v>
      </c>
      <c r="DU157" s="60">
        <f t="shared" si="131"/>
        <v>268.5956535713255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-3.979039320256561E-13</v>
      </c>
      <c r="EK157" s="18">
        <f>EJ157*VLOOKUP('Données projet'!$B$15,Paramètres!$A$1:$I$88,3,0)*VLOOKUP('Données projet'!$B$15,Paramètres!$A$1:$I$88,5,0)</f>
        <v>-3.4760887501761321E-13</v>
      </c>
      <c r="EL157" s="14" t="e">
        <f t="shared" si="179"/>
        <v>#NUM!</v>
      </c>
      <c r="EM157" s="22" t="e">
        <f t="shared" si="180"/>
        <v>#NUM!</v>
      </c>
      <c r="EN157" s="60" t="e">
        <f t="shared" si="134"/>
        <v>#NUM!</v>
      </c>
      <c r="EO157" s="60">
        <f ca="1">AVERAGE(OFFSET($EN$3,0,0,'Données projet'!$E$15+1,1))-AVERAGE(OFFSET($H$3,0,0,'Données projet'!$E$15+1,1))</f>
        <v>402.25078715328965</v>
      </c>
      <c r="EP157" s="60">
        <f t="shared" si="135"/>
        <v>232.06583422454258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8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42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46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84.63000000000018</v>
      </c>
      <c r="D158" s="12">
        <f t="shared" si="15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8">
        <f t="shared" si="111"/>
        <v>444.58467948601304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-4.5474735088646412E-13</v>
      </c>
      <c r="O158" s="14">
        <f>N158*VLOOKUP('Données projet'!$B$9,Paramètres!$A$1:$I$88,3,0)*VLOOKUP('Données projet'!$B$9,Paramètres!$A$1:$I$88,5,0)</f>
        <v>-2.7193891583010558E-13</v>
      </c>
      <c r="P158" s="14" t="e">
        <f t="shared" si="15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271.38000364539801</v>
      </c>
      <c r="T158" s="60">
        <f t="shared" si="110"/>
        <v>264.52026741435606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-1.1368683772161603E-13</v>
      </c>
      <c r="AJ158" s="14">
        <f>AI158*VLOOKUP('Données projet'!$B$10,Paramètres!$A$1:$I$88,3,0)*VLOOKUP('Données projet'!$B$10,Paramètres!$A$1:$I$88,5,0)</f>
        <v>-5.3205440053716299E-14</v>
      </c>
      <c r="AK158" s="14" t="e">
        <f t="shared" si="164"/>
        <v>#NUM!</v>
      </c>
      <c r="AL158" s="22" t="e">
        <f t="shared" si="165"/>
        <v>#NUM!</v>
      </c>
      <c r="AM158" s="60" t="e">
        <f t="shared" si="114"/>
        <v>#NUM!</v>
      </c>
      <c r="AN158" s="60">
        <f ca="1">AVERAGE(OFFSET($AM$3,0,0,'Données projet'!$E$10+1,1))-AVERAGE(OFFSET($H$3,0,0,'Données projet'!$E$10+1,1))</f>
        <v>337.78495403273814</v>
      </c>
      <c r="AO158" s="60">
        <f t="shared" si="115"/>
        <v>125.68207463669694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-3.979039320256561E-13</v>
      </c>
      <c r="BE158" s="14">
        <f>BD158*VLOOKUP('Données projet'!$B$11,Paramètres!$A$1:$I$88,3,0)*VLOOKUP('Données projet'!$B$11,Paramètres!$A$1:$I$88,5,0)</f>
        <v>-3.6002347769681362E-13</v>
      </c>
      <c r="BF158" s="14" t="e">
        <f t="shared" si="167"/>
        <v>#NUM!</v>
      </c>
      <c r="BG158" s="22" t="e">
        <f t="shared" si="168"/>
        <v>#NUM!</v>
      </c>
      <c r="BH158" s="60" t="e">
        <f t="shared" si="118"/>
        <v>#NUM!</v>
      </c>
      <c r="BI158" s="60">
        <f ca="1">AVERAGE(OFFSET($BH$3,0,0,'Données projet'!$E$11+1,1))-AVERAGE(OFFSET($H$3,0,0,'Données projet'!$E$11+1,1))</f>
        <v>418.35474121670717</v>
      </c>
      <c r="BJ158" s="60">
        <f t="shared" si="119"/>
        <v>240.19413322685813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0</v>
      </c>
      <c r="BZ158" s="14">
        <f>BY158*VLOOKUP('Données projet'!$B$12,Paramètres!$A$1:$I$88,3,0)*VLOOKUP('Données projet'!$B$12,Paramètres!$A$1:$I$88,5,0)</f>
        <v>0</v>
      </c>
      <c r="CA158" s="14" t="e">
        <f t="shared" si="170"/>
        <v>#NUM!</v>
      </c>
      <c r="CB158" s="22" t="e">
        <f t="shared" si="171"/>
        <v>#NUM!</v>
      </c>
      <c r="CC158" s="60" t="e">
        <f t="shared" si="122"/>
        <v>#NUM!</v>
      </c>
      <c r="CD158" s="60">
        <f ca="1">AVERAGE(OFFSET($CC$3,0,0,'Données projet'!$E$12+1,1))-AVERAGE(OFFSET($H$3,0,0,'Données projet'!$E$12+1,1))</f>
        <v>623.21217629928469</v>
      </c>
      <c r="CE158" s="60">
        <f t="shared" si="123"/>
        <v>481.72972161993044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-3.979039320256561E-13</v>
      </c>
      <c r="CU158" s="18">
        <f>CT158*VLOOKUP('Données projet'!$B$13,Paramètres!$A$1:$I$88,3,0)*VLOOKUP('Données projet'!$B$13,Paramètres!$A$1:$I$88,5,0)</f>
        <v>-3.8485268305521461E-13</v>
      </c>
      <c r="CV158" s="14" t="e">
        <f t="shared" si="173"/>
        <v>#NUM!</v>
      </c>
      <c r="CW158" s="22" t="e">
        <f t="shared" si="174"/>
        <v>#NUM!</v>
      </c>
      <c r="CX158" s="60" t="e">
        <f t="shared" si="126"/>
        <v>#NUM!</v>
      </c>
      <c r="CY158" s="60">
        <f ca="1">AVERAGE(OFFSET($CX$3,0,0,'Données projet'!$E$13+1,1))-AVERAGE(OFFSET($H$3,0,0,'Données projet'!$E$13+1,1))</f>
        <v>450.52897460309299</v>
      </c>
      <c r="CZ158" s="60">
        <f t="shared" si="127"/>
        <v>256.43229384163016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-3.979039320256561E-13</v>
      </c>
      <c r="DP158" s="18">
        <f>DO158*VLOOKUP('Données projet'!$B$14,Paramètres!$A$1:$I$88,3,0)*VLOOKUP('Données projet'!$B$14,Paramètres!$A$1:$I$88,5,0)</f>
        <v>-4.0347458707401528E-13</v>
      </c>
      <c r="DQ158" s="14" t="e">
        <f t="shared" si="176"/>
        <v>#NUM!</v>
      </c>
      <c r="DR158" s="22" t="e">
        <f t="shared" si="177"/>
        <v>#NUM!</v>
      </c>
      <c r="DS158" s="60" t="e">
        <f t="shared" si="130"/>
        <v>#NUM!</v>
      </c>
      <c r="DT158" s="60">
        <f ca="1">AVERAGE(OFFSET($DS$3,0,0,'Données projet'!$E$14+1,1))-AVERAGE(OFFSET($H$3,0,0,'Données projet'!$E$14+1,1))</f>
        <v>474.63177687063143</v>
      </c>
      <c r="DU158" s="60">
        <f t="shared" si="131"/>
        <v>268.5956535713255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-3.979039320256561E-13</v>
      </c>
      <c r="EK158" s="18">
        <f>EJ158*VLOOKUP('Données projet'!$B$15,Paramètres!$A$1:$I$88,3,0)*VLOOKUP('Données projet'!$B$15,Paramètres!$A$1:$I$88,5,0)</f>
        <v>-3.4760887501761321E-13</v>
      </c>
      <c r="EL158" s="14" t="e">
        <f t="shared" si="179"/>
        <v>#NUM!</v>
      </c>
      <c r="EM158" s="22" t="e">
        <f t="shared" si="180"/>
        <v>#NUM!</v>
      </c>
      <c r="EN158" s="60" t="e">
        <f t="shared" si="134"/>
        <v>#NUM!</v>
      </c>
      <c r="EO158" s="60">
        <f ca="1">AVERAGE(OFFSET($EN$3,0,0,'Données projet'!$E$15+1,1))-AVERAGE(OFFSET($H$3,0,0,'Données projet'!$E$15+1,1))</f>
        <v>402.25078715328965</v>
      </c>
      <c r="EP158" s="60">
        <f t="shared" si="135"/>
        <v>232.06583422454258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8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42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46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85.176000000000187</v>
      </c>
      <c r="D159" s="12">
        <f t="shared" si="15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8">
        <f t="shared" si="111"/>
        <v>445.76653744933537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-4.5474735088646412E-13</v>
      </c>
      <c r="O159" s="14">
        <f>N159*VLOOKUP('Données projet'!$B$9,Paramètres!$A$1:$I$88,3,0)*VLOOKUP('Données projet'!$B$9,Paramètres!$A$1:$I$88,5,0)</f>
        <v>-2.7193891583010558E-13</v>
      </c>
      <c r="P159" s="14" t="e">
        <f t="shared" si="15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271.38000364539801</v>
      </c>
      <c r="T159" s="60">
        <f t="shared" si="110"/>
        <v>264.52026741435606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-1.1368683772161603E-13</v>
      </c>
      <c r="AJ159" s="14">
        <f>AI159*VLOOKUP('Données projet'!$B$10,Paramètres!$A$1:$I$88,3,0)*VLOOKUP('Données projet'!$B$10,Paramètres!$A$1:$I$88,5,0)</f>
        <v>-5.3205440053716299E-14</v>
      </c>
      <c r="AK159" s="14" t="e">
        <f t="shared" si="164"/>
        <v>#NUM!</v>
      </c>
      <c r="AL159" s="22" t="e">
        <f t="shared" si="165"/>
        <v>#NUM!</v>
      </c>
      <c r="AM159" s="60" t="e">
        <f t="shared" si="114"/>
        <v>#NUM!</v>
      </c>
      <c r="AN159" s="60">
        <f ca="1">AVERAGE(OFFSET($AM$3,0,0,'Données projet'!$E$10+1,1))-AVERAGE(OFFSET($H$3,0,0,'Données projet'!$E$10+1,1))</f>
        <v>337.78495403273814</v>
      </c>
      <c r="AO159" s="60">
        <f t="shared" si="115"/>
        <v>125.68207463669694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-3.979039320256561E-13</v>
      </c>
      <c r="BE159" s="14">
        <f>BD159*VLOOKUP('Données projet'!$B$11,Paramètres!$A$1:$I$88,3,0)*VLOOKUP('Données projet'!$B$11,Paramètres!$A$1:$I$88,5,0)</f>
        <v>-3.6002347769681362E-13</v>
      </c>
      <c r="BF159" s="14" t="e">
        <f t="shared" si="167"/>
        <v>#NUM!</v>
      </c>
      <c r="BG159" s="22" t="e">
        <f t="shared" si="168"/>
        <v>#NUM!</v>
      </c>
      <c r="BH159" s="60" t="e">
        <f t="shared" si="118"/>
        <v>#NUM!</v>
      </c>
      <c r="BI159" s="60">
        <f ca="1">AVERAGE(OFFSET($BH$3,0,0,'Données projet'!$E$11+1,1))-AVERAGE(OFFSET($H$3,0,0,'Données projet'!$E$11+1,1))</f>
        <v>418.35474121670717</v>
      </c>
      <c r="BJ159" s="60">
        <f t="shared" si="119"/>
        <v>240.19413322685813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0</v>
      </c>
      <c r="BZ159" s="14">
        <f>BY159*VLOOKUP('Données projet'!$B$12,Paramètres!$A$1:$I$88,3,0)*VLOOKUP('Données projet'!$B$12,Paramètres!$A$1:$I$88,5,0)</f>
        <v>0</v>
      </c>
      <c r="CA159" s="14" t="e">
        <f t="shared" si="170"/>
        <v>#NUM!</v>
      </c>
      <c r="CB159" s="22" t="e">
        <f t="shared" si="171"/>
        <v>#NUM!</v>
      </c>
      <c r="CC159" s="60" t="e">
        <f t="shared" si="122"/>
        <v>#NUM!</v>
      </c>
      <c r="CD159" s="60">
        <f ca="1">AVERAGE(OFFSET($CC$3,0,0,'Données projet'!$E$12+1,1))-AVERAGE(OFFSET($H$3,0,0,'Données projet'!$E$12+1,1))</f>
        <v>623.21217629928469</v>
      </c>
      <c r="CE159" s="60">
        <f t="shared" si="123"/>
        <v>481.72972161993044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-3.979039320256561E-13</v>
      </c>
      <c r="CU159" s="18">
        <f>CT159*VLOOKUP('Données projet'!$B$13,Paramètres!$A$1:$I$88,3,0)*VLOOKUP('Données projet'!$B$13,Paramètres!$A$1:$I$88,5,0)</f>
        <v>-3.8485268305521461E-13</v>
      </c>
      <c r="CV159" s="14" t="e">
        <f t="shared" si="173"/>
        <v>#NUM!</v>
      </c>
      <c r="CW159" s="22" t="e">
        <f t="shared" si="174"/>
        <v>#NUM!</v>
      </c>
      <c r="CX159" s="60" t="e">
        <f t="shared" si="126"/>
        <v>#NUM!</v>
      </c>
      <c r="CY159" s="60">
        <f ca="1">AVERAGE(OFFSET($CX$3,0,0,'Données projet'!$E$13+1,1))-AVERAGE(OFFSET($H$3,0,0,'Données projet'!$E$13+1,1))</f>
        <v>450.52897460309299</v>
      </c>
      <c r="CZ159" s="60">
        <f t="shared" si="127"/>
        <v>256.43229384163016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-3.979039320256561E-13</v>
      </c>
      <c r="DP159" s="18">
        <f>DO159*VLOOKUP('Données projet'!$B$14,Paramètres!$A$1:$I$88,3,0)*VLOOKUP('Données projet'!$B$14,Paramètres!$A$1:$I$88,5,0)</f>
        <v>-4.0347458707401528E-13</v>
      </c>
      <c r="DQ159" s="14" t="e">
        <f t="shared" si="176"/>
        <v>#NUM!</v>
      </c>
      <c r="DR159" s="22" t="e">
        <f t="shared" si="177"/>
        <v>#NUM!</v>
      </c>
      <c r="DS159" s="60" t="e">
        <f t="shared" si="130"/>
        <v>#NUM!</v>
      </c>
      <c r="DT159" s="60">
        <f ca="1">AVERAGE(OFFSET($DS$3,0,0,'Données projet'!$E$14+1,1))-AVERAGE(OFFSET($H$3,0,0,'Données projet'!$E$14+1,1))</f>
        <v>474.63177687063143</v>
      </c>
      <c r="DU159" s="60">
        <f t="shared" si="131"/>
        <v>268.5956535713255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-3.979039320256561E-13</v>
      </c>
      <c r="EK159" s="18">
        <f>EJ159*VLOOKUP('Données projet'!$B$15,Paramètres!$A$1:$I$88,3,0)*VLOOKUP('Données projet'!$B$15,Paramètres!$A$1:$I$88,5,0)</f>
        <v>-3.4760887501761321E-13</v>
      </c>
      <c r="EL159" s="14" t="e">
        <f t="shared" si="179"/>
        <v>#NUM!</v>
      </c>
      <c r="EM159" s="22" t="e">
        <f t="shared" si="180"/>
        <v>#NUM!</v>
      </c>
      <c r="EN159" s="60" t="e">
        <f t="shared" si="134"/>
        <v>#NUM!</v>
      </c>
      <c r="EO159" s="60">
        <f ca="1">AVERAGE(OFFSET($EN$3,0,0,'Données projet'!$E$15+1,1))-AVERAGE(OFFSET($H$3,0,0,'Données projet'!$E$15+1,1))</f>
        <v>402.25078715328965</v>
      </c>
      <c r="EP159" s="60">
        <f t="shared" si="135"/>
        <v>232.06583422454258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8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42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46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85.722000000000193</v>
      </c>
      <c r="D160" s="12">
        <f t="shared" si="15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8">
        <f t="shared" si="111"/>
        <v>446.94822318280762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-4.5474735088646412E-13</v>
      </c>
      <c r="O160" s="14">
        <f>N160*VLOOKUP('Données projet'!$B$9,Paramètres!$A$1:$I$88,3,0)*VLOOKUP('Données projet'!$B$9,Paramètres!$A$1:$I$88,5,0)</f>
        <v>-2.7193891583010558E-13</v>
      </c>
      <c r="P160" s="14" t="e">
        <f t="shared" si="15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271.38000364539801</v>
      </c>
      <c r="T160" s="60">
        <f t="shared" si="110"/>
        <v>264.52026741435606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-1.1368683772161603E-13</v>
      </c>
      <c r="AJ160" s="14">
        <f>AI160*VLOOKUP('Données projet'!$B$10,Paramètres!$A$1:$I$88,3,0)*VLOOKUP('Données projet'!$B$10,Paramètres!$A$1:$I$88,5,0)</f>
        <v>-5.3205440053716299E-14</v>
      </c>
      <c r="AK160" s="14" t="e">
        <f t="shared" si="164"/>
        <v>#NUM!</v>
      </c>
      <c r="AL160" s="22" t="e">
        <f t="shared" si="165"/>
        <v>#NUM!</v>
      </c>
      <c r="AM160" s="60" t="e">
        <f t="shared" si="114"/>
        <v>#NUM!</v>
      </c>
      <c r="AN160" s="60">
        <f ca="1">AVERAGE(OFFSET($AM$3,0,0,'Données projet'!$E$10+1,1))-AVERAGE(OFFSET($H$3,0,0,'Données projet'!$E$10+1,1))</f>
        <v>337.78495403273814</v>
      </c>
      <c r="AO160" s="60">
        <f t="shared" si="115"/>
        <v>125.68207463669694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-3.979039320256561E-13</v>
      </c>
      <c r="BE160" s="14">
        <f>BD160*VLOOKUP('Données projet'!$B$11,Paramètres!$A$1:$I$88,3,0)*VLOOKUP('Données projet'!$B$11,Paramètres!$A$1:$I$88,5,0)</f>
        <v>-3.6002347769681362E-13</v>
      </c>
      <c r="BF160" s="14" t="e">
        <f t="shared" si="167"/>
        <v>#NUM!</v>
      </c>
      <c r="BG160" s="22" t="e">
        <f t="shared" si="168"/>
        <v>#NUM!</v>
      </c>
      <c r="BH160" s="60" t="e">
        <f t="shared" si="118"/>
        <v>#NUM!</v>
      </c>
      <c r="BI160" s="60">
        <f ca="1">AVERAGE(OFFSET($BH$3,0,0,'Données projet'!$E$11+1,1))-AVERAGE(OFFSET($H$3,0,0,'Données projet'!$E$11+1,1))</f>
        <v>418.35474121670717</v>
      </c>
      <c r="BJ160" s="60">
        <f t="shared" si="119"/>
        <v>240.19413322685813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0</v>
      </c>
      <c r="BZ160" s="14">
        <f>BY160*VLOOKUP('Données projet'!$B$12,Paramètres!$A$1:$I$88,3,0)*VLOOKUP('Données projet'!$B$12,Paramètres!$A$1:$I$88,5,0)</f>
        <v>0</v>
      </c>
      <c r="CA160" s="14" t="e">
        <f t="shared" si="170"/>
        <v>#NUM!</v>
      </c>
      <c r="CB160" s="22" t="e">
        <f t="shared" si="171"/>
        <v>#NUM!</v>
      </c>
      <c r="CC160" s="60" t="e">
        <f t="shared" si="122"/>
        <v>#NUM!</v>
      </c>
      <c r="CD160" s="60">
        <f ca="1">AVERAGE(OFFSET($CC$3,0,0,'Données projet'!$E$12+1,1))-AVERAGE(OFFSET($H$3,0,0,'Données projet'!$E$12+1,1))</f>
        <v>623.21217629928469</v>
      </c>
      <c r="CE160" s="60">
        <f t="shared" si="123"/>
        <v>481.72972161993044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-3.979039320256561E-13</v>
      </c>
      <c r="CU160" s="18">
        <f>CT160*VLOOKUP('Données projet'!$B$13,Paramètres!$A$1:$I$88,3,0)*VLOOKUP('Données projet'!$B$13,Paramètres!$A$1:$I$88,5,0)</f>
        <v>-3.8485268305521461E-13</v>
      </c>
      <c r="CV160" s="14" t="e">
        <f t="shared" si="173"/>
        <v>#NUM!</v>
      </c>
      <c r="CW160" s="22" t="e">
        <f t="shared" si="174"/>
        <v>#NUM!</v>
      </c>
      <c r="CX160" s="60" t="e">
        <f t="shared" si="126"/>
        <v>#NUM!</v>
      </c>
      <c r="CY160" s="60">
        <f ca="1">AVERAGE(OFFSET($CX$3,0,0,'Données projet'!$E$13+1,1))-AVERAGE(OFFSET($H$3,0,0,'Données projet'!$E$13+1,1))</f>
        <v>450.52897460309299</v>
      </c>
      <c r="CZ160" s="60">
        <f t="shared" si="127"/>
        <v>256.43229384163016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-3.979039320256561E-13</v>
      </c>
      <c r="DP160" s="18">
        <f>DO160*VLOOKUP('Données projet'!$B$14,Paramètres!$A$1:$I$88,3,0)*VLOOKUP('Données projet'!$B$14,Paramètres!$A$1:$I$88,5,0)</f>
        <v>-4.0347458707401528E-13</v>
      </c>
      <c r="DQ160" s="14" t="e">
        <f t="shared" si="176"/>
        <v>#NUM!</v>
      </c>
      <c r="DR160" s="22" t="e">
        <f t="shared" si="177"/>
        <v>#NUM!</v>
      </c>
      <c r="DS160" s="60" t="e">
        <f t="shared" si="130"/>
        <v>#NUM!</v>
      </c>
      <c r="DT160" s="60">
        <f ca="1">AVERAGE(OFFSET($DS$3,0,0,'Données projet'!$E$14+1,1))-AVERAGE(OFFSET($H$3,0,0,'Données projet'!$E$14+1,1))</f>
        <v>474.63177687063143</v>
      </c>
      <c r="DU160" s="60">
        <f t="shared" si="131"/>
        <v>268.5956535713255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-3.979039320256561E-13</v>
      </c>
      <c r="EK160" s="18">
        <f>EJ160*VLOOKUP('Données projet'!$B$15,Paramètres!$A$1:$I$88,3,0)*VLOOKUP('Données projet'!$B$15,Paramètres!$A$1:$I$88,5,0)</f>
        <v>-3.4760887501761321E-13</v>
      </c>
      <c r="EL160" s="14" t="e">
        <f t="shared" si="179"/>
        <v>#NUM!</v>
      </c>
      <c r="EM160" s="22" t="e">
        <f t="shared" si="180"/>
        <v>#NUM!</v>
      </c>
      <c r="EN160" s="60" t="e">
        <f t="shared" si="134"/>
        <v>#NUM!</v>
      </c>
      <c r="EO160" s="60">
        <f ca="1">AVERAGE(OFFSET($EN$3,0,0,'Données projet'!$E$15+1,1))-AVERAGE(OFFSET($H$3,0,0,'Données projet'!$E$15+1,1))</f>
        <v>402.25078715328965</v>
      </c>
      <c r="EP160" s="60">
        <f t="shared" si="135"/>
        <v>232.06583422454258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8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42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46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86.2680000000002</v>
      </c>
      <c r="D161" s="12">
        <f t="shared" si="15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8">
        <f t="shared" si="111"/>
        <v>448.12973791068919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-4.5474735088646412E-13</v>
      </c>
      <c r="O161" s="14">
        <f>N161*VLOOKUP('Données projet'!$B$9,Paramètres!$A$1:$I$88,3,0)*VLOOKUP('Données projet'!$B$9,Paramètres!$A$1:$I$88,5,0)</f>
        <v>-2.7193891583010558E-13</v>
      </c>
      <c r="P161" s="14" t="e">
        <f t="shared" si="15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271.38000364539801</v>
      </c>
      <c r="T161" s="60">
        <f t="shared" si="110"/>
        <v>264.52026741435606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-1.1368683772161603E-13</v>
      </c>
      <c r="AJ161" s="14">
        <f>AI161*VLOOKUP('Données projet'!$B$10,Paramètres!$A$1:$I$88,3,0)*VLOOKUP('Données projet'!$B$10,Paramètres!$A$1:$I$88,5,0)</f>
        <v>-5.3205440053716299E-14</v>
      </c>
      <c r="AK161" s="14" t="e">
        <f t="shared" si="164"/>
        <v>#NUM!</v>
      </c>
      <c r="AL161" s="22" t="e">
        <f t="shared" si="165"/>
        <v>#NUM!</v>
      </c>
      <c r="AM161" s="60" t="e">
        <f t="shared" si="114"/>
        <v>#NUM!</v>
      </c>
      <c r="AN161" s="60">
        <f ca="1">AVERAGE(OFFSET($AM$3,0,0,'Données projet'!$E$10+1,1))-AVERAGE(OFFSET($H$3,0,0,'Données projet'!$E$10+1,1))</f>
        <v>337.78495403273814</v>
      </c>
      <c r="AO161" s="60">
        <f t="shared" si="115"/>
        <v>125.68207463669694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-3.979039320256561E-13</v>
      </c>
      <c r="BE161" s="14">
        <f>BD161*VLOOKUP('Données projet'!$B$11,Paramètres!$A$1:$I$88,3,0)*VLOOKUP('Données projet'!$B$11,Paramètres!$A$1:$I$88,5,0)</f>
        <v>-3.6002347769681362E-13</v>
      </c>
      <c r="BF161" s="14" t="e">
        <f t="shared" si="167"/>
        <v>#NUM!</v>
      </c>
      <c r="BG161" s="22" t="e">
        <f t="shared" si="168"/>
        <v>#NUM!</v>
      </c>
      <c r="BH161" s="60" t="e">
        <f t="shared" si="118"/>
        <v>#NUM!</v>
      </c>
      <c r="BI161" s="60">
        <f ca="1">AVERAGE(OFFSET($BH$3,0,0,'Données projet'!$E$11+1,1))-AVERAGE(OFFSET($H$3,0,0,'Données projet'!$E$11+1,1))</f>
        <v>418.35474121670717</v>
      </c>
      <c r="BJ161" s="60">
        <f t="shared" si="119"/>
        <v>240.19413322685813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0</v>
      </c>
      <c r="BZ161" s="14">
        <f>BY161*VLOOKUP('Données projet'!$B$12,Paramètres!$A$1:$I$88,3,0)*VLOOKUP('Données projet'!$B$12,Paramètres!$A$1:$I$88,5,0)</f>
        <v>0</v>
      </c>
      <c r="CA161" s="14" t="e">
        <f t="shared" si="170"/>
        <v>#NUM!</v>
      </c>
      <c r="CB161" s="22" t="e">
        <f t="shared" si="171"/>
        <v>#NUM!</v>
      </c>
      <c r="CC161" s="60" t="e">
        <f t="shared" si="122"/>
        <v>#NUM!</v>
      </c>
      <c r="CD161" s="60">
        <f ca="1">AVERAGE(OFFSET($CC$3,0,0,'Données projet'!$E$12+1,1))-AVERAGE(OFFSET($H$3,0,0,'Données projet'!$E$12+1,1))</f>
        <v>623.21217629928469</v>
      </c>
      <c r="CE161" s="60">
        <f t="shared" si="123"/>
        <v>481.72972161993044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-3.979039320256561E-13</v>
      </c>
      <c r="CU161" s="18">
        <f>CT161*VLOOKUP('Données projet'!$B$13,Paramètres!$A$1:$I$88,3,0)*VLOOKUP('Données projet'!$B$13,Paramètres!$A$1:$I$88,5,0)</f>
        <v>-3.8485268305521461E-13</v>
      </c>
      <c r="CV161" s="14" t="e">
        <f t="shared" si="173"/>
        <v>#NUM!</v>
      </c>
      <c r="CW161" s="22" t="e">
        <f t="shared" si="174"/>
        <v>#NUM!</v>
      </c>
      <c r="CX161" s="60" t="e">
        <f t="shared" si="126"/>
        <v>#NUM!</v>
      </c>
      <c r="CY161" s="60">
        <f ca="1">AVERAGE(OFFSET($CX$3,0,0,'Données projet'!$E$13+1,1))-AVERAGE(OFFSET($H$3,0,0,'Données projet'!$E$13+1,1))</f>
        <v>450.52897460309299</v>
      </c>
      <c r="CZ161" s="60">
        <f t="shared" si="127"/>
        <v>256.43229384163016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-3.979039320256561E-13</v>
      </c>
      <c r="DP161" s="18">
        <f>DO161*VLOOKUP('Données projet'!$B$14,Paramètres!$A$1:$I$88,3,0)*VLOOKUP('Données projet'!$B$14,Paramètres!$A$1:$I$88,5,0)</f>
        <v>-4.0347458707401528E-13</v>
      </c>
      <c r="DQ161" s="14" t="e">
        <f t="shared" si="176"/>
        <v>#NUM!</v>
      </c>
      <c r="DR161" s="22" t="e">
        <f t="shared" si="177"/>
        <v>#NUM!</v>
      </c>
      <c r="DS161" s="60" t="e">
        <f t="shared" si="130"/>
        <v>#NUM!</v>
      </c>
      <c r="DT161" s="60">
        <f ca="1">AVERAGE(OFFSET($DS$3,0,0,'Données projet'!$E$14+1,1))-AVERAGE(OFFSET($H$3,0,0,'Données projet'!$E$14+1,1))</f>
        <v>474.63177687063143</v>
      </c>
      <c r="DU161" s="60">
        <f t="shared" si="131"/>
        <v>268.5956535713255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-3.979039320256561E-13</v>
      </c>
      <c r="EK161" s="18">
        <f>EJ161*VLOOKUP('Données projet'!$B$15,Paramètres!$A$1:$I$88,3,0)*VLOOKUP('Données projet'!$B$15,Paramètres!$A$1:$I$88,5,0)</f>
        <v>-3.4760887501761321E-13</v>
      </c>
      <c r="EL161" s="14" t="e">
        <f t="shared" si="179"/>
        <v>#NUM!</v>
      </c>
      <c r="EM161" s="22" t="e">
        <f t="shared" si="180"/>
        <v>#NUM!</v>
      </c>
      <c r="EN161" s="60" t="e">
        <f t="shared" si="134"/>
        <v>#NUM!</v>
      </c>
      <c r="EO161" s="60">
        <f ca="1">AVERAGE(OFFSET($EN$3,0,0,'Données projet'!$E$15+1,1))-AVERAGE(OFFSET($H$3,0,0,'Données projet'!$E$15+1,1))</f>
        <v>402.25078715328965</v>
      </c>
      <c r="EP161" s="60">
        <f t="shared" si="135"/>
        <v>232.06583422454258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8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42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46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86.814000000000206</v>
      </c>
      <c r="D162" s="12">
        <f t="shared" si="15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8">
        <f t="shared" si="111"/>
        <v>449.31108284084667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-4.5474735088646412E-13</v>
      </c>
      <c r="O162" s="14">
        <f>N162*VLOOKUP('Données projet'!$B$9,Paramètres!$A$1:$I$88,3,0)*VLOOKUP('Données projet'!$B$9,Paramètres!$A$1:$I$88,5,0)</f>
        <v>-2.7193891583010558E-13</v>
      </c>
      <c r="P162" s="14" t="e">
        <f t="shared" si="15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271.38000364539801</v>
      </c>
      <c r="T162" s="60">
        <f t="shared" si="110"/>
        <v>264.52026741435606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-1.1368683772161603E-13</v>
      </c>
      <c r="AJ162" s="14">
        <f>AI162*VLOOKUP('Données projet'!$B$10,Paramètres!$A$1:$I$88,3,0)*VLOOKUP('Données projet'!$B$10,Paramètres!$A$1:$I$88,5,0)</f>
        <v>-5.3205440053716299E-14</v>
      </c>
      <c r="AK162" s="14" t="e">
        <f t="shared" si="164"/>
        <v>#NUM!</v>
      </c>
      <c r="AL162" s="22" t="e">
        <f t="shared" si="165"/>
        <v>#NUM!</v>
      </c>
      <c r="AM162" s="60" t="e">
        <f t="shared" si="114"/>
        <v>#NUM!</v>
      </c>
      <c r="AN162" s="60">
        <f ca="1">AVERAGE(OFFSET($AM$3,0,0,'Données projet'!$E$10+1,1))-AVERAGE(OFFSET($H$3,0,0,'Données projet'!$E$10+1,1))</f>
        <v>337.78495403273814</v>
      </c>
      <c r="AO162" s="60">
        <f t="shared" si="115"/>
        <v>125.68207463669694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-3.979039320256561E-13</v>
      </c>
      <c r="BE162" s="14">
        <f>BD162*VLOOKUP('Données projet'!$B$11,Paramètres!$A$1:$I$88,3,0)*VLOOKUP('Données projet'!$B$11,Paramètres!$A$1:$I$88,5,0)</f>
        <v>-3.6002347769681362E-13</v>
      </c>
      <c r="BF162" s="14" t="e">
        <f t="shared" si="167"/>
        <v>#NUM!</v>
      </c>
      <c r="BG162" s="22" t="e">
        <f t="shared" si="168"/>
        <v>#NUM!</v>
      </c>
      <c r="BH162" s="60" t="e">
        <f t="shared" si="118"/>
        <v>#NUM!</v>
      </c>
      <c r="BI162" s="60">
        <f ca="1">AVERAGE(OFFSET($BH$3,0,0,'Données projet'!$E$11+1,1))-AVERAGE(OFFSET($H$3,0,0,'Données projet'!$E$11+1,1))</f>
        <v>418.35474121670717</v>
      </c>
      <c r="BJ162" s="60">
        <f t="shared" si="119"/>
        <v>240.19413322685813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0</v>
      </c>
      <c r="BZ162" s="14">
        <f>BY162*VLOOKUP('Données projet'!$B$12,Paramètres!$A$1:$I$88,3,0)*VLOOKUP('Données projet'!$B$12,Paramètres!$A$1:$I$88,5,0)</f>
        <v>0</v>
      </c>
      <c r="CA162" s="14" t="e">
        <f t="shared" si="170"/>
        <v>#NUM!</v>
      </c>
      <c r="CB162" s="22" t="e">
        <f t="shared" si="171"/>
        <v>#NUM!</v>
      </c>
      <c r="CC162" s="60" t="e">
        <f t="shared" si="122"/>
        <v>#NUM!</v>
      </c>
      <c r="CD162" s="60">
        <f ca="1">AVERAGE(OFFSET($CC$3,0,0,'Données projet'!$E$12+1,1))-AVERAGE(OFFSET($H$3,0,0,'Données projet'!$E$12+1,1))</f>
        <v>623.21217629928469</v>
      </c>
      <c r="CE162" s="60">
        <f t="shared" si="123"/>
        <v>481.72972161993044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-3.979039320256561E-13</v>
      </c>
      <c r="CU162" s="18">
        <f>CT162*VLOOKUP('Données projet'!$B$13,Paramètres!$A$1:$I$88,3,0)*VLOOKUP('Données projet'!$B$13,Paramètres!$A$1:$I$88,5,0)</f>
        <v>-3.8485268305521461E-13</v>
      </c>
      <c r="CV162" s="14" t="e">
        <f t="shared" si="173"/>
        <v>#NUM!</v>
      </c>
      <c r="CW162" s="22" t="e">
        <f t="shared" si="174"/>
        <v>#NUM!</v>
      </c>
      <c r="CX162" s="60" t="e">
        <f t="shared" si="126"/>
        <v>#NUM!</v>
      </c>
      <c r="CY162" s="60">
        <f ca="1">AVERAGE(OFFSET($CX$3,0,0,'Données projet'!$E$13+1,1))-AVERAGE(OFFSET($H$3,0,0,'Données projet'!$E$13+1,1))</f>
        <v>450.52897460309299</v>
      </c>
      <c r="CZ162" s="60">
        <f t="shared" si="127"/>
        <v>256.43229384163016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-3.979039320256561E-13</v>
      </c>
      <c r="DP162" s="18">
        <f>DO162*VLOOKUP('Données projet'!$B$14,Paramètres!$A$1:$I$88,3,0)*VLOOKUP('Données projet'!$B$14,Paramètres!$A$1:$I$88,5,0)</f>
        <v>-4.0347458707401528E-13</v>
      </c>
      <c r="DQ162" s="14" t="e">
        <f t="shared" si="176"/>
        <v>#NUM!</v>
      </c>
      <c r="DR162" s="22" t="e">
        <f t="shared" si="177"/>
        <v>#NUM!</v>
      </c>
      <c r="DS162" s="60" t="e">
        <f t="shared" si="130"/>
        <v>#NUM!</v>
      </c>
      <c r="DT162" s="60">
        <f ca="1">AVERAGE(OFFSET($DS$3,0,0,'Données projet'!$E$14+1,1))-AVERAGE(OFFSET($H$3,0,0,'Données projet'!$E$14+1,1))</f>
        <v>474.63177687063143</v>
      </c>
      <c r="DU162" s="60">
        <f t="shared" si="131"/>
        <v>268.5956535713255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-3.979039320256561E-13</v>
      </c>
      <c r="EK162" s="18">
        <f>EJ162*VLOOKUP('Données projet'!$B$15,Paramètres!$A$1:$I$88,3,0)*VLOOKUP('Données projet'!$B$15,Paramètres!$A$1:$I$88,5,0)</f>
        <v>-3.4760887501761321E-13</v>
      </c>
      <c r="EL162" s="14" t="e">
        <f t="shared" si="179"/>
        <v>#NUM!</v>
      </c>
      <c r="EM162" s="22" t="e">
        <f t="shared" si="180"/>
        <v>#NUM!</v>
      </c>
      <c r="EN162" s="60" t="e">
        <f t="shared" si="134"/>
        <v>#NUM!</v>
      </c>
      <c r="EO162" s="60">
        <f ca="1">AVERAGE(OFFSET($EN$3,0,0,'Données projet'!$E$15+1,1))-AVERAGE(OFFSET($H$3,0,0,'Données projet'!$E$15+1,1))</f>
        <v>402.25078715328965</v>
      </c>
      <c r="EP162" s="60">
        <f t="shared" si="135"/>
        <v>232.06583422454258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8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42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46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87.360000000000213</v>
      </c>
      <c r="D163" s="12">
        <f t="shared" si="15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8">
        <f t="shared" si="111"/>
        <v>450.4922591650743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-4.5474735088646412E-13</v>
      </c>
      <c r="O163" s="14">
        <f>N163*VLOOKUP('Données projet'!$B$9,Paramètres!$A$1:$I$88,3,0)*VLOOKUP('Données projet'!$B$9,Paramètres!$A$1:$I$88,5,0)</f>
        <v>-2.7193891583010558E-13</v>
      </c>
      <c r="P163" s="14" t="e">
        <f t="shared" si="15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271.38000364539801</v>
      </c>
      <c r="T163" s="60">
        <f t="shared" si="110"/>
        <v>264.52026741435606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-1.1368683772161603E-13</v>
      </c>
      <c r="AJ163" s="14">
        <f>AI163*VLOOKUP('Données projet'!$B$10,Paramètres!$A$1:$I$88,3,0)*VLOOKUP('Données projet'!$B$10,Paramètres!$A$1:$I$88,5,0)</f>
        <v>-5.3205440053716299E-14</v>
      </c>
      <c r="AK163" s="14" t="e">
        <f t="shared" si="164"/>
        <v>#NUM!</v>
      </c>
      <c r="AL163" s="22" t="e">
        <f t="shared" si="165"/>
        <v>#NUM!</v>
      </c>
      <c r="AM163" s="60" t="e">
        <f t="shared" si="114"/>
        <v>#NUM!</v>
      </c>
      <c r="AN163" s="60">
        <f ca="1">AVERAGE(OFFSET($AM$3,0,0,'Données projet'!$E$10+1,1))-AVERAGE(OFFSET($H$3,0,0,'Données projet'!$E$10+1,1))</f>
        <v>337.78495403273814</v>
      </c>
      <c r="AO163" s="60">
        <f t="shared" si="115"/>
        <v>125.68207463669694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-3.979039320256561E-13</v>
      </c>
      <c r="BE163" s="14">
        <f>BD163*VLOOKUP('Données projet'!$B$11,Paramètres!$A$1:$I$88,3,0)*VLOOKUP('Données projet'!$B$11,Paramètres!$A$1:$I$88,5,0)</f>
        <v>-3.6002347769681362E-13</v>
      </c>
      <c r="BF163" s="14" t="e">
        <f t="shared" si="167"/>
        <v>#NUM!</v>
      </c>
      <c r="BG163" s="22" t="e">
        <f t="shared" si="168"/>
        <v>#NUM!</v>
      </c>
      <c r="BH163" s="60" t="e">
        <f t="shared" si="118"/>
        <v>#NUM!</v>
      </c>
      <c r="BI163" s="60">
        <f ca="1">AVERAGE(OFFSET($BH$3,0,0,'Données projet'!$E$11+1,1))-AVERAGE(OFFSET($H$3,0,0,'Données projet'!$E$11+1,1))</f>
        <v>418.35474121670717</v>
      </c>
      <c r="BJ163" s="60">
        <f t="shared" si="119"/>
        <v>240.19413322685813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0</v>
      </c>
      <c r="BZ163" s="14">
        <f>BY163*VLOOKUP('Données projet'!$B$12,Paramètres!$A$1:$I$88,3,0)*VLOOKUP('Données projet'!$B$12,Paramètres!$A$1:$I$88,5,0)</f>
        <v>0</v>
      </c>
      <c r="CA163" s="14" t="e">
        <f t="shared" si="170"/>
        <v>#NUM!</v>
      </c>
      <c r="CB163" s="22" t="e">
        <f t="shared" si="171"/>
        <v>#NUM!</v>
      </c>
      <c r="CC163" s="60" t="e">
        <f t="shared" si="122"/>
        <v>#NUM!</v>
      </c>
      <c r="CD163" s="60">
        <f ca="1">AVERAGE(OFFSET($CC$3,0,0,'Données projet'!$E$12+1,1))-AVERAGE(OFFSET($H$3,0,0,'Données projet'!$E$12+1,1))</f>
        <v>623.21217629928469</v>
      </c>
      <c r="CE163" s="60">
        <f t="shared" si="123"/>
        <v>481.72972161993044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-3.979039320256561E-13</v>
      </c>
      <c r="CU163" s="18">
        <f>CT163*VLOOKUP('Données projet'!$B$13,Paramètres!$A$1:$I$88,3,0)*VLOOKUP('Données projet'!$B$13,Paramètres!$A$1:$I$88,5,0)</f>
        <v>-3.8485268305521461E-13</v>
      </c>
      <c r="CV163" s="14" t="e">
        <f t="shared" si="173"/>
        <v>#NUM!</v>
      </c>
      <c r="CW163" s="22" t="e">
        <f t="shared" si="174"/>
        <v>#NUM!</v>
      </c>
      <c r="CX163" s="60" t="e">
        <f t="shared" si="126"/>
        <v>#NUM!</v>
      </c>
      <c r="CY163" s="60">
        <f ca="1">AVERAGE(OFFSET($CX$3,0,0,'Données projet'!$E$13+1,1))-AVERAGE(OFFSET($H$3,0,0,'Données projet'!$E$13+1,1))</f>
        <v>450.52897460309299</v>
      </c>
      <c r="CZ163" s="60">
        <f t="shared" si="127"/>
        <v>256.43229384163016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-3.979039320256561E-13</v>
      </c>
      <c r="DP163" s="18">
        <f>DO163*VLOOKUP('Données projet'!$B$14,Paramètres!$A$1:$I$88,3,0)*VLOOKUP('Données projet'!$B$14,Paramètres!$A$1:$I$88,5,0)</f>
        <v>-4.0347458707401528E-13</v>
      </c>
      <c r="DQ163" s="14" t="e">
        <f t="shared" si="176"/>
        <v>#NUM!</v>
      </c>
      <c r="DR163" s="22" t="e">
        <f t="shared" si="177"/>
        <v>#NUM!</v>
      </c>
      <c r="DS163" s="60" t="e">
        <f t="shared" si="130"/>
        <v>#NUM!</v>
      </c>
      <c r="DT163" s="60">
        <f ca="1">AVERAGE(OFFSET($DS$3,0,0,'Données projet'!$E$14+1,1))-AVERAGE(OFFSET($H$3,0,0,'Données projet'!$E$14+1,1))</f>
        <v>474.63177687063143</v>
      </c>
      <c r="DU163" s="60">
        <f t="shared" si="131"/>
        <v>268.5956535713255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-3.979039320256561E-13</v>
      </c>
      <c r="EK163" s="18">
        <f>EJ163*VLOOKUP('Données projet'!$B$15,Paramètres!$A$1:$I$88,3,0)*VLOOKUP('Données projet'!$B$15,Paramètres!$A$1:$I$88,5,0)</f>
        <v>-3.4760887501761321E-13</v>
      </c>
      <c r="EL163" s="14" t="e">
        <f t="shared" si="179"/>
        <v>#NUM!</v>
      </c>
      <c r="EM163" s="22" t="e">
        <f t="shared" si="180"/>
        <v>#NUM!</v>
      </c>
      <c r="EN163" s="60" t="e">
        <f t="shared" si="134"/>
        <v>#NUM!</v>
      </c>
      <c r="EO163" s="60">
        <f ca="1">AVERAGE(OFFSET($EN$3,0,0,'Données projet'!$E$15+1,1))-AVERAGE(OFFSET($H$3,0,0,'Données projet'!$E$15+1,1))</f>
        <v>402.25078715328965</v>
      </c>
      <c r="EP163" s="60">
        <f t="shared" si="135"/>
        <v>232.06583422454258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8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42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46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87.906000000000219</v>
      </c>
      <c r="D164" s="12">
        <f t="shared" si="15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8">
        <f t="shared" si="111"/>
        <v>451.67326805940763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-4.5474735088646412E-13</v>
      </c>
      <c r="O164" s="14">
        <f>N164*VLOOKUP('Données projet'!$B$9,Paramètres!$A$1:$I$88,3,0)*VLOOKUP('Données projet'!$B$9,Paramètres!$A$1:$I$88,5,0)</f>
        <v>-2.7193891583010558E-13</v>
      </c>
      <c r="P164" s="14" t="e">
        <f t="shared" si="15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271.38000364539801</v>
      </c>
      <c r="T164" s="60">
        <f t="shared" si="110"/>
        <v>264.52026741435606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-1.1368683772161603E-13</v>
      </c>
      <c r="AJ164" s="14">
        <f>AI164*VLOOKUP('Données projet'!$B$10,Paramètres!$A$1:$I$88,3,0)*VLOOKUP('Données projet'!$B$10,Paramètres!$A$1:$I$88,5,0)</f>
        <v>-5.3205440053716299E-14</v>
      </c>
      <c r="AK164" s="14" t="e">
        <f t="shared" si="164"/>
        <v>#NUM!</v>
      </c>
      <c r="AL164" s="22" t="e">
        <f t="shared" si="165"/>
        <v>#NUM!</v>
      </c>
      <c r="AM164" s="60" t="e">
        <f t="shared" si="114"/>
        <v>#NUM!</v>
      </c>
      <c r="AN164" s="60">
        <f ca="1">AVERAGE(OFFSET($AM$3,0,0,'Données projet'!$E$10+1,1))-AVERAGE(OFFSET($H$3,0,0,'Données projet'!$E$10+1,1))</f>
        <v>337.78495403273814</v>
      </c>
      <c r="AO164" s="60">
        <f t="shared" si="115"/>
        <v>125.68207463669694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-3.979039320256561E-13</v>
      </c>
      <c r="BE164" s="14">
        <f>BD164*VLOOKUP('Données projet'!$B$11,Paramètres!$A$1:$I$88,3,0)*VLOOKUP('Données projet'!$B$11,Paramètres!$A$1:$I$88,5,0)</f>
        <v>-3.6002347769681362E-13</v>
      </c>
      <c r="BF164" s="14" t="e">
        <f t="shared" si="167"/>
        <v>#NUM!</v>
      </c>
      <c r="BG164" s="22" t="e">
        <f t="shared" si="168"/>
        <v>#NUM!</v>
      </c>
      <c r="BH164" s="60" t="e">
        <f t="shared" si="118"/>
        <v>#NUM!</v>
      </c>
      <c r="BI164" s="60">
        <f ca="1">AVERAGE(OFFSET($BH$3,0,0,'Données projet'!$E$11+1,1))-AVERAGE(OFFSET($H$3,0,0,'Données projet'!$E$11+1,1))</f>
        <v>418.35474121670717</v>
      </c>
      <c r="BJ164" s="60">
        <f t="shared" si="119"/>
        <v>240.19413322685813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0</v>
      </c>
      <c r="BZ164" s="14">
        <f>BY164*VLOOKUP('Données projet'!$B$12,Paramètres!$A$1:$I$88,3,0)*VLOOKUP('Données projet'!$B$12,Paramètres!$A$1:$I$88,5,0)</f>
        <v>0</v>
      </c>
      <c r="CA164" s="14" t="e">
        <f t="shared" si="170"/>
        <v>#NUM!</v>
      </c>
      <c r="CB164" s="22" t="e">
        <f t="shared" si="171"/>
        <v>#NUM!</v>
      </c>
      <c r="CC164" s="60" t="e">
        <f t="shared" si="122"/>
        <v>#NUM!</v>
      </c>
      <c r="CD164" s="60">
        <f ca="1">AVERAGE(OFFSET($CC$3,0,0,'Données projet'!$E$12+1,1))-AVERAGE(OFFSET($H$3,0,0,'Données projet'!$E$12+1,1))</f>
        <v>623.21217629928469</v>
      </c>
      <c r="CE164" s="60">
        <f t="shared" si="123"/>
        <v>481.72972161993044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-3.979039320256561E-13</v>
      </c>
      <c r="CU164" s="18">
        <f>CT164*VLOOKUP('Données projet'!$B$13,Paramètres!$A$1:$I$88,3,0)*VLOOKUP('Données projet'!$B$13,Paramètres!$A$1:$I$88,5,0)</f>
        <v>-3.8485268305521461E-13</v>
      </c>
      <c r="CV164" s="14" t="e">
        <f t="shared" si="173"/>
        <v>#NUM!</v>
      </c>
      <c r="CW164" s="22" t="e">
        <f t="shared" si="174"/>
        <v>#NUM!</v>
      </c>
      <c r="CX164" s="60" t="e">
        <f t="shared" si="126"/>
        <v>#NUM!</v>
      </c>
      <c r="CY164" s="60">
        <f ca="1">AVERAGE(OFFSET($CX$3,0,0,'Données projet'!$E$13+1,1))-AVERAGE(OFFSET($H$3,0,0,'Données projet'!$E$13+1,1))</f>
        <v>450.52897460309299</v>
      </c>
      <c r="CZ164" s="60">
        <f t="shared" si="127"/>
        <v>256.43229384163016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-3.979039320256561E-13</v>
      </c>
      <c r="DP164" s="18">
        <f>DO164*VLOOKUP('Données projet'!$B$14,Paramètres!$A$1:$I$88,3,0)*VLOOKUP('Données projet'!$B$14,Paramètres!$A$1:$I$88,5,0)</f>
        <v>-4.0347458707401528E-13</v>
      </c>
      <c r="DQ164" s="14" t="e">
        <f t="shared" si="176"/>
        <v>#NUM!</v>
      </c>
      <c r="DR164" s="22" t="e">
        <f t="shared" si="177"/>
        <v>#NUM!</v>
      </c>
      <c r="DS164" s="60" t="e">
        <f t="shared" si="130"/>
        <v>#NUM!</v>
      </c>
      <c r="DT164" s="60">
        <f ca="1">AVERAGE(OFFSET($DS$3,0,0,'Données projet'!$E$14+1,1))-AVERAGE(OFFSET($H$3,0,0,'Données projet'!$E$14+1,1))</f>
        <v>474.63177687063143</v>
      </c>
      <c r="DU164" s="60">
        <f t="shared" si="131"/>
        <v>268.5956535713255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-3.979039320256561E-13</v>
      </c>
      <c r="EK164" s="18">
        <f>EJ164*VLOOKUP('Données projet'!$B$15,Paramètres!$A$1:$I$88,3,0)*VLOOKUP('Données projet'!$B$15,Paramètres!$A$1:$I$88,5,0)</f>
        <v>-3.4760887501761321E-13</v>
      </c>
      <c r="EL164" s="14" t="e">
        <f t="shared" si="179"/>
        <v>#NUM!</v>
      </c>
      <c r="EM164" s="22" t="e">
        <f t="shared" si="180"/>
        <v>#NUM!</v>
      </c>
      <c r="EN164" s="60" t="e">
        <f t="shared" si="134"/>
        <v>#NUM!</v>
      </c>
      <c r="EO164" s="60">
        <f ca="1">AVERAGE(OFFSET($EN$3,0,0,'Données projet'!$E$15+1,1))-AVERAGE(OFFSET($H$3,0,0,'Données projet'!$E$15+1,1))</f>
        <v>402.25078715328965</v>
      </c>
      <c r="EP164" s="60">
        <f t="shared" si="135"/>
        <v>232.06583422454258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8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42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46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88.452000000000226</v>
      </c>
      <c r="D165" s="12">
        <f t="shared" si="15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8">
        <f t="shared" si="111"/>
        <v>452.85411068442789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-4.5474735088646412E-13</v>
      </c>
      <c r="O165" s="14">
        <f>N165*VLOOKUP('Données projet'!$B$9,Paramètres!$A$1:$I$88,3,0)*VLOOKUP('Données projet'!$B$9,Paramètres!$A$1:$I$88,5,0)</f>
        <v>-2.7193891583010558E-13</v>
      </c>
      <c r="P165" s="14" t="e">
        <f t="shared" si="15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271.38000364539801</v>
      </c>
      <c r="T165" s="60">
        <f t="shared" si="110"/>
        <v>264.52026741435606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-1.1368683772161603E-13</v>
      </c>
      <c r="AJ165" s="14">
        <f>AI165*VLOOKUP('Données projet'!$B$10,Paramètres!$A$1:$I$88,3,0)*VLOOKUP('Données projet'!$B$10,Paramètres!$A$1:$I$88,5,0)</f>
        <v>-5.3205440053716299E-14</v>
      </c>
      <c r="AK165" s="14" t="e">
        <f t="shared" si="164"/>
        <v>#NUM!</v>
      </c>
      <c r="AL165" s="22" t="e">
        <f t="shared" si="165"/>
        <v>#NUM!</v>
      </c>
      <c r="AM165" s="60" t="e">
        <f t="shared" si="114"/>
        <v>#NUM!</v>
      </c>
      <c r="AN165" s="60">
        <f ca="1">AVERAGE(OFFSET($AM$3,0,0,'Données projet'!$E$10+1,1))-AVERAGE(OFFSET($H$3,0,0,'Données projet'!$E$10+1,1))</f>
        <v>337.78495403273814</v>
      </c>
      <c r="AO165" s="60">
        <f t="shared" si="115"/>
        <v>125.68207463669694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-3.979039320256561E-13</v>
      </c>
      <c r="BE165" s="14">
        <f>BD165*VLOOKUP('Données projet'!$B$11,Paramètres!$A$1:$I$88,3,0)*VLOOKUP('Données projet'!$B$11,Paramètres!$A$1:$I$88,5,0)</f>
        <v>-3.6002347769681362E-13</v>
      </c>
      <c r="BF165" s="14" t="e">
        <f t="shared" si="167"/>
        <v>#NUM!</v>
      </c>
      <c r="BG165" s="22" t="e">
        <f t="shared" si="168"/>
        <v>#NUM!</v>
      </c>
      <c r="BH165" s="60" t="e">
        <f t="shared" si="118"/>
        <v>#NUM!</v>
      </c>
      <c r="BI165" s="60">
        <f ca="1">AVERAGE(OFFSET($BH$3,0,0,'Données projet'!$E$11+1,1))-AVERAGE(OFFSET($H$3,0,0,'Données projet'!$E$11+1,1))</f>
        <v>418.35474121670717</v>
      </c>
      <c r="BJ165" s="60">
        <f t="shared" si="119"/>
        <v>240.19413322685813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0</v>
      </c>
      <c r="BZ165" s="14">
        <f>BY165*VLOOKUP('Données projet'!$B$12,Paramètres!$A$1:$I$88,3,0)*VLOOKUP('Données projet'!$B$12,Paramètres!$A$1:$I$88,5,0)</f>
        <v>0</v>
      </c>
      <c r="CA165" s="14" t="e">
        <f t="shared" si="170"/>
        <v>#NUM!</v>
      </c>
      <c r="CB165" s="22" t="e">
        <f t="shared" si="171"/>
        <v>#NUM!</v>
      </c>
      <c r="CC165" s="60" t="e">
        <f t="shared" si="122"/>
        <v>#NUM!</v>
      </c>
      <c r="CD165" s="60">
        <f ca="1">AVERAGE(OFFSET($CC$3,0,0,'Données projet'!$E$12+1,1))-AVERAGE(OFFSET($H$3,0,0,'Données projet'!$E$12+1,1))</f>
        <v>623.21217629928469</v>
      </c>
      <c r="CE165" s="60">
        <f t="shared" si="123"/>
        <v>481.72972161993044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-3.979039320256561E-13</v>
      </c>
      <c r="CU165" s="18">
        <f>CT165*VLOOKUP('Données projet'!$B$13,Paramètres!$A$1:$I$88,3,0)*VLOOKUP('Données projet'!$B$13,Paramètres!$A$1:$I$88,5,0)</f>
        <v>-3.8485268305521461E-13</v>
      </c>
      <c r="CV165" s="14" t="e">
        <f t="shared" si="173"/>
        <v>#NUM!</v>
      </c>
      <c r="CW165" s="22" t="e">
        <f t="shared" si="174"/>
        <v>#NUM!</v>
      </c>
      <c r="CX165" s="60" t="e">
        <f t="shared" si="126"/>
        <v>#NUM!</v>
      </c>
      <c r="CY165" s="60">
        <f ca="1">AVERAGE(OFFSET($CX$3,0,0,'Données projet'!$E$13+1,1))-AVERAGE(OFFSET($H$3,0,0,'Données projet'!$E$13+1,1))</f>
        <v>450.52897460309299</v>
      </c>
      <c r="CZ165" s="60">
        <f t="shared" si="127"/>
        <v>256.43229384163016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-3.979039320256561E-13</v>
      </c>
      <c r="DP165" s="18">
        <f>DO165*VLOOKUP('Données projet'!$B$14,Paramètres!$A$1:$I$88,3,0)*VLOOKUP('Données projet'!$B$14,Paramètres!$A$1:$I$88,5,0)</f>
        <v>-4.0347458707401528E-13</v>
      </c>
      <c r="DQ165" s="14" t="e">
        <f t="shared" si="176"/>
        <v>#NUM!</v>
      </c>
      <c r="DR165" s="22" t="e">
        <f t="shared" si="177"/>
        <v>#NUM!</v>
      </c>
      <c r="DS165" s="60" t="e">
        <f t="shared" si="130"/>
        <v>#NUM!</v>
      </c>
      <c r="DT165" s="60">
        <f ca="1">AVERAGE(OFFSET($DS$3,0,0,'Données projet'!$E$14+1,1))-AVERAGE(OFFSET($H$3,0,0,'Données projet'!$E$14+1,1))</f>
        <v>474.63177687063143</v>
      </c>
      <c r="DU165" s="60">
        <f t="shared" si="131"/>
        <v>268.5956535713255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-3.979039320256561E-13</v>
      </c>
      <c r="EK165" s="18">
        <f>EJ165*VLOOKUP('Données projet'!$B$15,Paramètres!$A$1:$I$88,3,0)*VLOOKUP('Données projet'!$B$15,Paramètres!$A$1:$I$88,5,0)</f>
        <v>-3.4760887501761321E-13</v>
      </c>
      <c r="EL165" s="14" t="e">
        <f t="shared" si="179"/>
        <v>#NUM!</v>
      </c>
      <c r="EM165" s="22" t="e">
        <f t="shared" si="180"/>
        <v>#NUM!</v>
      </c>
      <c r="EN165" s="60" t="e">
        <f t="shared" si="134"/>
        <v>#NUM!</v>
      </c>
      <c r="EO165" s="60">
        <f ca="1">AVERAGE(OFFSET($EN$3,0,0,'Données projet'!$E$15+1,1))-AVERAGE(OFFSET($H$3,0,0,'Données projet'!$E$15+1,1))</f>
        <v>402.25078715328965</v>
      </c>
      <c r="EP165" s="60">
        <f t="shared" si="135"/>
        <v>232.06583422454258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8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42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46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88.998000000000232</v>
      </c>
      <c r="D166" s="12">
        <f t="shared" si="15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8">
        <f t="shared" si="111"/>
        <v>454.03478818555948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-4.5474735088646412E-13</v>
      </c>
      <c r="O166" s="14">
        <f>N166*VLOOKUP('Données projet'!$B$9,Paramètres!$A$1:$I$88,3,0)*VLOOKUP('Données projet'!$B$9,Paramètres!$A$1:$I$88,5,0)</f>
        <v>-2.7193891583010558E-13</v>
      </c>
      <c r="P166" s="14" t="e">
        <f t="shared" si="15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271.38000364539801</v>
      </c>
      <c r="T166" s="60">
        <f t="shared" si="110"/>
        <v>264.52026741435606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-1.1368683772161603E-13</v>
      </c>
      <c r="AJ166" s="14">
        <f>AI166*VLOOKUP('Données projet'!$B$10,Paramètres!$A$1:$I$88,3,0)*VLOOKUP('Données projet'!$B$10,Paramètres!$A$1:$I$88,5,0)</f>
        <v>-5.3205440053716299E-14</v>
      </c>
      <c r="AK166" s="14" t="e">
        <f t="shared" si="164"/>
        <v>#NUM!</v>
      </c>
      <c r="AL166" s="22" t="e">
        <f t="shared" si="165"/>
        <v>#NUM!</v>
      </c>
      <c r="AM166" s="60" t="e">
        <f t="shared" si="114"/>
        <v>#NUM!</v>
      </c>
      <c r="AN166" s="60">
        <f ca="1">AVERAGE(OFFSET($AM$3,0,0,'Données projet'!$E$10+1,1))-AVERAGE(OFFSET($H$3,0,0,'Données projet'!$E$10+1,1))</f>
        <v>337.78495403273814</v>
      </c>
      <c r="AO166" s="60">
        <f t="shared" si="115"/>
        <v>125.68207463669694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-3.979039320256561E-13</v>
      </c>
      <c r="BE166" s="14">
        <f>BD166*VLOOKUP('Données projet'!$B$11,Paramètres!$A$1:$I$88,3,0)*VLOOKUP('Données projet'!$B$11,Paramètres!$A$1:$I$88,5,0)</f>
        <v>-3.6002347769681362E-13</v>
      </c>
      <c r="BF166" s="14" t="e">
        <f t="shared" si="167"/>
        <v>#NUM!</v>
      </c>
      <c r="BG166" s="22" t="e">
        <f t="shared" si="168"/>
        <v>#NUM!</v>
      </c>
      <c r="BH166" s="60" t="e">
        <f t="shared" si="118"/>
        <v>#NUM!</v>
      </c>
      <c r="BI166" s="60">
        <f ca="1">AVERAGE(OFFSET($BH$3,0,0,'Données projet'!$E$11+1,1))-AVERAGE(OFFSET($H$3,0,0,'Données projet'!$E$11+1,1))</f>
        <v>418.35474121670717</v>
      </c>
      <c r="BJ166" s="60">
        <f t="shared" si="119"/>
        <v>240.19413322685813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0</v>
      </c>
      <c r="BZ166" s="14">
        <f>BY166*VLOOKUP('Données projet'!$B$12,Paramètres!$A$1:$I$88,3,0)*VLOOKUP('Données projet'!$B$12,Paramètres!$A$1:$I$88,5,0)</f>
        <v>0</v>
      </c>
      <c r="CA166" s="14" t="e">
        <f t="shared" si="170"/>
        <v>#NUM!</v>
      </c>
      <c r="CB166" s="22" t="e">
        <f t="shared" si="171"/>
        <v>#NUM!</v>
      </c>
      <c r="CC166" s="60" t="e">
        <f t="shared" si="122"/>
        <v>#NUM!</v>
      </c>
      <c r="CD166" s="60">
        <f ca="1">AVERAGE(OFFSET($CC$3,0,0,'Données projet'!$E$12+1,1))-AVERAGE(OFFSET($H$3,0,0,'Données projet'!$E$12+1,1))</f>
        <v>623.21217629928469</v>
      </c>
      <c r="CE166" s="60">
        <f t="shared" si="123"/>
        <v>481.72972161993044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-3.979039320256561E-13</v>
      </c>
      <c r="CU166" s="18">
        <f>CT166*VLOOKUP('Données projet'!$B$13,Paramètres!$A$1:$I$88,3,0)*VLOOKUP('Données projet'!$B$13,Paramètres!$A$1:$I$88,5,0)</f>
        <v>-3.8485268305521461E-13</v>
      </c>
      <c r="CV166" s="14" t="e">
        <f t="shared" si="173"/>
        <v>#NUM!</v>
      </c>
      <c r="CW166" s="22" t="e">
        <f t="shared" si="174"/>
        <v>#NUM!</v>
      </c>
      <c r="CX166" s="60" t="e">
        <f t="shared" si="126"/>
        <v>#NUM!</v>
      </c>
      <c r="CY166" s="60">
        <f ca="1">AVERAGE(OFFSET($CX$3,0,0,'Données projet'!$E$13+1,1))-AVERAGE(OFFSET($H$3,0,0,'Données projet'!$E$13+1,1))</f>
        <v>450.52897460309299</v>
      </c>
      <c r="CZ166" s="60">
        <f t="shared" si="127"/>
        <v>256.43229384163016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-3.979039320256561E-13</v>
      </c>
      <c r="DP166" s="18">
        <f>DO166*VLOOKUP('Données projet'!$B$14,Paramètres!$A$1:$I$88,3,0)*VLOOKUP('Données projet'!$B$14,Paramètres!$A$1:$I$88,5,0)</f>
        <v>-4.0347458707401528E-13</v>
      </c>
      <c r="DQ166" s="14" t="e">
        <f t="shared" si="176"/>
        <v>#NUM!</v>
      </c>
      <c r="DR166" s="22" t="e">
        <f t="shared" si="177"/>
        <v>#NUM!</v>
      </c>
      <c r="DS166" s="60" t="e">
        <f t="shared" si="130"/>
        <v>#NUM!</v>
      </c>
      <c r="DT166" s="60">
        <f ca="1">AVERAGE(OFFSET($DS$3,0,0,'Données projet'!$E$14+1,1))-AVERAGE(OFFSET($H$3,0,0,'Données projet'!$E$14+1,1))</f>
        <v>474.63177687063143</v>
      </c>
      <c r="DU166" s="60">
        <f t="shared" si="131"/>
        <v>268.5956535713255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-3.979039320256561E-13</v>
      </c>
      <c r="EK166" s="18">
        <f>EJ166*VLOOKUP('Données projet'!$B$15,Paramètres!$A$1:$I$88,3,0)*VLOOKUP('Données projet'!$B$15,Paramètres!$A$1:$I$88,5,0)</f>
        <v>-3.4760887501761321E-13</v>
      </c>
      <c r="EL166" s="14" t="e">
        <f t="shared" si="179"/>
        <v>#NUM!</v>
      </c>
      <c r="EM166" s="22" t="e">
        <f t="shared" si="180"/>
        <v>#NUM!</v>
      </c>
      <c r="EN166" s="60" t="e">
        <f t="shared" si="134"/>
        <v>#NUM!</v>
      </c>
      <c r="EO166" s="60">
        <f ca="1">AVERAGE(OFFSET($EN$3,0,0,'Données projet'!$E$15+1,1))-AVERAGE(OFFSET($H$3,0,0,'Données projet'!$E$15+1,1))</f>
        <v>402.25078715328965</v>
      </c>
      <c r="EP166" s="60">
        <f t="shared" si="135"/>
        <v>232.06583422454258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8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42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46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89.544000000000239</v>
      </c>
      <c r="D167" s="12">
        <f t="shared" si="15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8">
        <f t="shared" si="111"/>
        <v>455.21530169335966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-4.5474735088646412E-13</v>
      </c>
      <c r="O167" s="14">
        <f>N167*VLOOKUP('Données projet'!$B$9,Paramètres!$A$1:$I$88,3,0)*VLOOKUP('Données projet'!$B$9,Paramètres!$A$1:$I$88,5,0)</f>
        <v>-2.7193891583010558E-13</v>
      </c>
      <c r="P167" s="14" t="e">
        <f t="shared" si="15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271.38000364539801</v>
      </c>
      <c r="T167" s="60">
        <f t="shared" si="110"/>
        <v>264.52026741435606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-1.1368683772161603E-13</v>
      </c>
      <c r="AJ167" s="14">
        <f>AI167*VLOOKUP('Données projet'!$B$10,Paramètres!$A$1:$I$88,3,0)*VLOOKUP('Données projet'!$B$10,Paramètres!$A$1:$I$88,5,0)</f>
        <v>-5.3205440053716299E-14</v>
      </c>
      <c r="AK167" s="14" t="e">
        <f t="shared" si="164"/>
        <v>#NUM!</v>
      </c>
      <c r="AL167" s="22" t="e">
        <f t="shared" si="165"/>
        <v>#NUM!</v>
      </c>
      <c r="AM167" s="60" t="e">
        <f t="shared" si="114"/>
        <v>#NUM!</v>
      </c>
      <c r="AN167" s="60">
        <f ca="1">AVERAGE(OFFSET($AM$3,0,0,'Données projet'!$E$10+1,1))-AVERAGE(OFFSET($H$3,0,0,'Données projet'!$E$10+1,1))</f>
        <v>337.78495403273814</v>
      </c>
      <c r="AO167" s="60">
        <f t="shared" si="115"/>
        <v>125.68207463669694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-3.979039320256561E-13</v>
      </c>
      <c r="BE167" s="14">
        <f>BD167*VLOOKUP('Données projet'!$B$11,Paramètres!$A$1:$I$88,3,0)*VLOOKUP('Données projet'!$B$11,Paramètres!$A$1:$I$88,5,0)</f>
        <v>-3.6002347769681362E-13</v>
      </c>
      <c r="BF167" s="14" t="e">
        <f t="shared" si="167"/>
        <v>#NUM!</v>
      </c>
      <c r="BG167" s="22" t="e">
        <f t="shared" si="168"/>
        <v>#NUM!</v>
      </c>
      <c r="BH167" s="60" t="e">
        <f t="shared" si="118"/>
        <v>#NUM!</v>
      </c>
      <c r="BI167" s="60">
        <f ca="1">AVERAGE(OFFSET($BH$3,0,0,'Données projet'!$E$11+1,1))-AVERAGE(OFFSET($H$3,0,0,'Données projet'!$E$11+1,1))</f>
        <v>418.35474121670717</v>
      </c>
      <c r="BJ167" s="60">
        <f t="shared" si="119"/>
        <v>240.19413322685813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0</v>
      </c>
      <c r="BZ167" s="14">
        <f>BY167*VLOOKUP('Données projet'!$B$12,Paramètres!$A$1:$I$88,3,0)*VLOOKUP('Données projet'!$B$12,Paramètres!$A$1:$I$88,5,0)</f>
        <v>0</v>
      </c>
      <c r="CA167" s="14" t="e">
        <f t="shared" si="170"/>
        <v>#NUM!</v>
      </c>
      <c r="CB167" s="22" t="e">
        <f t="shared" si="171"/>
        <v>#NUM!</v>
      </c>
      <c r="CC167" s="60" t="e">
        <f t="shared" si="122"/>
        <v>#NUM!</v>
      </c>
      <c r="CD167" s="60">
        <f ca="1">AVERAGE(OFFSET($CC$3,0,0,'Données projet'!$E$12+1,1))-AVERAGE(OFFSET($H$3,0,0,'Données projet'!$E$12+1,1))</f>
        <v>623.21217629928469</v>
      </c>
      <c r="CE167" s="60">
        <f t="shared" si="123"/>
        <v>481.72972161993044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-3.979039320256561E-13</v>
      </c>
      <c r="CU167" s="18">
        <f>CT167*VLOOKUP('Données projet'!$B$13,Paramètres!$A$1:$I$88,3,0)*VLOOKUP('Données projet'!$B$13,Paramètres!$A$1:$I$88,5,0)</f>
        <v>-3.8485268305521461E-13</v>
      </c>
      <c r="CV167" s="14" t="e">
        <f t="shared" si="173"/>
        <v>#NUM!</v>
      </c>
      <c r="CW167" s="22" t="e">
        <f t="shared" si="174"/>
        <v>#NUM!</v>
      </c>
      <c r="CX167" s="60" t="e">
        <f t="shared" si="126"/>
        <v>#NUM!</v>
      </c>
      <c r="CY167" s="60">
        <f ca="1">AVERAGE(OFFSET($CX$3,0,0,'Données projet'!$E$13+1,1))-AVERAGE(OFFSET($H$3,0,0,'Données projet'!$E$13+1,1))</f>
        <v>450.52897460309299</v>
      </c>
      <c r="CZ167" s="60">
        <f t="shared" si="127"/>
        <v>256.43229384163016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-3.979039320256561E-13</v>
      </c>
      <c r="DP167" s="18">
        <f>DO167*VLOOKUP('Données projet'!$B$14,Paramètres!$A$1:$I$88,3,0)*VLOOKUP('Données projet'!$B$14,Paramètres!$A$1:$I$88,5,0)</f>
        <v>-4.0347458707401528E-13</v>
      </c>
      <c r="DQ167" s="14" t="e">
        <f t="shared" si="176"/>
        <v>#NUM!</v>
      </c>
      <c r="DR167" s="22" t="e">
        <f t="shared" si="177"/>
        <v>#NUM!</v>
      </c>
      <c r="DS167" s="60" t="e">
        <f t="shared" si="130"/>
        <v>#NUM!</v>
      </c>
      <c r="DT167" s="60">
        <f ca="1">AVERAGE(OFFSET($DS$3,0,0,'Données projet'!$E$14+1,1))-AVERAGE(OFFSET($H$3,0,0,'Données projet'!$E$14+1,1))</f>
        <v>474.63177687063143</v>
      </c>
      <c r="DU167" s="60">
        <f t="shared" si="131"/>
        <v>268.5956535713255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-3.979039320256561E-13</v>
      </c>
      <c r="EK167" s="18">
        <f>EJ167*VLOOKUP('Données projet'!$B$15,Paramètres!$A$1:$I$88,3,0)*VLOOKUP('Données projet'!$B$15,Paramètres!$A$1:$I$88,5,0)</f>
        <v>-3.4760887501761321E-13</v>
      </c>
      <c r="EL167" s="14" t="e">
        <f t="shared" si="179"/>
        <v>#NUM!</v>
      </c>
      <c r="EM167" s="22" t="e">
        <f t="shared" si="180"/>
        <v>#NUM!</v>
      </c>
      <c r="EN167" s="60" t="e">
        <f t="shared" si="134"/>
        <v>#NUM!</v>
      </c>
      <c r="EO167" s="60">
        <f ca="1">AVERAGE(OFFSET($EN$3,0,0,'Données projet'!$E$15+1,1))-AVERAGE(OFFSET($H$3,0,0,'Données projet'!$E$15+1,1))</f>
        <v>402.25078715328965</v>
      </c>
      <c r="EP167" s="60">
        <f t="shared" si="135"/>
        <v>232.06583422454258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8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42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46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90.090000000000245</v>
      </c>
      <c r="D168" s="12">
        <f t="shared" si="15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8">
        <f t="shared" si="111"/>
        <v>456.39565232380079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-4.5474735088646412E-13</v>
      </c>
      <c r="O168" s="14">
        <f>N168*VLOOKUP('Données projet'!$B$9,Paramètres!$A$1:$I$88,3,0)*VLOOKUP('Données projet'!$B$9,Paramètres!$A$1:$I$88,5,0)</f>
        <v>-2.7193891583010558E-13</v>
      </c>
      <c r="P168" s="14" t="e">
        <f t="shared" si="15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271.38000364539801</v>
      </c>
      <c r="T168" s="60">
        <f t="shared" si="110"/>
        <v>264.52026741435606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-1.1368683772161603E-13</v>
      </c>
      <c r="AJ168" s="14">
        <f>AI168*VLOOKUP('Données projet'!$B$10,Paramètres!$A$1:$I$88,3,0)*VLOOKUP('Données projet'!$B$10,Paramètres!$A$1:$I$88,5,0)</f>
        <v>-5.3205440053716299E-14</v>
      </c>
      <c r="AK168" s="14" t="e">
        <f t="shared" si="164"/>
        <v>#NUM!</v>
      </c>
      <c r="AL168" s="22" t="e">
        <f t="shared" si="165"/>
        <v>#NUM!</v>
      </c>
      <c r="AM168" s="60" t="e">
        <f t="shared" si="114"/>
        <v>#NUM!</v>
      </c>
      <c r="AN168" s="60">
        <f ca="1">AVERAGE(OFFSET($AM$3,0,0,'Données projet'!$E$10+1,1))-AVERAGE(OFFSET($H$3,0,0,'Données projet'!$E$10+1,1))</f>
        <v>337.78495403273814</v>
      </c>
      <c r="AO168" s="60">
        <f t="shared" si="115"/>
        <v>125.68207463669694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-3.979039320256561E-13</v>
      </c>
      <c r="BE168" s="14">
        <f>BD168*VLOOKUP('Données projet'!$B$11,Paramètres!$A$1:$I$88,3,0)*VLOOKUP('Données projet'!$B$11,Paramètres!$A$1:$I$88,5,0)</f>
        <v>-3.6002347769681362E-13</v>
      </c>
      <c r="BF168" s="14" t="e">
        <f t="shared" si="167"/>
        <v>#NUM!</v>
      </c>
      <c r="BG168" s="22" t="e">
        <f t="shared" si="168"/>
        <v>#NUM!</v>
      </c>
      <c r="BH168" s="60" t="e">
        <f t="shared" si="118"/>
        <v>#NUM!</v>
      </c>
      <c r="BI168" s="60">
        <f ca="1">AVERAGE(OFFSET($BH$3,0,0,'Données projet'!$E$11+1,1))-AVERAGE(OFFSET($H$3,0,0,'Données projet'!$E$11+1,1))</f>
        <v>418.35474121670717</v>
      </c>
      <c r="BJ168" s="60">
        <f t="shared" si="119"/>
        <v>240.19413322685813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0</v>
      </c>
      <c r="BZ168" s="14">
        <f>BY168*VLOOKUP('Données projet'!$B$12,Paramètres!$A$1:$I$88,3,0)*VLOOKUP('Données projet'!$B$12,Paramètres!$A$1:$I$88,5,0)</f>
        <v>0</v>
      </c>
      <c r="CA168" s="14" t="e">
        <f t="shared" si="170"/>
        <v>#NUM!</v>
      </c>
      <c r="CB168" s="22" t="e">
        <f t="shared" si="171"/>
        <v>#NUM!</v>
      </c>
      <c r="CC168" s="60" t="e">
        <f t="shared" si="122"/>
        <v>#NUM!</v>
      </c>
      <c r="CD168" s="60">
        <f ca="1">AVERAGE(OFFSET($CC$3,0,0,'Données projet'!$E$12+1,1))-AVERAGE(OFFSET($H$3,0,0,'Données projet'!$E$12+1,1))</f>
        <v>623.21217629928469</v>
      </c>
      <c r="CE168" s="60">
        <f t="shared" si="123"/>
        <v>481.72972161993044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-3.979039320256561E-13</v>
      </c>
      <c r="CU168" s="18">
        <f>CT168*VLOOKUP('Données projet'!$B$13,Paramètres!$A$1:$I$88,3,0)*VLOOKUP('Données projet'!$B$13,Paramètres!$A$1:$I$88,5,0)</f>
        <v>-3.8485268305521461E-13</v>
      </c>
      <c r="CV168" s="14" t="e">
        <f t="shared" si="173"/>
        <v>#NUM!</v>
      </c>
      <c r="CW168" s="22" t="e">
        <f t="shared" si="174"/>
        <v>#NUM!</v>
      </c>
      <c r="CX168" s="60" t="e">
        <f t="shared" si="126"/>
        <v>#NUM!</v>
      </c>
      <c r="CY168" s="60">
        <f ca="1">AVERAGE(OFFSET($CX$3,0,0,'Données projet'!$E$13+1,1))-AVERAGE(OFFSET($H$3,0,0,'Données projet'!$E$13+1,1))</f>
        <v>450.52897460309299</v>
      </c>
      <c r="CZ168" s="60">
        <f t="shared" si="127"/>
        <v>256.43229384163016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-3.979039320256561E-13</v>
      </c>
      <c r="DP168" s="18">
        <f>DO168*VLOOKUP('Données projet'!$B$14,Paramètres!$A$1:$I$88,3,0)*VLOOKUP('Données projet'!$B$14,Paramètres!$A$1:$I$88,5,0)</f>
        <v>-4.0347458707401528E-13</v>
      </c>
      <c r="DQ168" s="14" t="e">
        <f t="shared" si="176"/>
        <v>#NUM!</v>
      </c>
      <c r="DR168" s="22" t="e">
        <f t="shared" si="177"/>
        <v>#NUM!</v>
      </c>
      <c r="DS168" s="60" t="e">
        <f t="shared" si="130"/>
        <v>#NUM!</v>
      </c>
      <c r="DT168" s="60">
        <f ca="1">AVERAGE(OFFSET($DS$3,0,0,'Données projet'!$E$14+1,1))-AVERAGE(OFFSET($H$3,0,0,'Données projet'!$E$14+1,1))</f>
        <v>474.63177687063143</v>
      </c>
      <c r="DU168" s="60">
        <f t="shared" si="131"/>
        <v>268.5956535713255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-3.979039320256561E-13</v>
      </c>
      <c r="EK168" s="18">
        <f>EJ168*VLOOKUP('Données projet'!$B$15,Paramètres!$A$1:$I$88,3,0)*VLOOKUP('Données projet'!$B$15,Paramètres!$A$1:$I$88,5,0)</f>
        <v>-3.4760887501761321E-13</v>
      </c>
      <c r="EL168" s="14" t="e">
        <f t="shared" si="179"/>
        <v>#NUM!</v>
      </c>
      <c r="EM168" s="22" t="e">
        <f t="shared" si="180"/>
        <v>#NUM!</v>
      </c>
      <c r="EN168" s="60" t="e">
        <f t="shared" si="134"/>
        <v>#NUM!</v>
      </c>
      <c r="EO168" s="60">
        <f ca="1">AVERAGE(OFFSET($EN$3,0,0,'Données projet'!$E$15+1,1))-AVERAGE(OFFSET($H$3,0,0,'Données projet'!$E$15+1,1))</f>
        <v>402.25078715328965</v>
      </c>
      <c r="EP168" s="60">
        <f t="shared" si="135"/>
        <v>232.06583422454258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8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42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46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90.636000000000251</v>
      </c>
      <c r="D169" s="12">
        <f t="shared" si="15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8">
        <f t="shared" si="111"/>
        <v>457.57584117854583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-4.5474735088646412E-13</v>
      </c>
      <c r="O169" s="14">
        <f>N169*VLOOKUP('Données projet'!$B$9,Paramètres!$A$1:$I$88,3,0)*VLOOKUP('Données projet'!$B$9,Paramètres!$A$1:$I$88,5,0)</f>
        <v>-2.7193891583010558E-13</v>
      </c>
      <c r="P169" s="14" t="e">
        <f t="shared" si="15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271.38000364539801</v>
      </c>
      <c r="T169" s="60">
        <f t="shared" si="110"/>
        <v>264.52026741435606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-1.1368683772161603E-13</v>
      </c>
      <c r="AJ169" s="14">
        <f>AI169*VLOOKUP('Données projet'!$B$10,Paramètres!$A$1:$I$88,3,0)*VLOOKUP('Données projet'!$B$10,Paramètres!$A$1:$I$88,5,0)</f>
        <v>-5.3205440053716299E-14</v>
      </c>
      <c r="AK169" s="14" t="e">
        <f t="shared" si="164"/>
        <v>#NUM!</v>
      </c>
      <c r="AL169" s="22" t="e">
        <f t="shared" si="165"/>
        <v>#NUM!</v>
      </c>
      <c r="AM169" s="60" t="e">
        <f t="shared" si="114"/>
        <v>#NUM!</v>
      </c>
      <c r="AN169" s="60">
        <f ca="1">AVERAGE(OFFSET($AM$3,0,0,'Données projet'!$E$10+1,1))-AVERAGE(OFFSET($H$3,0,0,'Données projet'!$E$10+1,1))</f>
        <v>337.78495403273814</v>
      </c>
      <c r="AO169" s="60">
        <f t="shared" si="115"/>
        <v>125.68207463669694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-3.979039320256561E-13</v>
      </c>
      <c r="BE169" s="14">
        <f>BD169*VLOOKUP('Données projet'!$B$11,Paramètres!$A$1:$I$88,3,0)*VLOOKUP('Données projet'!$B$11,Paramètres!$A$1:$I$88,5,0)</f>
        <v>-3.6002347769681362E-13</v>
      </c>
      <c r="BF169" s="14" t="e">
        <f t="shared" si="167"/>
        <v>#NUM!</v>
      </c>
      <c r="BG169" s="22" t="e">
        <f t="shared" si="168"/>
        <v>#NUM!</v>
      </c>
      <c r="BH169" s="60" t="e">
        <f t="shared" si="118"/>
        <v>#NUM!</v>
      </c>
      <c r="BI169" s="60">
        <f ca="1">AVERAGE(OFFSET($BH$3,0,0,'Données projet'!$E$11+1,1))-AVERAGE(OFFSET($H$3,0,0,'Données projet'!$E$11+1,1))</f>
        <v>418.35474121670717</v>
      </c>
      <c r="BJ169" s="60">
        <f t="shared" si="119"/>
        <v>240.19413322685813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0</v>
      </c>
      <c r="BZ169" s="14">
        <f>BY169*VLOOKUP('Données projet'!$B$12,Paramètres!$A$1:$I$88,3,0)*VLOOKUP('Données projet'!$B$12,Paramètres!$A$1:$I$88,5,0)</f>
        <v>0</v>
      </c>
      <c r="CA169" s="14" t="e">
        <f t="shared" si="170"/>
        <v>#NUM!</v>
      </c>
      <c r="CB169" s="22" t="e">
        <f t="shared" si="171"/>
        <v>#NUM!</v>
      </c>
      <c r="CC169" s="60" t="e">
        <f t="shared" si="122"/>
        <v>#NUM!</v>
      </c>
      <c r="CD169" s="60">
        <f ca="1">AVERAGE(OFFSET($CC$3,0,0,'Données projet'!$E$12+1,1))-AVERAGE(OFFSET($H$3,0,0,'Données projet'!$E$12+1,1))</f>
        <v>623.21217629928469</v>
      </c>
      <c r="CE169" s="60">
        <f t="shared" si="123"/>
        <v>481.72972161993044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-3.979039320256561E-13</v>
      </c>
      <c r="CU169" s="18">
        <f>CT169*VLOOKUP('Données projet'!$B$13,Paramètres!$A$1:$I$88,3,0)*VLOOKUP('Données projet'!$B$13,Paramètres!$A$1:$I$88,5,0)</f>
        <v>-3.8485268305521461E-13</v>
      </c>
      <c r="CV169" s="14" t="e">
        <f t="shared" si="173"/>
        <v>#NUM!</v>
      </c>
      <c r="CW169" s="22" t="e">
        <f t="shared" si="174"/>
        <v>#NUM!</v>
      </c>
      <c r="CX169" s="60" t="e">
        <f t="shared" si="126"/>
        <v>#NUM!</v>
      </c>
      <c r="CY169" s="60">
        <f ca="1">AVERAGE(OFFSET($CX$3,0,0,'Données projet'!$E$13+1,1))-AVERAGE(OFFSET($H$3,0,0,'Données projet'!$E$13+1,1))</f>
        <v>450.52897460309299</v>
      </c>
      <c r="CZ169" s="60">
        <f t="shared" si="127"/>
        <v>256.43229384163016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-3.979039320256561E-13</v>
      </c>
      <c r="DP169" s="18">
        <f>DO169*VLOOKUP('Données projet'!$B$14,Paramètres!$A$1:$I$88,3,0)*VLOOKUP('Données projet'!$B$14,Paramètres!$A$1:$I$88,5,0)</f>
        <v>-4.0347458707401528E-13</v>
      </c>
      <c r="DQ169" s="14" t="e">
        <f t="shared" si="176"/>
        <v>#NUM!</v>
      </c>
      <c r="DR169" s="22" t="e">
        <f t="shared" si="177"/>
        <v>#NUM!</v>
      </c>
      <c r="DS169" s="60" t="e">
        <f t="shared" si="130"/>
        <v>#NUM!</v>
      </c>
      <c r="DT169" s="60">
        <f ca="1">AVERAGE(OFFSET($DS$3,0,0,'Données projet'!$E$14+1,1))-AVERAGE(OFFSET($H$3,0,0,'Données projet'!$E$14+1,1))</f>
        <v>474.63177687063143</v>
      </c>
      <c r="DU169" s="60">
        <f t="shared" si="131"/>
        <v>268.5956535713255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-3.979039320256561E-13</v>
      </c>
      <c r="EK169" s="18">
        <f>EJ169*VLOOKUP('Données projet'!$B$15,Paramètres!$A$1:$I$88,3,0)*VLOOKUP('Données projet'!$B$15,Paramètres!$A$1:$I$88,5,0)</f>
        <v>-3.4760887501761321E-13</v>
      </c>
      <c r="EL169" s="14" t="e">
        <f t="shared" si="179"/>
        <v>#NUM!</v>
      </c>
      <c r="EM169" s="22" t="e">
        <f t="shared" si="180"/>
        <v>#NUM!</v>
      </c>
      <c r="EN169" s="60" t="e">
        <f t="shared" si="134"/>
        <v>#NUM!</v>
      </c>
      <c r="EO169" s="60">
        <f ca="1">AVERAGE(OFFSET($EN$3,0,0,'Données projet'!$E$15+1,1))-AVERAGE(OFFSET($H$3,0,0,'Données projet'!$E$15+1,1))</f>
        <v>402.25078715328965</v>
      </c>
      <c r="EP169" s="60">
        <f t="shared" si="135"/>
        <v>232.06583422454258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8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42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46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91.182000000000258</v>
      </c>
      <c r="D170" s="12">
        <f t="shared" si="15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8">
        <f t="shared" si="111"/>
        <v>458.75586934521687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-4.5474735088646412E-13</v>
      </c>
      <c r="O170" s="14">
        <f>N170*VLOOKUP('Données projet'!$B$9,Paramètres!$A$1:$I$88,3,0)*VLOOKUP('Données projet'!$B$9,Paramètres!$A$1:$I$88,5,0)</f>
        <v>-2.7193891583010558E-13</v>
      </c>
      <c r="P170" s="14" t="e">
        <f t="shared" si="15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271.38000364539801</v>
      </c>
      <c r="T170" s="60">
        <f t="shared" si="110"/>
        <v>264.52026741435606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-1.1368683772161603E-13</v>
      </c>
      <c r="AJ170" s="14">
        <f>AI170*VLOOKUP('Données projet'!$B$10,Paramètres!$A$1:$I$88,3,0)*VLOOKUP('Données projet'!$B$10,Paramètres!$A$1:$I$88,5,0)</f>
        <v>-5.3205440053716299E-14</v>
      </c>
      <c r="AK170" s="14" t="e">
        <f t="shared" si="164"/>
        <v>#NUM!</v>
      </c>
      <c r="AL170" s="22" t="e">
        <f t="shared" si="165"/>
        <v>#NUM!</v>
      </c>
      <c r="AM170" s="60" t="e">
        <f t="shared" si="114"/>
        <v>#NUM!</v>
      </c>
      <c r="AN170" s="60">
        <f ca="1">AVERAGE(OFFSET($AM$3,0,0,'Données projet'!$E$10+1,1))-AVERAGE(OFFSET($H$3,0,0,'Données projet'!$E$10+1,1))</f>
        <v>337.78495403273814</v>
      </c>
      <c r="AO170" s="60">
        <f t="shared" si="115"/>
        <v>125.68207463669694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-3.979039320256561E-13</v>
      </c>
      <c r="BE170" s="14">
        <f>BD170*VLOOKUP('Données projet'!$B$11,Paramètres!$A$1:$I$88,3,0)*VLOOKUP('Données projet'!$B$11,Paramètres!$A$1:$I$88,5,0)</f>
        <v>-3.6002347769681362E-13</v>
      </c>
      <c r="BF170" s="14" t="e">
        <f t="shared" si="167"/>
        <v>#NUM!</v>
      </c>
      <c r="BG170" s="22" t="e">
        <f t="shared" si="168"/>
        <v>#NUM!</v>
      </c>
      <c r="BH170" s="60" t="e">
        <f t="shared" si="118"/>
        <v>#NUM!</v>
      </c>
      <c r="BI170" s="60">
        <f ca="1">AVERAGE(OFFSET($BH$3,0,0,'Données projet'!$E$11+1,1))-AVERAGE(OFFSET($H$3,0,0,'Données projet'!$E$11+1,1))</f>
        <v>418.35474121670717</v>
      </c>
      <c r="BJ170" s="60">
        <f t="shared" si="119"/>
        <v>240.19413322685813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0</v>
      </c>
      <c r="BZ170" s="14">
        <f>BY170*VLOOKUP('Données projet'!$B$12,Paramètres!$A$1:$I$88,3,0)*VLOOKUP('Données projet'!$B$12,Paramètres!$A$1:$I$88,5,0)</f>
        <v>0</v>
      </c>
      <c r="CA170" s="14" t="e">
        <f t="shared" si="170"/>
        <v>#NUM!</v>
      </c>
      <c r="CB170" s="22" t="e">
        <f t="shared" si="171"/>
        <v>#NUM!</v>
      </c>
      <c r="CC170" s="60" t="e">
        <f t="shared" si="122"/>
        <v>#NUM!</v>
      </c>
      <c r="CD170" s="60">
        <f ca="1">AVERAGE(OFFSET($CC$3,0,0,'Données projet'!$E$12+1,1))-AVERAGE(OFFSET($H$3,0,0,'Données projet'!$E$12+1,1))</f>
        <v>623.21217629928469</v>
      </c>
      <c r="CE170" s="60">
        <f t="shared" si="123"/>
        <v>481.72972161993044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-3.979039320256561E-13</v>
      </c>
      <c r="CU170" s="18">
        <f>CT170*VLOOKUP('Données projet'!$B$13,Paramètres!$A$1:$I$88,3,0)*VLOOKUP('Données projet'!$B$13,Paramètres!$A$1:$I$88,5,0)</f>
        <v>-3.8485268305521461E-13</v>
      </c>
      <c r="CV170" s="14" t="e">
        <f t="shared" si="173"/>
        <v>#NUM!</v>
      </c>
      <c r="CW170" s="22" t="e">
        <f t="shared" si="174"/>
        <v>#NUM!</v>
      </c>
      <c r="CX170" s="60" t="e">
        <f t="shared" si="126"/>
        <v>#NUM!</v>
      </c>
      <c r="CY170" s="60">
        <f ca="1">AVERAGE(OFFSET($CX$3,0,0,'Données projet'!$E$13+1,1))-AVERAGE(OFFSET($H$3,0,0,'Données projet'!$E$13+1,1))</f>
        <v>450.52897460309299</v>
      </c>
      <c r="CZ170" s="60">
        <f t="shared" si="127"/>
        <v>256.43229384163016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-3.979039320256561E-13</v>
      </c>
      <c r="DP170" s="18">
        <f>DO170*VLOOKUP('Données projet'!$B$14,Paramètres!$A$1:$I$88,3,0)*VLOOKUP('Données projet'!$B$14,Paramètres!$A$1:$I$88,5,0)</f>
        <v>-4.0347458707401528E-13</v>
      </c>
      <c r="DQ170" s="14" t="e">
        <f t="shared" si="176"/>
        <v>#NUM!</v>
      </c>
      <c r="DR170" s="22" t="e">
        <f t="shared" si="177"/>
        <v>#NUM!</v>
      </c>
      <c r="DS170" s="60" t="e">
        <f t="shared" si="130"/>
        <v>#NUM!</v>
      </c>
      <c r="DT170" s="60">
        <f ca="1">AVERAGE(OFFSET($DS$3,0,0,'Données projet'!$E$14+1,1))-AVERAGE(OFFSET($H$3,0,0,'Données projet'!$E$14+1,1))</f>
        <v>474.63177687063143</v>
      </c>
      <c r="DU170" s="60">
        <f t="shared" si="131"/>
        <v>268.5956535713255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-3.979039320256561E-13</v>
      </c>
      <c r="EK170" s="18">
        <f>EJ170*VLOOKUP('Données projet'!$B$15,Paramètres!$A$1:$I$88,3,0)*VLOOKUP('Données projet'!$B$15,Paramètres!$A$1:$I$88,5,0)</f>
        <v>-3.4760887501761321E-13</v>
      </c>
      <c r="EL170" s="14" t="e">
        <f t="shared" si="179"/>
        <v>#NUM!</v>
      </c>
      <c r="EM170" s="22" t="e">
        <f t="shared" si="180"/>
        <v>#NUM!</v>
      </c>
      <c r="EN170" s="60" t="e">
        <f t="shared" si="134"/>
        <v>#NUM!</v>
      </c>
      <c r="EO170" s="60">
        <f ca="1">AVERAGE(OFFSET($EN$3,0,0,'Données projet'!$E$15+1,1))-AVERAGE(OFFSET($H$3,0,0,'Données projet'!$E$15+1,1))</f>
        <v>402.25078715328965</v>
      </c>
      <c r="EP170" s="60">
        <f t="shared" si="135"/>
        <v>232.06583422454258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8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42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46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91.728000000000264</v>
      </c>
      <c r="D171" s="12">
        <f t="shared" si="15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8">
        <f t="shared" si="111"/>
        <v>459.93573789765719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-4.5474735088646412E-13</v>
      </c>
      <c r="O171" s="14">
        <f>N171*VLOOKUP('Données projet'!$B$9,Paramètres!$A$1:$I$88,3,0)*VLOOKUP('Données projet'!$B$9,Paramètres!$A$1:$I$88,5,0)</f>
        <v>-2.7193891583010558E-13</v>
      </c>
      <c r="P171" s="14" t="e">
        <f t="shared" si="15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271.38000364539801</v>
      </c>
      <c r="T171" s="60">
        <f t="shared" si="110"/>
        <v>264.52026741435606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-1.1368683772161603E-13</v>
      </c>
      <c r="AJ171" s="14">
        <f>AI171*VLOOKUP('Données projet'!$B$10,Paramètres!$A$1:$I$88,3,0)*VLOOKUP('Données projet'!$B$10,Paramètres!$A$1:$I$88,5,0)</f>
        <v>-5.3205440053716299E-14</v>
      </c>
      <c r="AK171" s="14" t="e">
        <f t="shared" si="164"/>
        <v>#NUM!</v>
      </c>
      <c r="AL171" s="22" t="e">
        <f t="shared" si="165"/>
        <v>#NUM!</v>
      </c>
      <c r="AM171" s="60" t="e">
        <f t="shared" si="114"/>
        <v>#NUM!</v>
      </c>
      <c r="AN171" s="60">
        <f ca="1">AVERAGE(OFFSET($AM$3,0,0,'Données projet'!$E$10+1,1))-AVERAGE(OFFSET($H$3,0,0,'Données projet'!$E$10+1,1))</f>
        <v>337.78495403273814</v>
      </c>
      <c r="AO171" s="60">
        <f t="shared" si="115"/>
        <v>125.68207463669694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-3.979039320256561E-13</v>
      </c>
      <c r="BE171" s="14">
        <f>BD171*VLOOKUP('Données projet'!$B$11,Paramètres!$A$1:$I$88,3,0)*VLOOKUP('Données projet'!$B$11,Paramètres!$A$1:$I$88,5,0)</f>
        <v>-3.6002347769681362E-13</v>
      </c>
      <c r="BF171" s="14" t="e">
        <f t="shared" si="167"/>
        <v>#NUM!</v>
      </c>
      <c r="BG171" s="22" t="e">
        <f t="shared" si="168"/>
        <v>#NUM!</v>
      </c>
      <c r="BH171" s="60" t="e">
        <f t="shared" si="118"/>
        <v>#NUM!</v>
      </c>
      <c r="BI171" s="60">
        <f ca="1">AVERAGE(OFFSET($BH$3,0,0,'Données projet'!$E$11+1,1))-AVERAGE(OFFSET($H$3,0,0,'Données projet'!$E$11+1,1))</f>
        <v>418.35474121670717</v>
      </c>
      <c r="BJ171" s="60">
        <f t="shared" si="119"/>
        <v>240.19413322685813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0</v>
      </c>
      <c r="BZ171" s="14">
        <f>BY171*VLOOKUP('Données projet'!$B$12,Paramètres!$A$1:$I$88,3,0)*VLOOKUP('Données projet'!$B$12,Paramètres!$A$1:$I$88,5,0)</f>
        <v>0</v>
      </c>
      <c r="CA171" s="14" t="e">
        <f t="shared" si="170"/>
        <v>#NUM!</v>
      </c>
      <c r="CB171" s="22" t="e">
        <f t="shared" si="171"/>
        <v>#NUM!</v>
      </c>
      <c r="CC171" s="60" t="e">
        <f t="shared" si="122"/>
        <v>#NUM!</v>
      </c>
      <c r="CD171" s="60">
        <f ca="1">AVERAGE(OFFSET($CC$3,0,0,'Données projet'!$E$12+1,1))-AVERAGE(OFFSET($H$3,0,0,'Données projet'!$E$12+1,1))</f>
        <v>623.21217629928469</v>
      </c>
      <c r="CE171" s="60">
        <f t="shared" si="123"/>
        <v>481.72972161993044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-3.979039320256561E-13</v>
      </c>
      <c r="CU171" s="18">
        <f>CT171*VLOOKUP('Données projet'!$B$13,Paramètres!$A$1:$I$88,3,0)*VLOOKUP('Données projet'!$B$13,Paramètres!$A$1:$I$88,5,0)</f>
        <v>-3.8485268305521461E-13</v>
      </c>
      <c r="CV171" s="14" t="e">
        <f t="shared" si="173"/>
        <v>#NUM!</v>
      </c>
      <c r="CW171" s="22" t="e">
        <f t="shared" si="174"/>
        <v>#NUM!</v>
      </c>
      <c r="CX171" s="60" t="e">
        <f t="shared" si="126"/>
        <v>#NUM!</v>
      </c>
      <c r="CY171" s="60">
        <f ca="1">AVERAGE(OFFSET($CX$3,0,0,'Données projet'!$E$13+1,1))-AVERAGE(OFFSET($H$3,0,0,'Données projet'!$E$13+1,1))</f>
        <v>450.52897460309299</v>
      </c>
      <c r="CZ171" s="60">
        <f t="shared" si="127"/>
        <v>256.43229384163016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-3.979039320256561E-13</v>
      </c>
      <c r="DP171" s="18">
        <f>DO171*VLOOKUP('Données projet'!$B$14,Paramètres!$A$1:$I$88,3,0)*VLOOKUP('Données projet'!$B$14,Paramètres!$A$1:$I$88,5,0)</f>
        <v>-4.0347458707401528E-13</v>
      </c>
      <c r="DQ171" s="14" t="e">
        <f t="shared" si="176"/>
        <v>#NUM!</v>
      </c>
      <c r="DR171" s="22" t="e">
        <f t="shared" si="177"/>
        <v>#NUM!</v>
      </c>
      <c r="DS171" s="60" t="e">
        <f t="shared" si="130"/>
        <v>#NUM!</v>
      </c>
      <c r="DT171" s="60">
        <f ca="1">AVERAGE(OFFSET($DS$3,0,0,'Données projet'!$E$14+1,1))-AVERAGE(OFFSET($H$3,0,0,'Données projet'!$E$14+1,1))</f>
        <v>474.63177687063143</v>
      </c>
      <c r="DU171" s="60">
        <f t="shared" si="131"/>
        <v>268.5956535713255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-3.979039320256561E-13</v>
      </c>
      <c r="EK171" s="18">
        <f>EJ171*VLOOKUP('Données projet'!$B$15,Paramètres!$A$1:$I$88,3,0)*VLOOKUP('Données projet'!$B$15,Paramètres!$A$1:$I$88,5,0)</f>
        <v>-3.4760887501761321E-13</v>
      </c>
      <c r="EL171" s="14" t="e">
        <f t="shared" si="179"/>
        <v>#NUM!</v>
      </c>
      <c r="EM171" s="22" t="e">
        <f t="shared" si="180"/>
        <v>#NUM!</v>
      </c>
      <c r="EN171" s="60" t="e">
        <f t="shared" si="134"/>
        <v>#NUM!</v>
      </c>
      <c r="EO171" s="60">
        <f ca="1">AVERAGE(OFFSET($EN$3,0,0,'Données projet'!$E$15+1,1))-AVERAGE(OFFSET($H$3,0,0,'Données projet'!$E$15+1,1))</f>
        <v>402.25078715328965</v>
      </c>
      <c r="EP171" s="60">
        <f t="shared" si="135"/>
        <v>232.06583422454258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8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42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46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92.274000000000271</v>
      </c>
      <c r="D172" s="12">
        <f t="shared" si="15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8">
        <f t="shared" si="111"/>
        <v>461.11544789618642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-4.5474735088646412E-13</v>
      </c>
      <c r="O172" s="14">
        <f>N172*VLOOKUP('Données projet'!$B$9,Paramètres!$A$1:$I$88,3,0)*VLOOKUP('Données projet'!$B$9,Paramètres!$A$1:$I$88,5,0)</f>
        <v>-2.7193891583010558E-13</v>
      </c>
      <c r="P172" s="14" t="e">
        <f t="shared" si="15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271.38000364539801</v>
      </c>
      <c r="T172" s="60">
        <f t="shared" si="110"/>
        <v>264.52026741435606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-1.1368683772161603E-13</v>
      </c>
      <c r="AJ172" s="14">
        <f>AI172*VLOOKUP('Données projet'!$B$10,Paramètres!$A$1:$I$88,3,0)*VLOOKUP('Données projet'!$B$10,Paramètres!$A$1:$I$88,5,0)</f>
        <v>-5.3205440053716299E-14</v>
      </c>
      <c r="AK172" s="14" t="e">
        <f t="shared" si="164"/>
        <v>#NUM!</v>
      </c>
      <c r="AL172" s="22" t="e">
        <f t="shared" si="165"/>
        <v>#NUM!</v>
      </c>
      <c r="AM172" s="60" t="e">
        <f t="shared" si="114"/>
        <v>#NUM!</v>
      </c>
      <c r="AN172" s="60">
        <f ca="1">AVERAGE(OFFSET($AM$3,0,0,'Données projet'!$E$10+1,1))-AVERAGE(OFFSET($H$3,0,0,'Données projet'!$E$10+1,1))</f>
        <v>337.78495403273814</v>
      </c>
      <c r="AO172" s="60">
        <f t="shared" si="115"/>
        <v>125.68207463669694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-3.979039320256561E-13</v>
      </c>
      <c r="BE172" s="14">
        <f>BD172*VLOOKUP('Données projet'!$B$11,Paramètres!$A$1:$I$88,3,0)*VLOOKUP('Données projet'!$B$11,Paramètres!$A$1:$I$88,5,0)</f>
        <v>-3.6002347769681362E-13</v>
      </c>
      <c r="BF172" s="14" t="e">
        <f t="shared" si="167"/>
        <v>#NUM!</v>
      </c>
      <c r="BG172" s="22" t="e">
        <f t="shared" si="168"/>
        <v>#NUM!</v>
      </c>
      <c r="BH172" s="60" t="e">
        <f t="shared" si="118"/>
        <v>#NUM!</v>
      </c>
      <c r="BI172" s="60">
        <f ca="1">AVERAGE(OFFSET($BH$3,0,0,'Données projet'!$E$11+1,1))-AVERAGE(OFFSET($H$3,0,0,'Données projet'!$E$11+1,1))</f>
        <v>418.35474121670717</v>
      </c>
      <c r="BJ172" s="60">
        <f t="shared" si="119"/>
        <v>240.19413322685813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0</v>
      </c>
      <c r="BZ172" s="14">
        <f>BY172*VLOOKUP('Données projet'!$B$12,Paramètres!$A$1:$I$88,3,0)*VLOOKUP('Données projet'!$B$12,Paramètres!$A$1:$I$88,5,0)</f>
        <v>0</v>
      </c>
      <c r="CA172" s="14" t="e">
        <f t="shared" si="170"/>
        <v>#NUM!</v>
      </c>
      <c r="CB172" s="22" t="e">
        <f t="shared" si="171"/>
        <v>#NUM!</v>
      </c>
      <c r="CC172" s="60" t="e">
        <f t="shared" si="122"/>
        <v>#NUM!</v>
      </c>
      <c r="CD172" s="60">
        <f ca="1">AVERAGE(OFFSET($CC$3,0,0,'Données projet'!$E$12+1,1))-AVERAGE(OFFSET($H$3,0,0,'Données projet'!$E$12+1,1))</f>
        <v>623.21217629928469</v>
      </c>
      <c r="CE172" s="60">
        <f t="shared" si="123"/>
        <v>481.72972161993044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-3.979039320256561E-13</v>
      </c>
      <c r="CU172" s="18">
        <f>CT172*VLOOKUP('Données projet'!$B$13,Paramètres!$A$1:$I$88,3,0)*VLOOKUP('Données projet'!$B$13,Paramètres!$A$1:$I$88,5,0)</f>
        <v>-3.8485268305521461E-13</v>
      </c>
      <c r="CV172" s="14" t="e">
        <f t="shared" si="173"/>
        <v>#NUM!</v>
      </c>
      <c r="CW172" s="22" t="e">
        <f t="shared" si="174"/>
        <v>#NUM!</v>
      </c>
      <c r="CX172" s="60" t="e">
        <f t="shared" si="126"/>
        <v>#NUM!</v>
      </c>
      <c r="CY172" s="60">
        <f ca="1">AVERAGE(OFFSET($CX$3,0,0,'Données projet'!$E$13+1,1))-AVERAGE(OFFSET($H$3,0,0,'Données projet'!$E$13+1,1))</f>
        <v>450.52897460309299</v>
      </c>
      <c r="CZ172" s="60">
        <f t="shared" si="127"/>
        <v>256.43229384163016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-3.979039320256561E-13</v>
      </c>
      <c r="DP172" s="18">
        <f>DO172*VLOOKUP('Données projet'!$B$14,Paramètres!$A$1:$I$88,3,0)*VLOOKUP('Données projet'!$B$14,Paramètres!$A$1:$I$88,5,0)</f>
        <v>-4.0347458707401528E-13</v>
      </c>
      <c r="DQ172" s="14" t="e">
        <f t="shared" si="176"/>
        <v>#NUM!</v>
      </c>
      <c r="DR172" s="22" t="e">
        <f t="shared" si="177"/>
        <v>#NUM!</v>
      </c>
      <c r="DS172" s="60" t="e">
        <f t="shared" si="130"/>
        <v>#NUM!</v>
      </c>
      <c r="DT172" s="60">
        <f ca="1">AVERAGE(OFFSET($DS$3,0,0,'Données projet'!$E$14+1,1))-AVERAGE(OFFSET($H$3,0,0,'Données projet'!$E$14+1,1))</f>
        <v>474.63177687063143</v>
      </c>
      <c r="DU172" s="60">
        <f t="shared" si="131"/>
        <v>268.5956535713255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-3.979039320256561E-13</v>
      </c>
      <c r="EK172" s="18">
        <f>EJ172*VLOOKUP('Données projet'!$B$15,Paramètres!$A$1:$I$88,3,0)*VLOOKUP('Données projet'!$B$15,Paramètres!$A$1:$I$88,5,0)</f>
        <v>-3.4760887501761321E-13</v>
      </c>
      <c r="EL172" s="14" t="e">
        <f t="shared" si="179"/>
        <v>#NUM!</v>
      </c>
      <c r="EM172" s="22" t="e">
        <f t="shared" si="180"/>
        <v>#NUM!</v>
      </c>
      <c r="EN172" s="60" t="e">
        <f t="shared" si="134"/>
        <v>#NUM!</v>
      </c>
      <c r="EO172" s="60">
        <f ca="1">AVERAGE(OFFSET($EN$3,0,0,'Données projet'!$E$15+1,1))-AVERAGE(OFFSET($H$3,0,0,'Données projet'!$E$15+1,1))</f>
        <v>402.25078715328965</v>
      </c>
      <c r="EP172" s="60">
        <f t="shared" si="135"/>
        <v>232.06583422454258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8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42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46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92.820000000000277</v>
      </c>
      <c r="D173" s="12">
        <f t="shared" si="15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8">
        <f t="shared" si="111"/>
        <v>462.29500038785034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-4.5474735088646412E-13</v>
      </c>
      <c r="O173" s="14">
        <f>N173*VLOOKUP('Données projet'!$B$9,Paramètres!$A$1:$I$88,3,0)*VLOOKUP('Données projet'!$B$9,Paramètres!$A$1:$I$88,5,0)</f>
        <v>-2.7193891583010558E-13</v>
      </c>
      <c r="P173" s="14" t="e">
        <f t="shared" si="15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271.38000364539801</v>
      </c>
      <c r="T173" s="60">
        <f t="shared" si="110"/>
        <v>264.52026741435606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-1.1368683772161603E-13</v>
      </c>
      <c r="AJ173" s="14">
        <f>AI173*VLOOKUP('Données projet'!$B$10,Paramètres!$A$1:$I$88,3,0)*VLOOKUP('Données projet'!$B$10,Paramètres!$A$1:$I$88,5,0)</f>
        <v>-5.3205440053716299E-14</v>
      </c>
      <c r="AK173" s="14" t="e">
        <f t="shared" si="164"/>
        <v>#NUM!</v>
      </c>
      <c r="AL173" s="22" t="e">
        <f t="shared" si="165"/>
        <v>#NUM!</v>
      </c>
      <c r="AM173" s="60" t="e">
        <f t="shared" si="114"/>
        <v>#NUM!</v>
      </c>
      <c r="AN173" s="60">
        <f ca="1">AVERAGE(OFFSET($AM$3,0,0,'Données projet'!$E$10+1,1))-AVERAGE(OFFSET($H$3,0,0,'Données projet'!$E$10+1,1))</f>
        <v>337.78495403273814</v>
      </c>
      <c r="AO173" s="60">
        <f t="shared" si="115"/>
        <v>125.68207463669694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-3.979039320256561E-13</v>
      </c>
      <c r="BE173" s="14">
        <f>BD173*VLOOKUP('Données projet'!$B$11,Paramètres!$A$1:$I$88,3,0)*VLOOKUP('Données projet'!$B$11,Paramètres!$A$1:$I$88,5,0)</f>
        <v>-3.6002347769681362E-13</v>
      </c>
      <c r="BF173" s="14" t="e">
        <f t="shared" si="167"/>
        <v>#NUM!</v>
      </c>
      <c r="BG173" s="22" t="e">
        <f t="shared" si="168"/>
        <v>#NUM!</v>
      </c>
      <c r="BH173" s="60" t="e">
        <f t="shared" si="118"/>
        <v>#NUM!</v>
      </c>
      <c r="BI173" s="60">
        <f ca="1">AVERAGE(OFFSET($BH$3,0,0,'Données projet'!$E$11+1,1))-AVERAGE(OFFSET($H$3,0,0,'Données projet'!$E$11+1,1))</f>
        <v>418.35474121670717</v>
      </c>
      <c r="BJ173" s="60">
        <f t="shared" si="119"/>
        <v>240.19413322685813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0</v>
      </c>
      <c r="BZ173" s="14">
        <f>BY173*VLOOKUP('Données projet'!$B$12,Paramètres!$A$1:$I$88,3,0)*VLOOKUP('Données projet'!$B$12,Paramètres!$A$1:$I$88,5,0)</f>
        <v>0</v>
      </c>
      <c r="CA173" s="14" t="e">
        <f t="shared" si="170"/>
        <v>#NUM!</v>
      </c>
      <c r="CB173" s="22" t="e">
        <f t="shared" si="171"/>
        <v>#NUM!</v>
      </c>
      <c r="CC173" s="60" t="e">
        <f t="shared" si="122"/>
        <v>#NUM!</v>
      </c>
      <c r="CD173" s="60">
        <f ca="1">AVERAGE(OFFSET($CC$3,0,0,'Données projet'!$E$12+1,1))-AVERAGE(OFFSET($H$3,0,0,'Données projet'!$E$12+1,1))</f>
        <v>623.21217629928469</v>
      </c>
      <c r="CE173" s="60">
        <f t="shared" si="123"/>
        <v>481.72972161993044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-3.979039320256561E-13</v>
      </c>
      <c r="CU173" s="18">
        <f>CT173*VLOOKUP('Données projet'!$B$13,Paramètres!$A$1:$I$88,3,0)*VLOOKUP('Données projet'!$B$13,Paramètres!$A$1:$I$88,5,0)</f>
        <v>-3.8485268305521461E-13</v>
      </c>
      <c r="CV173" s="14" t="e">
        <f t="shared" si="173"/>
        <v>#NUM!</v>
      </c>
      <c r="CW173" s="22" t="e">
        <f t="shared" si="174"/>
        <v>#NUM!</v>
      </c>
      <c r="CX173" s="60" t="e">
        <f t="shared" si="126"/>
        <v>#NUM!</v>
      </c>
      <c r="CY173" s="60">
        <f ca="1">AVERAGE(OFFSET($CX$3,0,0,'Données projet'!$E$13+1,1))-AVERAGE(OFFSET($H$3,0,0,'Données projet'!$E$13+1,1))</f>
        <v>450.52897460309299</v>
      </c>
      <c r="CZ173" s="60">
        <f t="shared" si="127"/>
        <v>256.43229384163016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-3.979039320256561E-13</v>
      </c>
      <c r="DP173" s="18">
        <f>DO173*VLOOKUP('Données projet'!$B$14,Paramètres!$A$1:$I$88,3,0)*VLOOKUP('Données projet'!$B$14,Paramètres!$A$1:$I$88,5,0)</f>
        <v>-4.0347458707401528E-13</v>
      </c>
      <c r="DQ173" s="14" t="e">
        <f t="shared" si="176"/>
        <v>#NUM!</v>
      </c>
      <c r="DR173" s="22" t="e">
        <f t="shared" si="177"/>
        <v>#NUM!</v>
      </c>
      <c r="DS173" s="60" t="e">
        <f t="shared" si="130"/>
        <v>#NUM!</v>
      </c>
      <c r="DT173" s="60">
        <f ca="1">AVERAGE(OFFSET($DS$3,0,0,'Données projet'!$E$14+1,1))-AVERAGE(OFFSET($H$3,0,0,'Données projet'!$E$14+1,1))</f>
        <v>474.63177687063143</v>
      </c>
      <c r="DU173" s="60">
        <f t="shared" si="131"/>
        <v>268.5956535713255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-3.979039320256561E-13</v>
      </c>
      <c r="EK173" s="18">
        <f>EJ173*VLOOKUP('Données projet'!$B$15,Paramètres!$A$1:$I$88,3,0)*VLOOKUP('Données projet'!$B$15,Paramètres!$A$1:$I$88,5,0)</f>
        <v>-3.4760887501761321E-13</v>
      </c>
      <c r="EL173" s="14" t="e">
        <f t="shared" si="179"/>
        <v>#NUM!</v>
      </c>
      <c r="EM173" s="22" t="e">
        <f t="shared" si="180"/>
        <v>#NUM!</v>
      </c>
      <c r="EN173" s="60" t="e">
        <f t="shared" si="134"/>
        <v>#NUM!</v>
      </c>
      <c r="EO173" s="60">
        <f ca="1">AVERAGE(OFFSET($EN$3,0,0,'Données projet'!$E$15+1,1))-AVERAGE(OFFSET($H$3,0,0,'Données projet'!$E$15+1,1))</f>
        <v>402.25078715328965</v>
      </c>
      <c r="EP173" s="60">
        <f t="shared" si="135"/>
        <v>232.06583422454258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8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42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46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93.366000000000284</v>
      </c>
      <c r="D174" s="12">
        <f t="shared" si="15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8">
        <f t="shared" si="111"/>
        <v>463.47439640666357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-4.5474735088646412E-13</v>
      </c>
      <c r="O174" s="14">
        <f>N174*VLOOKUP('Données projet'!$B$9,Paramètres!$A$1:$I$88,3,0)*VLOOKUP('Données projet'!$B$9,Paramètres!$A$1:$I$88,5,0)</f>
        <v>-2.7193891583010558E-13</v>
      </c>
      <c r="P174" s="14" t="e">
        <f t="shared" si="15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271.38000364539801</v>
      </c>
      <c r="T174" s="60">
        <f t="shared" si="110"/>
        <v>264.52026741435606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-1.1368683772161603E-13</v>
      </c>
      <c r="AJ174" s="14">
        <f>AI174*VLOOKUP('Données projet'!$B$10,Paramètres!$A$1:$I$88,3,0)*VLOOKUP('Données projet'!$B$10,Paramètres!$A$1:$I$88,5,0)</f>
        <v>-5.3205440053716299E-14</v>
      </c>
      <c r="AK174" s="14" t="e">
        <f t="shared" si="164"/>
        <v>#NUM!</v>
      </c>
      <c r="AL174" s="22" t="e">
        <f t="shared" si="165"/>
        <v>#NUM!</v>
      </c>
      <c r="AM174" s="60" t="e">
        <f t="shared" si="114"/>
        <v>#NUM!</v>
      </c>
      <c r="AN174" s="60">
        <f ca="1">AVERAGE(OFFSET($AM$3,0,0,'Données projet'!$E$10+1,1))-AVERAGE(OFFSET($H$3,0,0,'Données projet'!$E$10+1,1))</f>
        <v>337.78495403273814</v>
      </c>
      <c r="AO174" s="60">
        <f t="shared" si="115"/>
        <v>125.68207463669694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-3.979039320256561E-13</v>
      </c>
      <c r="BE174" s="14">
        <f>BD174*VLOOKUP('Données projet'!$B$11,Paramètres!$A$1:$I$88,3,0)*VLOOKUP('Données projet'!$B$11,Paramètres!$A$1:$I$88,5,0)</f>
        <v>-3.6002347769681362E-13</v>
      </c>
      <c r="BF174" s="14" t="e">
        <f t="shared" si="167"/>
        <v>#NUM!</v>
      </c>
      <c r="BG174" s="22" t="e">
        <f t="shared" si="168"/>
        <v>#NUM!</v>
      </c>
      <c r="BH174" s="60" t="e">
        <f t="shared" si="118"/>
        <v>#NUM!</v>
      </c>
      <c r="BI174" s="60">
        <f ca="1">AVERAGE(OFFSET($BH$3,0,0,'Données projet'!$E$11+1,1))-AVERAGE(OFFSET($H$3,0,0,'Données projet'!$E$11+1,1))</f>
        <v>418.35474121670717</v>
      </c>
      <c r="BJ174" s="60">
        <f t="shared" si="119"/>
        <v>240.19413322685813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0</v>
      </c>
      <c r="BZ174" s="14">
        <f>BY174*VLOOKUP('Données projet'!$B$12,Paramètres!$A$1:$I$88,3,0)*VLOOKUP('Données projet'!$B$12,Paramètres!$A$1:$I$88,5,0)</f>
        <v>0</v>
      </c>
      <c r="CA174" s="14" t="e">
        <f t="shared" si="170"/>
        <v>#NUM!</v>
      </c>
      <c r="CB174" s="22" t="e">
        <f t="shared" si="171"/>
        <v>#NUM!</v>
      </c>
      <c r="CC174" s="60" t="e">
        <f t="shared" si="122"/>
        <v>#NUM!</v>
      </c>
      <c r="CD174" s="60">
        <f ca="1">AVERAGE(OFFSET($CC$3,0,0,'Données projet'!$E$12+1,1))-AVERAGE(OFFSET($H$3,0,0,'Données projet'!$E$12+1,1))</f>
        <v>623.21217629928469</v>
      </c>
      <c r="CE174" s="60">
        <f t="shared" si="123"/>
        <v>481.72972161993044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-3.979039320256561E-13</v>
      </c>
      <c r="CU174" s="18">
        <f>CT174*VLOOKUP('Données projet'!$B$13,Paramètres!$A$1:$I$88,3,0)*VLOOKUP('Données projet'!$B$13,Paramètres!$A$1:$I$88,5,0)</f>
        <v>-3.8485268305521461E-13</v>
      </c>
      <c r="CV174" s="14" t="e">
        <f t="shared" si="173"/>
        <v>#NUM!</v>
      </c>
      <c r="CW174" s="22" t="e">
        <f t="shared" si="174"/>
        <v>#NUM!</v>
      </c>
      <c r="CX174" s="60" t="e">
        <f t="shared" si="126"/>
        <v>#NUM!</v>
      </c>
      <c r="CY174" s="60">
        <f ca="1">AVERAGE(OFFSET($CX$3,0,0,'Données projet'!$E$13+1,1))-AVERAGE(OFFSET($H$3,0,0,'Données projet'!$E$13+1,1))</f>
        <v>450.52897460309299</v>
      </c>
      <c r="CZ174" s="60">
        <f t="shared" si="127"/>
        <v>256.43229384163016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-3.979039320256561E-13</v>
      </c>
      <c r="DP174" s="18">
        <f>DO174*VLOOKUP('Données projet'!$B$14,Paramètres!$A$1:$I$88,3,0)*VLOOKUP('Données projet'!$B$14,Paramètres!$A$1:$I$88,5,0)</f>
        <v>-4.0347458707401528E-13</v>
      </c>
      <c r="DQ174" s="14" t="e">
        <f t="shared" si="176"/>
        <v>#NUM!</v>
      </c>
      <c r="DR174" s="22" t="e">
        <f t="shared" si="177"/>
        <v>#NUM!</v>
      </c>
      <c r="DS174" s="60" t="e">
        <f t="shared" si="130"/>
        <v>#NUM!</v>
      </c>
      <c r="DT174" s="60">
        <f ca="1">AVERAGE(OFFSET($DS$3,0,0,'Données projet'!$E$14+1,1))-AVERAGE(OFFSET($H$3,0,0,'Données projet'!$E$14+1,1))</f>
        <v>474.63177687063143</v>
      </c>
      <c r="DU174" s="60">
        <f t="shared" si="131"/>
        <v>268.5956535713255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-3.979039320256561E-13</v>
      </c>
      <c r="EK174" s="18">
        <f>EJ174*VLOOKUP('Données projet'!$B$15,Paramètres!$A$1:$I$88,3,0)*VLOOKUP('Données projet'!$B$15,Paramètres!$A$1:$I$88,5,0)</f>
        <v>-3.4760887501761321E-13</v>
      </c>
      <c r="EL174" s="14" t="e">
        <f t="shared" si="179"/>
        <v>#NUM!</v>
      </c>
      <c r="EM174" s="22" t="e">
        <f t="shared" si="180"/>
        <v>#NUM!</v>
      </c>
      <c r="EN174" s="60" t="e">
        <f t="shared" si="134"/>
        <v>#NUM!</v>
      </c>
      <c r="EO174" s="60">
        <f ca="1">AVERAGE(OFFSET($EN$3,0,0,'Données projet'!$E$15+1,1))-AVERAGE(OFFSET($H$3,0,0,'Données projet'!$E$15+1,1))</f>
        <v>402.25078715328965</v>
      </c>
      <c r="EP174" s="60">
        <f t="shared" si="135"/>
        <v>232.06583422454258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8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42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46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93.91200000000029</v>
      </c>
      <c r="D175" s="12">
        <f t="shared" si="15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8">
        <f t="shared" si="111"/>
        <v>464.65363697384748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-4.5474735088646412E-13</v>
      </c>
      <c r="O175" s="14">
        <f>N175*VLOOKUP('Données projet'!$B$9,Paramètres!$A$1:$I$88,3,0)*VLOOKUP('Données projet'!$B$9,Paramètres!$A$1:$I$88,5,0)</f>
        <v>-2.7193891583010558E-13</v>
      </c>
      <c r="P175" s="14" t="e">
        <f t="shared" si="15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271.38000364539801</v>
      </c>
      <c r="T175" s="60">
        <f t="shared" si="110"/>
        <v>264.52026741435606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-1.1368683772161603E-13</v>
      </c>
      <c r="AJ175" s="14">
        <f>AI175*VLOOKUP('Données projet'!$B$10,Paramètres!$A$1:$I$88,3,0)*VLOOKUP('Données projet'!$B$10,Paramètres!$A$1:$I$88,5,0)</f>
        <v>-5.3205440053716299E-14</v>
      </c>
      <c r="AK175" s="14" t="e">
        <f t="shared" si="164"/>
        <v>#NUM!</v>
      </c>
      <c r="AL175" s="22" t="e">
        <f t="shared" si="165"/>
        <v>#NUM!</v>
      </c>
      <c r="AM175" s="60" t="e">
        <f t="shared" si="114"/>
        <v>#NUM!</v>
      </c>
      <c r="AN175" s="60">
        <f ca="1">AVERAGE(OFFSET($AM$3,0,0,'Données projet'!$E$10+1,1))-AVERAGE(OFFSET($H$3,0,0,'Données projet'!$E$10+1,1))</f>
        <v>337.78495403273814</v>
      </c>
      <c r="AO175" s="60">
        <f t="shared" si="115"/>
        <v>125.68207463669694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-3.979039320256561E-13</v>
      </c>
      <c r="BE175" s="14">
        <f>BD175*VLOOKUP('Données projet'!$B$11,Paramètres!$A$1:$I$88,3,0)*VLOOKUP('Données projet'!$B$11,Paramètres!$A$1:$I$88,5,0)</f>
        <v>-3.6002347769681362E-13</v>
      </c>
      <c r="BF175" s="14" t="e">
        <f t="shared" si="167"/>
        <v>#NUM!</v>
      </c>
      <c r="BG175" s="22" t="e">
        <f t="shared" si="168"/>
        <v>#NUM!</v>
      </c>
      <c r="BH175" s="60" t="e">
        <f t="shared" si="118"/>
        <v>#NUM!</v>
      </c>
      <c r="BI175" s="60">
        <f ca="1">AVERAGE(OFFSET($BH$3,0,0,'Données projet'!$E$11+1,1))-AVERAGE(OFFSET($H$3,0,0,'Données projet'!$E$11+1,1))</f>
        <v>418.35474121670717</v>
      </c>
      <c r="BJ175" s="60">
        <f t="shared" si="119"/>
        <v>240.19413322685813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0</v>
      </c>
      <c r="BZ175" s="14">
        <f>BY175*VLOOKUP('Données projet'!$B$12,Paramètres!$A$1:$I$88,3,0)*VLOOKUP('Données projet'!$B$12,Paramètres!$A$1:$I$88,5,0)</f>
        <v>0</v>
      </c>
      <c r="CA175" s="14" t="e">
        <f t="shared" si="170"/>
        <v>#NUM!</v>
      </c>
      <c r="CB175" s="22" t="e">
        <f t="shared" si="171"/>
        <v>#NUM!</v>
      </c>
      <c r="CC175" s="60" t="e">
        <f t="shared" si="122"/>
        <v>#NUM!</v>
      </c>
      <c r="CD175" s="60">
        <f ca="1">AVERAGE(OFFSET($CC$3,0,0,'Données projet'!$E$12+1,1))-AVERAGE(OFFSET($H$3,0,0,'Données projet'!$E$12+1,1))</f>
        <v>623.21217629928469</v>
      </c>
      <c r="CE175" s="60">
        <f t="shared" si="123"/>
        <v>481.72972161993044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-3.979039320256561E-13</v>
      </c>
      <c r="CU175" s="18">
        <f>CT175*VLOOKUP('Données projet'!$B$13,Paramètres!$A$1:$I$88,3,0)*VLOOKUP('Données projet'!$B$13,Paramètres!$A$1:$I$88,5,0)</f>
        <v>-3.8485268305521461E-13</v>
      </c>
      <c r="CV175" s="14" t="e">
        <f t="shared" si="173"/>
        <v>#NUM!</v>
      </c>
      <c r="CW175" s="22" t="e">
        <f t="shared" si="174"/>
        <v>#NUM!</v>
      </c>
      <c r="CX175" s="60" t="e">
        <f t="shared" si="126"/>
        <v>#NUM!</v>
      </c>
      <c r="CY175" s="60">
        <f ca="1">AVERAGE(OFFSET($CX$3,0,0,'Données projet'!$E$13+1,1))-AVERAGE(OFFSET($H$3,0,0,'Données projet'!$E$13+1,1))</f>
        <v>450.52897460309299</v>
      </c>
      <c r="CZ175" s="60">
        <f t="shared" si="127"/>
        <v>256.43229384163016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-3.979039320256561E-13</v>
      </c>
      <c r="DP175" s="18">
        <f>DO175*VLOOKUP('Données projet'!$B$14,Paramètres!$A$1:$I$88,3,0)*VLOOKUP('Données projet'!$B$14,Paramètres!$A$1:$I$88,5,0)</f>
        <v>-4.0347458707401528E-13</v>
      </c>
      <c r="DQ175" s="14" t="e">
        <f t="shared" si="176"/>
        <v>#NUM!</v>
      </c>
      <c r="DR175" s="22" t="e">
        <f t="shared" si="177"/>
        <v>#NUM!</v>
      </c>
      <c r="DS175" s="60" t="e">
        <f t="shared" si="130"/>
        <v>#NUM!</v>
      </c>
      <c r="DT175" s="60">
        <f ca="1">AVERAGE(OFFSET($DS$3,0,0,'Données projet'!$E$14+1,1))-AVERAGE(OFFSET($H$3,0,0,'Données projet'!$E$14+1,1))</f>
        <v>474.63177687063143</v>
      </c>
      <c r="DU175" s="60">
        <f t="shared" si="131"/>
        <v>268.5956535713255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-3.979039320256561E-13</v>
      </c>
      <c r="EK175" s="18">
        <f>EJ175*VLOOKUP('Données projet'!$B$15,Paramètres!$A$1:$I$88,3,0)*VLOOKUP('Données projet'!$B$15,Paramètres!$A$1:$I$88,5,0)</f>
        <v>-3.4760887501761321E-13</v>
      </c>
      <c r="EL175" s="14" t="e">
        <f t="shared" si="179"/>
        <v>#NUM!</v>
      </c>
      <c r="EM175" s="22" t="e">
        <f t="shared" si="180"/>
        <v>#NUM!</v>
      </c>
      <c r="EN175" s="60" t="e">
        <f t="shared" si="134"/>
        <v>#NUM!</v>
      </c>
      <c r="EO175" s="60">
        <f ca="1">AVERAGE(OFFSET($EN$3,0,0,'Données projet'!$E$15+1,1))-AVERAGE(OFFSET($H$3,0,0,'Données projet'!$E$15+1,1))</f>
        <v>402.25078715328965</v>
      </c>
      <c r="EP175" s="60">
        <f t="shared" si="135"/>
        <v>232.06583422454258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8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42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46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94.458000000000297</v>
      </c>
      <c r="D176" s="12">
        <f t="shared" si="15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8">
        <f t="shared" si="111"/>
        <v>465.83272309806171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-4.5474735088646412E-13</v>
      </c>
      <c r="O176" s="14">
        <f>N176*VLOOKUP('Données projet'!$B$9,Paramètres!$A$1:$I$88,3,0)*VLOOKUP('Données projet'!$B$9,Paramètres!$A$1:$I$88,5,0)</f>
        <v>-2.7193891583010558E-13</v>
      </c>
      <c r="P176" s="14" t="e">
        <f t="shared" si="15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271.38000364539801</v>
      </c>
      <c r="T176" s="60">
        <f t="shared" si="110"/>
        <v>264.52026741435606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-1.1368683772161603E-13</v>
      </c>
      <c r="AJ176" s="14">
        <f>AI176*VLOOKUP('Données projet'!$B$10,Paramètres!$A$1:$I$88,3,0)*VLOOKUP('Données projet'!$B$10,Paramètres!$A$1:$I$88,5,0)</f>
        <v>-5.3205440053716299E-14</v>
      </c>
      <c r="AK176" s="14" t="e">
        <f t="shared" si="164"/>
        <v>#NUM!</v>
      </c>
      <c r="AL176" s="22" t="e">
        <f t="shared" si="165"/>
        <v>#NUM!</v>
      </c>
      <c r="AM176" s="60" t="e">
        <f t="shared" si="114"/>
        <v>#NUM!</v>
      </c>
      <c r="AN176" s="60">
        <f ca="1">AVERAGE(OFFSET($AM$3,0,0,'Données projet'!$E$10+1,1))-AVERAGE(OFFSET($H$3,0,0,'Données projet'!$E$10+1,1))</f>
        <v>337.78495403273814</v>
      </c>
      <c r="AO176" s="60">
        <f t="shared" si="115"/>
        <v>125.68207463669694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-3.979039320256561E-13</v>
      </c>
      <c r="BE176" s="14">
        <f>BD176*VLOOKUP('Données projet'!$B$11,Paramètres!$A$1:$I$88,3,0)*VLOOKUP('Données projet'!$B$11,Paramètres!$A$1:$I$88,5,0)</f>
        <v>-3.6002347769681362E-13</v>
      </c>
      <c r="BF176" s="14" t="e">
        <f t="shared" si="167"/>
        <v>#NUM!</v>
      </c>
      <c r="BG176" s="22" t="e">
        <f t="shared" si="168"/>
        <v>#NUM!</v>
      </c>
      <c r="BH176" s="60" t="e">
        <f t="shared" si="118"/>
        <v>#NUM!</v>
      </c>
      <c r="BI176" s="60">
        <f ca="1">AVERAGE(OFFSET($BH$3,0,0,'Données projet'!$E$11+1,1))-AVERAGE(OFFSET($H$3,0,0,'Données projet'!$E$11+1,1))</f>
        <v>418.35474121670717</v>
      </c>
      <c r="BJ176" s="60">
        <f t="shared" si="119"/>
        <v>240.19413322685813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0</v>
      </c>
      <c r="BZ176" s="14">
        <f>BY176*VLOOKUP('Données projet'!$B$12,Paramètres!$A$1:$I$88,3,0)*VLOOKUP('Données projet'!$B$12,Paramètres!$A$1:$I$88,5,0)</f>
        <v>0</v>
      </c>
      <c r="CA176" s="14" t="e">
        <f t="shared" si="170"/>
        <v>#NUM!</v>
      </c>
      <c r="CB176" s="22" t="e">
        <f t="shared" si="171"/>
        <v>#NUM!</v>
      </c>
      <c r="CC176" s="60" t="e">
        <f t="shared" si="122"/>
        <v>#NUM!</v>
      </c>
      <c r="CD176" s="60">
        <f ca="1">AVERAGE(OFFSET($CC$3,0,0,'Données projet'!$E$12+1,1))-AVERAGE(OFFSET($H$3,0,0,'Données projet'!$E$12+1,1))</f>
        <v>623.21217629928469</v>
      </c>
      <c r="CE176" s="60">
        <f t="shared" si="123"/>
        <v>481.72972161993044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-3.979039320256561E-13</v>
      </c>
      <c r="CU176" s="18">
        <f>CT176*VLOOKUP('Données projet'!$B$13,Paramètres!$A$1:$I$88,3,0)*VLOOKUP('Données projet'!$B$13,Paramètres!$A$1:$I$88,5,0)</f>
        <v>-3.8485268305521461E-13</v>
      </c>
      <c r="CV176" s="14" t="e">
        <f t="shared" si="173"/>
        <v>#NUM!</v>
      </c>
      <c r="CW176" s="22" t="e">
        <f t="shared" si="174"/>
        <v>#NUM!</v>
      </c>
      <c r="CX176" s="60" t="e">
        <f t="shared" si="126"/>
        <v>#NUM!</v>
      </c>
      <c r="CY176" s="60">
        <f ca="1">AVERAGE(OFFSET($CX$3,0,0,'Données projet'!$E$13+1,1))-AVERAGE(OFFSET($H$3,0,0,'Données projet'!$E$13+1,1))</f>
        <v>450.52897460309299</v>
      </c>
      <c r="CZ176" s="60">
        <f t="shared" si="127"/>
        <v>256.43229384163016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-3.979039320256561E-13</v>
      </c>
      <c r="DP176" s="18">
        <f>DO176*VLOOKUP('Données projet'!$B$14,Paramètres!$A$1:$I$88,3,0)*VLOOKUP('Données projet'!$B$14,Paramètres!$A$1:$I$88,5,0)</f>
        <v>-4.0347458707401528E-13</v>
      </c>
      <c r="DQ176" s="14" t="e">
        <f t="shared" si="176"/>
        <v>#NUM!</v>
      </c>
      <c r="DR176" s="22" t="e">
        <f t="shared" si="177"/>
        <v>#NUM!</v>
      </c>
      <c r="DS176" s="60" t="e">
        <f t="shared" si="130"/>
        <v>#NUM!</v>
      </c>
      <c r="DT176" s="60">
        <f ca="1">AVERAGE(OFFSET($DS$3,0,0,'Données projet'!$E$14+1,1))-AVERAGE(OFFSET($H$3,0,0,'Données projet'!$E$14+1,1))</f>
        <v>474.63177687063143</v>
      </c>
      <c r="DU176" s="60">
        <f t="shared" si="131"/>
        <v>268.5956535713255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-3.979039320256561E-13</v>
      </c>
      <c r="EK176" s="18">
        <f>EJ176*VLOOKUP('Données projet'!$B$15,Paramètres!$A$1:$I$88,3,0)*VLOOKUP('Données projet'!$B$15,Paramètres!$A$1:$I$88,5,0)</f>
        <v>-3.4760887501761321E-13</v>
      </c>
      <c r="EL176" s="14" t="e">
        <f t="shared" si="179"/>
        <v>#NUM!</v>
      </c>
      <c r="EM176" s="22" t="e">
        <f t="shared" si="180"/>
        <v>#NUM!</v>
      </c>
      <c r="EN176" s="60" t="e">
        <f t="shared" si="134"/>
        <v>#NUM!</v>
      </c>
      <c r="EO176" s="60">
        <f ca="1">AVERAGE(OFFSET($EN$3,0,0,'Données projet'!$E$15+1,1))-AVERAGE(OFFSET($H$3,0,0,'Données projet'!$E$15+1,1))</f>
        <v>402.25078715328965</v>
      </c>
      <c r="EP176" s="60">
        <f t="shared" si="135"/>
        <v>232.06583422454258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8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42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46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95.004000000000303</v>
      </c>
      <c r="D177" s="12">
        <f t="shared" si="15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8">
        <f t="shared" si="111"/>
        <v>467.01165577563029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-4.5474735088646412E-13</v>
      </c>
      <c r="O177" s="14">
        <f>N177*VLOOKUP('Données projet'!$B$9,Paramètres!$A$1:$I$88,3,0)*VLOOKUP('Données projet'!$B$9,Paramètres!$A$1:$I$88,5,0)</f>
        <v>-2.7193891583010558E-13</v>
      </c>
      <c r="P177" s="14" t="e">
        <f t="shared" si="15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271.38000364539801</v>
      </c>
      <c r="T177" s="60">
        <f t="shared" si="110"/>
        <v>264.52026741435606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-1.1368683772161603E-13</v>
      </c>
      <c r="AJ177" s="14">
        <f>AI177*VLOOKUP('Données projet'!$B$10,Paramètres!$A$1:$I$88,3,0)*VLOOKUP('Données projet'!$B$10,Paramètres!$A$1:$I$88,5,0)</f>
        <v>-5.3205440053716299E-14</v>
      </c>
      <c r="AK177" s="14" t="e">
        <f t="shared" si="164"/>
        <v>#NUM!</v>
      </c>
      <c r="AL177" s="22" t="e">
        <f t="shared" si="165"/>
        <v>#NUM!</v>
      </c>
      <c r="AM177" s="60" t="e">
        <f t="shared" si="114"/>
        <v>#NUM!</v>
      </c>
      <c r="AN177" s="60">
        <f ca="1">AVERAGE(OFFSET($AM$3,0,0,'Données projet'!$E$10+1,1))-AVERAGE(OFFSET($H$3,0,0,'Données projet'!$E$10+1,1))</f>
        <v>337.78495403273814</v>
      </c>
      <c r="AO177" s="60">
        <f t="shared" si="115"/>
        <v>125.68207463669694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-3.979039320256561E-13</v>
      </c>
      <c r="BE177" s="14">
        <f>BD177*VLOOKUP('Données projet'!$B$11,Paramètres!$A$1:$I$88,3,0)*VLOOKUP('Données projet'!$B$11,Paramètres!$A$1:$I$88,5,0)</f>
        <v>-3.6002347769681362E-13</v>
      </c>
      <c r="BF177" s="14" t="e">
        <f t="shared" si="167"/>
        <v>#NUM!</v>
      </c>
      <c r="BG177" s="22" t="e">
        <f t="shared" si="168"/>
        <v>#NUM!</v>
      </c>
      <c r="BH177" s="60" t="e">
        <f t="shared" si="118"/>
        <v>#NUM!</v>
      </c>
      <c r="BI177" s="60">
        <f ca="1">AVERAGE(OFFSET($BH$3,0,0,'Données projet'!$E$11+1,1))-AVERAGE(OFFSET($H$3,0,0,'Données projet'!$E$11+1,1))</f>
        <v>418.35474121670717</v>
      </c>
      <c r="BJ177" s="60">
        <f t="shared" si="119"/>
        <v>240.19413322685813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0</v>
      </c>
      <c r="BZ177" s="14">
        <f>BY177*VLOOKUP('Données projet'!$B$12,Paramètres!$A$1:$I$88,3,0)*VLOOKUP('Données projet'!$B$12,Paramètres!$A$1:$I$88,5,0)</f>
        <v>0</v>
      </c>
      <c r="CA177" s="14" t="e">
        <f t="shared" si="170"/>
        <v>#NUM!</v>
      </c>
      <c r="CB177" s="22" t="e">
        <f t="shared" si="171"/>
        <v>#NUM!</v>
      </c>
      <c r="CC177" s="60" t="e">
        <f t="shared" si="122"/>
        <v>#NUM!</v>
      </c>
      <c r="CD177" s="60">
        <f ca="1">AVERAGE(OFFSET($CC$3,0,0,'Données projet'!$E$12+1,1))-AVERAGE(OFFSET($H$3,0,0,'Données projet'!$E$12+1,1))</f>
        <v>623.21217629928469</v>
      </c>
      <c r="CE177" s="60">
        <f t="shared" si="123"/>
        <v>481.72972161993044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-3.979039320256561E-13</v>
      </c>
      <c r="CU177" s="18">
        <f>CT177*VLOOKUP('Données projet'!$B$13,Paramètres!$A$1:$I$88,3,0)*VLOOKUP('Données projet'!$B$13,Paramètres!$A$1:$I$88,5,0)</f>
        <v>-3.8485268305521461E-13</v>
      </c>
      <c r="CV177" s="14" t="e">
        <f t="shared" si="173"/>
        <v>#NUM!</v>
      </c>
      <c r="CW177" s="22" t="e">
        <f t="shared" si="174"/>
        <v>#NUM!</v>
      </c>
      <c r="CX177" s="60" t="e">
        <f t="shared" si="126"/>
        <v>#NUM!</v>
      </c>
      <c r="CY177" s="60">
        <f ca="1">AVERAGE(OFFSET($CX$3,0,0,'Données projet'!$E$13+1,1))-AVERAGE(OFFSET($H$3,0,0,'Données projet'!$E$13+1,1))</f>
        <v>450.52897460309299</v>
      </c>
      <c r="CZ177" s="60">
        <f t="shared" si="127"/>
        <v>256.43229384163016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-3.979039320256561E-13</v>
      </c>
      <c r="DP177" s="18">
        <f>DO177*VLOOKUP('Données projet'!$B$14,Paramètres!$A$1:$I$88,3,0)*VLOOKUP('Données projet'!$B$14,Paramètres!$A$1:$I$88,5,0)</f>
        <v>-4.0347458707401528E-13</v>
      </c>
      <c r="DQ177" s="14" t="e">
        <f t="shared" si="176"/>
        <v>#NUM!</v>
      </c>
      <c r="DR177" s="22" t="e">
        <f t="shared" si="177"/>
        <v>#NUM!</v>
      </c>
      <c r="DS177" s="60" t="e">
        <f t="shared" si="130"/>
        <v>#NUM!</v>
      </c>
      <c r="DT177" s="60">
        <f ca="1">AVERAGE(OFFSET($DS$3,0,0,'Données projet'!$E$14+1,1))-AVERAGE(OFFSET($H$3,0,0,'Données projet'!$E$14+1,1))</f>
        <v>474.63177687063143</v>
      </c>
      <c r="DU177" s="60">
        <f t="shared" si="131"/>
        <v>268.5956535713255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-3.979039320256561E-13</v>
      </c>
      <c r="EK177" s="18">
        <f>EJ177*VLOOKUP('Données projet'!$B$15,Paramètres!$A$1:$I$88,3,0)*VLOOKUP('Données projet'!$B$15,Paramètres!$A$1:$I$88,5,0)</f>
        <v>-3.4760887501761321E-13</v>
      </c>
      <c r="EL177" s="14" t="e">
        <f t="shared" si="179"/>
        <v>#NUM!</v>
      </c>
      <c r="EM177" s="22" t="e">
        <f t="shared" si="180"/>
        <v>#NUM!</v>
      </c>
      <c r="EN177" s="60" t="e">
        <f t="shared" si="134"/>
        <v>#NUM!</v>
      </c>
      <c r="EO177" s="60">
        <f ca="1">AVERAGE(OFFSET($EN$3,0,0,'Données projet'!$E$15+1,1))-AVERAGE(OFFSET($H$3,0,0,'Données projet'!$E$15+1,1))</f>
        <v>402.25078715328965</v>
      </c>
      <c r="EP177" s="60">
        <f t="shared" si="135"/>
        <v>232.06583422454258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8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42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46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95.55000000000031</v>
      </c>
      <c r="D178" s="12">
        <f t="shared" si="15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8">
        <f t="shared" si="111"/>
        <v>468.19043599076269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-4.5474735088646412E-13</v>
      </c>
      <c r="O178" s="14">
        <f>N178*VLOOKUP('Données projet'!$B$9,Paramètres!$A$1:$I$88,3,0)*VLOOKUP('Données projet'!$B$9,Paramètres!$A$1:$I$88,5,0)</f>
        <v>-2.7193891583010558E-13</v>
      </c>
      <c r="P178" s="14" t="e">
        <f t="shared" si="15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271.38000364539801</v>
      </c>
      <c r="T178" s="60">
        <f t="shared" si="110"/>
        <v>264.52026741435606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-1.1368683772161603E-13</v>
      </c>
      <c r="AJ178" s="14">
        <f>AI178*VLOOKUP('Données projet'!$B$10,Paramètres!$A$1:$I$88,3,0)*VLOOKUP('Données projet'!$B$10,Paramètres!$A$1:$I$88,5,0)</f>
        <v>-5.3205440053716299E-14</v>
      </c>
      <c r="AK178" s="14" t="e">
        <f t="shared" si="164"/>
        <v>#NUM!</v>
      </c>
      <c r="AL178" s="22" t="e">
        <f t="shared" si="165"/>
        <v>#NUM!</v>
      </c>
      <c r="AM178" s="60" t="e">
        <f t="shared" si="114"/>
        <v>#NUM!</v>
      </c>
      <c r="AN178" s="60">
        <f ca="1">AVERAGE(OFFSET($AM$3,0,0,'Données projet'!$E$10+1,1))-AVERAGE(OFFSET($H$3,0,0,'Données projet'!$E$10+1,1))</f>
        <v>337.78495403273814</v>
      </c>
      <c r="AO178" s="60">
        <f t="shared" si="115"/>
        <v>125.68207463669694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-3.979039320256561E-13</v>
      </c>
      <c r="BE178" s="14">
        <f>BD178*VLOOKUP('Données projet'!$B$11,Paramètres!$A$1:$I$88,3,0)*VLOOKUP('Données projet'!$B$11,Paramètres!$A$1:$I$88,5,0)</f>
        <v>-3.6002347769681362E-13</v>
      </c>
      <c r="BF178" s="14" t="e">
        <f t="shared" si="167"/>
        <v>#NUM!</v>
      </c>
      <c r="BG178" s="22" t="e">
        <f t="shared" si="168"/>
        <v>#NUM!</v>
      </c>
      <c r="BH178" s="60" t="e">
        <f t="shared" si="118"/>
        <v>#NUM!</v>
      </c>
      <c r="BI178" s="60">
        <f ca="1">AVERAGE(OFFSET($BH$3,0,0,'Données projet'!$E$11+1,1))-AVERAGE(OFFSET($H$3,0,0,'Données projet'!$E$11+1,1))</f>
        <v>418.35474121670717</v>
      </c>
      <c r="BJ178" s="60">
        <f t="shared" si="119"/>
        <v>240.19413322685813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0</v>
      </c>
      <c r="BZ178" s="14">
        <f>BY178*VLOOKUP('Données projet'!$B$12,Paramètres!$A$1:$I$88,3,0)*VLOOKUP('Données projet'!$B$12,Paramètres!$A$1:$I$88,5,0)</f>
        <v>0</v>
      </c>
      <c r="CA178" s="14" t="e">
        <f t="shared" si="170"/>
        <v>#NUM!</v>
      </c>
      <c r="CB178" s="22" t="e">
        <f t="shared" si="171"/>
        <v>#NUM!</v>
      </c>
      <c r="CC178" s="60" t="e">
        <f t="shared" si="122"/>
        <v>#NUM!</v>
      </c>
      <c r="CD178" s="60">
        <f ca="1">AVERAGE(OFFSET($CC$3,0,0,'Données projet'!$E$12+1,1))-AVERAGE(OFFSET($H$3,0,0,'Données projet'!$E$12+1,1))</f>
        <v>623.21217629928469</v>
      </c>
      <c r="CE178" s="60">
        <f t="shared" si="123"/>
        <v>481.72972161993044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-3.979039320256561E-13</v>
      </c>
      <c r="CU178" s="18">
        <f>CT178*VLOOKUP('Données projet'!$B$13,Paramètres!$A$1:$I$88,3,0)*VLOOKUP('Données projet'!$B$13,Paramètres!$A$1:$I$88,5,0)</f>
        <v>-3.8485268305521461E-13</v>
      </c>
      <c r="CV178" s="14" t="e">
        <f t="shared" si="173"/>
        <v>#NUM!</v>
      </c>
      <c r="CW178" s="22" t="e">
        <f t="shared" si="174"/>
        <v>#NUM!</v>
      </c>
      <c r="CX178" s="60" t="e">
        <f t="shared" si="126"/>
        <v>#NUM!</v>
      </c>
      <c r="CY178" s="60">
        <f ca="1">AVERAGE(OFFSET($CX$3,0,0,'Données projet'!$E$13+1,1))-AVERAGE(OFFSET($H$3,0,0,'Données projet'!$E$13+1,1))</f>
        <v>450.52897460309299</v>
      </c>
      <c r="CZ178" s="60">
        <f t="shared" si="127"/>
        <v>256.43229384163016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-3.979039320256561E-13</v>
      </c>
      <c r="DP178" s="18">
        <f>DO178*VLOOKUP('Données projet'!$B$14,Paramètres!$A$1:$I$88,3,0)*VLOOKUP('Données projet'!$B$14,Paramètres!$A$1:$I$88,5,0)</f>
        <v>-4.0347458707401528E-13</v>
      </c>
      <c r="DQ178" s="14" t="e">
        <f t="shared" si="176"/>
        <v>#NUM!</v>
      </c>
      <c r="DR178" s="22" t="e">
        <f t="shared" si="177"/>
        <v>#NUM!</v>
      </c>
      <c r="DS178" s="60" t="e">
        <f t="shared" si="130"/>
        <v>#NUM!</v>
      </c>
      <c r="DT178" s="60">
        <f ca="1">AVERAGE(OFFSET($DS$3,0,0,'Données projet'!$E$14+1,1))-AVERAGE(OFFSET($H$3,0,0,'Données projet'!$E$14+1,1))</f>
        <v>474.63177687063143</v>
      </c>
      <c r="DU178" s="60">
        <f t="shared" si="131"/>
        <v>268.5956535713255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-3.979039320256561E-13</v>
      </c>
      <c r="EK178" s="18">
        <f>EJ178*VLOOKUP('Données projet'!$B$15,Paramètres!$A$1:$I$88,3,0)*VLOOKUP('Données projet'!$B$15,Paramètres!$A$1:$I$88,5,0)</f>
        <v>-3.4760887501761321E-13</v>
      </c>
      <c r="EL178" s="14" t="e">
        <f t="shared" si="179"/>
        <v>#NUM!</v>
      </c>
      <c r="EM178" s="22" t="e">
        <f t="shared" si="180"/>
        <v>#NUM!</v>
      </c>
      <c r="EN178" s="60" t="e">
        <f t="shared" si="134"/>
        <v>#NUM!</v>
      </c>
      <c r="EO178" s="60">
        <f ca="1">AVERAGE(OFFSET($EN$3,0,0,'Données projet'!$E$15+1,1))-AVERAGE(OFFSET($H$3,0,0,'Données projet'!$E$15+1,1))</f>
        <v>402.25078715328965</v>
      </c>
      <c r="EP178" s="60">
        <f t="shared" si="135"/>
        <v>232.06583422454258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8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42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46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96.096000000000316</v>
      </c>
      <c r="D179" s="12">
        <f t="shared" si="15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8">
        <f t="shared" si="111"/>
        <v>469.3690647157693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-4.5474735088646412E-13</v>
      </c>
      <c r="O179" s="14">
        <f>N179*VLOOKUP('Données projet'!$B$9,Paramètres!$A$1:$I$88,3,0)*VLOOKUP('Données projet'!$B$9,Paramètres!$A$1:$I$88,5,0)</f>
        <v>-2.7193891583010558E-13</v>
      </c>
      <c r="P179" s="14" t="e">
        <f t="shared" si="15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271.38000364539801</v>
      </c>
      <c r="T179" s="60">
        <f t="shared" si="110"/>
        <v>264.52026741435606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-1.1368683772161603E-13</v>
      </c>
      <c r="AJ179" s="14">
        <f>AI179*VLOOKUP('Données projet'!$B$10,Paramètres!$A$1:$I$88,3,0)*VLOOKUP('Données projet'!$B$10,Paramètres!$A$1:$I$88,5,0)</f>
        <v>-5.3205440053716299E-14</v>
      </c>
      <c r="AK179" s="14" t="e">
        <f t="shared" si="164"/>
        <v>#NUM!</v>
      </c>
      <c r="AL179" s="22" t="e">
        <f t="shared" si="165"/>
        <v>#NUM!</v>
      </c>
      <c r="AM179" s="60" t="e">
        <f t="shared" si="114"/>
        <v>#NUM!</v>
      </c>
      <c r="AN179" s="60">
        <f ca="1">AVERAGE(OFFSET($AM$3,0,0,'Données projet'!$E$10+1,1))-AVERAGE(OFFSET($H$3,0,0,'Données projet'!$E$10+1,1))</f>
        <v>337.78495403273814</v>
      </c>
      <c r="AO179" s="60">
        <f t="shared" si="115"/>
        <v>125.68207463669694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-3.979039320256561E-13</v>
      </c>
      <c r="BE179" s="14">
        <f>BD179*VLOOKUP('Données projet'!$B$11,Paramètres!$A$1:$I$88,3,0)*VLOOKUP('Données projet'!$B$11,Paramètres!$A$1:$I$88,5,0)</f>
        <v>-3.6002347769681362E-13</v>
      </c>
      <c r="BF179" s="14" t="e">
        <f t="shared" si="167"/>
        <v>#NUM!</v>
      </c>
      <c r="BG179" s="22" t="e">
        <f t="shared" si="168"/>
        <v>#NUM!</v>
      </c>
      <c r="BH179" s="60" t="e">
        <f t="shared" si="118"/>
        <v>#NUM!</v>
      </c>
      <c r="BI179" s="60">
        <f ca="1">AVERAGE(OFFSET($BH$3,0,0,'Données projet'!$E$11+1,1))-AVERAGE(OFFSET($H$3,0,0,'Données projet'!$E$11+1,1))</f>
        <v>418.35474121670717</v>
      </c>
      <c r="BJ179" s="60">
        <f t="shared" si="119"/>
        <v>240.19413322685813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0</v>
      </c>
      <c r="BZ179" s="14">
        <f>BY179*VLOOKUP('Données projet'!$B$12,Paramètres!$A$1:$I$88,3,0)*VLOOKUP('Données projet'!$B$12,Paramètres!$A$1:$I$88,5,0)</f>
        <v>0</v>
      </c>
      <c r="CA179" s="14" t="e">
        <f t="shared" si="170"/>
        <v>#NUM!</v>
      </c>
      <c r="CB179" s="22" t="e">
        <f t="shared" si="171"/>
        <v>#NUM!</v>
      </c>
      <c r="CC179" s="60" t="e">
        <f t="shared" si="122"/>
        <v>#NUM!</v>
      </c>
      <c r="CD179" s="60">
        <f ca="1">AVERAGE(OFFSET($CC$3,0,0,'Données projet'!$E$12+1,1))-AVERAGE(OFFSET($H$3,0,0,'Données projet'!$E$12+1,1))</f>
        <v>623.21217629928469</v>
      </c>
      <c r="CE179" s="60">
        <f t="shared" si="123"/>
        <v>481.72972161993044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-3.979039320256561E-13</v>
      </c>
      <c r="CU179" s="18">
        <f>CT179*VLOOKUP('Données projet'!$B$13,Paramètres!$A$1:$I$88,3,0)*VLOOKUP('Données projet'!$B$13,Paramètres!$A$1:$I$88,5,0)</f>
        <v>-3.8485268305521461E-13</v>
      </c>
      <c r="CV179" s="14" t="e">
        <f t="shared" si="173"/>
        <v>#NUM!</v>
      </c>
      <c r="CW179" s="22" t="e">
        <f t="shared" si="174"/>
        <v>#NUM!</v>
      </c>
      <c r="CX179" s="60" t="e">
        <f t="shared" si="126"/>
        <v>#NUM!</v>
      </c>
      <c r="CY179" s="60">
        <f ca="1">AVERAGE(OFFSET($CX$3,0,0,'Données projet'!$E$13+1,1))-AVERAGE(OFFSET($H$3,0,0,'Données projet'!$E$13+1,1))</f>
        <v>450.52897460309299</v>
      </c>
      <c r="CZ179" s="60">
        <f t="shared" si="127"/>
        <v>256.43229384163016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-3.979039320256561E-13</v>
      </c>
      <c r="DP179" s="18">
        <f>DO179*VLOOKUP('Données projet'!$B$14,Paramètres!$A$1:$I$88,3,0)*VLOOKUP('Données projet'!$B$14,Paramètres!$A$1:$I$88,5,0)</f>
        <v>-4.0347458707401528E-13</v>
      </c>
      <c r="DQ179" s="14" t="e">
        <f t="shared" si="176"/>
        <v>#NUM!</v>
      </c>
      <c r="DR179" s="22" t="e">
        <f t="shared" si="177"/>
        <v>#NUM!</v>
      </c>
      <c r="DS179" s="60" t="e">
        <f t="shared" si="130"/>
        <v>#NUM!</v>
      </c>
      <c r="DT179" s="60">
        <f ca="1">AVERAGE(OFFSET($DS$3,0,0,'Données projet'!$E$14+1,1))-AVERAGE(OFFSET($H$3,0,0,'Données projet'!$E$14+1,1))</f>
        <v>474.63177687063143</v>
      </c>
      <c r="DU179" s="60">
        <f t="shared" si="131"/>
        <v>268.5956535713255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-3.979039320256561E-13</v>
      </c>
      <c r="EK179" s="18">
        <f>EJ179*VLOOKUP('Données projet'!$B$15,Paramètres!$A$1:$I$88,3,0)*VLOOKUP('Données projet'!$B$15,Paramètres!$A$1:$I$88,5,0)</f>
        <v>-3.4760887501761321E-13</v>
      </c>
      <c r="EL179" s="14" t="e">
        <f t="shared" si="179"/>
        <v>#NUM!</v>
      </c>
      <c r="EM179" s="22" t="e">
        <f t="shared" si="180"/>
        <v>#NUM!</v>
      </c>
      <c r="EN179" s="60" t="e">
        <f t="shared" si="134"/>
        <v>#NUM!</v>
      </c>
      <c r="EO179" s="60">
        <f ca="1">AVERAGE(OFFSET($EN$3,0,0,'Données projet'!$E$15+1,1))-AVERAGE(OFFSET($H$3,0,0,'Données projet'!$E$15+1,1))</f>
        <v>402.25078715328965</v>
      </c>
      <c r="EP179" s="60">
        <f t="shared" si="135"/>
        <v>232.06583422454258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8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42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46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96.642000000000323</v>
      </c>
      <c r="D180" s="12">
        <f t="shared" si="15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8">
        <f t="shared" si="111"/>
        <v>470.54754291127216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-4.5474735088646412E-13</v>
      </c>
      <c r="O180" s="14">
        <f>N180*VLOOKUP('Données projet'!$B$9,Paramètres!$A$1:$I$88,3,0)*VLOOKUP('Données projet'!$B$9,Paramètres!$A$1:$I$88,5,0)</f>
        <v>-2.7193891583010558E-13</v>
      </c>
      <c r="P180" s="14" t="e">
        <f t="shared" si="15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271.38000364539801</v>
      </c>
      <c r="T180" s="60">
        <f t="shared" si="110"/>
        <v>264.52026741435606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-1.1368683772161603E-13</v>
      </c>
      <c r="AJ180" s="14">
        <f>AI180*VLOOKUP('Données projet'!$B$10,Paramètres!$A$1:$I$88,3,0)*VLOOKUP('Données projet'!$B$10,Paramètres!$A$1:$I$88,5,0)</f>
        <v>-5.3205440053716299E-14</v>
      </c>
      <c r="AK180" s="14" t="e">
        <f t="shared" si="164"/>
        <v>#NUM!</v>
      </c>
      <c r="AL180" s="22" t="e">
        <f t="shared" si="165"/>
        <v>#NUM!</v>
      </c>
      <c r="AM180" s="60" t="e">
        <f t="shared" si="114"/>
        <v>#NUM!</v>
      </c>
      <c r="AN180" s="60">
        <f ca="1">AVERAGE(OFFSET($AM$3,0,0,'Données projet'!$E$10+1,1))-AVERAGE(OFFSET($H$3,0,0,'Données projet'!$E$10+1,1))</f>
        <v>337.78495403273814</v>
      </c>
      <c r="AO180" s="60">
        <f t="shared" si="115"/>
        <v>125.68207463669694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-3.979039320256561E-13</v>
      </c>
      <c r="BE180" s="14">
        <f>BD180*VLOOKUP('Données projet'!$B$11,Paramètres!$A$1:$I$88,3,0)*VLOOKUP('Données projet'!$B$11,Paramètres!$A$1:$I$88,5,0)</f>
        <v>-3.6002347769681362E-13</v>
      </c>
      <c r="BF180" s="14" t="e">
        <f t="shared" si="167"/>
        <v>#NUM!</v>
      </c>
      <c r="BG180" s="22" t="e">
        <f t="shared" si="168"/>
        <v>#NUM!</v>
      </c>
      <c r="BH180" s="60" t="e">
        <f t="shared" si="118"/>
        <v>#NUM!</v>
      </c>
      <c r="BI180" s="60">
        <f ca="1">AVERAGE(OFFSET($BH$3,0,0,'Données projet'!$E$11+1,1))-AVERAGE(OFFSET($H$3,0,0,'Données projet'!$E$11+1,1))</f>
        <v>418.35474121670717</v>
      </c>
      <c r="BJ180" s="60">
        <f t="shared" si="119"/>
        <v>240.19413322685813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0</v>
      </c>
      <c r="BZ180" s="14">
        <f>BY180*VLOOKUP('Données projet'!$B$12,Paramètres!$A$1:$I$88,3,0)*VLOOKUP('Données projet'!$B$12,Paramètres!$A$1:$I$88,5,0)</f>
        <v>0</v>
      </c>
      <c r="CA180" s="14" t="e">
        <f t="shared" si="170"/>
        <v>#NUM!</v>
      </c>
      <c r="CB180" s="22" t="e">
        <f t="shared" si="171"/>
        <v>#NUM!</v>
      </c>
      <c r="CC180" s="60" t="e">
        <f t="shared" si="122"/>
        <v>#NUM!</v>
      </c>
      <c r="CD180" s="60">
        <f ca="1">AVERAGE(OFFSET($CC$3,0,0,'Données projet'!$E$12+1,1))-AVERAGE(OFFSET($H$3,0,0,'Données projet'!$E$12+1,1))</f>
        <v>623.21217629928469</v>
      </c>
      <c r="CE180" s="60">
        <f t="shared" si="123"/>
        <v>481.72972161993044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-3.979039320256561E-13</v>
      </c>
      <c r="CU180" s="18">
        <f>CT180*VLOOKUP('Données projet'!$B$13,Paramètres!$A$1:$I$88,3,0)*VLOOKUP('Données projet'!$B$13,Paramètres!$A$1:$I$88,5,0)</f>
        <v>-3.8485268305521461E-13</v>
      </c>
      <c r="CV180" s="14" t="e">
        <f t="shared" si="173"/>
        <v>#NUM!</v>
      </c>
      <c r="CW180" s="22" t="e">
        <f t="shared" si="174"/>
        <v>#NUM!</v>
      </c>
      <c r="CX180" s="60" t="e">
        <f t="shared" si="126"/>
        <v>#NUM!</v>
      </c>
      <c r="CY180" s="60">
        <f ca="1">AVERAGE(OFFSET($CX$3,0,0,'Données projet'!$E$13+1,1))-AVERAGE(OFFSET($H$3,0,0,'Données projet'!$E$13+1,1))</f>
        <v>450.52897460309299</v>
      </c>
      <c r="CZ180" s="60">
        <f t="shared" si="127"/>
        <v>256.43229384163016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-3.979039320256561E-13</v>
      </c>
      <c r="DP180" s="18">
        <f>DO180*VLOOKUP('Données projet'!$B$14,Paramètres!$A$1:$I$88,3,0)*VLOOKUP('Données projet'!$B$14,Paramètres!$A$1:$I$88,5,0)</f>
        <v>-4.0347458707401528E-13</v>
      </c>
      <c r="DQ180" s="14" t="e">
        <f t="shared" si="176"/>
        <v>#NUM!</v>
      </c>
      <c r="DR180" s="22" t="e">
        <f t="shared" si="177"/>
        <v>#NUM!</v>
      </c>
      <c r="DS180" s="60" t="e">
        <f t="shared" si="130"/>
        <v>#NUM!</v>
      </c>
      <c r="DT180" s="60">
        <f ca="1">AVERAGE(OFFSET($DS$3,0,0,'Données projet'!$E$14+1,1))-AVERAGE(OFFSET($H$3,0,0,'Données projet'!$E$14+1,1))</f>
        <v>474.63177687063143</v>
      </c>
      <c r="DU180" s="60">
        <f t="shared" si="131"/>
        <v>268.5956535713255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-3.979039320256561E-13</v>
      </c>
      <c r="EK180" s="18">
        <f>EJ180*VLOOKUP('Données projet'!$B$15,Paramètres!$A$1:$I$88,3,0)*VLOOKUP('Données projet'!$B$15,Paramètres!$A$1:$I$88,5,0)</f>
        <v>-3.4760887501761321E-13</v>
      </c>
      <c r="EL180" s="14" t="e">
        <f t="shared" si="179"/>
        <v>#NUM!</v>
      </c>
      <c r="EM180" s="22" t="e">
        <f t="shared" si="180"/>
        <v>#NUM!</v>
      </c>
      <c r="EN180" s="60" t="e">
        <f t="shared" si="134"/>
        <v>#NUM!</v>
      </c>
      <c r="EO180" s="60">
        <f ca="1">AVERAGE(OFFSET($EN$3,0,0,'Données projet'!$E$15+1,1))-AVERAGE(OFFSET($H$3,0,0,'Données projet'!$E$15+1,1))</f>
        <v>402.25078715328965</v>
      </c>
      <c r="EP180" s="60">
        <f t="shared" si="135"/>
        <v>232.06583422454258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8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42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46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97.188000000000329</v>
      </c>
      <c r="D181" s="12">
        <f t="shared" si="15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8">
        <f t="shared" si="111"/>
        <v>471.7258715264108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-4.5474735088646412E-13</v>
      </c>
      <c r="O181" s="14">
        <f>N181*VLOOKUP('Données projet'!$B$9,Paramètres!$A$1:$I$88,3,0)*VLOOKUP('Données projet'!$B$9,Paramètres!$A$1:$I$88,5,0)</f>
        <v>-2.7193891583010558E-13</v>
      </c>
      <c r="P181" s="14" t="e">
        <f t="shared" si="15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271.38000364539801</v>
      </c>
      <c r="T181" s="60">
        <f t="shared" si="110"/>
        <v>264.52026741435606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-1.1368683772161603E-13</v>
      </c>
      <c r="AJ181" s="14">
        <f>AI181*VLOOKUP('Données projet'!$B$10,Paramètres!$A$1:$I$88,3,0)*VLOOKUP('Données projet'!$B$10,Paramètres!$A$1:$I$88,5,0)</f>
        <v>-5.3205440053716299E-14</v>
      </c>
      <c r="AK181" s="14" t="e">
        <f t="shared" si="164"/>
        <v>#NUM!</v>
      </c>
      <c r="AL181" s="22" t="e">
        <f t="shared" si="165"/>
        <v>#NUM!</v>
      </c>
      <c r="AM181" s="60" t="e">
        <f t="shared" si="114"/>
        <v>#NUM!</v>
      </c>
      <c r="AN181" s="60">
        <f ca="1">AVERAGE(OFFSET($AM$3,0,0,'Données projet'!$E$10+1,1))-AVERAGE(OFFSET($H$3,0,0,'Données projet'!$E$10+1,1))</f>
        <v>337.78495403273814</v>
      </c>
      <c r="AO181" s="60">
        <f t="shared" si="115"/>
        <v>125.68207463669694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-3.979039320256561E-13</v>
      </c>
      <c r="BE181" s="14">
        <f>BD181*VLOOKUP('Données projet'!$B$11,Paramètres!$A$1:$I$88,3,0)*VLOOKUP('Données projet'!$B$11,Paramètres!$A$1:$I$88,5,0)</f>
        <v>-3.6002347769681362E-13</v>
      </c>
      <c r="BF181" s="14" t="e">
        <f t="shared" si="167"/>
        <v>#NUM!</v>
      </c>
      <c r="BG181" s="22" t="e">
        <f t="shared" si="168"/>
        <v>#NUM!</v>
      </c>
      <c r="BH181" s="60" t="e">
        <f t="shared" si="118"/>
        <v>#NUM!</v>
      </c>
      <c r="BI181" s="60">
        <f ca="1">AVERAGE(OFFSET($BH$3,0,0,'Données projet'!$E$11+1,1))-AVERAGE(OFFSET($H$3,0,0,'Données projet'!$E$11+1,1))</f>
        <v>418.35474121670717</v>
      </c>
      <c r="BJ181" s="60">
        <f t="shared" si="119"/>
        <v>240.19413322685813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0</v>
      </c>
      <c r="BZ181" s="14">
        <f>BY181*VLOOKUP('Données projet'!$B$12,Paramètres!$A$1:$I$88,3,0)*VLOOKUP('Données projet'!$B$12,Paramètres!$A$1:$I$88,5,0)</f>
        <v>0</v>
      </c>
      <c r="CA181" s="14" t="e">
        <f t="shared" si="170"/>
        <v>#NUM!</v>
      </c>
      <c r="CB181" s="22" t="e">
        <f t="shared" si="171"/>
        <v>#NUM!</v>
      </c>
      <c r="CC181" s="60" t="e">
        <f t="shared" si="122"/>
        <v>#NUM!</v>
      </c>
      <c r="CD181" s="60">
        <f ca="1">AVERAGE(OFFSET($CC$3,0,0,'Données projet'!$E$12+1,1))-AVERAGE(OFFSET($H$3,0,0,'Données projet'!$E$12+1,1))</f>
        <v>623.21217629928469</v>
      </c>
      <c r="CE181" s="60">
        <f t="shared" si="123"/>
        <v>481.72972161993044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-3.979039320256561E-13</v>
      </c>
      <c r="CU181" s="18">
        <f>CT181*VLOOKUP('Données projet'!$B$13,Paramètres!$A$1:$I$88,3,0)*VLOOKUP('Données projet'!$B$13,Paramètres!$A$1:$I$88,5,0)</f>
        <v>-3.8485268305521461E-13</v>
      </c>
      <c r="CV181" s="14" t="e">
        <f t="shared" si="173"/>
        <v>#NUM!</v>
      </c>
      <c r="CW181" s="22" t="e">
        <f t="shared" si="174"/>
        <v>#NUM!</v>
      </c>
      <c r="CX181" s="60" t="e">
        <f t="shared" si="126"/>
        <v>#NUM!</v>
      </c>
      <c r="CY181" s="60">
        <f ca="1">AVERAGE(OFFSET($CX$3,0,0,'Données projet'!$E$13+1,1))-AVERAGE(OFFSET($H$3,0,0,'Données projet'!$E$13+1,1))</f>
        <v>450.52897460309299</v>
      </c>
      <c r="CZ181" s="60">
        <f t="shared" si="127"/>
        <v>256.43229384163016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-3.979039320256561E-13</v>
      </c>
      <c r="DP181" s="18">
        <f>DO181*VLOOKUP('Données projet'!$B$14,Paramètres!$A$1:$I$88,3,0)*VLOOKUP('Données projet'!$B$14,Paramètres!$A$1:$I$88,5,0)</f>
        <v>-4.0347458707401528E-13</v>
      </c>
      <c r="DQ181" s="14" t="e">
        <f t="shared" si="176"/>
        <v>#NUM!</v>
      </c>
      <c r="DR181" s="22" t="e">
        <f t="shared" si="177"/>
        <v>#NUM!</v>
      </c>
      <c r="DS181" s="60" t="e">
        <f t="shared" si="130"/>
        <v>#NUM!</v>
      </c>
      <c r="DT181" s="60">
        <f ca="1">AVERAGE(OFFSET($DS$3,0,0,'Données projet'!$E$14+1,1))-AVERAGE(OFFSET($H$3,0,0,'Données projet'!$E$14+1,1))</f>
        <v>474.63177687063143</v>
      </c>
      <c r="DU181" s="60">
        <f t="shared" si="131"/>
        <v>268.5956535713255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-3.979039320256561E-13</v>
      </c>
      <c r="EK181" s="18">
        <f>EJ181*VLOOKUP('Données projet'!$B$15,Paramètres!$A$1:$I$88,3,0)*VLOOKUP('Données projet'!$B$15,Paramètres!$A$1:$I$88,5,0)</f>
        <v>-3.4760887501761321E-13</v>
      </c>
      <c r="EL181" s="14" t="e">
        <f t="shared" si="179"/>
        <v>#NUM!</v>
      </c>
      <c r="EM181" s="22" t="e">
        <f t="shared" si="180"/>
        <v>#NUM!</v>
      </c>
      <c r="EN181" s="60" t="e">
        <f t="shared" si="134"/>
        <v>#NUM!</v>
      </c>
      <c r="EO181" s="60">
        <f ca="1">AVERAGE(OFFSET($EN$3,0,0,'Données projet'!$E$15+1,1))-AVERAGE(OFFSET($H$3,0,0,'Données projet'!$E$15+1,1))</f>
        <v>402.25078715328965</v>
      </c>
      <c r="EP181" s="60">
        <f t="shared" si="135"/>
        <v>232.06583422454258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8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42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46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97.734000000000336</v>
      </c>
      <c r="D182" s="12">
        <f t="shared" si="15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8">
        <f t="shared" si="111"/>
        <v>472.90405149904302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-4.5474735088646412E-13</v>
      </c>
      <c r="O182" s="14">
        <f>N182*VLOOKUP('Données projet'!$B$9,Paramètres!$A$1:$I$88,3,0)*VLOOKUP('Données projet'!$B$9,Paramètres!$A$1:$I$88,5,0)</f>
        <v>-2.7193891583010558E-13</v>
      </c>
      <c r="P182" s="14" t="e">
        <f t="shared" si="15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271.38000364539801</v>
      </c>
      <c r="T182" s="60">
        <f t="shared" si="110"/>
        <v>264.52026741435606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-1.1368683772161603E-13</v>
      </c>
      <c r="AJ182" s="14">
        <f>AI182*VLOOKUP('Données projet'!$B$10,Paramètres!$A$1:$I$88,3,0)*VLOOKUP('Données projet'!$B$10,Paramètres!$A$1:$I$88,5,0)</f>
        <v>-5.3205440053716299E-14</v>
      </c>
      <c r="AK182" s="14" t="e">
        <f t="shared" si="164"/>
        <v>#NUM!</v>
      </c>
      <c r="AL182" s="22" t="e">
        <f t="shared" si="165"/>
        <v>#NUM!</v>
      </c>
      <c r="AM182" s="60" t="e">
        <f t="shared" si="114"/>
        <v>#NUM!</v>
      </c>
      <c r="AN182" s="60">
        <f ca="1">AVERAGE(OFFSET($AM$3,0,0,'Données projet'!$E$10+1,1))-AVERAGE(OFFSET($H$3,0,0,'Données projet'!$E$10+1,1))</f>
        <v>337.78495403273814</v>
      </c>
      <c r="AO182" s="60">
        <f t="shared" si="115"/>
        <v>125.68207463669694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-3.979039320256561E-13</v>
      </c>
      <c r="BE182" s="14">
        <f>BD182*VLOOKUP('Données projet'!$B$11,Paramètres!$A$1:$I$88,3,0)*VLOOKUP('Données projet'!$B$11,Paramètres!$A$1:$I$88,5,0)</f>
        <v>-3.6002347769681362E-13</v>
      </c>
      <c r="BF182" s="14" t="e">
        <f t="shared" si="167"/>
        <v>#NUM!</v>
      </c>
      <c r="BG182" s="22" t="e">
        <f t="shared" si="168"/>
        <v>#NUM!</v>
      </c>
      <c r="BH182" s="60" t="e">
        <f t="shared" si="118"/>
        <v>#NUM!</v>
      </c>
      <c r="BI182" s="60">
        <f ca="1">AVERAGE(OFFSET($BH$3,0,0,'Données projet'!$E$11+1,1))-AVERAGE(OFFSET($H$3,0,0,'Données projet'!$E$11+1,1))</f>
        <v>418.35474121670717</v>
      </c>
      <c r="BJ182" s="60">
        <f t="shared" si="119"/>
        <v>240.19413322685813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0</v>
      </c>
      <c r="BZ182" s="14">
        <f>BY182*VLOOKUP('Données projet'!$B$12,Paramètres!$A$1:$I$88,3,0)*VLOOKUP('Données projet'!$B$12,Paramètres!$A$1:$I$88,5,0)</f>
        <v>0</v>
      </c>
      <c r="CA182" s="14" t="e">
        <f t="shared" si="170"/>
        <v>#NUM!</v>
      </c>
      <c r="CB182" s="22" t="e">
        <f t="shared" si="171"/>
        <v>#NUM!</v>
      </c>
      <c r="CC182" s="60" t="e">
        <f t="shared" si="122"/>
        <v>#NUM!</v>
      </c>
      <c r="CD182" s="60">
        <f ca="1">AVERAGE(OFFSET($CC$3,0,0,'Données projet'!$E$12+1,1))-AVERAGE(OFFSET($H$3,0,0,'Données projet'!$E$12+1,1))</f>
        <v>623.21217629928469</v>
      </c>
      <c r="CE182" s="60">
        <f t="shared" si="123"/>
        <v>481.72972161993044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-3.979039320256561E-13</v>
      </c>
      <c r="CU182" s="18">
        <f>CT182*VLOOKUP('Données projet'!$B$13,Paramètres!$A$1:$I$88,3,0)*VLOOKUP('Données projet'!$B$13,Paramètres!$A$1:$I$88,5,0)</f>
        <v>-3.8485268305521461E-13</v>
      </c>
      <c r="CV182" s="14" t="e">
        <f t="shared" si="173"/>
        <v>#NUM!</v>
      </c>
      <c r="CW182" s="22" t="e">
        <f t="shared" si="174"/>
        <v>#NUM!</v>
      </c>
      <c r="CX182" s="60" t="e">
        <f t="shared" si="126"/>
        <v>#NUM!</v>
      </c>
      <c r="CY182" s="60">
        <f ca="1">AVERAGE(OFFSET($CX$3,0,0,'Données projet'!$E$13+1,1))-AVERAGE(OFFSET($H$3,0,0,'Données projet'!$E$13+1,1))</f>
        <v>450.52897460309299</v>
      </c>
      <c r="CZ182" s="60">
        <f t="shared" si="127"/>
        <v>256.43229384163016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-3.979039320256561E-13</v>
      </c>
      <c r="DP182" s="18">
        <f>DO182*VLOOKUP('Données projet'!$B$14,Paramètres!$A$1:$I$88,3,0)*VLOOKUP('Données projet'!$B$14,Paramètres!$A$1:$I$88,5,0)</f>
        <v>-4.0347458707401528E-13</v>
      </c>
      <c r="DQ182" s="14" t="e">
        <f t="shared" si="176"/>
        <v>#NUM!</v>
      </c>
      <c r="DR182" s="22" t="e">
        <f t="shared" si="177"/>
        <v>#NUM!</v>
      </c>
      <c r="DS182" s="60" t="e">
        <f t="shared" si="130"/>
        <v>#NUM!</v>
      </c>
      <c r="DT182" s="60">
        <f ca="1">AVERAGE(OFFSET($DS$3,0,0,'Données projet'!$E$14+1,1))-AVERAGE(OFFSET($H$3,0,0,'Données projet'!$E$14+1,1))</f>
        <v>474.63177687063143</v>
      </c>
      <c r="DU182" s="60">
        <f t="shared" si="131"/>
        <v>268.5956535713255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-3.979039320256561E-13</v>
      </c>
      <c r="EK182" s="18">
        <f>EJ182*VLOOKUP('Données projet'!$B$15,Paramètres!$A$1:$I$88,3,0)*VLOOKUP('Données projet'!$B$15,Paramètres!$A$1:$I$88,5,0)</f>
        <v>-3.4760887501761321E-13</v>
      </c>
      <c r="EL182" s="14" t="e">
        <f t="shared" si="179"/>
        <v>#NUM!</v>
      </c>
      <c r="EM182" s="22" t="e">
        <f t="shared" si="180"/>
        <v>#NUM!</v>
      </c>
      <c r="EN182" s="60" t="e">
        <f t="shared" si="134"/>
        <v>#NUM!</v>
      </c>
      <c r="EO182" s="60">
        <f ca="1">AVERAGE(OFFSET($EN$3,0,0,'Données projet'!$E$15+1,1))-AVERAGE(OFFSET($H$3,0,0,'Données projet'!$E$15+1,1))</f>
        <v>402.25078715328965</v>
      </c>
      <c r="EP182" s="60">
        <f t="shared" si="135"/>
        <v>232.06583422454258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8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42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46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98.280000000000342</v>
      </c>
      <c r="D183" s="12">
        <f t="shared" si="15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8">
        <f t="shared" si="111"/>
        <v>474.08208375594126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-4.5474735088646412E-13</v>
      </c>
      <c r="O183" s="14">
        <f>N183*VLOOKUP('Données projet'!$B$9,Paramètres!$A$1:$I$88,3,0)*VLOOKUP('Données projet'!$B$9,Paramètres!$A$1:$I$88,5,0)</f>
        <v>-2.7193891583010558E-13</v>
      </c>
      <c r="P183" s="14" t="e">
        <f t="shared" si="15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271.38000364539801</v>
      </c>
      <c r="T183" s="60">
        <f t="shared" si="110"/>
        <v>264.52026741435606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-1.1368683772161603E-13</v>
      </c>
      <c r="AJ183" s="14">
        <f>AI183*VLOOKUP('Données projet'!$B$10,Paramètres!$A$1:$I$88,3,0)*VLOOKUP('Données projet'!$B$10,Paramètres!$A$1:$I$88,5,0)</f>
        <v>-5.3205440053716299E-14</v>
      </c>
      <c r="AK183" s="14" t="e">
        <f t="shared" si="164"/>
        <v>#NUM!</v>
      </c>
      <c r="AL183" s="22" t="e">
        <f t="shared" si="165"/>
        <v>#NUM!</v>
      </c>
      <c r="AM183" s="60" t="e">
        <f t="shared" si="114"/>
        <v>#NUM!</v>
      </c>
      <c r="AN183" s="60">
        <f ca="1">AVERAGE(OFFSET($AM$3,0,0,'Données projet'!$E$10+1,1))-AVERAGE(OFFSET($H$3,0,0,'Données projet'!$E$10+1,1))</f>
        <v>337.78495403273814</v>
      </c>
      <c r="AO183" s="60">
        <f t="shared" si="115"/>
        <v>125.68207463669694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-3.979039320256561E-13</v>
      </c>
      <c r="BE183" s="14">
        <f>BD183*VLOOKUP('Données projet'!$B$11,Paramètres!$A$1:$I$88,3,0)*VLOOKUP('Données projet'!$B$11,Paramètres!$A$1:$I$88,5,0)</f>
        <v>-3.6002347769681362E-13</v>
      </c>
      <c r="BF183" s="14" t="e">
        <f t="shared" si="167"/>
        <v>#NUM!</v>
      </c>
      <c r="BG183" s="22" t="e">
        <f t="shared" si="168"/>
        <v>#NUM!</v>
      </c>
      <c r="BH183" s="60" t="e">
        <f t="shared" si="118"/>
        <v>#NUM!</v>
      </c>
      <c r="BI183" s="60">
        <f ca="1">AVERAGE(OFFSET($BH$3,0,0,'Données projet'!$E$11+1,1))-AVERAGE(OFFSET($H$3,0,0,'Données projet'!$E$11+1,1))</f>
        <v>418.35474121670717</v>
      </c>
      <c r="BJ183" s="60">
        <f t="shared" si="119"/>
        <v>240.19413322685813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0</v>
      </c>
      <c r="BZ183" s="14">
        <f>BY183*VLOOKUP('Données projet'!$B$12,Paramètres!$A$1:$I$88,3,0)*VLOOKUP('Données projet'!$B$12,Paramètres!$A$1:$I$88,5,0)</f>
        <v>0</v>
      </c>
      <c r="CA183" s="14" t="e">
        <f t="shared" si="170"/>
        <v>#NUM!</v>
      </c>
      <c r="CB183" s="22" t="e">
        <f t="shared" si="171"/>
        <v>#NUM!</v>
      </c>
      <c r="CC183" s="60" t="e">
        <f t="shared" si="122"/>
        <v>#NUM!</v>
      </c>
      <c r="CD183" s="60">
        <f ca="1">AVERAGE(OFFSET($CC$3,0,0,'Données projet'!$E$12+1,1))-AVERAGE(OFFSET($H$3,0,0,'Données projet'!$E$12+1,1))</f>
        <v>623.21217629928469</v>
      </c>
      <c r="CE183" s="60">
        <f t="shared" si="123"/>
        <v>481.72972161993044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-3.979039320256561E-13</v>
      </c>
      <c r="CU183" s="18">
        <f>CT183*VLOOKUP('Données projet'!$B$13,Paramètres!$A$1:$I$88,3,0)*VLOOKUP('Données projet'!$B$13,Paramètres!$A$1:$I$88,5,0)</f>
        <v>-3.8485268305521461E-13</v>
      </c>
      <c r="CV183" s="14" t="e">
        <f t="shared" si="173"/>
        <v>#NUM!</v>
      </c>
      <c r="CW183" s="22" t="e">
        <f t="shared" si="174"/>
        <v>#NUM!</v>
      </c>
      <c r="CX183" s="60" t="e">
        <f t="shared" si="126"/>
        <v>#NUM!</v>
      </c>
      <c r="CY183" s="60">
        <f ca="1">AVERAGE(OFFSET($CX$3,0,0,'Données projet'!$E$13+1,1))-AVERAGE(OFFSET($H$3,0,0,'Données projet'!$E$13+1,1))</f>
        <v>450.52897460309299</v>
      </c>
      <c r="CZ183" s="60">
        <f t="shared" si="127"/>
        <v>256.43229384163016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-3.979039320256561E-13</v>
      </c>
      <c r="DP183" s="18">
        <f>DO183*VLOOKUP('Données projet'!$B$14,Paramètres!$A$1:$I$88,3,0)*VLOOKUP('Données projet'!$B$14,Paramètres!$A$1:$I$88,5,0)</f>
        <v>-4.0347458707401528E-13</v>
      </c>
      <c r="DQ183" s="14" t="e">
        <f t="shared" si="176"/>
        <v>#NUM!</v>
      </c>
      <c r="DR183" s="22" t="e">
        <f t="shared" si="177"/>
        <v>#NUM!</v>
      </c>
      <c r="DS183" s="60" t="e">
        <f t="shared" si="130"/>
        <v>#NUM!</v>
      </c>
      <c r="DT183" s="60">
        <f ca="1">AVERAGE(OFFSET($DS$3,0,0,'Données projet'!$E$14+1,1))-AVERAGE(OFFSET($H$3,0,0,'Données projet'!$E$14+1,1))</f>
        <v>474.63177687063143</v>
      </c>
      <c r="DU183" s="60">
        <f t="shared" si="131"/>
        <v>268.5956535713255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-3.979039320256561E-13</v>
      </c>
      <c r="EK183" s="18">
        <f>EJ183*VLOOKUP('Données projet'!$B$15,Paramètres!$A$1:$I$88,3,0)*VLOOKUP('Données projet'!$B$15,Paramètres!$A$1:$I$88,5,0)</f>
        <v>-3.4760887501761321E-13</v>
      </c>
      <c r="EL183" s="14" t="e">
        <f t="shared" si="179"/>
        <v>#NUM!</v>
      </c>
      <c r="EM183" s="22" t="e">
        <f t="shared" si="180"/>
        <v>#NUM!</v>
      </c>
      <c r="EN183" s="60" t="e">
        <f t="shared" si="134"/>
        <v>#NUM!</v>
      </c>
      <c r="EO183" s="60">
        <f ca="1">AVERAGE(OFFSET($EN$3,0,0,'Données projet'!$E$15+1,1))-AVERAGE(OFFSET($H$3,0,0,'Données projet'!$E$15+1,1))</f>
        <v>402.25078715328965</v>
      </c>
      <c r="EP183" s="60">
        <f t="shared" si="135"/>
        <v>232.06583422454258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8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42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46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98.826000000000349</v>
      </c>
      <c r="D184" s="12">
        <f t="shared" si="15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8">
        <f t="shared" si="111"/>
        <v>475.25996921298474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-4.5474735088646412E-13</v>
      </c>
      <c r="O184" s="14">
        <f>N184*VLOOKUP('Données projet'!$B$9,Paramètres!$A$1:$I$88,3,0)*VLOOKUP('Données projet'!$B$9,Paramètres!$A$1:$I$88,5,0)</f>
        <v>-2.7193891583010558E-13</v>
      </c>
      <c r="P184" s="14" t="e">
        <f t="shared" si="15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271.38000364539801</v>
      </c>
      <c r="T184" s="60">
        <f t="shared" si="110"/>
        <v>264.52026741435606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-1.1368683772161603E-13</v>
      </c>
      <c r="AJ184" s="14">
        <f>AI184*VLOOKUP('Données projet'!$B$10,Paramètres!$A$1:$I$88,3,0)*VLOOKUP('Données projet'!$B$10,Paramètres!$A$1:$I$88,5,0)</f>
        <v>-5.3205440053716299E-14</v>
      </c>
      <c r="AK184" s="14" t="e">
        <f t="shared" si="164"/>
        <v>#NUM!</v>
      </c>
      <c r="AL184" s="22" t="e">
        <f t="shared" si="165"/>
        <v>#NUM!</v>
      </c>
      <c r="AM184" s="60" t="e">
        <f t="shared" si="114"/>
        <v>#NUM!</v>
      </c>
      <c r="AN184" s="60">
        <f ca="1">AVERAGE(OFFSET($AM$3,0,0,'Données projet'!$E$10+1,1))-AVERAGE(OFFSET($H$3,0,0,'Données projet'!$E$10+1,1))</f>
        <v>337.78495403273814</v>
      </c>
      <c r="AO184" s="60">
        <f t="shared" si="115"/>
        <v>125.68207463669694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-3.979039320256561E-13</v>
      </c>
      <c r="BE184" s="14">
        <f>BD184*VLOOKUP('Données projet'!$B$11,Paramètres!$A$1:$I$88,3,0)*VLOOKUP('Données projet'!$B$11,Paramètres!$A$1:$I$88,5,0)</f>
        <v>-3.6002347769681362E-13</v>
      </c>
      <c r="BF184" s="14" t="e">
        <f t="shared" si="167"/>
        <v>#NUM!</v>
      </c>
      <c r="BG184" s="22" t="e">
        <f t="shared" si="168"/>
        <v>#NUM!</v>
      </c>
      <c r="BH184" s="60" t="e">
        <f t="shared" si="118"/>
        <v>#NUM!</v>
      </c>
      <c r="BI184" s="60">
        <f ca="1">AVERAGE(OFFSET($BH$3,0,0,'Données projet'!$E$11+1,1))-AVERAGE(OFFSET($H$3,0,0,'Données projet'!$E$11+1,1))</f>
        <v>418.35474121670717</v>
      </c>
      <c r="BJ184" s="60">
        <f t="shared" si="119"/>
        <v>240.19413322685813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0</v>
      </c>
      <c r="BZ184" s="14">
        <f>BY184*VLOOKUP('Données projet'!$B$12,Paramètres!$A$1:$I$88,3,0)*VLOOKUP('Données projet'!$B$12,Paramètres!$A$1:$I$88,5,0)</f>
        <v>0</v>
      </c>
      <c r="CA184" s="14" t="e">
        <f t="shared" si="170"/>
        <v>#NUM!</v>
      </c>
      <c r="CB184" s="22" t="e">
        <f t="shared" si="171"/>
        <v>#NUM!</v>
      </c>
      <c r="CC184" s="60" t="e">
        <f t="shared" si="122"/>
        <v>#NUM!</v>
      </c>
      <c r="CD184" s="60">
        <f ca="1">AVERAGE(OFFSET($CC$3,0,0,'Données projet'!$E$12+1,1))-AVERAGE(OFFSET($H$3,0,0,'Données projet'!$E$12+1,1))</f>
        <v>623.21217629928469</v>
      </c>
      <c r="CE184" s="60">
        <f t="shared" si="123"/>
        <v>481.72972161993044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-3.979039320256561E-13</v>
      </c>
      <c r="CU184" s="18">
        <f>CT184*VLOOKUP('Données projet'!$B$13,Paramètres!$A$1:$I$88,3,0)*VLOOKUP('Données projet'!$B$13,Paramètres!$A$1:$I$88,5,0)</f>
        <v>-3.8485268305521461E-13</v>
      </c>
      <c r="CV184" s="14" t="e">
        <f t="shared" si="173"/>
        <v>#NUM!</v>
      </c>
      <c r="CW184" s="22" t="e">
        <f t="shared" si="174"/>
        <v>#NUM!</v>
      </c>
      <c r="CX184" s="60" t="e">
        <f t="shared" si="126"/>
        <v>#NUM!</v>
      </c>
      <c r="CY184" s="60">
        <f ca="1">AVERAGE(OFFSET($CX$3,0,0,'Données projet'!$E$13+1,1))-AVERAGE(OFFSET($H$3,0,0,'Données projet'!$E$13+1,1))</f>
        <v>450.52897460309299</v>
      </c>
      <c r="CZ184" s="60">
        <f t="shared" si="127"/>
        <v>256.43229384163016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-3.979039320256561E-13</v>
      </c>
      <c r="DP184" s="18">
        <f>DO184*VLOOKUP('Données projet'!$B$14,Paramètres!$A$1:$I$88,3,0)*VLOOKUP('Données projet'!$B$14,Paramètres!$A$1:$I$88,5,0)</f>
        <v>-4.0347458707401528E-13</v>
      </c>
      <c r="DQ184" s="14" t="e">
        <f t="shared" si="176"/>
        <v>#NUM!</v>
      </c>
      <c r="DR184" s="22" t="e">
        <f t="shared" si="177"/>
        <v>#NUM!</v>
      </c>
      <c r="DS184" s="60" t="e">
        <f t="shared" si="130"/>
        <v>#NUM!</v>
      </c>
      <c r="DT184" s="60">
        <f ca="1">AVERAGE(OFFSET($DS$3,0,0,'Données projet'!$E$14+1,1))-AVERAGE(OFFSET($H$3,0,0,'Données projet'!$E$14+1,1))</f>
        <v>474.63177687063143</v>
      </c>
      <c r="DU184" s="60">
        <f t="shared" si="131"/>
        <v>268.5956535713255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-3.979039320256561E-13</v>
      </c>
      <c r="EK184" s="18">
        <f>EJ184*VLOOKUP('Données projet'!$B$15,Paramètres!$A$1:$I$88,3,0)*VLOOKUP('Données projet'!$B$15,Paramètres!$A$1:$I$88,5,0)</f>
        <v>-3.4760887501761321E-13</v>
      </c>
      <c r="EL184" s="14" t="e">
        <f t="shared" si="179"/>
        <v>#NUM!</v>
      </c>
      <c r="EM184" s="22" t="e">
        <f t="shared" si="180"/>
        <v>#NUM!</v>
      </c>
      <c r="EN184" s="60" t="e">
        <f t="shared" si="134"/>
        <v>#NUM!</v>
      </c>
      <c r="EO184" s="60">
        <f ca="1">AVERAGE(OFFSET($EN$3,0,0,'Données projet'!$E$15+1,1))-AVERAGE(OFFSET($H$3,0,0,'Données projet'!$E$15+1,1))</f>
        <v>402.25078715328965</v>
      </c>
      <c r="EP184" s="60">
        <f t="shared" si="135"/>
        <v>232.06583422454258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8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42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46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99.372000000000355</v>
      </c>
      <c r="D185" s="12">
        <f t="shared" si="15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8">
        <f t="shared" si="111"/>
        <v>476.43770877534655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-4.5474735088646412E-13</v>
      </c>
      <c r="O185" s="14">
        <f>N185*VLOOKUP('Données projet'!$B$9,Paramètres!$A$1:$I$88,3,0)*VLOOKUP('Données projet'!$B$9,Paramètres!$A$1:$I$88,5,0)</f>
        <v>-2.7193891583010558E-13</v>
      </c>
      <c r="P185" s="14" t="e">
        <f t="shared" si="15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271.38000364539801</v>
      </c>
      <c r="T185" s="60">
        <f t="shared" si="110"/>
        <v>264.52026741435606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-1.1368683772161603E-13</v>
      </c>
      <c r="AJ185" s="14">
        <f>AI185*VLOOKUP('Données projet'!$B$10,Paramètres!$A$1:$I$88,3,0)*VLOOKUP('Données projet'!$B$10,Paramètres!$A$1:$I$88,5,0)</f>
        <v>-5.3205440053716299E-14</v>
      </c>
      <c r="AK185" s="14" t="e">
        <f t="shared" si="164"/>
        <v>#NUM!</v>
      </c>
      <c r="AL185" s="22" t="e">
        <f t="shared" si="165"/>
        <v>#NUM!</v>
      </c>
      <c r="AM185" s="60" t="e">
        <f t="shared" si="114"/>
        <v>#NUM!</v>
      </c>
      <c r="AN185" s="60">
        <f ca="1">AVERAGE(OFFSET($AM$3,0,0,'Données projet'!$E$10+1,1))-AVERAGE(OFFSET($H$3,0,0,'Données projet'!$E$10+1,1))</f>
        <v>337.78495403273814</v>
      </c>
      <c r="AO185" s="60">
        <f t="shared" si="115"/>
        <v>125.68207463669694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-3.979039320256561E-13</v>
      </c>
      <c r="BE185" s="14">
        <f>BD185*VLOOKUP('Données projet'!$B$11,Paramètres!$A$1:$I$88,3,0)*VLOOKUP('Données projet'!$B$11,Paramètres!$A$1:$I$88,5,0)</f>
        <v>-3.6002347769681362E-13</v>
      </c>
      <c r="BF185" s="14" t="e">
        <f t="shared" si="167"/>
        <v>#NUM!</v>
      </c>
      <c r="BG185" s="22" t="e">
        <f t="shared" si="168"/>
        <v>#NUM!</v>
      </c>
      <c r="BH185" s="60" t="e">
        <f t="shared" si="118"/>
        <v>#NUM!</v>
      </c>
      <c r="BI185" s="60">
        <f ca="1">AVERAGE(OFFSET($BH$3,0,0,'Données projet'!$E$11+1,1))-AVERAGE(OFFSET($H$3,0,0,'Données projet'!$E$11+1,1))</f>
        <v>418.35474121670717</v>
      </c>
      <c r="BJ185" s="60">
        <f t="shared" si="119"/>
        <v>240.19413322685813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0</v>
      </c>
      <c r="BZ185" s="14">
        <f>BY185*VLOOKUP('Données projet'!$B$12,Paramètres!$A$1:$I$88,3,0)*VLOOKUP('Données projet'!$B$12,Paramètres!$A$1:$I$88,5,0)</f>
        <v>0</v>
      </c>
      <c r="CA185" s="14" t="e">
        <f t="shared" si="170"/>
        <v>#NUM!</v>
      </c>
      <c r="CB185" s="22" t="e">
        <f t="shared" si="171"/>
        <v>#NUM!</v>
      </c>
      <c r="CC185" s="60" t="e">
        <f t="shared" si="122"/>
        <v>#NUM!</v>
      </c>
      <c r="CD185" s="60">
        <f ca="1">AVERAGE(OFFSET($CC$3,0,0,'Données projet'!$E$12+1,1))-AVERAGE(OFFSET($H$3,0,0,'Données projet'!$E$12+1,1))</f>
        <v>623.21217629928469</v>
      </c>
      <c r="CE185" s="60">
        <f t="shared" si="123"/>
        <v>481.72972161993044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-3.979039320256561E-13</v>
      </c>
      <c r="CU185" s="18">
        <f>CT185*VLOOKUP('Données projet'!$B$13,Paramètres!$A$1:$I$88,3,0)*VLOOKUP('Données projet'!$B$13,Paramètres!$A$1:$I$88,5,0)</f>
        <v>-3.8485268305521461E-13</v>
      </c>
      <c r="CV185" s="14" t="e">
        <f t="shared" si="173"/>
        <v>#NUM!</v>
      </c>
      <c r="CW185" s="22" t="e">
        <f t="shared" si="174"/>
        <v>#NUM!</v>
      </c>
      <c r="CX185" s="60" t="e">
        <f t="shared" si="126"/>
        <v>#NUM!</v>
      </c>
      <c r="CY185" s="60">
        <f ca="1">AVERAGE(OFFSET($CX$3,0,0,'Données projet'!$E$13+1,1))-AVERAGE(OFFSET($H$3,0,0,'Données projet'!$E$13+1,1))</f>
        <v>450.52897460309299</v>
      </c>
      <c r="CZ185" s="60">
        <f t="shared" si="127"/>
        <v>256.43229384163016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-3.979039320256561E-13</v>
      </c>
      <c r="DP185" s="18">
        <f>DO185*VLOOKUP('Données projet'!$B$14,Paramètres!$A$1:$I$88,3,0)*VLOOKUP('Données projet'!$B$14,Paramètres!$A$1:$I$88,5,0)</f>
        <v>-4.0347458707401528E-13</v>
      </c>
      <c r="DQ185" s="14" t="e">
        <f t="shared" si="176"/>
        <v>#NUM!</v>
      </c>
      <c r="DR185" s="22" t="e">
        <f t="shared" si="177"/>
        <v>#NUM!</v>
      </c>
      <c r="DS185" s="60" t="e">
        <f t="shared" si="130"/>
        <v>#NUM!</v>
      </c>
      <c r="DT185" s="60">
        <f ca="1">AVERAGE(OFFSET($DS$3,0,0,'Données projet'!$E$14+1,1))-AVERAGE(OFFSET($H$3,0,0,'Données projet'!$E$14+1,1))</f>
        <v>474.63177687063143</v>
      </c>
      <c r="DU185" s="60">
        <f t="shared" si="131"/>
        <v>268.5956535713255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-3.979039320256561E-13</v>
      </c>
      <c r="EK185" s="18">
        <f>EJ185*VLOOKUP('Données projet'!$B$15,Paramètres!$A$1:$I$88,3,0)*VLOOKUP('Données projet'!$B$15,Paramètres!$A$1:$I$88,5,0)</f>
        <v>-3.4760887501761321E-13</v>
      </c>
      <c r="EL185" s="14" t="e">
        <f t="shared" si="179"/>
        <v>#NUM!</v>
      </c>
      <c r="EM185" s="22" t="e">
        <f t="shared" si="180"/>
        <v>#NUM!</v>
      </c>
      <c r="EN185" s="60" t="e">
        <f t="shared" si="134"/>
        <v>#NUM!</v>
      </c>
      <c r="EO185" s="60">
        <f ca="1">AVERAGE(OFFSET($EN$3,0,0,'Données projet'!$E$15+1,1))-AVERAGE(OFFSET($H$3,0,0,'Données projet'!$E$15+1,1))</f>
        <v>402.25078715328965</v>
      </c>
      <c r="EP185" s="60">
        <f t="shared" si="135"/>
        <v>232.06583422454258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8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42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46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99.918000000000362</v>
      </c>
      <c r="D186" s="12">
        <f t="shared" si="15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8">
        <f t="shared" si="111"/>
        <v>477.61530333767718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-4.5474735088646412E-13</v>
      </c>
      <c r="O186" s="14">
        <f>N186*VLOOKUP('Données projet'!$B$9,Paramètres!$A$1:$I$88,3,0)*VLOOKUP('Données projet'!$B$9,Paramètres!$A$1:$I$88,5,0)</f>
        <v>-2.7193891583010558E-13</v>
      </c>
      <c r="P186" s="14" t="e">
        <f t="shared" si="15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271.38000364539801</v>
      </c>
      <c r="T186" s="60">
        <f t="shared" si="110"/>
        <v>264.52026741435606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-1.1368683772161603E-13</v>
      </c>
      <c r="AJ186" s="14">
        <f>AI186*VLOOKUP('Données projet'!$B$10,Paramètres!$A$1:$I$88,3,0)*VLOOKUP('Données projet'!$B$10,Paramètres!$A$1:$I$88,5,0)</f>
        <v>-5.3205440053716299E-14</v>
      </c>
      <c r="AK186" s="14" t="e">
        <f t="shared" si="164"/>
        <v>#NUM!</v>
      </c>
      <c r="AL186" s="22" t="e">
        <f t="shared" si="165"/>
        <v>#NUM!</v>
      </c>
      <c r="AM186" s="60" t="e">
        <f t="shared" si="114"/>
        <v>#NUM!</v>
      </c>
      <c r="AN186" s="60">
        <f ca="1">AVERAGE(OFFSET($AM$3,0,0,'Données projet'!$E$10+1,1))-AVERAGE(OFFSET($H$3,0,0,'Données projet'!$E$10+1,1))</f>
        <v>337.78495403273814</v>
      </c>
      <c r="AO186" s="60">
        <f t="shared" si="115"/>
        <v>125.68207463669694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-3.979039320256561E-13</v>
      </c>
      <c r="BE186" s="14">
        <f>BD186*VLOOKUP('Données projet'!$B$11,Paramètres!$A$1:$I$88,3,0)*VLOOKUP('Données projet'!$B$11,Paramètres!$A$1:$I$88,5,0)</f>
        <v>-3.6002347769681362E-13</v>
      </c>
      <c r="BF186" s="14" t="e">
        <f t="shared" si="167"/>
        <v>#NUM!</v>
      </c>
      <c r="BG186" s="22" t="e">
        <f t="shared" si="168"/>
        <v>#NUM!</v>
      </c>
      <c r="BH186" s="60" t="e">
        <f t="shared" si="118"/>
        <v>#NUM!</v>
      </c>
      <c r="BI186" s="60">
        <f ca="1">AVERAGE(OFFSET($BH$3,0,0,'Données projet'!$E$11+1,1))-AVERAGE(OFFSET($H$3,0,0,'Données projet'!$E$11+1,1))</f>
        <v>418.35474121670717</v>
      </c>
      <c r="BJ186" s="60">
        <f t="shared" si="119"/>
        <v>240.19413322685813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0</v>
      </c>
      <c r="BZ186" s="14">
        <f>BY186*VLOOKUP('Données projet'!$B$12,Paramètres!$A$1:$I$88,3,0)*VLOOKUP('Données projet'!$B$12,Paramètres!$A$1:$I$88,5,0)</f>
        <v>0</v>
      </c>
      <c r="CA186" s="14" t="e">
        <f t="shared" si="170"/>
        <v>#NUM!</v>
      </c>
      <c r="CB186" s="22" t="e">
        <f t="shared" si="171"/>
        <v>#NUM!</v>
      </c>
      <c r="CC186" s="60" t="e">
        <f t="shared" si="122"/>
        <v>#NUM!</v>
      </c>
      <c r="CD186" s="60">
        <f ca="1">AVERAGE(OFFSET($CC$3,0,0,'Données projet'!$E$12+1,1))-AVERAGE(OFFSET($H$3,0,0,'Données projet'!$E$12+1,1))</f>
        <v>623.21217629928469</v>
      </c>
      <c r="CE186" s="60">
        <f t="shared" si="123"/>
        <v>481.72972161993044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-3.979039320256561E-13</v>
      </c>
      <c r="CU186" s="18">
        <f>CT186*VLOOKUP('Données projet'!$B$13,Paramètres!$A$1:$I$88,3,0)*VLOOKUP('Données projet'!$B$13,Paramètres!$A$1:$I$88,5,0)</f>
        <v>-3.8485268305521461E-13</v>
      </c>
      <c r="CV186" s="14" t="e">
        <f t="shared" si="173"/>
        <v>#NUM!</v>
      </c>
      <c r="CW186" s="22" t="e">
        <f t="shared" si="174"/>
        <v>#NUM!</v>
      </c>
      <c r="CX186" s="60" t="e">
        <f t="shared" si="126"/>
        <v>#NUM!</v>
      </c>
      <c r="CY186" s="60">
        <f ca="1">AVERAGE(OFFSET($CX$3,0,0,'Données projet'!$E$13+1,1))-AVERAGE(OFFSET($H$3,0,0,'Données projet'!$E$13+1,1))</f>
        <v>450.52897460309299</v>
      </c>
      <c r="CZ186" s="60">
        <f t="shared" si="127"/>
        <v>256.43229384163016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-3.979039320256561E-13</v>
      </c>
      <c r="DP186" s="18">
        <f>DO186*VLOOKUP('Données projet'!$B$14,Paramètres!$A$1:$I$88,3,0)*VLOOKUP('Données projet'!$B$14,Paramètres!$A$1:$I$88,5,0)</f>
        <v>-4.0347458707401528E-13</v>
      </c>
      <c r="DQ186" s="14" t="e">
        <f t="shared" si="176"/>
        <v>#NUM!</v>
      </c>
      <c r="DR186" s="22" t="e">
        <f t="shared" si="177"/>
        <v>#NUM!</v>
      </c>
      <c r="DS186" s="60" t="e">
        <f t="shared" si="130"/>
        <v>#NUM!</v>
      </c>
      <c r="DT186" s="60">
        <f ca="1">AVERAGE(OFFSET($DS$3,0,0,'Données projet'!$E$14+1,1))-AVERAGE(OFFSET($H$3,0,0,'Données projet'!$E$14+1,1))</f>
        <v>474.63177687063143</v>
      </c>
      <c r="DU186" s="60">
        <f t="shared" si="131"/>
        <v>268.5956535713255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-3.979039320256561E-13</v>
      </c>
      <c r="EK186" s="18">
        <f>EJ186*VLOOKUP('Données projet'!$B$15,Paramètres!$A$1:$I$88,3,0)*VLOOKUP('Données projet'!$B$15,Paramètres!$A$1:$I$88,5,0)</f>
        <v>-3.4760887501761321E-13</v>
      </c>
      <c r="EL186" s="14" t="e">
        <f t="shared" si="179"/>
        <v>#NUM!</v>
      </c>
      <c r="EM186" s="22" t="e">
        <f t="shared" si="180"/>
        <v>#NUM!</v>
      </c>
      <c r="EN186" s="60" t="e">
        <f t="shared" si="134"/>
        <v>#NUM!</v>
      </c>
      <c r="EO186" s="60">
        <f ca="1">AVERAGE(OFFSET($EN$3,0,0,'Données projet'!$E$15+1,1))-AVERAGE(OFFSET($H$3,0,0,'Données projet'!$E$15+1,1))</f>
        <v>402.25078715328965</v>
      </c>
      <c r="EP186" s="60">
        <f t="shared" si="135"/>
        <v>232.06583422454258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8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42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46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100.46400000000037</v>
      </c>
      <c r="D187" s="12">
        <f t="shared" si="15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8">
        <f t="shared" si="111"/>
        <v>478.79275378428366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-4.5474735088646412E-13</v>
      </c>
      <c r="O187" s="14">
        <f>N187*VLOOKUP('Données projet'!$B$9,Paramètres!$A$1:$I$88,3,0)*VLOOKUP('Données projet'!$B$9,Paramètres!$A$1:$I$88,5,0)</f>
        <v>-2.7193891583010558E-13</v>
      </c>
      <c r="P187" s="14" t="e">
        <f t="shared" si="15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271.38000364539801</v>
      </c>
      <c r="T187" s="60">
        <f t="shared" si="110"/>
        <v>264.52026741435606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-1.1368683772161603E-13</v>
      </c>
      <c r="AJ187" s="14">
        <f>AI187*VLOOKUP('Données projet'!$B$10,Paramètres!$A$1:$I$88,3,0)*VLOOKUP('Données projet'!$B$10,Paramètres!$A$1:$I$88,5,0)</f>
        <v>-5.3205440053716299E-14</v>
      </c>
      <c r="AK187" s="14" t="e">
        <f t="shared" si="164"/>
        <v>#NUM!</v>
      </c>
      <c r="AL187" s="22" t="e">
        <f t="shared" si="165"/>
        <v>#NUM!</v>
      </c>
      <c r="AM187" s="60" t="e">
        <f t="shared" si="114"/>
        <v>#NUM!</v>
      </c>
      <c r="AN187" s="60">
        <f ca="1">AVERAGE(OFFSET($AM$3,0,0,'Données projet'!$E$10+1,1))-AVERAGE(OFFSET($H$3,0,0,'Données projet'!$E$10+1,1))</f>
        <v>337.78495403273814</v>
      </c>
      <c r="AO187" s="60">
        <f t="shared" si="115"/>
        <v>125.68207463669694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-3.979039320256561E-13</v>
      </c>
      <c r="BE187" s="14">
        <f>BD187*VLOOKUP('Données projet'!$B$11,Paramètres!$A$1:$I$88,3,0)*VLOOKUP('Données projet'!$B$11,Paramètres!$A$1:$I$88,5,0)</f>
        <v>-3.6002347769681362E-13</v>
      </c>
      <c r="BF187" s="14" t="e">
        <f t="shared" si="167"/>
        <v>#NUM!</v>
      </c>
      <c r="BG187" s="22" t="e">
        <f t="shared" si="168"/>
        <v>#NUM!</v>
      </c>
      <c r="BH187" s="60" t="e">
        <f t="shared" si="118"/>
        <v>#NUM!</v>
      </c>
      <c r="BI187" s="60">
        <f ca="1">AVERAGE(OFFSET($BH$3,0,0,'Données projet'!$E$11+1,1))-AVERAGE(OFFSET($H$3,0,0,'Données projet'!$E$11+1,1))</f>
        <v>418.35474121670717</v>
      </c>
      <c r="BJ187" s="60">
        <f t="shared" si="119"/>
        <v>240.19413322685813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0</v>
      </c>
      <c r="BZ187" s="14">
        <f>BY187*VLOOKUP('Données projet'!$B$12,Paramètres!$A$1:$I$88,3,0)*VLOOKUP('Données projet'!$B$12,Paramètres!$A$1:$I$88,5,0)</f>
        <v>0</v>
      </c>
      <c r="CA187" s="14" t="e">
        <f t="shared" si="170"/>
        <v>#NUM!</v>
      </c>
      <c r="CB187" s="22" t="e">
        <f t="shared" si="171"/>
        <v>#NUM!</v>
      </c>
      <c r="CC187" s="60" t="e">
        <f t="shared" si="122"/>
        <v>#NUM!</v>
      </c>
      <c r="CD187" s="60">
        <f ca="1">AVERAGE(OFFSET($CC$3,0,0,'Données projet'!$E$12+1,1))-AVERAGE(OFFSET($H$3,0,0,'Données projet'!$E$12+1,1))</f>
        <v>623.21217629928469</v>
      </c>
      <c r="CE187" s="60">
        <f t="shared" si="123"/>
        <v>481.72972161993044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-3.979039320256561E-13</v>
      </c>
      <c r="CU187" s="18">
        <f>CT187*VLOOKUP('Données projet'!$B$13,Paramètres!$A$1:$I$88,3,0)*VLOOKUP('Données projet'!$B$13,Paramètres!$A$1:$I$88,5,0)</f>
        <v>-3.8485268305521461E-13</v>
      </c>
      <c r="CV187" s="14" t="e">
        <f t="shared" si="173"/>
        <v>#NUM!</v>
      </c>
      <c r="CW187" s="22" t="e">
        <f t="shared" si="174"/>
        <v>#NUM!</v>
      </c>
      <c r="CX187" s="60" t="e">
        <f t="shared" si="126"/>
        <v>#NUM!</v>
      </c>
      <c r="CY187" s="60">
        <f ca="1">AVERAGE(OFFSET($CX$3,0,0,'Données projet'!$E$13+1,1))-AVERAGE(OFFSET($H$3,0,0,'Données projet'!$E$13+1,1))</f>
        <v>450.52897460309299</v>
      </c>
      <c r="CZ187" s="60">
        <f t="shared" si="127"/>
        <v>256.43229384163016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-3.979039320256561E-13</v>
      </c>
      <c r="DP187" s="18">
        <f>DO187*VLOOKUP('Données projet'!$B$14,Paramètres!$A$1:$I$88,3,0)*VLOOKUP('Données projet'!$B$14,Paramètres!$A$1:$I$88,5,0)</f>
        <v>-4.0347458707401528E-13</v>
      </c>
      <c r="DQ187" s="14" t="e">
        <f t="shared" si="176"/>
        <v>#NUM!</v>
      </c>
      <c r="DR187" s="22" t="e">
        <f t="shared" si="177"/>
        <v>#NUM!</v>
      </c>
      <c r="DS187" s="60" t="e">
        <f t="shared" si="130"/>
        <v>#NUM!</v>
      </c>
      <c r="DT187" s="60">
        <f ca="1">AVERAGE(OFFSET($DS$3,0,0,'Données projet'!$E$14+1,1))-AVERAGE(OFFSET($H$3,0,0,'Données projet'!$E$14+1,1))</f>
        <v>474.63177687063143</v>
      </c>
      <c r="DU187" s="60">
        <f t="shared" si="131"/>
        <v>268.5956535713255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-3.979039320256561E-13</v>
      </c>
      <c r="EK187" s="18">
        <f>EJ187*VLOOKUP('Données projet'!$B$15,Paramètres!$A$1:$I$88,3,0)*VLOOKUP('Données projet'!$B$15,Paramètres!$A$1:$I$88,5,0)</f>
        <v>-3.4760887501761321E-13</v>
      </c>
      <c r="EL187" s="14" t="e">
        <f t="shared" si="179"/>
        <v>#NUM!</v>
      </c>
      <c r="EM187" s="22" t="e">
        <f t="shared" si="180"/>
        <v>#NUM!</v>
      </c>
      <c r="EN187" s="60" t="e">
        <f t="shared" si="134"/>
        <v>#NUM!</v>
      </c>
      <c r="EO187" s="60">
        <f ca="1">AVERAGE(OFFSET($EN$3,0,0,'Données projet'!$E$15+1,1))-AVERAGE(OFFSET($H$3,0,0,'Données projet'!$E$15+1,1))</f>
        <v>402.25078715328965</v>
      </c>
      <c r="EP187" s="60">
        <f t="shared" si="135"/>
        <v>232.06583422454258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8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42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46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101.01000000000037</v>
      </c>
      <c r="D188" s="12">
        <f t="shared" si="15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8">
        <f t="shared" si="111"/>
        <v>479.97006098930456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-4.5474735088646412E-13</v>
      </c>
      <c r="O188" s="14">
        <f>N188*VLOOKUP('Données projet'!$B$9,Paramètres!$A$1:$I$88,3,0)*VLOOKUP('Données projet'!$B$9,Paramètres!$A$1:$I$88,5,0)</f>
        <v>-2.7193891583010558E-13</v>
      </c>
      <c r="P188" s="14" t="e">
        <f t="shared" si="15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271.38000364539801</v>
      </c>
      <c r="T188" s="60">
        <f t="shared" si="110"/>
        <v>264.52026741435606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-1.1368683772161603E-13</v>
      </c>
      <c r="AJ188" s="14">
        <f>AI188*VLOOKUP('Données projet'!$B$10,Paramètres!$A$1:$I$88,3,0)*VLOOKUP('Données projet'!$B$10,Paramètres!$A$1:$I$88,5,0)</f>
        <v>-5.3205440053716299E-14</v>
      </c>
      <c r="AK188" s="14" t="e">
        <f t="shared" si="164"/>
        <v>#NUM!</v>
      </c>
      <c r="AL188" s="22" t="e">
        <f t="shared" si="165"/>
        <v>#NUM!</v>
      </c>
      <c r="AM188" s="60" t="e">
        <f t="shared" si="114"/>
        <v>#NUM!</v>
      </c>
      <c r="AN188" s="60">
        <f ca="1">AVERAGE(OFFSET($AM$3,0,0,'Données projet'!$E$10+1,1))-AVERAGE(OFFSET($H$3,0,0,'Données projet'!$E$10+1,1))</f>
        <v>337.78495403273814</v>
      </c>
      <c r="AO188" s="60">
        <f t="shared" si="115"/>
        <v>125.68207463669694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-3.979039320256561E-13</v>
      </c>
      <c r="BE188" s="14">
        <f>BD188*VLOOKUP('Données projet'!$B$11,Paramètres!$A$1:$I$88,3,0)*VLOOKUP('Données projet'!$B$11,Paramètres!$A$1:$I$88,5,0)</f>
        <v>-3.6002347769681362E-13</v>
      </c>
      <c r="BF188" s="14" t="e">
        <f t="shared" si="167"/>
        <v>#NUM!</v>
      </c>
      <c r="BG188" s="22" t="e">
        <f t="shared" si="168"/>
        <v>#NUM!</v>
      </c>
      <c r="BH188" s="60" t="e">
        <f t="shared" si="118"/>
        <v>#NUM!</v>
      </c>
      <c r="BI188" s="60">
        <f ca="1">AVERAGE(OFFSET($BH$3,0,0,'Données projet'!$E$11+1,1))-AVERAGE(OFFSET($H$3,0,0,'Données projet'!$E$11+1,1))</f>
        <v>418.35474121670717</v>
      </c>
      <c r="BJ188" s="60">
        <f t="shared" si="119"/>
        <v>240.19413322685813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0</v>
      </c>
      <c r="BZ188" s="14">
        <f>BY188*VLOOKUP('Données projet'!$B$12,Paramètres!$A$1:$I$88,3,0)*VLOOKUP('Données projet'!$B$12,Paramètres!$A$1:$I$88,5,0)</f>
        <v>0</v>
      </c>
      <c r="CA188" s="14" t="e">
        <f t="shared" si="170"/>
        <v>#NUM!</v>
      </c>
      <c r="CB188" s="22" t="e">
        <f t="shared" si="171"/>
        <v>#NUM!</v>
      </c>
      <c r="CC188" s="60" t="e">
        <f t="shared" si="122"/>
        <v>#NUM!</v>
      </c>
      <c r="CD188" s="60">
        <f ca="1">AVERAGE(OFFSET($CC$3,0,0,'Données projet'!$E$12+1,1))-AVERAGE(OFFSET($H$3,0,0,'Données projet'!$E$12+1,1))</f>
        <v>623.21217629928469</v>
      </c>
      <c r="CE188" s="60">
        <f t="shared" si="123"/>
        <v>481.72972161993044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-3.979039320256561E-13</v>
      </c>
      <c r="CU188" s="18">
        <f>CT188*VLOOKUP('Données projet'!$B$13,Paramètres!$A$1:$I$88,3,0)*VLOOKUP('Données projet'!$B$13,Paramètres!$A$1:$I$88,5,0)</f>
        <v>-3.8485268305521461E-13</v>
      </c>
      <c r="CV188" s="14" t="e">
        <f t="shared" si="173"/>
        <v>#NUM!</v>
      </c>
      <c r="CW188" s="22" t="e">
        <f t="shared" si="174"/>
        <v>#NUM!</v>
      </c>
      <c r="CX188" s="60" t="e">
        <f t="shared" si="126"/>
        <v>#NUM!</v>
      </c>
      <c r="CY188" s="60">
        <f ca="1">AVERAGE(OFFSET($CX$3,0,0,'Données projet'!$E$13+1,1))-AVERAGE(OFFSET($H$3,0,0,'Données projet'!$E$13+1,1))</f>
        <v>450.52897460309299</v>
      </c>
      <c r="CZ188" s="60">
        <f t="shared" si="127"/>
        <v>256.43229384163016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-3.979039320256561E-13</v>
      </c>
      <c r="DP188" s="18">
        <f>DO188*VLOOKUP('Données projet'!$B$14,Paramètres!$A$1:$I$88,3,0)*VLOOKUP('Données projet'!$B$14,Paramètres!$A$1:$I$88,5,0)</f>
        <v>-4.0347458707401528E-13</v>
      </c>
      <c r="DQ188" s="14" t="e">
        <f t="shared" si="176"/>
        <v>#NUM!</v>
      </c>
      <c r="DR188" s="22" t="e">
        <f t="shared" si="177"/>
        <v>#NUM!</v>
      </c>
      <c r="DS188" s="60" t="e">
        <f t="shared" si="130"/>
        <v>#NUM!</v>
      </c>
      <c r="DT188" s="60">
        <f ca="1">AVERAGE(OFFSET($DS$3,0,0,'Données projet'!$E$14+1,1))-AVERAGE(OFFSET($H$3,0,0,'Données projet'!$E$14+1,1))</f>
        <v>474.63177687063143</v>
      </c>
      <c r="DU188" s="60">
        <f t="shared" si="131"/>
        <v>268.5956535713255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-3.979039320256561E-13</v>
      </c>
      <c r="EK188" s="18">
        <f>EJ188*VLOOKUP('Données projet'!$B$15,Paramètres!$A$1:$I$88,3,0)*VLOOKUP('Données projet'!$B$15,Paramètres!$A$1:$I$88,5,0)</f>
        <v>-3.4760887501761321E-13</v>
      </c>
      <c r="EL188" s="14" t="e">
        <f t="shared" si="179"/>
        <v>#NUM!</v>
      </c>
      <c r="EM188" s="22" t="e">
        <f t="shared" si="180"/>
        <v>#NUM!</v>
      </c>
      <c r="EN188" s="60" t="e">
        <f t="shared" si="134"/>
        <v>#NUM!</v>
      </c>
      <c r="EO188" s="60">
        <f ca="1">AVERAGE(OFFSET($EN$3,0,0,'Données projet'!$E$15+1,1))-AVERAGE(OFFSET($H$3,0,0,'Données projet'!$E$15+1,1))</f>
        <v>402.25078715328965</v>
      </c>
      <c r="EP188" s="60">
        <f t="shared" si="135"/>
        <v>232.06583422454258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8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42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46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101.55600000000038</v>
      </c>
      <c r="D189" s="12">
        <f t="shared" si="15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8">
        <f t="shared" si="111"/>
        <v>481.1472258168813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-4.5474735088646412E-13</v>
      </c>
      <c r="O189" s="14">
        <f>N189*VLOOKUP('Données projet'!$B$9,Paramètres!$A$1:$I$88,3,0)*VLOOKUP('Données projet'!$B$9,Paramètres!$A$1:$I$88,5,0)</f>
        <v>-2.7193891583010558E-13</v>
      </c>
      <c r="P189" s="14" t="e">
        <f t="shared" si="15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271.38000364539801</v>
      </c>
      <c r="T189" s="60">
        <f t="shared" si="110"/>
        <v>264.52026741435606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-1.1368683772161603E-13</v>
      </c>
      <c r="AJ189" s="14">
        <f>AI189*VLOOKUP('Données projet'!$B$10,Paramètres!$A$1:$I$88,3,0)*VLOOKUP('Données projet'!$B$10,Paramètres!$A$1:$I$88,5,0)</f>
        <v>-5.3205440053716299E-14</v>
      </c>
      <c r="AK189" s="14" t="e">
        <f t="shared" si="164"/>
        <v>#NUM!</v>
      </c>
      <c r="AL189" s="22" t="e">
        <f t="shared" si="165"/>
        <v>#NUM!</v>
      </c>
      <c r="AM189" s="60" t="e">
        <f t="shared" si="114"/>
        <v>#NUM!</v>
      </c>
      <c r="AN189" s="60">
        <f ca="1">AVERAGE(OFFSET($AM$3,0,0,'Données projet'!$E$10+1,1))-AVERAGE(OFFSET($H$3,0,0,'Données projet'!$E$10+1,1))</f>
        <v>337.78495403273814</v>
      </c>
      <c r="AO189" s="60">
        <f t="shared" si="115"/>
        <v>125.68207463669694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-3.979039320256561E-13</v>
      </c>
      <c r="BE189" s="14">
        <f>BD189*VLOOKUP('Données projet'!$B$11,Paramètres!$A$1:$I$88,3,0)*VLOOKUP('Données projet'!$B$11,Paramètres!$A$1:$I$88,5,0)</f>
        <v>-3.6002347769681362E-13</v>
      </c>
      <c r="BF189" s="14" t="e">
        <f t="shared" si="167"/>
        <v>#NUM!</v>
      </c>
      <c r="BG189" s="22" t="e">
        <f t="shared" si="168"/>
        <v>#NUM!</v>
      </c>
      <c r="BH189" s="60" t="e">
        <f t="shared" si="118"/>
        <v>#NUM!</v>
      </c>
      <c r="BI189" s="60">
        <f ca="1">AVERAGE(OFFSET($BH$3,0,0,'Données projet'!$E$11+1,1))-AVERAGE(OFFSET($H$3,0,0,'Données projet'!$E$11+1,1))</f>
        <v>418.35474121670717</v>
      </c>
      <c r="BJ189" s="60">
        <f t="shared" si="119"/>
        <v>240.19413322685813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0</v>
      </c>
      <c r="BZ189" s="14">
        <f>BY189*VLOOKUP('Données projet'!$B$12,Paramètres!$A$1:$I$88,3,0)*VLOOKUP('Données projet'!$B$12,Paramètres!$A$1:$I$88,5,0)</f>
        <v>0</v>
      </c>
      <c r="CA189" s="14" t="e">
        <f t="shared" si="170"/>
        <v>#NUM!</v>
      </c>
      <c r="CB189" s="22" t="e">
        <f t="shared" si="171"/>
        <v>#NUM!</v>
      </c>
      <c r="CC189" s="60" t="e">
        <f t="shared" si="122"/>
        <v>#NUM!</v>
      </c>
      <c r="CD189" s="60">
        <f ca="1">AVERAGE(OFFSET($CC$3,0,0,'Données projet'!$E$12+1,1))-AVERAGE(OFFSET($H$3,0,0,'Données projet'!$E$12+1,1))</f>
        <v>623.21217629928469</v>
      </c>
      <c r="CE189" s="60">
        <f t="shared" si="123"/>
        <v>481.72972161993044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-3.979039320256561E-13</v>
      </c>
      <c r="CU189" s="18">
        <f>CT189*VLOOKUP('Données projet'!$B$13,Paramètres!$A$1:$I$88,3,0)*VLOOKUP('Données projet'!$B$13,Paramètres!$A$1:$I$88,5,0)</f>
        <v>-3.8485268305521461E-13</v>
      </c>
      <c r="CV189" s="14" t="e">
        <f t="shared" si="173"/>
        <v>#NUM!</v>
      </c>
      <c r="CW189" s="22" t="e">
        <f t="shared" si="174"/>
        <v>#NUM!</v>
      </c>
      <c r="CX189" s="60" t="e">
        <f t="shared" si="126"/>
        <v>#NUM!</v>
      </c>
      <c r="CY189" s="60">
        <f ca="1">AVERAGE(OFFSET($CX$3,0,0,'Données projet'!$E$13+1,1))-AVERAGE(OFFSET($H$3,0,0,'Données projet'!$E$13+1,1))</f>
        <v>450.52897460309299</v>
      </c>
      <c r="CZ189" s="60">
        <f t="shared" si="127"/>
        <v>256.43229384163016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-3.979039320256561E-13</v>
      </c>
      <c r="DP189" s="18">
        <f>DO189*VLOOKUP('Données projet'!$B$14,Paramètres!$A$1:$I$88,3,0)*VLOOKUP('Données projet'!$B$14,Paramètres!$A$1:$I$88,5,0)</f>
        <v>-4.0347458707401528E-13</v>
      </c>
      <c r="DQ189" s="14" t="e">
        <f t="shared" si="176"/>
        <v>#NUM!</v>
      </c>
      <c r="DR189" s="22" t="e">
        <f t="shared" si="177"/>
        <v>#NUM!</v>
      </c>
      <c r="DS189" s="60" t="e">
        <f t="shared" si="130"/>
        <v>#NUM!</v>
      </c>
      <c r="DT189" s="60">
        <f ca="1">AVERAGE(OFFSET($DS$3,0,0,'Données projet'!$E$14+1,1))-AVERAGE(OFFSET($H$3,0,0,'Données projet'!$E$14+1,1))</f>
        <v>474.63177687063143</v>
      </c>
      <c r="DU189" s="60">
        <f t="shared" si="131"/>
        <v>268.5956535713255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-3.979039320256561E-13</v>
      </c>
      <c r="EK189" s="18">
        <f>EJ189*VLOOKUP('Données projet'!$B$15,Paramètres!$A$1:$I$88,3,0)*VLOOKUP('Données projet'!$B$15,Paramètres!$A$1:$I$88,5,0)</f>
        <v>-3.4760887501761321E-13</v>
      </c>
      <c r="EL189" s="14" t="e">
        <f t="shared" si="179"/>
        <v>#NUM!</v>
      </c>
      <c r="EM189" s="22" t="e">
        <f t="shared" si="180"/>
        <v>#NUM!</v>
      </c>
      <c r="EN189" s="60" t="e">
        <f t="shared" si="134"/>
        <v>#NUM!</v>
      </c>
      <c r="EO189" s="60">
        <f ca="1">AVERAGE(OFFSET($EN$3,0,0,'Données projet'!$E$15+1,1))-AVERAGE(OFFSET($H$3,0,0,'Données projet'!$E$15+1,1))</f>
        <v>402.25078715328965</v>
      </c>
      <c r="EP189" s="60">
        <f t="shared" si="135"/>
        <v>232.06583422454258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8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42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46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102.10200000000039</v>
      </c>
      <c r="D190" s="12">
        <f t="shared" si="15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8">
        <f t="shared" si="111"/>
        <v>482.32424912132575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-4.5474735088646412E-13</v>
      </c>
      <c r="O190" s="14">
        <f>N190*VLOOKUP('Données projet'!$B$9,Paramètres!$A$1:$I$88,3,0)*VLOOKUP('Données projet'!$B$9,Paramètres!$A$1:$I$88,5,0)</f>
        <v>-2.7193891583010558E-13</v>
      </c>
      <c r="P190" s="14" t="e">
        <f t="shared" si="15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271.38000364539801</v>
      </c>
      <c r="T190" s="60">
        <f t="shared" si="110"/>
        <v>264.52026741435606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-1.1368683772161603E-13</v>
      </c>
      <c r="AJ190" s="14">
        <f>AI190*VLOOKUP('Données projet'!$B$10,Paramètres!$A$1:$I$88,3,0)*VLOOKUP('Données projet'!$B$10,Paramètres!$A$1:$I$88,5,0)</f>
        <v>-5.3205440053716299E-14</v>
      </c>
      <c r="AK190" s="14" t="e">
        <f t="shared" si="164"/>
        <v>#NUM!</v>
      </c>
      <c r="AL190" s="22" t="e">
        <f t="shared" si="165"/>
        <v>#NUM!</v>
      </c>
      <c r="AM190" s="60" t="e">
        <f t="shared" si="114"/>
        <v>#NUM!</v>
      </c>
      <c r="AN190" s="60">
        <f ca="1">AVERAGE(OFFSET($AM$3,0,0,'Données projet'!$E$10+1,1))-AVERAGE(OFFSET($H$3,0,0,'Données projet'!$E$10+1,1))</f>
        <v>337.78495403273814</v>
      </c>
      <c r="AO190" s="60">
        <f t="shared" si="115"/>
        <v>125.68207463669694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-3.979039320256561E-13</v>
      </c>
      <c r="BE190" s="14">
        <f>BD190*VLOOKUP('Données projet'!$B$11,Paramètres!$A$1:$I$88,3,0)*VLOOKUP('Données projet'!$B$11,Paramètres!$A$1:$I$88,5,0)</f>
        <v>-3.6002347769681362E-13</v>
      </c>
      <c r="BF190" s="14" t="e">
        <f t="shared" si="167"/>
        <v>#NUM!</v>
      </c>
      <c r="BG190" s="22" t="e">
        <f t="shared" si="168"/>
        <v>#NUM!</v>
      </c>
      <c r="BH190" s="60" t="e">
        <f t="shared" si="118"/>
        <v>#NUM!</v>
      </c>
      <c r="BI190" s="60">
        <f ca="1">AVERAGE(OFFSET($BH$3,0,0,'Données projet'!$E$11+1,1))-AVERAGE(OFFSET($H$3,0,0,'Données projet'!$E$11+1,1))</f>
        <v>418.35474121670717</v>
      </c>
      <c r="BJ190" s="60">
        <f t="shared" si="119"/>
        <v>240.19413322685813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0</v>
      </c>
      <c r="BZ190" s="14">
        <f>BY190*VLOOKUP('Données projet'!$B$12,Paramètres!$A$1:$I$88,3,0)*VLOOKUP('Données projet'!$B$12,Paramètres!$A$1:$I$88,5,0)</f>
        <v>0</v>
      </c>
      <c r="CA190" s="14" t="e">
        <f t="shared" si="170"/>
        <v>#NUM!</v>
      </c>
      <c r="CB190" s="22" t="e">
        <f t="shared" si="171"/>
        <v>#NUM!</v>
      </c>
      <c r="CC190" s="60" t="e">
        <f t="shared" si="122"/>
        <v>#NUM!</v>
      </c>
      <c r="CD190" s="60">
        <f ca="1">AVERAGE(OFFSET($CC$3,0,0,'Données projet'!$E$12+1,1))-AVERAGE(OFFSET($H$3,0,0,'Données projet'!$E$12+1,1))</f>
        <v>623.21217629928469</v>
      </c>
      <c r="CE190" s="60">
        <f t="shared" si="123"/>
        <v>481.72972161993044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-3.979039320256561E-13</v>
      </c>
      <c r="CU190" s="18">
        <f>CT190*VLOOKUP('Données projet'!$B$13,Paramètres!$A$1:$I$88,3,0)*VLOOKUP('Données projet'!$B$13,Paramètres!$A$1:$I$88,5,0)</f>
        <v>-3.8485268305521461E-13</v>
      </c>
      <c r="CV190" s="14" t="e">
        <f t="shared" si="173"/>
        <v>#NUM!</v>
      </c>
      <c r="CW190" s="22" t="e">
        <f t="shared" si="174"/>
        <v>#NUM!</v>
      </c>
      <c r="CX190" s="60" t="e">
        <f t="shared" si="126"/>
        <v>#NUM!</v>
      </c>
      <c r="CY190" s="60">
        <f ca="1">AVERAGE(OFFSET($CX$3,0,0,'Données projet'!$E$13+1,1))-AVERAGE(OFFSET($H$3,0,0,'Données projet'!$E$13+1,1))</f>
        <v>450.52897460309299</v>
      </c>
      <c r="CZ190" s="60">
        <f t="shared" si="127"/>
        <v>256.43229384163016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-3.979039320256561E-13</v>
      </c>
      <c r="DP190" s="18">
        <f>DO190*VLOOKUP('Données projet'!$B$14,Paramètres!$A$1:$I$88,3,0)*VLOOKUP('Données projet'!$B$14,Paramètres!$A$1:$I$88,5,0)</f>
        <v>-4.0347458707401528E-13</v>
      </c>
      <c r="DQ190" s="14" t="e">
        <f t="shared" si="176"/>
        <v>#NUM!</v>
      </c>
      <c r="DR190" s="22" t="e">
        <f t="shared" si="177"/>
        <v>#NUM!</v>
      </c>
      <c r="DS190" s="60" t="e">
        <f t="shared" si="130"/>
        <v>#NUM!</v>
      </c>
      <c r="DT190" s="60">
        <f ca="1">AVERAGE(OFFSET($DS$3,0,0,'Données projet'!$E$14+1,1))-AVERAGE(OFFSET($H$3,0,0,'Données projet'!$E$14+1,1))</f>
        <v>474.63177687063143</v>
      </c>
      <c r="DU190" s="60">
        <f t="shared" si="131"/>
        <v>268.5956535713255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-3.979039320256561E-13</v>
      </c>
      <c r="EK190" s="18">
        <f>EJ190*VLOOKUP('Données projet'!$B$15,Paramètres!$A$1:$I$88,3,0)*VLOOKUP('Données projet'!$B$15,Paramètres!$A$1:$I$88,5,0)</f>
        <v>-3.4760887501761321E-13</v>
      </c>
      <c r="EL190" s="14" t="e">
        <f t="shared" si="179"/>
        <v>#NUM!</v>
      </c>
      <c r="EM190" s="22" t="e">
        <f t="shared" si="180"/>
        <v>#NUM!</v>
      </c>
      <c r="EN190" s="60" t="e">
        <f t="shared" si="134"/>
        <v>#NUM!</v>
      </c>
      <c r="EO190" s="60">
        <f ca="1">AVERAGE(OFFSET($EN$3,0,0,'Données projet'!$E$15+1,1))-AVERAGE(OFFSET($H$3,0,0,'Données projet'!$E$15+1,1))</f>
        <v>402.25078715328965</v>
      </c>
      <c r="EP190" s="60">
        <f t="shared" si="135"/>
        <v>232.06583422454258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8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42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46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102.64800000000039</v>
      </c>
      <c r="D191" s="12">
        <f t="shared" si="15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8">
        <f t="shared" si="111"/>
        <v>483.50113174728358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-4.5474735088646412E-13</v>
      </c>
      <c r="O191" s="14">
        <f>N191*VLOOKUP('Données projet'!$B$9,Paramètres!$A$1:$I$88,3,0)*VLOOKUP('Données projet'!$B$9,Paramètres!$A$1:$I$88,5,0)</f>
        <v>-2.7193891583010558E-13</v>
      </c>
      <c r="P191" s="14" t="e">
        <f t="shared" si="15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271.38000364539801</v>
      </c>
      <c r="T191" s="60">
        <f t="shared" si="110"/>
        <v>264.52026741435606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-1.1368683772161603E-13</v>
      </c>
      <c r="AJ191" s="14">
        <f>AI191*VLOOKUP('Données projet'!$B$10,Paramètres!$A$1:$I$88,3,0)*VLOOKUP('Données projet'!$B$10,Paramètres!$A$1:$I$88,5,0)</f>
        <v>-5.3205440053716299E-14</v>
      </c>
      <c r="AK191" s="14" t="e">
        <f t="shared" si="164"/>
        <v>#NUM!</v>
      </c>
      <c r="AL191" s="22" t="e">
        <f t="shared" si="165"/>
        <v>#NUM!</v>
      </c>
      <c r="AM191" s="60" t="e">
        <f t="shared" si="114"/>
        <v>#NUM!</v>
      </c>
      <c r="AN191" s="60">
        <f ca="1">AVERAGE(OFFSET($AM$3,0,0,'Données projet'!$E$10+1,1))-AVERAGE(OFFSET($H$3,0,0,'Données projet'!$E$10+1,1))</f>
        <v>337.78495403273814</v>
      </c>
      <c r="AO191" s="60">
        <f t="shared" si="115"/>
        <v>125.68207463669694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-3.979039320256561E-13</v>
      </c>
      <c r="BE191" s="14">
        <f>BD191*VLOOKUP('Données projet'!$B$11,Paramètres!$A$1:$I$88,3,0)*VLOOKUP('Données projet'!$B$11,Paramètres!$A$1:$I$88,5,0)</f>
        <v>-3.6002347769681362E-13</v>
      </c>
      <c r="BF191" s="14" t="e">
        <f t="shared" si="167"/>
        <v>#NUM!</v>
      </c>
      <c r="BG191" s="22" t="e">
        <f t="shared" si="168"/>
        <v>#NUM!</v>
      </c>
      <c r="BH191" s="60" t="e">
        <f t="shared" si="118"/>
        <v>#NUM!</v>
      </c>
      <c r="BI191" s="60">
        <f ca="1">AVERAGE(OFFSET($BH$3,0,0,'Données projet'!$E$11+1,1))-AVERAGE(OFFSET($H$3,0,0,'Données projet'!$E$11+1,1))</f>
        <v>418.35474121670717</v>
      </c>
      <c r="BJ191" s="60">
        <f t="shared" si="119"/>
        <v>240.19413322685813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0</v>
      </c>
      <c r="BZ191" s="14">
        <f>BY191*VLOOKUP('Données projet'!$B$12,Paramètres!$A$1:$I$88,3,0)*VLOOKUP('Données projet'!$B$12,Paramètres!$A$1:$I$88,5,0)</f>
        <v>0</v>
      </c>
      <c r="CA191" s="14" t="e">
        <f t="shared" si="170"/>
        <v>#NUM!</v>
      </c>
      <c r="CB191" s="22" t="e">
        <f t="shared" si="171"/>
        <v>#NUM!</v>
      </c>
      <c r="CC191" s="60" t="e">
        <f t="shared" si="122"/>
        <v>#NUM!</v>
      </c>
      <c r="CD191" s="60">
        <f ca="1">AVERAGE(OFFSET($CC$3,0,0,'Données projet'!$E$12+1,1))-AVERAGE(OFFSET($H$3,0,0,'Données projet'!$E$12+1,1))</f>
        <v>623.21217629928469</v>
      </c>
      <c r="CE191" s="60">
        <f t="shared" si="123"/>
        <v>481.72972161993044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-3.979039320256561E-13</v>
      </c>
      <c r="CU191" s="18">
        <f>CT191*VLOOKUP('Données projet'!$B$13,Paramètres!$A$1:$I$88,3,0)*VLOOKUP('Données projet'!$B$13,Paramètres!$A$1:$I$88,5,0)</f>
        <v>-3.8485268305521461E-13</v>
      </c>
      <c r="CV191" s="14" t="e">
        <f t="shared" si="173"/>
        <v>#NUM!</v>
      </c>
      <c r="CW191" s="22" t="e">
        <f t="shared" si="174"/>
        <v>#NUM!</v>
      </c>
      <c r="CX191" s="60" t="e">
        <f t="shared" si="126"/>
        <v>#NUM!</v>
      </c>
      <c r="CY191" s="60">
        <f ca="1">AVERAGE(OFFSET($CX$3,0,0,'Données projet'!$E$13+1,1))-AVERAGE(OFFSET($H$3,0,0,'Données projet'!$E$13+1,1))</f>
        <v>450.52897460309299</v>
      </c>
      <c r="CZ191" s="60">
        <f t="shared" si="127"/>
        <v>256.43229384163016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-3.979039320256561E-13</v>
      </c>
      <c r="DP191" s="18">
        <f>DO191*VLOOKUP('Données projet'!$B$14,Paramètres!$A$1:$I$88,3,0)*VLOOKUP('Données projet'!$B$14,Paramètres!$A$1:$I$88,5,0)</f>
        <v>-4.0347458707401528E-13</v>
      </c>
      <c r="DQ191" s="14" t="e">
        <f t="shared" si="176"/>
        <v>#NUM!</v>
      </c>
      <c r="DR191" s="22" t="e">
        <f t="shared" si="177"/>
        <v>#NUM!</v>
      </c>
      <c r="DS191" s="60" t="e">
        <f t="shared" si="130"/>
        <v>#NUM!</v>
      </c>
      <c r="DT191" s="60">
        <f ca="1">AVERAGE(OFFSET($DS$3,0,0,'Données projet'!$E$14+1,1))-AVERAGE(OFFSET($H$3,0,0,'Données projet'!$E$14+1,1))</f>
        <v>474.63177687063143</v>
      </c>
      <c r="DU191" s="60">
        <f t="shared" si="131"/>
        <v>268.5956535713255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-3.979039320256561E-13</v>
      </c>
      <c r="EK191" s="18">
        <f>EJ191*VLOOKUP('Données projet'!$B$15,Paramètres!$A$1:$I$88,3,0)*VLOOKUP('Données projet'!$B$15,Paramètres!$A$1:$I$88,5,0)</f>
        <v>-3.4760887501761321E-13</v>
      </c>
      <c r="EL191" s="14" t="e">
        <f t="shared" si="179"/>
        <v>#NUM!</v>
      </c>
      <c r="EM191" s="22" t="e">
        <f t="shared" si="180"/>
        <v>#NUM!</v>
      </c>
      <c r="EN191" s="60" t="e">
        <f t="shared" si="134"/>
        <v>#NUM!</v>
      </c>
      <c r="EO191" s="60">
        <f ca="1">AVERAGE(OFFSET($EN$3,0,0,'Données projet'!$E$15+1,1))-AVERAGE(OFFSET($H$3,0,0,'Données projet'!$E$15+1,1))</f>
        <v>402.25078715328965</v>
      </c>
      <c r="EP191" s="60">
        <f t="shared" si="135"/>
        <v>232.06583422454258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8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42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46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103.1940000000004</v>
      </c>
      <c r="D192" s="12">
        <f t="shared" si="15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8">
        <f t="shared" si="111"/>
        <v>484.67787452989506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-4.5474735088646412E-13</v>
      </c>
      <c r="O192" s="14">
        <f>N192*VLOOKUP('Données projet'!$B$9,Paramètres!$A$1:$I$88,3,0)*VLOOKUP('Données projet'!$B$9,Paramètres!$A$1:$I$88,5,0)</f>
        <v>-2.7193891583010558E-13</v>
      </c>
      <c r="P192" s="14" t="e">
        <f t="shared" si="15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271.38000364539801</v>
      </c>
      <c r="T192" s="60">
        <f t="shared" si="110"/>
        <v>264.52026741435606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-1.1368683772161603E-13</v>
      </c>
      <c r="AJ192" s="14">
        <f>AI192*VLOOKUP('Données projet'!$B$10,Paramètres!$A$1:$I$88,3,0)*VLOOKUP('Données projet'!$B$10,Paramètres!$A$1:$I$88,5,0)</f>
        <v>-5.3205440053716299E-14</v>
      </c>
      <c r="AK192" s="14" t="e">
        <f t="shared" si="164"/>
        <v>#NUM!</v>
      </c>
      <c r="AL192" s="22" t="e">
        <f t="shared" si="165"/>
        <v>#NUM!</v>
      </c>
      <c r="AM192" s="60" t="e">
        <f t="shared" si="114"/>
        <v>#NUM!</v>
      </c>
      <c r="AN192" s="60">
        <f ca="1">AVERAGE(OFFSET($AM$3,0,0,'Données projet'!$E$10+1,1))-AVERAGE(OFFSET($H$3,0,0,'Données projet'!$E$10+1,1))</f>
        <v>337.78495403273814</v>
      </c>
      <c r="AO192" s="60">
        <f t="shared" si="115"/>
        <v>125.68207463669694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-3.979039320256561E-13</v>
      </c>
      <c r="BE192" s="14">
        <f>BD192*VLOOKUP('Données projet'!$B$11,Paramètres!$A$1:$I$88,3,0)*VLOOKUP('Données projet'!$B$11,Paramètres!$A$1:$I$88,5,0)</f>
        <v>-3.6002347769681362E-13</v>
      </c>
      <c r="BF192" s="14" t="e">
        <f t="shared" si="167"/>
        <v>#NUM!</v>
      </c>
      <c r="BG192" s="22" t="e">
        <f t="shared" si="168"/>
        <v>#NUM!</v>
      </c>
      <c r="BH192" s="60" t="e">
        <f t="shared" si="118"/>
        <v>#NUM!</v>
      </c>
      <c r="BI192" s="60">
        <f ca="1">AVERAGE(OFFSET($BH$3,0,0,'Données projet'!$E$11+1,1))-AVERAGE(OFFSET($H$3,0,0,'Données projet'!$E$11+1,1))</f>
        <v>418.35474121670717</v>
      </c>
      <c r="BJ192" s="60">
        <f t="shared" si="119"/>
        <v>240.19413322685813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0</v>
      </c>
      <c r="BZ192" s="14">
        <f>BY192*VLOOKUP('Données projet'!$B$12,Paramètres!$A$1:$I$88,3,0)*VLOOKUP('Données projet'!$B$12,Paramètres!$A$1:$I$88,5,0)</f>
        <v>0</v>
      </c>
      <c r="CA192" s="14" t="e">
        <f t="shared" si="170"/>
        <v>#NUM!</v>
      </c>
      <c r="CB192" s="22" t="e">
        <f t="shared" si="171"/>
        <v>#NUM!</v>
      </c>
      <c r="CC192" s="60" t="e">
        <f t="shared" si="122"/>
        <v>#NUM!</v>
      </c>
      <c r="CD192" s="60">
        <f ca="1">AVERAGE(OFFSET($CC$3,0,0,'Données projet'!$E$12+1,1))-AVERAGE(OFFSET($H$3,0,0,'Données projet'!$E$12+1,1))</f>
        <v>623.21217629928469</v>
      </c>
      <c r="CE192" s="60">
        <f t="shared" si="123"/>
        <v>481.72972161993044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-3.979039320256561E-13</v>
      </c>
      <c r="CU192" s="18">
        <f>CT192*VLOOKUP('Données projet'!$B$13,Paramètres!$A$1:$I$88,3,0)*VLOOKUP('Données projet'!$B$13,Paramètres!$A$1:$I$88,5,0)</f>
        <v>-3.8485268305521461E-13</v>
      </c>
      <c r="CV192" s="14" t="e">
        <f t="shared" si="173"/>
        <v>#NUM!</v>
      </c>
      <c r="CW192" s="22" t="e">
        <f t="shared" si="174"/>
        <v>#NUM!</v>
      </c>
      <c r="CX192" s="60" t="e">
        <f t="shared" si="126"/>
        <v>#NUM!</v>
      </c>
      <c r="CY192" s="60">
        <f ca="1">AVERAGE(OFFSET($CX$3,0,0,'Données projet'!$E$13+1,1))-AVERAGE(OFFSET($H$3,0,0,'Données projet'!$E$13+1,1))</f>
        <v>450.52897460309299</v>
      </c>
      <c r="CZ192" s="60">
        <f t="shared" si="127"/>
        <v>256.43229384163016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-3.979039320256561E-13</v>
      </c>
      <c r="DP192" s="18">
        <f>DO192*VLOOKUP('Données projet'!$B$14,Paramètres!$A$1:$I$88,3,0)*VLOOKUP('Données projet'!$B$14,Paramètres!$A$1:$I$88,5,0)</f>
        <v>-4.0347458707401528E-13</v>
      </c>
      <c r="DQ192" s="14" t="e">
        <f t="shared" si="176"/>
        <v>#NUM!</v>
      </c>
      <c r="DR192" s="22" t="e">
        <f t="shared" si="177"/>
        <v>#NUM!</v>
      </c>
      <c r="DS192" s="60" t="e">
        <f t="shared" si="130"/>
        <v>#NUM!</v>
      </c>
      <c r="DT192" s="60">
        <f ca="1">AVERAGE(OFFSET($DS$3,0,0,'Données projet'!$E$14+1,1))-AVERAGE(OFFSET($H$3,0,0,'Données projet'!$E$14+1,1))</f>
        <v>474.63177687063143</v>
      </c>
      <c r="DU192" s="60">
        <f t="shared" si="131"/>
        <v>268.5956535713255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-3.979039320256561E-13</v>
      </c>
      <c r="EK192" s="18">
        <f>EJ192*VLOOKUP('Données projet'!$B$15,Paramètres!$A$1:$I$88,3,0)*VLOOKUP('Données projet'!$B$15,Paramètres!$A$1:$I$88,5,0)</f>
        <v>-3.4760887501761321E-13</v>
      </c>
      <c r="EL192" s="14" t="e">
        <f t="shared" si="179"/>
        <v>#NUM!</v>
      </c>
      <c r="EM192" s="22" t="e">
        <f t="shared" si="180"/>
        <v>#NUM!</v>
      </c>
      <c r="EN192" s="60" t="e">
        <f t="shared" si="134"/>
        <v>#NUM!</v>
      </c>
      <c r="EO192" s="60">
        <f ca="1">AVERAGE(OFFSET($EN$3,0,0,'Données projet'!$E$15+1,1))-AVERAGE(OFFSET($H$3,0,0,'Données projet'!$E$15+1,1))</f>
        <v>402.25078715328965</v>
      </c>
      <c r="EP192" s="60">
        <f t="shared" si="135"/>
        <v>232.06583422454258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8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42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46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103.74000000000041</v>
      </c>
      <c r="D193" s="12">
        <f t="shared" si="15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8">
        <f t="shared" si="111"/>
        <v>485.85447829495109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-4.5474735088646412E-13</v>
      </c>
      <c r="O193" s="14">
        <f>N193*VLOOKUP('Données projet'!$B$9,Paramètres!$A$1:$I$88,3,0)*VLOOKUP('Données projet'!$B$9,Paramètres!$A$1:$I$88,5,0)</f>
        <v>-2.7193891583010558E-13</v>
      </c>
      <c r="P193" s="14" t="e">
        <f t="shared" si="15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271.38000364539801</v>
      </c>
      <c r="T193" s="60">
        <f t="shared" si="110"/>
        <v>264.52026741435606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-1.1368683772161603E-13</v>
      </c>
      <c r="AJ193" s="14">
        <f>AI193*VLOOKUP('Données projet'!$B$10,Paramètres!$A$1:$I$88,3,0)*VLOOKUP('Données projet'!$B$10,Paramètres!$A$1:$I$88,5,0)</f>
        <v>-5.3205440053716299E-14</v>
      </c>
      <c r="AK193" s="14" t="e">
        <f t="shared" si="164"/>
        <v>#NUM!</v>
      </c>
      <c r="AL193" s="22" t="e">
        <f t="shared" si="165"/>
        <v>#NUM!</v>
      </c>
      <c r="AM193" s="60" t="e">
        <f t="shared" si="114"/>
        <v>#NUM!</v>
      </c>
      <c r="AN193" s="60">
        <f ca="1">AVERAGE(OFFSET($AM$3,0,0,'Données projet'!$E$10+1,1))-AVERAGE(OFFSET($H$3,0,0,'Données projet'!$E$10+1,1))</f>
        <v>337.78495403273814</v>
      </c>
      <c r="AO193" s="60">
        <f t="shared" si="115"/>
        <v>125.68207463669694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-3.979039320256561E-13</v>
      </c>
      <c r="BE193" s="14">
        <f>BD193*VLOOKUP('Données projet'!$B$11,Paramètres!$A$1:$I$88,3,0)*VLOOKUP('Données projet'!$B$11,Paramètres!$A$1:$I$88,5,0)</f>
        <v>-3.6002347769681362E-13</v>
      </c>
      <c r="BF193" s="14" t="e">
        <f t="shared" si="167"/>
        <v>#NUM!</v>
      </c>
      <c r="BG193" s="22" t="e">
        <f t="shared" si="168"/>
        <v>#NUM!</v>
      </c>
      <c r="BH193" s="60" t="e">
        <f t="shared" si="118"/>
        <v>#NUM!</v>
      </c>
      <c r="BI193" s="60">
        <f ca="1">AVERAGE(OFFSET($BH$3,0,0,'Données projet'!$E$11+1,1))-AVERAGE(OFFSET($H$3,0,0,'Données projet'!$E$11+1,1))</f>
        <v>418.35474121670717</v>
      </c>
      <c r="BJ193" s="60">
        <f t="shared" si="119"/>
        <v>240.19413322685813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0</v>
      </c>
      <c r="BZ193" s="14">
        <f>BY193*VLOOKUP('Données projet'!$B$12,Paramètres!$A$1:$I$88,3,0)*VLOOKUP('Données projet'!$B$12,Paramètres!$A$1:$I$88,5,0)</f>
        <v>0</v>
      </c>
      <c r="CA193" s="14" t="e">
        <f t="shared" si="170"/>
        <v>#NUM!</v>
      </c>
      <c r="CB193" s="22" t="e">
        <f t="shared" si="171"/>
        <v>#NUM!</v>
      </c>
      <c r="CC193" s="60" t="e">
        <f t="shared" si="122"/>
        <v>#NUM!</v>
      </c>
      <c r="CD193" s="60">
        <f ca="1">AVERAGE(OFFSET($CC$3,0,0,'Données projet'!$E$12+1,1))-AVERAGE(OFFSET($H$3,0,0,'Données projet'!$E$12+1,1))</f>
        <v>623.21217629928469</v>
      </c>
      <c r="CE193" s="60">
        <f t="shared" si="123"/>
        <v>481.72972161993044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-3.979039320256561E-13</v>
      </c>
      <c r="CU193" s="18">
        <f>CT193*VLOOKUP('Données projet'!$B$13,Paramètres!$A$1:$I$88,3,0)*VLOOKUP('Données projet'!$B$13,Paramètres!$A$1:$I$88,5,0)</f>
        <v>-3.8485268305521461E-13</v>
      </c>
      <c r="CV193" s="14" t="e">
        <f t="shared" si="173"/>
        <v>#NUM!</v>
      </c>
      <c r="CW193" s="22" t="e">
        <f t="shared" si="174"/>
        <v>#NUM!</v>
      </c>
      <c r="CX193" s="60" t="e">
        <f t="shared" si="126"/>
        <v>#NUM!</v>
      </c>
      <c r="CY193" s="60">
        <f ca="1">AVERAGE(OFFSET($CX$3,0,0,'Données projet'!$E$13+1,1))-AVERAGE(OFFSET($H$3,0,0,'Données projet'!$E$13+1,1))</f>
        <v>450.52897460309299</v>
      </c>
      <c r="CZ193" s="60">
        <f t="shared" si="127"/>
        <v>256.43229384163016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-3.979039320256561E-13</v>
      </c>
      <c r="DP193" s="18">
        <f>DO193*VLOOKUP('Données projet'!$B$14,Paramètres!$A$1:$I$88,3,0)*VLOOKUP('Données projet'!$B$14,Paramètres!$A$1:$I$88,5,0)</f>
        <v>-4.0347458707401528E-13</v>
      </c>
      <c r="DQ193" s="14" t="e">
        <f t="shared" si="176"/>
        <v>#NUM!</v>
      </c>
      <c r="DR193" s="22" t="e">
        <f t="shared" si="177"/>
        <v>#NUM!</v>
      </c>
      <c r="DS193" s="60" t="e">
        <f t="shared" si="130"/>
        <v>#NUM!</v>
      </c>
      <c r="DT193" s="60">
        <f ca="1">AVERAGE(OFFSET($DS$3,0,0,'Données projet'!$E$14+1,1))-AVERAGE(OFFSET($H$3,0,0,'Données projet'!$E$14+1,1))</f>
        <v>474.63177687063143</v>
      </c>
      <c r="DU193" s="60">
        <f t="shared" si="131"/>
        <v>268.5956535713255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-3.979039320256561E-13</v>
      </c>
      <c r="EK193" s="18">
        <f>EJ193*VLOOKUP('Données projet'!$B$15,Paramètres!$A$1:$I$88,3,0)*VLOOKUP('Données projet'!$B$15,Paramètres!$A$1:$I$88,5,0)</f>
        <v>-3.4760887501761321E-13</v>
      </c>
      <c r="EL193" s="14" t="e">
        <f t="shared" si="179"/>
        <v>#NUM!</v>
      </c>
      <c r="EM193" s="22" t="e">
        <f t="shared" si="180"/>
        <v>#NUM!</v>
      </c>
      <c r="EN193" s="60" t="e">
        <f t="shared" si="134"/>
        <v>#NUM!</v>
      </c>
      <c r="EO193" s="60">
        <f ca="1">AVERAGE(OFFSET($EN$3,0,0,'Données projet'!$E$15+1,1))-AVERAGE(OFFSET($H$3,0,0,'Données projet'!$E$15+1,1))</f>
        <v>402.25078715328965</v>
      </c>
      <c r="EP193" s="60">
        <f t="shared" si="135"/>
        <v>232.06583422454258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8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42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46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104.28600000000041</v>
      </c>
      <c r="D194" s="12">
        <f t="shared" si="15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8">
        <f t="shared" si="111"/>
        <v>487.03094385904706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-4.5474735088646412E-13</v>
      </c>
      <c r="O194" s="14">
        <f>N194*VLOOKUP('Données projet'!$B$9,Paramètres!$A$1:$I$88,3,0)*VLOOKUP('Données projet'!$B$9,Paramètres!$A$1:$I$88,5,0)</f>
        <v>-2.7193891583010558E-13</v>
      </c>
      <c r="P194" s="14" t="e">
        <f t="shared" si="15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271.38000364539801</v>
      </c>
      <c r="T194" s="60">
        <f t="shared" si="110"/>
        <v>264.52026741435606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-1.1368683772161603E-13</v>
      </c>
      <c r="AJ194" s="14">
        <f>AI194*VLOOKUP('Données projet'!$B$10,Paramètres!$A$1:$I$88,3,0)*VLOOKUP('Données projet'!$B$10,Paramètres!$A$1:$I$88,5,0)</f>
        <v>-5.3205440053716299E-14</v>
      </c>
      <c r="AK194" s="14" t="e">
        <f t="shared" si="164"/>
        <v>#NUM!</v>
      </c>
      <c r="AL194" s="22" t="e">
        <f t="shared" si="165"/>
        <v>#NUM!</v>
      </c>
      <c r="AM194" s="60" t="e">
        <f t="shared" si="114"/>
        <v>#NUM!</v>
      </c>
      <c r="AN194" s="60">
        <f ca="1">AVERAGE(OFFSET($AM$3,0,0,'Données projet'!$E$10+1,1))-AVERAGE(OFFSET($H$3,0,0,'Données projet'!$E$10+1,1))</f>
        <v>337.78495403273814</v>
      </c>
      <c r="AO194" s="60">
        <f t="shared" si="115"/>
        <v>125.68207463669694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-3.979039320256561E-13</v>
      </c>
      <c r="BE194" s="14">
        <f>BD194*VLOOKUP('Données projet'!$B$11,Paramètres!$A$1:$I$88,3,0)*VLOOKUP('Données projet'!$B$11,Paramètres!$A$1:$I$88,5,0)</f>
        <v>-3.6002347769681362E-13</v>
      </c>
      <c r="BF194" s="14" t="e">
        <f t="shared" si="167"/>
        <v>#NUM!</v>
      </c>
      <c r="BG194" s="22" t="e">
        <f t="shared" si="168"/>
        <v>#NUM!</v>
      </c>
      <c r="BH194" s="60" t="e">
        <f t="shared" si="118"/>
        <v>#NUM!</v>
      </c>
      <c r="BI194" s="60">
        <f ca="1">AVERAGE(OFFSET($BH$3,0,0,'Données projet'!$E$11+1,1))-AVERAGE(OFFSET($H$3,0,0,'Données projet'!$E$11+1,1))</f>
        <v>418.35474121670717</v>
      </c>
      <c r="BJ194" s="60">
        <f t="shared" si="119"/>
        <v>240.19413322685813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0</v>
      </c>
      <c r="BZ194" s="14">
        <f>BY194*VLOOKUP('Données projet'!$B$12,Paramètres!$A$1:$I$88,3,0)*VLOOKUP('Données projet'!$B$12,Paramètres!$A$1:$I$88,5,0)</f>
        <v>0</v>
      </c>
      <c r="CA194" s="14" t="e">
        <f t="shared" si="170"/>
        <v>#NUM!</v>
      </c>
      <c r="CB194" s="22" t="e">
        <f t="shared" si="171"/>
        <v>#NUM!</v>
      </c>
      <c r="CC194" s="60" t="e">
        <f t="shared" si="122"/>
        <v>#NUM!</v>
      </c>
      <c r="CD194" s="60">
        <f ca="1">AVERAGE(OFFSET($CC$3,0,0,'Données projet'!$E$12+1,1))-AVERAGE(OFFSET($H$3,0,0,'Données projet'!$E$12+1,1))</f>
        <v>623.21217629928469</v>
      </c>
      <c r="CE194" s="60">
        <f t="shared" si="123"/>
        <v>481.72972161993044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-3.979039320256561E-13</v>
      </c>
      <c r="CU194" s="18">
        <f>CT194*VLOOKUP('Données projet'!$B$13,Paramètres!$A$1:$I$88,3,0)*VLOOKUP('Données projet'!$B$13,Paramètres!$A$1:$I$88,5,0)</f>
        <v>-3.8485268305521461E-13</v>
      </c>
      <c r="CV194" s="14" t="e">
        <f t="shared" si="173"/>
        <v>#NUM!</v>
      </c>
      <c r="CW194" s="22" t="e">
        <f t="shared" si="174"/>
        <v>#NUM!</v>
      </c>
      <c r="CX194" s="60" t="e">
        <f t="shared" si="126"/>
        <v>#NUM!</v>
      </c>
      <c r="CY194" s="60">
        <f ca="1">AVERAGE(OFFSET($CX$3,0,0,'Données projet'!$E$13+1,1))-AVERAGE(OFFSET($H$3,0,0,'Données projet'!$E$13+1,1))</f>
        <v>450.52897460309299</v>
      </c>
      <c r="CZ194" s="60">
        <f t="shared" si="127"/>
        <v>256.43229384163016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-3.979039320256561E-13</v>
      </c>
      <c r="DP194" s="18">
        <f>DO194*VLOOKUP('Données projet'!$B$14,Paramètres!$A$1:$I$88,3,0)*VLOOKUP('Données projet'!$B$14,Paramètres!$A$1:$I$88,5,0)</f>
        <v>-4.0347458707401528E-13</v>
      </c>
      <c r="DQ194" s="14" t="e">
        <f t="shared" si="176"/>
        <v>#NUM!</v>
      </c>
      <c r="DR194" s="22" t="e">
        <f t="shared" si="177"/>
        <v>#NUM!</v>
      </c>
      <c r="DS194" s="60" t="e">
        <f t="shared" si="130"/>
        <v>#NUM!</v>
      </c>
      <c r="DT194" s="60">
        <f ca="1">AVERAGE(OFFSET($DS$3,0,0,'Données projet'!$E$14+1,1))-AVERAGE(OFFSET($H$3,0,0,'Données projet'!$E$14+1,1))</f>
        <v>474.63177687063143</v>
      </c>
      <c r="DU194" s="60">
        <f t="shared" si="131"/>
        <v>268.5956535713255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-3.979039320256561E-13</v>
      </c>
      <c r="EK194" s="18">
        <f>EJ194*VLOOKUP('Données projet'!$B$15,Paramètres!$A$1:$I$88,3,0)*VLOOKUP('Données projet'!$B$15,Paramètres!$A$1:$I$88,5,0)</f>
        <v>-3.4760887501761321E-13</v>
      </c>
      <c r="EL194" s="14" t="e">
        <f t="shared" si="179"/>
        <v>#NUM!</v>
      </c>
      <c r="EM194" s="22" t="e">
        <f t="shared" si="180"/>
        <v>#NUM!</v>
      </c>
      <c r="EN194" s="60" t="e">
        <f t="shared" si="134"/>
        <v>#NUM!</v>
      </c>
      <c r="EO194" s="60">
        <f ca="1">AVERAGE(OFFSET($EN$3,0,0,'Données projet'!$E$15+1,1))-AVERAGE(OFFSET($H$3,0,0,'Données projet'!$E$15+1,1))</f>
        <v>402.25078715328965</v>
      </c>
      <c r="EP194" s="60">
        <f t="shared" si="135"/>
        <v>232.06583422454258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8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42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46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104.83200000000042</v>
      </c>
      <c r="D195" s="12">
        <f t="shared" si="15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8">
        <f t="shared" si="111"/>
        <v>488.20727202973239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-4.5474735088646412E-13</v>
      </c>
      <c r="O195" s="14">
        <f>N195*VLOOKUP('Données projet'!$B$9,Paramètres!$A$1:$I$88,3,0)*VLOOKUP('Données projet'!$B$9,Paramètres!$A$1:$I$88,5,0)</f>
        <v>-2.7193891583010558E-13</v>
      </c>
      <c r="P195" s="14" t="e">
        <f t="shared" si="15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271.38000364539801</v>
      </c>
      <c r="T195" s="60">
        <f t="shared" ref="T195:T203" si="192">$R$33-$H$33</f>
        <v>264.52026741435606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-1.1368683772161603E-13</v>
      </c>
      <c r="AJ195" s="14">
        <f>AI195*VLOOKUP('Données projet'!$B$10,Paramètres!$A$1:$I$88,3,0)*VLOOKUP('Données projet'!$B$10,Paramètres!$A$1:$I$88,5,0)</f>
        <v>-5.3205440053716299E-14</v>
      </c>
      <c r="AK195" s="14" t="e">
        <f t="shared" si="164"/>
        <v>#NUM!</v>
      </c>
      <c r="AL195" s="22" t="e">
        <f t="shared" si="165"/>
        <v>#NUM!</v>
      </c>
      <c r="AM195" s="60" t="e">
        <f t="shared" si="114"/>
        <v>#NUM!</v>
      </c>
      <c r="AN195" s="60">
        <f ca="1">AVERAGE(OFFSET($AM$3,0,0,'Données projet'!$E$10+1,1))-AVERAGE(OFFSET($H$3,0,0,'Données projet'!$E$10+1,1))</f>
        <v>337.78495403273814</v>
      </c>
      <c r="AO195" s="60">
        <f t="shared" si="115"/>
        <v>125.68207463669694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-3.979039320256561E-13</v>
      </c>
      <c r="BE195" s="14">
        <f>BD195*VLOOKUP('Données projet'!$B$11,Paramètres!$A$1:$I$88,3,0)*VLOOKUP('Données projet'!$B$11,Paramètres!$A$1:$I$88,5,0)</f>
        <v>-3.6002347769681362E-13</v>
      </c>
      <c r="BF195" s="14" t="e">
        <f t="shared" si="167"/>
        <v>#NUM!</v>
      </c>
      <c r="BG195" s="22" t="e">
        <f t="shared" si="168"/>
        <v>#NUM!</v>
      </c>
      <c r="BH195" s="60" t="e">
        <f t="shared" si="118"/>
        <v>#NUM!</v>
      </c>
      <c r="BI195" s="60">
        <f ca="1">AVERAGE(OFFSET($BH$3,0,0,'Données projet'!$E$11+1,1))-AVERAGE(OFFSET($H$3,0,0,'Données projet'!$E$11+1,1))</f>
        <v>418.35474121670717</v>
      </c>
      <c r="BJ195" s="60">
        <f t="shared" si="119"/>
        <v>240.19413322685813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0</v>
      </c>
      <c r="BZ195" s="14">
        <f>BY195*VLOOKUP('Données projet'!$B$12,Paramètres!$A$1:$I$88,3,0)*VLOOKUP('Données projet'!$B$12,Paramètres!$A$1:$I$88,5,0)</f>
        <v>0</v>
      </c>
      <c r="CA195" s="14" t="e">
        <f t="shared" si="170"/>
        <v>#NUM!</v>
      </c>
      <c r="CB195" s="22" t="e">
        <f t="shared" si="171"/>
        <v>#NUM!</v>
      </c>
      <c r="CC195" s="60" t="e">
        <f t="shared" si="122"/>
        <v>#NUM!</v>
      </c>
      <c r="CD195" s="60">
        <f ca="1">AVERAGE(OFFSET($CC$3,0,0,'Données projet'!$E$12+1,1))-AVERAGE(OFFSET($H$3,0,0,'Données projet'!$E$12+1,1))</f>
        <v>623.21217629928469</v>
      </c>
      <c r="CE195" s="60">
        <f t="shared" si="123"/>
        <v>481.72972161993044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-3.979039320256561E-13</v>
      </c>
      <c r="CU195" s="18">
        <f>CT195*VLOOKUP('Données projet'!$B$13,Paramètres!$A$1:$I$88,3,0)*VLOOKUP('Données projet'!$B$13,Paramètres!$A$1:$I$88,5,0)</f>
        <v>-3.8485268305521461E-13</v>
      </c>
      <c r="CV195" s="14" t="e">
        <f t="shared" si="173"/>
        <v>#NUM!</v>
      </c>
      <c r="CW195" s="22" t="e">
        <f t="shared" si="174"/>
        <v>#NUM!</v>
      </c>
      <c r="CX195" s="60" t="e">
        <f t="shared" si="126"/>
        <v>#NUM!</v>
      </c>
      <c r="CY195" s="60">
        <f ca="1">AVERAGE(OFFSET($CX$3,0,0,'Données projet'!$E$13+1,1))-AVERAGE(OFFSET($H$3,0,0,'Données projet'!$E$13+1,1))</f>
        <v>450.52897460309299</v>
      </c>
      <c r="CZ195" s="60">
        <f t="shared" si="127"/>
        <v>256.43229384163016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-3.979039320256561E-13</v>
      </c>
      <c r="DP195" s="18">
        <f>DO195*VLOOKUP('Données projet'!$B$14,Paramètres!$A$1:$I$88,3,0)*VLOOKUP('Données projet'!$B$14,Paramètres!$A$1:$I$88,5,0)</f>
        <v>-4.0347458707401528E-13</v>
      </c>
      <c r="DQ195" s="14" t="e">
        <f t="shared" si="176"/>
        <v>#NUM!</v>
      </c>
      <c r="DR195" s="22" t="e">
        <f t="shared" si="177"/>
        <v>#NUM!</v>
      </c>
      <c r="DS195" s="60" t="e">
        <f t="shared" si="130"/>
        <v>#NUM!</v>
      </c>
      <c r="DT195" s="60">
        <f ca="1">AVERAGE(OFFSET($DS$3,0,0,'Données projet'!$E$14+1,1))-AVERAGE(OFFSET($H$3,0,0,'Données projet'!$E$14+1,1))</f>
        <v>474.63177687063143</v>
      </c>
      <c r="DU195" s="60">
        <f t="shared" si="131"/>
        <v>268.5956535713255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-3.979039320256561E-13</v>
      </c>
      <c r="EK195" s="18">
        <f>EJ195*VLOOKUP('Données projet'!$B$15,Paramètres!$A$1:$I$88,3,0)*VLOOKUP('Données projet'!$B$15,Paramètres!$A$1:$I$88,5,0)</f>
        <v>-3.4760887501761321E-13</v>
      </c>
      <c r="EL195" s="14" t="e">
        <f t="shared" si="179"/>
        <v>#NUM!</v>
      </c>
      <c r="EM195" s="22" t="e">
        <f t="shared" si="180"/>
        <v>#NUM!</v>
      </c>
      <c r="EN195" s="60" t="e">
        <f t="shared" si="134"/>
        <v>#NUM!</v>
      </c>
      <c r="EO195" s="60">
        <f ca="1">AVERAGE(OFFSET($EN$3,0,0,'Données projet'!$E$15+1,1))-AVERAGE(OFFSET($H$3,0,0,'Données projet'!$E$15+1,1))</f>
        <v>402.25078715328965</v>
      </c>
      <c r="EP195" s="60">
        <f t="shared" si="135"/>
        <v>232.06583422454258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8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42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46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105.37800000000043</v>
      </c>
      <c r="D196" s="12">
        <f t="shared" si="15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8">
        <f t="shared" ref="H196:H203" si="193">(B196+E196+F196)*44/12+(C196+D196)*0.475*44/12</f>
        <v>489.38346360565777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-4.5474735088646412E-13</v>
      </c>
      <c r="O196" s="14">
        <f>N196*VLOOKUP('Données projet'!$B$9,Paramètres!$A$1:$I$88,3,0)*VLOOKUP('Données projet'!$B$9,Paramètres!$A$1:$I$88,5,0)</f>
        <v>-2.7193891583010558E-13</v>
      </c>
      <c r="P196" s="14" t="e">
        <f t="shared" si="15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271.38000364539801</v>
      </c>
      <c r="T196" s="60">
        <f t="shared" si="192"/>
        <v>264.52026741435606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-1.1368683772161603E-13</v>
      </c>
      <c r="AJ196" s="14">
        <f>AI196*VLOOKUP('Données projet'!$B$10,Paramètres!$A$1:$I$88,3,0)*VLOOKUP('Données projet'!$B$10,Paramètres!$A$1:$I$88,5,0)</f>
        <v>-5.3205440053716299E-14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4">AL196+(AD196+AE196)*44/12</f>
        <v>#NUM!</v>
      </c>
      <c r="AN196" s="60">
        <f ca="1">AVERAGE(OFFSET($AM$3,0,0,'Données projet'!$E$10+1,1))-AVERAGE(OFFSET($H$3,0,0,'Données projet'!$E$10+1,1))</f>
        <v>337.78495403273814</v>
      </c>
      <c r="AO196" s="60">
        <f t="shared" ref="AO196:AO203" si="195">$AM$33-$H$33</f>
        <v>125.68207463669694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-3.979039320256561E-13</v>
      </c>
      <c r="BE196" s="14">
        <f>BD196*VLOOKUP('Données projet'!$B$11,Paramètres!$A$1:$I$88,3,0)*VLOOKUP('Données projet'!$B$11,Paramètres!$A$1:$I$88,5,0)</f>
        <v>-3.6002347769681362E-13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6">BG196+(AY196+AZ196)*44/12</f>
        <v>#NUM!</v>
      </c>
      <c r="BI196" s="60">
        <f ca="1">AVERAGE(OFFSET($BH$3,0,0,'Données projet'!$E$11+1,1))-AVERAGE(OFFSET($H$3,0,0,'Données projet'!$E$11+1,1))</f>
        <v>418.35474121670717</v>
      </c>
      <c r="BJ196" s="60">
        <f t="shared" ref="BJ196:BJ203" si="197">$BH$33-$H$33</f>
        <v>240.19413322685813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0</v>
      </c>
      <c r="BZ196" s="14">
        <f>BY196*VLOOKUP('Données projet'!$B$12,Paramètres!$A$1:$I$88,3,0)*VLOOKUP('Données projet'!$B$12,Paramètres!$A$1:$I$88,5,0)</f>
        <v>0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8">CB196+(BT196+BU196)*44/12</f>
        <v>#NUM!</v>
      </c>
      <c r="CD196" s="60">
        <f ca="1">AVERAGE(OFFSET($CC$3,0,0,'Données projet'!$E$12+1,1))-AVERAGE(OFFSET($H$3,0,0,'Données projet'!$E$12+1,1))</f>
        <v>623.21217629928469</v>
      </c>
      <c r="CE196" s="60">
        <f t="shared" ref="CE196:CE203" si="199">$CC$33-$H$33</f>
        <v>481.72972161993044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-3.979039320256561E-13</v>
      </c>
      <c r="CU196" s="18">
        <f>CT196*VLOOKUP('Données projet'!$B$13,Paramètres!$A$1:$I$88,3,0)*VLOOKUP('Données projet'!$B$13,Paramètres!$A$1:$I$88,5,0)</f>
        <v>-3.8485268305521461E-13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200">CW196+(CO196+CP196)*44/12</f>
        <v>#NUM!</v>
      </c>
      <c r="CY196" s="60">
        <f ca="1">AVERAGE(OFFSET($CX$3,0,0,'Données projet'!$E$13+1,1))-AVERAGE(OFFSET($H$3,0,0,'Données projet'!$E$13+1,1))</f>
        <v>450.52897460309299</v>
      </c>
      <c r="CZ196" s="60">
        <f t="shared" ref="CZ196:CZ203" si="201">$CX$33-$H$33</f>
        <v>256.43229384163016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-3.979039320256561E-13</v>
      </c>
      <c r="DP196" s="18">
        <f>DO196*VLOOKUP('Données projet'!$B$14,Paramètres!$A$1:$I$88,3,0)*VLOOKUP('Données projet'!$B$14,Paramètres!$A$1:$I$88,5,0)</f>
        <v>-4.0347458707401528E-13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202">DR196+(DJ196+DK196)*44/12</f>
        <v>#NUM!</v>
      </c>
      <c r="DT196" s="60">
        <f ca="1">AVERAGE(OFFSET($DS$3,0,0,'Données projet'!$E$14+1,1))-AVERAGE(OFFSET($H$3,0,0,'Données projet'!$E$14+1,1))</f>
        <v>474.63177687063143</v>
      </c>
      <c r="DU196" s="60">
        <f t="shared" ref="DU196:DU203" si="203">$DS$33-$H$33</f>
        <v>268.5956535713255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-3.979039320256561E-13</v>
      </c>
      <c r="EK196" s="18">
        <f>EJ196*VLOOKUP('Données projet'!$B$15,Paramètres!$A$1:$I$88,3,0)*VLOOKUP('Données projet'!$B$15,Paramètres!$A$1:$I$88,5,0)</f>
        <v>-3.4760887501761321E-13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204">EM196+(EE196+EF196)*44/12</f>
        <v>#NUM!</v>
      </c>
      <c r="EO196" s="60">
        <f ca="1">AVERAGE(OFFSET($EN$3,0,0,'Données projet'!$E$15+1,1))-AVERAGE(OFFSET($H$3,0,0,'Données projet'!$E$15+1,1))</f>
        <v>402.25078715328965</v>
      </c>
      <c r="EP196" s="60">
        <f t="shared" ref="EP196:EP203" si="205">$EN$33-$H$33</f>
        <v>232.06583422454258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206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8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10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105.92400000000043</v>
      </c>
      <c r="D197" s="12">
        <f t="shared" ref="D197:D203" si="21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8">
        <f t="shared" si="193"/>
        <v>490.55951937671841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-4.5474735088646412E-13</v>
      </c>
      <c r="O197" s="14">
        <f>N197*VLOOKUP('Données projet'!$B$9,Paramètres!$A$1:$I$88,3,0)*VLOOKUP('Données projet'!$B$9,Paramètres!$A$1:$I$88,5,0)</f>
        <v>-2.7193891583010558E-13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271.38000364539801</v>
      </c>
      <c r="T197" s="60">
        <f t="shared" si="192"/>
        <v>264.52026741435606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-1.1368683772161603E-13</v>
      </c>
      <c r="AJ197" s="14">
        <f>AI197*VLOOKUP('Données projet'!$B$10,Paramètres!$A$1:$I$88,3,0)*VLOOKUP('Données projet'!$B$10,Paramètres!$A$1:$I$88,5,0)</f>
        <v>-5.3205440053716299E-14</v>
      </c>
      <c r="AK197" s="14" t="e">
        <f t="shared" si="164"/>
        <v>#NUM!</v>
      </c>
      <c r="AL197" s="22" t="e">
        <f t="shared" si="165"/>
        <v>#NUM!</v>
      </c>
      <c r="AM197" s="60" t="e">
        <f t="shared" si="194"/>
        <v>#NUM!</v>
      </c>
      <c r="AN197" s="60">
        <f ca="1">AVERAGE(OFFSET($AM$3,0,0,'Données projet'!$E$10+1,1))-AVERAGE(OFFSET($H$3,0,0,'Données projet'!$E$10+1,1))</f>
        <v>337.78495403273814</v>
      </c>
      <c r="AO197" s="60">
        <f t="shared" si="195"/>
        <v>125.68207463669694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-3.979039320256561E-13</v>
      </c>
      <c r="BE197" s="14">
        <f>BD197*VLOOKUP('Données projet'!$B$11,Paramètres!$A$1:$I$88,3,0)*VLOOKUP('Données projet'!$B$11,Paramètres!$A$1:$I$88,5,0)</f>
        <v>-3.6002347769681362E-13</v>
      </c>
      <c r="BF197" s="14" t="e">
        <f t="shared" si="167"/>
        <v>#NUM!</v>
      </c>
      <c r="BG197" s="22" t="e">
        <f t="shared" si="168"/>
        <v>#NUM!</v>
      </c>
      <c r="BH197" s="60" t="e">
        <f t="shared" si="196"/>
        <v>#NUM!</v>
      </c>
      <c r="BI197" s="60">
        <f ca="1">AVERAGE(OFFSET($BH$3,0,0,'Données projet'!$E$11+1,1))-AVERAGE(OFFSET($H$3,0,0,'Données projet'!$E$11+1,1))</f>
        <v>418.35474121670717</v>
      </c>
      <c r="BJ197" s="60">
        <f t="shared" si="197"/>
        <v>240.19413322685813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0</v>
      </c>
      <c r="BZ197" s="14">
        <f>BY197*VLOOKUP('Données projet'!$B$12,Paramètres!$A$1:$I$88,3,0)*VLOOKUP('Données projet'!$B$12,Paramètres!$A$1:$I$88,5,0)</f>
        <v>0</v>
      </c>
      <c r="CA197" s="14" t="e">
        <f t="shared" si="170"/>
        <v>#NUM!</v>
      </c>
      <c r="CB197" s="22" t="e">
        <f t="shared" si="171"/>
        <v>#NUM!</v>
      </c>
      <c r="CC197" s="60" t="e">
        <f t="shared" si="198"/>
        <v>#NUM!</v>
      </c>
      <c r="CD197" s="60">
        <f ca="1">AVERAGE(OFFSET($CC$3,0,0,'Données projet'!$E$12+1,1))-AVERAGE(OFFSET($H$3,0,0,'Données projet'!$E$12+1,1))</f>
        <v>623.21217629928469</v>
      </c>
      <c r="CE197" s="60">
        <f t="shared" si="199"/>
        <v>481.72972161993044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-3.979039320256561E-13</v>
      </c>
      <c r="CU197" s="18">
        <f>CT197*VLOOKUP('Données projet'!$B$13,Paramètres!$A$1:$I$88,3,0)*VLOOKUP('Données projet'!$B$13,Paramètres!$A$1:$I$88,5,0)</f>
        <v>-3.8485268305521461E-13</v>
      </c>
      <c r="CV197" s="14" t="e">
        <f t="shared" si="173"/>
        <v>#NUM!</v>
      </c>
      <c r="CW197" s="22" t="e">
        <f t="shared" si="174"/>
        <v>#NUM!</v>
      </c>
      <c r="CX197" s="60" t="e">
        <f t="shared" si="200"/>
        <v>#NUM!</v>
      </c>
      <c r="CY197" s="60">
        <f ca="1">AVERAGE(OFFSET($CX$3,0,0,'Données projet'!$E$13+1,1))-AVERAGE(OFFSET($H$3,0,0,'Données projet'!$E$13+1,1))</f>
        <v>450.52897460309299</v>
      </c>
      <c r="CZ197" s="60">
        <f t="shared" si="201"/>
        <v>256.43229384163016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-3.979039320256561E-13</v>
      </c>
      <c r="DP197" s="18">
        <f>DO197*VLOOKUP('Données projet'!$B$14,Paramètres!$A$1:$I$88,3,0)*VLOOKUP('Données projet'!$B$14,Paramètres!$A$1:$I$88,5,0)</f>
        <v>-4.0347458707401528E-13</v>
      </c>
      <c r="DQ197" s="14" t="e">
        <f t="shared" si="176"/>
        <v>#NUM!</v>
      </c>
      <c r="DR197" s="22" t="e">
        <f t="shared" si="177"/>
        <v>#NUM!</v>
      </c>
      <c r="DS197" s="60" t="e">
        <f t="shared" si="202"/>
        <v>#NUM!</v>
      </c>
      <c r="DT197" s="60">
        <f ca="1">AVERAGE(OFFSET($DS$3,0,0,'Données projet'!$E$14+1,1))-AVERAGE(OFFSET($H$3,0,0,'Données projet'!$E$14+1,1))</f>
        <v>474.63177687063143</v>
      </c>
      <c r="DU197" s="60">
        <f t="shared" si="203"/>
        <v>268.5956535713255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-3.979039320256561E-13</v>
      </c>
      <c r="EK197" s="18">
        <f>EJ197*VLOOKUP('Données projet'!$B$15,Paramètres!$A$1:$I$88,3,0)*VLOOKUP('Données projet'!$B$15,Paramètres!$A$1:$I$88,5,0)</f>
        <v>-3.4760887501761321E-13</v>
      </c>
      <c r="EL197" s="14" t="e">
        <f t="shared" si="179"/>
        <v>#NUM!</v>
      </c>
      <c r="EM197" s="22" t="e">
        <f t="shared" si="180"/>
        <v>#NUM!</v>
      </c>
      <c r="EN197" s="60" t="e">
        <f t="shared" si="204"/>
        <v>#NUM!</v>
      </c>
      <c r="EO197" s="60">
        <f ca="1">AVERAGE(OFFSET($EN$3,0,0,'Données projet'!$E$15+1,1))-AVERAGE(OFFSET($H$3,0,0,'Données projet'!$E$15+1,1))</f>
        <v>402.25078715328965</v>
      </c>
      <c r="EP197" s="60">
        <f t="shared" si="205"/>
        <v>232.06583422454258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206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8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10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106.47000000000044</v>
      </c>
      <c r="D198" s="12">
        <f t="shared" si="21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8">
        <f t="shared" si="193"/>
        <v>491.73544012419472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-4.5474735088646412E-13</v>
      </c>
      <c r="O198" s="14">
        <f>N198*VLOOKUP('Données projet'!$B$9,Paramètres!$A$1:$I$88,3,0)*VLOOKUP('Données projet'!$B$9,Paramètres!$A$1:$I$88,5,0)</f>
        <v>-2.7193891583010558E-13</v>
      </c>
      <c r="P198" s="14" t="e">
        <f t="shared" si="21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271.38000364539801</v>
      </c>
      <c r="T198" s="60">
        <f t="shared" si="192"/>
        <v>264.52026741435606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-1.1368683772161603E-13</v>
      </c>
      <c r="AJ198" s="14">
        <f>AI198*VLOOKUP('Données projet'!$B$10,Paramètres!$A$1:$I$88,3,0)*VLOOKUP('Données projet'!$B$10,Paramètres!$A$1:$I$88,5,0)</f>
        <v>-5.3205440053716299E-14</v>
      </c>
      <c r="AK198" s="14" t="e">
        <f t="shared" si="164"/>
        <v>#NUM!</v>
      </c>
      <c r="AL198" s="22" t="e">
        <f t="shared" si="165"/>
        <v>#NUM!</v>
      </c>
      <c r="AM198" s="60" t="e">
        <f t="shared" si="194"/>
        <v>#NUM!</v>
      </c>
      <c r="AN198" s="60">
        <f ca="1">AVERAGE(OFFSET($AM$3,0,0,'Données projet'!$E$10+1,1))-AVERAGE(OFFSET($H$3,0,0,'Données projet'!$E$10+1,1))</f>
        <v>337.78495403273814</v>
      </c>
      <c r="AO198" s="60">
        <f t="shared" si="195"/>
        <v>125.68207463669694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-3.979039320256561E-13</v>
      </c>
      <c r="BE198" s="14">
        <f>BD198*VLOOKUP('Données projet'!$B$11,Paramètres!$A$1:$I$88,3,0)*VLOOKUP('Données projet'!$B$11,Paramètres!$A$1:$I$88,5,0)</f>
        <v>-3.6002347769681362E-13</v>
      </c>
      <c r="BF198" s="14" t="e">
        <f t="shared" si="167"/>
        <v>#NUM!</v>
      </c>
      <c r="BG198" s="22" t="e">
        <f t="shared" si="168"/>
        <v>#NUM!</v>
      </c>
      <c r="BH198" s="60" t="e">
        <f t="shared" si="196"/>
        <v>#NUM!</v>
      </c>
      <c r="BI198" s="60">
        <f ca="1">AVERAGE(OFFSET($BH$3,0,0,'Données projet'!$E$11+1,1))-AVERAGE(OFFSET($H$3,0,0,'Données projet'!$E$11+1,1))</f>
        <v>418.35474121670717</v>
      </c>
      <c r="BJ198" s="60">
        <f t="shared" si="197"/>
        <v>240.19413322685813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0</v>
      </c>
      <c r="BZ198" s="14">
        <f>BY198*VLOOKUP('Données projet'!$B$12,Paramètres!$A$1:$I$88,3,0)*VLOOKUP('Données projet'!$B$12,Paramètres!$A$1:$I$88,5,0)</f>
        <v>0</v>
      </c>
      <c r="CA198" s="14" t="e">
        <f t="shared" si="170"/>
        <v>#NUM!</v>
      </c>
      <c r="CB198" s="22" t="e">
        <f t="shared" si="171"/>
        <v>#NUM!</v>
      </c>
      <c r="CC198" s="60" t="e">
        <f t="shared" si="198"/>
        <v>#NUM!</v>
      </c>
      <c r="CD198" s="60">
        <f ca="1">AVERAGE(OFFSET($CC$3,0,0,'Données projet'!$E$12+1,1))-AVERAGE(OFFSET($H$3,0,0,'Données projet'!$E$12+1,1))</f>
        <v>623.21217629928469</v>
      </c>
      <c r="CE198" s="60">
        <f t="shared" si="199"/>
        <v>481.72972161993044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-3.979039320256561E-13</v>
      </c>
      <c r="CU198" s="18">
        <f>CT198*VLOOKUP('Données projet'!$B$13,Paramètres!$A$1:$I$88,3,0)*VLOOKUP('Données projet'!$B$13,Paramètres!$A$1:$I$88,5,0)</f>
        <v>-3.8485268305521461E-13</v>
      </c>
      <c r="CV198" s="14" t="e">
        <f t="shared" si="173"/>
        <v>#NUM!</v>
      </c>
      <c r="CW198" s="22" t="e">
        <f t="shared" si="174"/>
        <v>#NUM!</v>
      </c>
      <c r="CX198" s="60" t="e">
        <f t="shared" si="200"/>
        <v>#NUM!</v>
      </c>
      <c r="CY198" s="60">
        <f ca="1">AVERAGE(OFFSET($CX$3,0,0,'Données projet'!$E$13+1,1))-AVERAGE(OFFSET($H$3,0,0,'Données projet'!$E$13+1,1))</f>
        <v>450.52897460309299</v>
      </c>
      <c r="CZ198" s="60">
        <f t="shared" si="201"/>
        <v>256.43229384163016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-3.979039320256561E-13</v>
      </c>
      <c r="DP198" s="18">
        <f>DO198*VLOOKUP('Données projet'!$B$14,Paramètres!$A$1:$I$88,3,0)*VLOOKUP('Données projet'!$B$14,Paramètres!$A$1:$I$88,5,0)</f>
        <v>-4.0347458707401528E-13</v>
      </c>
      <c r="DQ198" s="14" t="e">
        <f t="shared" si="176"/>
        <v>#NUM!</v>
      </c>
      <c r="DR198" s="22" t="e">
        <f t="shared" si="177"/>
        <v>#NUM!</v>
      </c>
      <c r="DS198" s="60" t="e">
        <f t="shared" si="202"/>
        <v>#NUM!</v>
      </c>
      <c r="DT198" s="60">
        <f ca="1">AVERAGE(OFFSET($DS$3,0,0,'Données projet'!$E$14+1,1))-AVERAGE(OFFSET($H$3,0,0,'Données projet'!$E$14+1,1))</f>
        <v>474.63177687063143</v>
      </c>
      <c r="DU198" s="60">
        <f t="shared" si="203"/>
        <v>268.5956535713255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-3.979039320256561E-13</v>
      </c>
      <c r="EK198" s="18">
        <f>EJ198*VLOOKUP('Données projet'!$B$15,Paramètres!$A$1:$I$88,3,0)*VLOOKUP('Données projet'!$B$15,Paramètres!$A$1:$I$88,5,0)</f>
        <v>-3.4760887501761321E-13</v>
      </c>
      <c r="EL198" s="14" t="e">
        <f t="shared" si="179"/>
        <v>#NUM!</v>
      </c>
      <c r="EM198" s="22" t="e">
        <f t="shared" si="180"/>
        <v>#NUM!</v>
      </c>
      <c r="EN198" s="60" t="e">
        <f t="shared" si="204"/>
        <v>#NUM!</v>
      </c>
      <c r="EO198" s="60">
        <f ca="1">AVERAGE(OFFSET($EN$3,0,0,'Données projet'!$E$15+1,1))-AVERAGE(OFFSET($H$3,0,0,'Données projet'!$E$15+1,1))</f>
        <v>402.25078715328965</v>
      </c>
      <c r="EP198" s="60">
        <f t="shared" si="205"/>
        <v>232.06583422454258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206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8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10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107.01600000000045</v>
      </c>
      <c r="D199" s="12">
        <f t="shared" si="21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8">
        <f t="shared" si="193"/>
        <v>492.91122662089026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-4.5474735088646412E-13</v>
      </c>
      <c r="O199" s="14">
        <f>N199*VLOOKUP('Données projet'!$B$9,Paramètres!$A$1:$I$88,3,0)*VLOOKUP('Données projet'!$B$9,Paramètres!$A$1:$I$88,5,0)</f>
        <v>-2.7193891583010558E-13</v>
      </c>
      <c r="P199" s="14" t="e">
        <f t="shared" si="21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271.38000364539801</v>
      </c>
      <c r="T199" s="60">
        <f t="shared" si="192"/>
        <v>264.52026741435606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-1.1368683772161603E-13</v>
      </c>
      <c r="AJ199" s="14">
        <f>AI199*VLOOKUP('Données projet'!$B$10,Paramètres!$A$1:$I$88,3,0)*VLOOKUP('Données projet'!$B$10,Paramètres!$A$1:$I$88,5,0)</f>
        <v>-5.3205440053716299E-14</v>
      </c>
      <c r="AK199" s="14" t="e">
        <f t="shared" si="164"/>
        <v>#NUM!</v>
      </c>
      <c r="AL199" s="22" t="e">
        <f t="shared" si="165"/>
        <v>#NUM!</v>
      </c>
      <c r="AM199" s="60" t="e">
        <f t="shared" si="194"/>
        <v>#NUM!</v>
      </c>
      <c r="AN199" s="60">
        <f ca="1">AVERAGE(OFFSET($AM$3,0,0,'Données projet'!$E$10+1,1))-AVERAGE(OFFSET($H$3,0,0,'Données projet'!$E$10+1,1))</f>
        <v>337.78495403273814</v>
      </c>
      <c r="AO199" s="60">
        <f t="shared" si="195"/>
        <v>125.68207463669694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-3.979039320256561E-13</v>
      </c>
      <c r="BE199" s="14">
        <f>BD199*VLOOKUP('Données projet'!$B$11,Paramètres!$A$1:$I$88,3,0)*VLOOKUP('Données projet'!$B$11,Paramètres!$A$1:$I$88,5,0)</f>
        <v>-3.6002347769681362E-13</v>
      </c>
      <c r="BF199" s="14" t="e">
        <f t="shared" si="167"/>
        <v>#NUM!</v>
      </c>
      <c r="BG199" s="22" t="e">
        <f t="shared" si="168"/>
        <v>#NUM!</v>
      </c>
      <c r="BH199" s="60" t="e">
        <f t="shared" si="196"/>
        <v>#NUM!</v>
      </c>
      <c r="BI199" s="60">
        <f ca="1">AVERAGE(OFFSET($BH$3,0,0,'Données projet'!$E$11+1,1))-AVERAGE(OFFSET($H$3,0,0,'Données projet'!$E$11+1,1))</f>
        <v>418.35474121670717</v>
      </c>
      <c r="BJ199" s="60">
        <f t="shared" si="197"/>
        <v>240.19413322685813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0</v>
      </c>
      <c r="BZ199" s="14">
        <f>BY199*VLOOKUP('Données projet'!$B$12,Paramètres!$A$1:$I$88,3,0)*VLOOKUP('Données projet'!$B$12,Paramètres!$A$1:$I$88,5,0)</f>
        <v>0</v>
      </c>
      <c r="CA199" s="14" t="e">
        <f t="shared" si="170"/>
        <v>#NUM!</v>
      </c>
      <c r="CB199" s="22" t="e">
        <f t="shared" si="171"/>
        <v>#NUM!</v>
      </c>
      <c r="CC199" s="60" t="e">
        <f t="shared" si="198"/>
        <v>#NUM!</v>
      </c>
      <c r="CD199" s="60">
        <f ca="1">AVERAGE(OFFSET($CC$3,0,0,'Données projet'!$E$12+1,1))-AVERAGE(OFFSET($H$3,0,0,'Données projet'!$E$12+1,1))</f>
        <v>623.21217629928469</v>
      </c>
      <c r="CE199" s="60">
        <f t="shared" si="199"/>
        <v>481.72972161993044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-3.979039320256561E-13</v>
      </c>
      <c r="CU199" s="18">
        <f>CT199*VLOOKUP('Données projet'!$B$13,Paramètres!$A$1:$I$88,3,0)*VLOOKUP('Données projet'!$B$13,Paramètres!$A$1:$I$88,5,0)</f>
        <v>-3.8485268305521461E-13</v>
      </c>
      <c r="CV199" s="14" t="e">
        <f t="shared" si="173"/>
        <v>#NUM!</v>
      </c>
      <c r="CW199" s="22" t="e">
        <f t="shared" si="174"/>
        <v>#NUM!</v>
      </c>
      <c r="CX199" s="60" t="e">
        <f t="shared" si="200"/>
        <v>#NUM!</v>
      </c>
      <c r="CY199" s="60">
        <f ca="1">AVERAGE(OFFSET($CX$3,0,0,'Données projet'!$E$13+1,1))-AVERAGE(OFFSET($H$3,0,0,'Données projet'!$E$13+1,1))</f>
        <v>450.52897460309299</v>
      </c>
      <c r="CZ199" s="60">
        <f t="shared" si="201"/>
        <v>256.43229384163016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-3.979039320256561E-13</v>
      </c>
      <c r="DP199" s="18">
        <f>DO199*VLOOKUP('Données projet'!$B$14,Paramètres!$A$1:$I$88,3,0)*VLOOKUP('Données projet'!$B$14,Paramètres!$A$1:$I$88,5,0)</f>
        <v>-4.0347458707401528E-13</v>
      </c>
      <c r="DQ199" s="14" t="e">
        <f t="shared" si="176"/>
        <v>#NUM!</v>
      </c>
      <c r="DR199" s="22" t="e">
        <f t="shared" si="177"/>
        <v>#NUM!</v>
      </c>
      <c r="DS199" s="60" t="e">
        <f t="shared" si="202"/>
        <v>#NUM!</v>
      </c>
      <c r="DT199" s="60">
        <f ca="1">AVERAGE(OFFSET($DS$3,0,0,'Données projet'!$E$14+1,1))-AVERAGE(OFFSET($H$3,0,0,'Données projet'!$E$14+1,1))</f>
        <v>474.63177687063143</v>
      </c>
      <c r="DU199" s="60">
        <f t="shared" si="203"/>
        <v>268.5956535713255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-3.979039320256561E-13</v>
      </c>
      <c r="EK199" s="18">
        <f>EJ199*VLOOKUP('Données projet'!$B$15,Paramètres!$A$1:$I$88,3,0)*VLOOKUP('Données projet'!$B$15,Paramètres!$A$1:$I$88,5,0)</f>
        <v>-3.4760887501761321E-13</v>
      </c>
      <c r="EL199" s="14" t="e">
        <f t="shared" si="179"/>
        <v>#NUM!</v>
      </c>
      <c r="EM199" s="22" t="e">
        <f t="shared" si="180"/>
        <v>#NUM!</v>
      </c>
      <c r="EN199" s="60" t="e">
        <f t="shared" si="204"/>
        <v>#NUM!</v>
      </c>
      <c r="EO199" s="60">
        <f ca="1">AVERAGE(OFFSET($EN$3,0,0,'Données projet'!$E$15+1,1))-AVERAGE(OFFSET($H$3,0,0,'Données projet'!$E$15+1,1))</f>
        <v>402.25078715328965</v>
      </c>
      <c r="EP199" s="60">
        <f t="shared" si="205"/>
        <v>232.06583422454258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206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8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10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107.56200000000045</v>
      </c>
      <c r="D200" s="12">
        <f t="shared" si="21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8">
        <f t="shared" si="193"/>
        <v>494.08687963126607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-4.5474735088646412E-13</v>
      </c>
      <c r="O200" s="14">
        <f>N200*VLOOKUP('Données projet'!$B$9,Paramètres!$A$1:$I$88,3,0)*VLOOKUP('Données projet'!$B$9,Paramètres!$A$1:$I$88,5,0)</f>
        <v>-2.7193891583010558E-13</v>
      </c>
      <c r="P200" s="14" t="e">
        <f t="shared" si="21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271.38000364539801</v>
      </c>
      <c r="T200" s="60">
        <f t="shared" si="192"/>
        <v>264.52026741435606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-1.1368683772161603E-13</v>
      </c>
      <c r="AJ200" s="14">
        <f>AI200*VLOOKUP('Données projet'!$B$10,Paramètres!$A$1:$I$88,3,0)*VLOOKUP('Données projet'!$B$10,Paramètres!$A$1:$I$88,5,0)</f>
        <v>-5.3205440053716299E-14</v>
      </c>
      <c r="AK200" s="14" t="e">
        <f t="shared" si="164"/>
        <v>#NUM!</v>
      </c>
      <c r="AL200" s="22" t="e">
        <f t="shared" si="165"/>
        <v>#NUM!</v>
      </c>
      <c r="AM200" s="60" t="e">
        <f t="shared" si="194"/>
        <v>#NUM!</v>
      </c>
      <c r="AN200" s="60">
        <f ca="1">AVERAGE(OFFSET($AM$3,0,0,'Données projet'!$E$10+1,1))-AVERAGE(OFFSET($H$3,0,0,'Données projet'!$E$10+1,1))</f>
        <v>337.78495403273814</v>
      </c>
      <c r="AO200" s="60">
        <f t="shared" si="195"/>
        <v>125.68207463669694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-3.979039320256561E-13</v>
      </c>
      <c r="BE200" s="14">
        <f>BD200*VLOOKUP('Données projet'!$B$11,Paramètres!$A$1:$I$88,3,0)*VLOOKUP('Données projet'!$B$11,Paramètres!$A$1:$I$88,5,0)</f>
        <v>-3.6002347769681362E-13</v>
      </c>
      <c r="BF200" s="14" t="e">
        <f t="shared" si="167"/>
        <v>#NUM!</v>
      </c>
      <c r="BG200" s="22" t="e">
        <f t="shared" si="168"/>
        <v>#NUM!</v>
      </c>
      <c r="BH200" s="60" t="e">
        <f t="shared" si="196"/>
        <v>#NUM!</v>
      </c>
      <c r="BI200" s="60">
        <f ca="1">AVERAGE(OFFSET($BH$3,0,0,'Données projet'!$E$11+1,1))-AVERAGE(OFFSET($H$3,0,0,'Données projet'!$E$11+1,1))</f>
        <v>418.35474121670717</v>
      </c>
      <c r="BJ200" s="60">
        <f t="shared" si="197"/>
        <v>240.19413322685813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0</v>
      </c>
      <c r="BZ200" s="14">
        <f>BY200*VLOOKUP('Données projet'!$B$12,Paramètres!$A$1:$I$88,3,0)*VLOOKUP('Données projet'!$B$12,Paramètres!$A$1:$I$88,5,0)</f>
        <v>0</v>
      </c>
      <c r="CA200" s="14" t="e">
        <f t="shared" si="170"/>
        <v>#NUM!</v>
      </c>
      <c r="CB200" s="22" t="e">
        <f t="shared" si="171"/>
        <v>#NUM!</v>
      </c>
      <c r="CC200" s="60" t="e">
        <f t="shared" si="198"/>
        <v>#NUM!</v>
      </c>
      <c r="CD200" s="60">
        <f ca="1">AVERAGE(OFFSET($CC$3,0,0,'Données projet'!$E$12+1,1))-AVERAGE(OFFSET($H$3,0,0,'Données projet'!$E$12+1,1))</f>
        <v>623.21217629928469</v>
      </c>
      <c r="CE200" s="60">
        <f t="shared" si="199"/>
        <v>481.72972161993044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-3.979039320256561E-13</v>
      </c>
      <c r="CU200" s="18">
        <f>CT200*VLOOKUP('Données projet'!$B$13,Paramètres!$A$1:$I$88,3,0)*VLOOKUP('Données projet'!$B$13,Paramètres!$A$1:$I$88,5,0)</f>
        <v>-3.8485268305521461E-13</v>
      </c>
      <c r="CV200" s="14" t="e">
        <f t="shared" si="173"/>
        <v>#NUM!</v>
      </c>
      <c r="CW200" s="22" t="e">
        <f t="shared" si="174"/>
        <v>#NUM!</v>
      </c>
      <c r="CX200" s="60" t="e">
        <f t="shared" si="200"/>
        <v>#NUM!</v>
      </c>
      <c r="CY200" s="60">
        <f ca="1">AVERAGE(OFFSET($CX$3,0,0,'Données projet'!$E$13+1,1))-AVERAGE(OFFSET($H$3,0,0,'Données projet'!$E$13+1,1))</f>
        <v>450.52897460309299</v>
      </c>
      <c r="CZ200" s="60">
        <f t="shared" si="201"/>
        <v>256.43229384163016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-3.979039320256561E-13</v>
      </c>
      <c r="DP200" s="18">
        <f>DO200*VLOOKUP('Données projet'!$B$14,Paramètres!$A$1:$I$88,3,0)*VLOOKUP('Données projet'!$B$14,Paramètres!$A$1:$I$88,5,0)</f>
        <v>-4.0347458707401528E-13</v>
      </c>
      <c r="DQ200" s="14" t="e">
        <f t="shared" si="176"/>
        <v>#NUM!</v>
      </c>
      <c r="DR200" s="22" t="e">
        <f t="shared" si="177"/>
        <v>#NUM!</v>
      </c>
      <c r="DS200" s="60" t="e">
        <f t="shared" si="202"/>
        <v>#NUM!</v>
      </c>
      <c r="DT200" s="60">
        <f ca="1">AVERAGE(OFFSET($DS$3,0,0,'Données projet'!$E$14+1,1))-AVERAGE(OFFSET($H$3,0,0,'Données projet'!$E$14+1,1))</f>
        <v>474.63177687063143</v>
      </c>
      <c r="DU200" s="60">
        <f t="shared" si="203"/>
        <v>268.5956535713255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-3.979039320256561E-13</v>
      </c>
      <c r="EK200" s="18">
        <f>EJ200*VLOOKUP('Données projet'!$B$15,Paramètres!$A$1:$I$88,3,0)*VLOOKUP('Données projet'!$B$15,Paramètres!$A$1:$I$88,5,0)</f>
        <v>-3.4760887501761321E-13</v>
      </c>
      <c r="EL200" s="14" t="e">
        <f t="shared" si="179"/>
        <v>#NUM!</v>
      </c>
      <c r="EM200" s="22" t="e">
        <f t="shared" si="180"/>
        <v>#NUM!</v>
      </c>
      <c r="EN200" s="60" t="e">
        <f t="shared" si="204"/>
        <v>#NUM!</v>
      </c>
      <c r="EO200" s="60">
        <f ca="1">AVERAGE(OFFSET($EN$3,0,0,'Données projet'!$E$15+1,1))-AVERAGE(OFFSET($H$3,0,0,'Données projet'!$E$15+1,1))</f>
        <v>402.25078715328965</v>
      </c>
      <c r="EP200" s="60">
        <f t="shared" si="205"/>
        <v>232.06583422454258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206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8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10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108.10800000000046</v>
      </c>
      <c r="D201" s="12">
        <f t="shared" si="21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8">
        <f t="shared" si="193"/>
        <v>495.26239991157297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-4.5474735088646412E-13</v>
      </c>
      <c r="O201" s="14">
        <f>N201*VLOOKUP('Données projet'!$B$9,Paramètres!$A$1:$I$88,3,0)*VLOOKUP('Données projet'!$B$9,Paramètres!$A$1:$I$88,5,0)</f>
        <v>-2.7193891583010558E-13</v>
      </c>
      <c r="P201" s="14" t="e">
        <f t="shared" si="21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271.38000364539801</v>
      </c>
      <c r="T201" s="60">
        <f t="shared" si="192"/>
        <v>264.52026741435606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-1.1368683772161603E-13</v>
      </c>
      <c r="AJ201" s="14">
        <f>AI201*VLOOKUP('Données projet'!$B$10,Paramètres!$A$1:$I$88,3,0)*VLOOKUP('Données projet'!$B$10,Paramètres!$A$1:$I$88,5,0)</f>
        <v>-5.3205440053716299E-14</v>
      </c>
      <c r="AK201" s="14" t="e">
        <f t="shared" si="164"/>
        <v>#NUM!</v>
      </c>
      <c r="AL201" s="22" t="e">
        <f t="shared" si="165"/>
        <v>#NUM!</v>
      </c>
      <c r="AM201" s="60" t="e">
        <f t="shared" si="194"/>
        <v>#NUM!</v>
      </c>
      <c r="AN201" s="60">
        <f ca="1">AVERAGE(OFFSET($AM$3,0,0,'Données projet'!$E$10+1,1))-AVERAGE(OFFSET($H$3,0,0,'Données projet'!$E$10+1,1))</f>
        <v>337.78495403273814</v>
      </c>
      <c r="AO201" s="60">
        <f t="shared" si="195"/>
        <v>125.68207463669694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-3.979039320256561E-13</v>
      </c>
      <c r="BE201" s="14">
        <f>BD201*VLOOKUP('Données projet'!$B$11,Paramètres!$A$1:$I$88,3,0)*VLOOKUP('Données projet'!$B$11,Paramètres!$A$1:$I$88,5,0)</f>
        <v>-3.6002347769681362E-13</v>
      </c>
      <c r="BF201" s="14" t="e">
        <f t="shared" si="167"/>
        <v>#NUM!</v>
      </c>
      <c r="BG201" s="22" t="e">
        <f t="shared" si="168"/>
        <v>#NUM!</v>
      </c>
      <c r="BH201" s="60" t="e">
        <f t="shared" si="196"/>
        <v>#NUM!</v>
      </c>
      <c r="BI201" s="60">
        <f ca="1">AVERAGE(OFFSET($BH$3,0,0,'Données projet'!$E$11+1,1))-AVERAGE(OFFSET($H$3,0,0,'Données projet'!$E$11+1,1))</f>
        <v>418.35474121670717</v>
      </c>
      <c r="BJ201" s="60">
        <f t="shared" si="197"/>
        <v>240.19413322685813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0</v>
      </c>
      <c r="BZ201" s="14">
        <f>BY201*VLOOKUP('Données projet'!$B$12,Paramètres!$A$1:$I$88,3,0)*VLOOKUP('Données projet'!$B$12,Paramètres!$A$1:$I$88,5,0)</f>
        <v>0</v>
      </c>
      <c r="CA201" s="14" t="e">
        <f t="shared" si="170"/>
        <v>#NUM!</v>
      </c>
      <c r="CB201" s="22" t="e">
        <f t="shared" si="171"/>
        <v>#NUM!</v>
      </c>
      <c r="CC201" s="60" t="e">
        <f t="shared" si="198"/>
        <v>#NUM!</v>
      </c>
      <c r="CD201" s="60">
        <f ca="1">AVERAGE(OFFSET($CC$3,0,0,'Données projet'!$E$12+1,1))-AVERAGE(OFFSET($H$3,0,0,'Données projet'!$E$12+1,1))</f>
        <v>623.21217629928469</v>
      </c>
      <c r="CE201" s="60">
        <f t="shared" si="199"/>
        <v>481.72972161993044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-3.979039320256561E-13</v>
      </c>
      <c r="CU201" s="18">
        <f>CT201*VLOOKUP('Données projet'!$B$13,Paramètres!$A$1:$I$88,3,0)*VLOOKUP('Données projet'!$B$13,Paramètres!$A$1:$I$88,5,0)</f>
        <v>-3.8485268305521461E-13</v>
      </c>
      <c r="CV201" s="14" t="e">
        <f t="shared" si="173"/>
        <v>#NUM!</v>
      </c>
      <c r="CW201" s="22" t="e">
        <f t="shared" si="174"/>
        <v>#NUM!</v>
      </c>
      <c r="CX201" s="60" t="e">
        <f t="shared" si="200"/>
        <v>#NUM!</v>
      </c>
      <c r="CY201" s="60">
        <f ca="1">AVERAGE(OFFSET($CX$3,0,0,'Données projet'!$E$13+1,1))-AVERAGE(OFFSET($H$3,0,0,'Données projet'!$E$13+1,1))</f>
        <v>450.52897460309299</v>
      </c>
      <c r="CZ201" s="60">
        <f t="shared" si="201"/>
        <v>256.43229384163016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-3.979039320256561E-13</v>
      </c>
      <c r="DP201" s="18">
        <f>DO201*VLOOKUP('Données projet'!$B$14,Paramètres!$A$1:$I$88,3,0)*VLOOKUP('Données projet'!$B$14,Paramètres!$A$1:$I$88,5,0)</f>
        <v>-4.0347458707401528E-13</v>
      </c>
      <c r="DQ201" s="14" t="e">
        <f t="shared" si="176"/>
        <v>#NUM!</v>
      </c>
      <c r="DR201" s="22" t="e">
        <f t="shared" si="177"/>
        <v>#NUM!</v>
      </c>
      <c r="DS201" s="60" t="e">
        <f t="shared" si="202"/>
        <v>#NUM!</v>
      </c>
      <c r="DT201" s="60">
        <f ca="1">AVERAGE(OFFSET($DS$3,0,0,'Données projet'!$E$14+1,1))-AVERAGE(OFFSET($H$3,0,0,'Données projet'!$E$14+1,1))</f>
        <v>474.63177687063143</v>
      </c>
      <c r="DU201" s="60">
        <f t="shared" si="203"/>
        <v>268.5956535713255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-3.979039320256561E-13</v>
      </c>
      <c r="EK201" s="18">
        <f>EJ201*VLOOKUP('Données projet'!$B$15,Paramètres!$A$1:$I$88,3,0)*VLOOKUP('Données projet'!$B$15,Paramètres!$A$1:$I$88,5,0)</f>
        <v>-3.4760887501761321E-13</v>
      </c>
      <c r="EL201" s="14" t="e">
        <f t="shared" si="179"/>
        <v>#NUM!</v>
      </c>
      <c r="EM201" s="22" t="e">
        <f t="shared" si="180"/>
        <v>#NUM!</v>
      </c>
      <c r="EN201" s="60" t="e">
        <f t="shared" si="204"/>
        <v>#NUM!</v>
      </c>
      <c r="EO201" s="60">
        <f ca="1">AVERAGE(OFFSET($EN$3,0,0,'Données projet'!$E$15+1,1))-AVERAGE(OFFSET($H$3,0,0,'Données projet'!$E$15+1,1))</f>
        <v>402.25078715328965</v>
      </c>
      <c r="EP201" s="60">
        <f t="shared" si="205"/>
        <v>232.06583422454258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206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8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10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108.65400000000047</v>
      </c>
      <c r="D202" s="12">
        <f t="shared" si="21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8">
        <f t="shared" si="193"/>
        <v>496.43778820998034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-4.5474735088646412E-13</v>
      </c>
      <c r="O202" s="14">
        <f>N202*VLOOKUP('Données projet'!$B$9,Paramètres!$A$1:$I$88,3,0)*VLOOKUP('Données projet'!$B$9,Paramètres!$A$1:$I$88,5,0)</f>
        <v>-2.7193891583010558E-13</v>
      </c>
      <c r="P202" s="14" t="e">
        <f t="shared" si="21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271.38000364539801</v>
      </c>
      <c r="T202" s="60">
        <f t="shared" si="192"/>
        <v>264.52026741435606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-1.1368683772161603E-13</v>
      </c>
      <c r="AJ202" s="14">
        <f>AI202*VLOOKUP('Données projet'!$B$10,Paramètres!$A$1:$I$88,3,0)*VLOOKUP('Données projet'!$B$10,Paramètres!$A$1:$I$88,5,0)</f>
        <v>-5.3205440053716299E-14</v>
      </c>
      <c r="AK202" s="14" t="e">
        <f t="shared" si="164"/>
        <v>#NUM!</v>
      </c>
      <c r="AL202" s="22" t="e">
        <f t="shared" si="165"/>
        <v>#NUM!</v>
      </c>
      <c r="AM202" s="60" t="e">
        <f t="shared" si="194"/>
        <v>#NUM!</v>
      </c>
      <c r="AN202" s="60">
        <f ca="1">AVERAGE(OFFSET($AM$3,0,0,'Données projet'!$E$10+1,1))-AVERAGE(OFFSET($H$3,0,0,'Données projet'!$E$10+1,1))</f>
        <v>337.78495403273814</v>
      </c>
      <c r="AO202" s="60">
        <f t="shared" si="195"/>
        <v>125.68207463669694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-3.979039320256561E-13</v>
      </c>
      <c r="BE202" s="14">
        <f>BD202*VLOOKUP('Données projet'!$B$11,Paramètres!$A$1:$I$88,3,0)*VLOOKUP('Données projet'!$B$11,Paramètres!$A$1:$I$88,5,0)</f>
        <v>-3.6002347769681362E-13</v>
      </c>
      <c r="BF202" s="14" t="e">
        <f t="shared" si="167"/>
        <v>#NUM!</v>
      </c>
      <c r="BG202" s="22" t="e">
        <f t="shared" si="168"/>
        <v>#NUM!</v>
      </c>
      <c r="BH202" s="60" t="e">
        <f t="shared" si="196"/>
        <v>#NUM!</v>
      </c>
      <c r="BI202" s="60">
        <f ca="1">AVERAGE(OFFSET($BH$3,0,0,'Données projet'!$E$11+1,1))-AVERAGE(OFFSET($H$3,0,0,'Données projet'!$E$11+1,1))</f>
        <v>418.35474121670717</v>
      </c>
      <c r="BJ202" s="60">
        <f t="shared" si="197"/>
        <v>240.19413322685813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0</v>
      </c>
      <c r="BZ202" s="14">
        <f>BY202*VLOOKUP('Données projet'!$B$12,Paramètres!$A$1:$I$88,3,0)*VLOOKUP('Données projet'!$B$12,Paramètres!$A$1:$I$88,5,0)</f>
        <v>0</v>
      </c>
      <c r="CA202" s="14" t="e">
        <f t="shared" si="170"/>
        <v>#NUM!</v>
      </c>
      <c r="CB202" s="22" t="e">
        <f t="shared" si="171"/>
        <v>#NUM!</v>
      </c>
      <c r="CC202" s="60" t="e">
        <f t="shared" si="198"/>
        <v>#NUM!</v>
      </c>
      <c r="CD202" s="60">
        <f ca="1">AVERAGE(OFFSET($CC$3,0,0,'Données projet'!$E$12+1,1))-AVERAGE(OFFSET($H$3,0,0,'Données projet'!$E$12+1,1))</f>
        <v>623.21217629928469</v>
      </c>
      <c r="CE202" s="60">
        <f t="shared" si="199"/>
        <v>481.72972161993044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-3.979039320256561E-13</v>
      </c>
      <c r="CU202" s="18">
        <f>CT202*VLOOKUP('Données projet'!$B$13,Paramètres!$A$1:$I$88,3,0)*VLOOKUP('Données projet'!$B$13,Paramètres!$A$1:$I$88,5,0)</f>
        <v>-3.8485268305521461E-13</v>
      </c>
      <c r="CV202" s="14" t="e">
        <f t="shared" si="173"/>
        <v>#NUM!</v>
      </c>
      <c r="CW202" s="22" t="e">
        <f t="shared" si="174"/>
        <v>#NUM!</v>
      </c>
      <c r="CX202" s="60" t="e">
        <f t="shared" si="200"/>
        <v>#NUM!</v>
      </c>
      <c r="CY202" s="60">
        <f ca="1">AVERAGE(OFFSET($CX$3,0,0,'Données projet'!$E$13+1,1))-AVERAGE(OFFSET($H$3,0,0,'Données projet'!$E$13+1,1))</f>
        <v>450.52897460309299</v>
      </c>
      <c r="CZ202" s="60">
        <f t="shared" si="201"/>
        <v>256.43229384163016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-3.979039320256561E-13</v>
      </c>
      <c r="DP202" s="18">
        <f>DO202*VLOOKUP('Données projet'!$B$14,Paramètres!$A$1:$I$88,3,0)*VLOOKUP('Données projet'!$B$14,Paramètres!$A$1:$I$88,5,0)</f>
        <v>-4.0347458707401528E-13</v>
      </c>
      <c r="DQ202" s="14" t="e">
        <f t="shared" si="176"/>
        <v>#NUM!</v>
      </c>
      <c r="DR202" s="22" t="e">
        <f t="shared" si="177"/>
        <v>#NUM!</v>
      </c>
      <c r="DS202" s="60" t="e">
        <f t="shared" si="202"/>
        <v>#NUM!</v>
      </c>
      <c r="DT202" s="60">
        <f ca="1">AVERAGE(OFFSET($DS$3,0,0,'Données projet'!$E$14+1,1))-AVERAGE(OFFSET($H$3,0,0,'Données projet'!$E$14+1,1))</f>
        <v>474.63177687063143</v>
      </c>
      <c r="DU202" s="60">
        <f t="shared" si="203"/>
        <v>268.5956535713255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-3.979039320256561E-13</v>
      </c>
      <c r="EK202" s="18">
        <f>EJ202*VLOOKUP('Données projet'!$B$15,Paramètres!$A$1:$I$88,3,0)*VLOOKUP('Données projet'!$B$15,Paramètres!$A$1:$I$88,5,0)</f>
        <v>-3.4760887501761321E-13</v>
      </c>
      <c r="EL202" s="14" t="e">
        <f t="shared" si="179"/>
        <v>#NUM!</v>
      </c>
      <c r="EM202" s="22" t="e">
        <f t="shared" si="180"/>
        <v>#NUM!</v>
      </c>
      <c r="EN202" s="60" t="e">
        <f t="shared" si="204"/>
        <v>#NUM!</v>
      </c>
      <c r="EO202" s="60">
        <f ca="1">AVERAGE(OFFSET($EN$3,0,0,'Données projet'!$E$15+1,1))-AVERAGE(OFFSET($H$3,0,0,'Données projet'!$E$15+1,1))</f>
        <v>402.25078715328965</v>
      </c>
      <c r="EP202" s="60">
        <f t="shared" si="205"/>
        <v>232.06583422454258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206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8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10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109.20000000000047</v>
      </c>
      <c r="D203" s="12">
        <f t="shared" si="21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8">
        <f t="shared" si="193"/>
        <v>497.61304526670318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-4.5474735088646412E-13</v>
      </c>
      <c r="O203" s="14">
        <f>N203*VLOOKUP('Données projet'!$B$9,Paramètres!$A$1:$I$88,3,0)*VLOOKUP('Données projet'!$B$9,Paramètres!$A$1:$I$88,5,0)</f>
        <v>-2.7193891583010558E-13</v>
      </c>
      <c r="P203" s="14" t="e">
        <f t="shared" si="21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271.38000364539801</v>
      </c>
      <c r="T203" s="60">
        <f t="shared" si="192"/>
        <v>264.52026741435606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-1.1368683772161603E-13</v>
      </c>
      <c r="AJ203" s="14">
        <f>AI203*VLOOKUP('Données projet'!$B$10,Paramètres!$A$1:$I$88,3,0)*VLOOKUP('Données projet'!$B$10,Paramètres!$A$1:$I$88,5,0)</f>
        <v>-5.3205440053716299E-14</v>
      </c>
      <c r="AK203" s="14" t="e">
        <f t="shared" si="164"/>
        <v>#NUM!</v>
      </c>
      <c r="AL203" s="22" t="e">
        <f t="shared" si="165"/>
        <v>#NUM!</v>
      </c>
      <c r="AM203" s="60" t="e">
        <f t="shared" si="194"/>
        <v>#NUM!</v>
      </c>
      <c r="AN203" s="60">
        <f ca="1">AVERAGE(OFFSET($AM$3,0,0,'Données projet'!$E$10+1,1))-AVERAGE(OFFSET($H$3,0,0,'Données projet'!$E$10+1,1))</f>
        <v>337.78495403273814</v>
      </c>
      <c r="AO203" s="60">
        <f t="shared" si="195"/>
        <v>125.68207463669694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-3.979039320256561E-13</v>
      </c>
      <c r="BE203" s="14">
        <f>BD203*VLOOKUP('Données projet'!$B$11,Paramètres!$A$1:$I$88,3,0)*VLOOKUP('Données projet'!$B$11,Paramètres!$A$1:$I$88,5,0)</f>
        <v>-3.6002347769681362E-13</v>
      </c>
      <c r="BF203" s="14" t="e">
        <f t="shared" si="167"/>
        <v>#NUM!</v>
      </c>
      <c r="BG203" s="22" t="e">
        <f t="shared" si="168"/>
        <v>#NUM!</v>
      </c>
      <c r="BH203" s="60" t="e">
        <f t="shared" si="196"/>
        <v>#NUM!</v>
      </c>
      <c r="BI203" s="60">
        <f ca="1">AVERAGE(OFFSET($BH$3,0,0,'Données projet'!$E$11+1,1))-AVERAGE(OFFSET($H$3,0,0,'Données projet'!$E$11+1,1))</f>
        <v>418.35474121670717</v>
      </c>
      <c r="BJ203" s="60">
        <f t="shared" si="197"/>
        <v>240.19413322685813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0</v>
      </c>
      <c r="BZ203" s="14">
        <f>BY203*VLOOKUP('Données projet'!$B$12,Paramètres!$A$1:$I$88,3,0)*VLOOKUP('Données projet'!$B$12,Paramètres!$A$1:$I$88,5,0)</f>
        <v>0</v>
      </c>
      <c r="CA203" s="14" t="e">
        <f t="shared" si="170"/>
        <v>#NUM!</v>
      </c>
      <c r="CB203" s="22" t="e">
        <f t="shared" si="171"/>
        <v>#NUM!</v>
      </c>
      <c r="CC203" s="60" t="e">
        <f t="shared" si="198"/>
        <v>#NUM!</v>
      </c>
      <c r="CD203" s="60">
        <f ca="1">AVERAGE(OFFSET($CC$3,0,0,'Données projet'!$E$12+1,1))-AVERAGE(OFFSET($H$3,0,0,'Données projet'!$E$12+1,1))</f>
        <v>623.21217629928469</v>
      </c>
      <c r="CE203" s="60">
        <f t="shared" si="199"/>
        <v>481.72972161993044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-3.979039320256561E-13</v>
      </c>
      <c r="CU203" s="18">
        <f>CT203*VLOOKUP('Données projet'!$B$13,Paramètres!$A$1:$I$88,3,0)*VLOOKUP('Données projet'!$B$13,Paramètres!$A$1:$I$88,5,0)</f>
        <v>-3.8485268305521461E-13</v>
      </c>
      <c r="CV203" s="14" t="e">
        <f t="shared" si="173"/>
        <v>#NUM!</v>
      </c>
      <c r="CW203" s="22" t="e">
        <f t="shared" si="174"/>
        <v>#NUM!</v>
      </c>
      <c r="CX203" s="60" t="e">
        <f t="shared" si="200"/>
        <v>#NUM!</v>
      </c>
      <c r="CY203" s="60">
        <f ca="1">AVERAGE(OFFSET($CX$3,0,0,'Données projet'!$E$13+1,1))-AVERAGE(OFFSET($H$3,0,0,'Données projet'!$E$13+1,1))</f>
        <v>450.52897460309299</v>
      </c>
      <c r="CZ203" s="60">
        <f t="shared" si="201"/>
        <v>256.43229384163016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-3.979039320256561E-13</v>
      </c>
      <c r="DP203" s="18">
        <f>DO203*VLOOKUP('Données projet'!$B$14,Paramètres!$A$1:$I$88,3,0)*VLOOKUP('Données projet'!$B$14,Paramètres!$A$1:$I$88,5,0)</f>
        <v>-4.0347458707401528E-13</v>
      </c>
      <c r="DQ203" s="14" t="e">
        <f t="shared" si="176"/>
        <v>#NUM!</v>
      </c>
      <c r="DR203" s="22" t="e">
        <f t="shared" si="177"/>
        <v>#NUM!</v>
      </c>
      <c r="DS203" s="60" t="e">
        <f t="shared" si="202"/>
        <v>#NUM!</v>
      </c>
      <c r="DT203" s="60">
        <f ca="1">AVERAGE(OFFSET($DS$3,0,0,'Données projet'!$E$14+1,1))-AVERAGE(OFFSET($H$3,0,0,'Données projet'!$E$14+1,1))</f>
        <v>474.63177687063143</v>
      </c>
      <c r="DU203" s="60">
        <f t="shared" si="203"/>
        <v>268.5956535713255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-3.979039320256561E-13</v>
      </c>
      <c r="EK203" s="18">
        <f>EJ203*VLOOKUP('Données projet'!$B$15,Paramètres!$A$1:$I$88,3,0)*VLOOKUP('Données projet'!$B$15,Paramètres!$A$1:$I$88,5,0)</f>
        <v>-3.4760887501761321E-13</v>
      </c>
      <c r="EL203" s="14" t="e">
        <f t="shared" si="179"/>
        <v>#NUM!</v>
      </c>
      <c r="EM203" s="22" t="e">
        <f t="shared" si="180"/>
        <v>#NUM!</v>
      </c>
      <c r="EN203" s="60" t="e">
        <f t="shared" si="204"/>
        <v>#NUM!</v>
      </c>
      <c r="EO203" s="60">
        <f ca="1">AVERAGE(OFFSET($EN$3,0,0,'Données projet'!$E$15+1,1))-AVERAGE(OFFSET($H$3,0,0,'Données projet'!$E$15+1,1))</f>
        <v>402.25078715328965</v>
      </c>
      <c r="EP203" s="60">
        <f t="shared" si="205"/>
        <v>232.06583422454258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206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8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10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298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298</v>
      </c>
      <c r="BA204" s="85" t="s">
        <v>298</v>
      </c>
      <c r="BV204" s="85" t="s">
        <v>298</v>
      </c>
      <c r="CQ204" s="85" t="s">
        <v>298</v>
      </c>
      <c r="DL204" s="85" t="s">
        <v>298</v>
      </c>
      <c r="EG204" s="85" t="s">
        <v>298</v>
      </c>
      <c r="FB204" s="85" t="s">
        <v>298</v>
      </c>
      <c r="FW204" s="85" t="s">
        <v>298</v>
      </c>
      <c r="GR204" s="85" t="s">
        <v>298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1.3134156586844881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1.1812937373976771</v>
      </c>
      <c r="BA205" s="86">
        <f>EXP(LN('Données projet'!B88)/'Données projet'!A88)</f>
        <v>1.2392705892426346</v>
      </c>
      <c r="BV205" s="86">
        <f>EXP(LN('Données projet'!B114)/'Données projet'!A114)</f>
        <v>1.466478780211681</v>
      </c>
      <c r="CQ205" s="86">
        <f>EXP(LN('Données projet'!B140)/'Données projet'!A140)</f>
        <v>1.2392705892426346</v>
      </c>
      <c r="DL205" s="86">
        <f>EXP(LN('Données projet'!B166)/'Données projet'!A166)</f>
        <v>1.2392705892426346</v>
      </c>
      <c r="EG205" s="86">
        <f>EXP(LN('Données projet'!B192)/'Données projet'!A192)</f>
        <v>1.2392705892426346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32" t="s">
        <v>0</v>
      </c>
      <c r="B1" s="133" t="s">
        <v>106</v>
      </c>
      <c r="C1" s="134" t="s">
        <v>144</v>
      </c>
      <c r="D1" s="133" t="s">
        <v>100</v>
      </c>
      <c r="E1" s="134" t="s">
        <v>145</v>
      </c>
      <c r="F1" s="134" t="s">
        <v>100</v>
      </c>
      <c r="G1" s="134" t="s">
        <v>146</v>
      </c>
      <c r="H1" s="134" t="s">
        <v>100</v>
      </c>
      <c r="I1" s="135" t="s">
        <v>147</v>
      </c>
      <c r="J1" s="102"/>
      <c r="K1" s="102"/>
      <c r="L1" s="102"/>
      <c r="M1" s="102"/>
      <c r="N1" s="102"/>
    </row>
    <row r="2" spans="1:16" x14ac:dyDescent="0.3">
      <c r="A2" s="136" t="s">
        <v>1</v>
      </c>
      <c r="B2" s="137" t="s">
        <v>53</v>
      </c>
      <c r="C2" s="138">
        <v>0.62</v>
      </c>
      <c r="D2" s="138" t="s">
        <v>161</v>
      </c>
      <c r="E2" s="138">
        <v>1.56</v>
      </c>
      <c r="F2" s="138" t="s">
        <v>275</v>
      </c>
      <c r="G2" s="139">
        <v>0.43</v>
      </c>
      <c r="H2" s="140" t="s">
        <v>279</v>
      </c>
      <c r="I2" s="141">
        <v>0.25</v>
      </c>
      <c r="J2" s="102"/>
      <c r="K2" s="102"/>
      <c r="L2" s="102"/>
      <c r="M2" s="102"/>
      <c r="N2" s="102"/>
      <c r="O2" s="266" t="s">
        <v>238</v>
      </c>
      <c r="P2" s="142">
        <v>0</v>
      </c>
    </row>
    <row r="3" spans="1:16" ht="15" thickBot="1" x14ac:dyDescent="0.35">
      <c r="A3" s="143" t="s">
        <v>2</v>
      </c>
      <c r="B3" s="144" t="s">
        <v>54</v>
      </c>
      <c r="C3" s="145">
        <v>0.64</v>
      </c>
      <c r="D3" s="145" t="s">
        <v>161</v>
      </c>
      <c r="E3" s="145">
        <v>1.56</v>
      </c>
      <c r="F3" s="146" t="s">
        <v>275</v>
      </c>
      <c r="G3" s="147">
        <v>0.43</v>
      </c>
      <c r="H3" s="145" t="s">
        <v>279</v>
      </c>
      <c r="I3" s="148">
        <v>0.25</v>
      </c>
      <c r="J3" s="102"/>
      <c r="K3" s="102"/>
      <c r="L3" s="102"/>
      <c r="M3" s="102"/>
      <c r="N3" s="102"/>
      <c r="O3" s="267"/>
      <c r="P3" s="149">
        <v>0.2</v>
      </c>
    </row>
    <row r="4" spans="1:16" ht="15" thickBot="1" x14ac:dyDescent="0.35">
      <c r="A4" s="143" t="s">
        <v>98</v>
      </c>
      <c r="B4" s="144" t="s">
        <v>99</v>
      </c>
      <c r="C4" s="145">
        <v>0.42</v>
      </c>
      <c r="D4" s="145" t="s">
        <v>161</v>
      </c>
      <c r="E4" s="145">
        <v>1.56</v>
      </c>
      <c r="F4" s="146" t="s">
        <v>275</v>
      </c>
      <c r="G4" s="147">
        <v>0.43</v>
      </c>
      <c r="H4" s="145" t="s">
        <v>279</v>
      </c>
      <c r="I4" s="148">
        <v>0.25</v>
      </c>
      <c r="J4" s="102"/>
      <c r="K4" s="102"/>
      <c r="L4" s="102"/>
      <c r="M4" s="102"/>
      <c r="N4" s="102"/>
    </row>
    <row r="5" spans="1:16" x14ac:dyDescent="0.3">
      <c r="A5" s="143" t="s">
        <v>4</v>
      </c>
      <c r="B5" s="144" t="s">
        <v>55</v>
      </c>
      <c r="C5" s="145">
        <v>0.42</v>
      </c>
      <c r="D5" s="145" t="s">
        <v>161</v>
      </c>
      <c r="E5" s="145">
        <v>1.56</v>
      </c>
      <c r="F5" s="146" t="s">
        <v>275</v>
      </c>
      <c r="G5" s="147">
        <v>0.43</v>
      </c>
      <c r="H5" s="145" t="s">
        <v>279</v>
      </c>
      <c r="I5" s="148">
        <v>0.25</v>
      </c>
      <c r="J5" s="102"/>
      <c r="K5" s="102"/>
      <c r="L5" s="102"/>
      <c r="M5" s="102"/>
      <c r="N5" s="102"/>
      <c r="O5" s="266" t="s">
        <v>237</v>
      </c>
      <c r="P5" s="142">
        <v>0</v>
      </c>
    </row>
    <row r="6" spans="1:16" x14ac:dyDescent="0.3">
      <c r="A6" s="143" t="s">
        <v>3</v>
      </c>
      <c r="B6" s="144" t="s">
        <v>97</v>
      </c>
      <c r="C6" s="145">
        <v>0.42</v>
      </c>
      <c r="D6" s="145" t="s">
        <v>161</v>
      </c>
      <c r="E6" s="145">
        <v>1.56</v>
      </c>
      <c r="F6" s="146" t="s">
        <v>275</v>
      </c>
      <c r="G6" s="147">
        <v>0.43</v>
      </c>
      <c r="H6" s="145" t="s">
        <v>279</v>
      </c>
      <c r="I6" s="148">
        <v>0.25</v>
      </c>
      <c r="J6" s="102"/>
      <c r="K6" s="102"/>
      <c r="L6" s="102"/>
      <c r="M6" s="102"/>
      <c r="N6" s="102"/>
      <c r="O6" s="268"/>
      <c r="P6" s="150">
        <v>0.05</v>
      </c>
    </row>
    <row r="7" spans="1:16" x14ac:dyDescent="0.3">
      <c r="A7" s="143" t="s">
        <v>5</v>
      </c>
      <c r="B7" s="144" t="s">
        <v>56</v>
      </c>
      <c r="C7" s="145">
        <v>0.52</v>
      </c>
      <c r="D7" s="145" t="s">
        <v>161</v>
      </c>
      <c r="E7" s="145">
        <v>1.56</v>
      </c>
      <c r="F7" s="146" t="s">
        <v>275</v>
      </c>
      <c r="G7" s="147">
        <v>0.43</v>
      </c>
      <c r="H7" s="145" t="s">
        <v>279</v>
      </c>
      <c r="I7" s="148">
        <v>0.25</v>
      </c>
      <c r="J7" s="102"/>
      <c r="K7" s="102"/>
      <c r="L7" s="102"/>
      <c r="M7" s="102"/>
      <c r="N7" s="102"/>
      <c r="O7" s="268"/>
      <c r="P7" s="150">
        <v>0.1</v>
      </c>
    </row>
    <row r="8" spans="1:16" ht="15" thickBot="1" x14ac:dyDescent="0.35">
      <c r="A8" s="143" t="s">
        <v>164</v>
      </c>
      <c r="B8" s="144" t="s">
        <v>57</v>
      </c>
      <c r="C8" s="145">
        <v>0.36</v>
      </c>
      <c r="D8" s="145" t="s">
        <v>161</v>
      </c>
      <c r="E8" s="145">
        <v>1.3</v>
      </c>
      <c r="F8" s="146" t="s">
        <v>275</v>
      </c>
      <c r="G8" s="147">
        <v>0.55000000000000004</v>
      </c>
      <c r="H8" s="145" t="s">
        <v>153</v>
      </c>
      <c r="I8" s="148">
        <v>0.43</v>
      </c>
      <c r="J8" s="102"/>
      <c r="K8" s="102"/>
      <c r="L8" s="102"/>
      <c r="M8" s="102"/>
      <c r="N8" s="102"/>
      <c r="O8" s="267"/>
      <c r="P8" s="149">
        <v>0.15</v>
      </c>
    </row>
    <row r="9" spans="1:16" ht="15" thickBot="1" x14ac:dyDescent="0.35">
      <c r="A9" s="143" t="s">
        <v>6</v>
      </c>
      <c r="B9" s="144" t="s">
        <v>58</v>
      </c>
      <c r="C9" s="145">
        <v>0.61</v>
      </c>
      <c r="D9" s="145" t="s">
        <v>161</v>
      </c>
      <c r="E9" s="145">
        <v>1.56</v>
      </c>
      <c r="F9" s="146" t="s">
        <v>275</v>
      </c>
      <c r="G9" s="147">
        <v>0.43</v>
      </c>
      <c r="H9" s="145" t="s">
        <v>279</v>
      </c>
      <c r="I9" s="148">
        <v>0.25</v>
      </c>
      <c r="J9" s="102"/>
      <c r="K9" s="102"/>
      <c r="L9" s="102"/>
      <c r="M9" s="102"/>
      <c r="N9" s="102"/>
    </row>
    <row r="10" spans="1:16" x14ac:dyDescent="0.3">
      <c r="A10" s="143" t="s">
        <v>7</v>
      </c>
      <c r="B10" s="144" t="s">
        <v>59</v>
      </c>
      <c r="C10" s="145">
        <v>0.66</v>
      </c>
      <c r="D10" s="145" t="s">
        <v>161</v>
      </c>
      <c r="E10" s="145">
        <v>1.56</v>
      </c>
      <c r="F10" s="146" t="s">
        <v>275</v>
      </c>
      <c r="G10" s="147">
        <v>0.43</v>
      </c>
      <c r="H10" s="145" t="s">
        <v>279</v>
      </c>
      <c r="I10" s="148">
        <v>0.25</v>
      </c>
      <c r="J10" s="102"/>
      <c r="K10" s="102"/>
      <c r="L10" s="102"/>
      <c r="M10" s="102"/>
      <c r="N10" s="102"/>
      <c r="O10" s="266" t="s">
        <v>236</v>
      </c>
      <c r="P10" s="142">
        <v>0</v>
      </c>
    </row>
    <row r="11" spans="1:16" ht="15" thickBot="1" x14ac:dyDescent="0.35">
      <c r="A11" s="143" t="s">
        <v>8</v>
      </c>
      <c r="B11" s="144" t="s">
        <v>60</v>
      </c>
      <c r="C11" s="145">
        <v>0.47</v>
      </c>
      <c r="D11" s="145" t="s">
        <v>161</v>
      </c>
      <c r="E11" s="145">
        <v>1.56</v>
      </c>
      <c r="F11" s="146" t="s">
        <v>275</v>
      </c>
      <c r="G11" s="147">
        <v>0.43</v>
      </c>
      <c r="H11" s="145" t="s">
        <v>279</v>
      </c>
      <c r="I11" s="148">
        <v>0.25</v>
      </c>
      <c r="J11" s="102"/>
      <c r="K11" s="102"/>
      <c r="L11" s="102"/>
      <c r="M11" s="102"/>
      <c r="N11" s="102"/>
      <c r="O11" s="267"/>
      <c r="P11" s="149">
        <v>0.1</v>
      </c>
    </row>
    <row r="12" spans="1:16" x14ac:dyDescent="0.3">
      <c r="A12" s="143" t="s">
        <v>9</v>
      </c>
      <c r="B12" s="144" t="s">
        <v>61</v>
      </c>
      <c r="C12" s="145">
        <v>0.67</v>
      </c>
      <c r="D12" s="145" t="s">
        <v>161</v>
      </c>
      <c r="E12" s="145">
        <v>1.56</v>
      </c>
      <c r="F12" s="146" t="s">
        <v>275</v>
      </c>
      <c r="G12" s="147">
        <v>0.43</v>
      </c>
      <c r="H12" s="145" t="s">
        <v>152</v>
      </c>
      <c r="I12" s="148">
        <v>0.25</v>
      </c>
      <c r="J12" s="102"/>
      <c r="K12" s="102"/>
      <c r="L12" s="102"/>
      <c r="M12" s="102"/>
      <c r="N12" s="102"/>
    </row>
    <row r="13" spans="1:16" x14ac:dyDescent="0.3">
      <c r="A13" s="143" t="s">
        <v>10</v>
      </c>
      <c r="B13" s="144" t="s">
        <v>62</v>
      </c>
      <c r="C13" s="145">
        <v>0.7</v>
      </c>
      <c r="D13" s="145" t="s">
        <v>161</v>
      </c>
      <c r="E13" s="145">
        <v>1.56</v>
      </c>
      <c r="F13" s="146" t="s">
        <v>275</v>
      </c>
      <c r="G13" s="147">
        <v>0.43</v>
      </c>
      <c r="H13" s="145" t="s">
        <v>152</v>
      </c>
      <c r="I13" s="148">
        <v>0.25</v>
      </c>
      <c r="J13" s="102"/>
      <c r="K13" s="102"/>
      <c r="L13" s="102"/>
      <c r="M13" s="102"/>
      <c r="N13" s="102"/>
    </row>
    <row r="14" spans="1:16" x14ac:dyDescent="0.3">
      <c r="A14" s="143" t="s">
        <v>11</v>
      </c>
      <c r="B14" s="144" t="s">
        <v>63</v>
      </c>
      <c r="C14" s="145">
        <v>0.54</v>
      </c>
      <c r="D14" s="145" t="s">
        <v>161</v>
      </c>
      <c r="E14" s="145">
        <v>1.56</v>
      </c>
      <c r="F14" s="146" t="s">
        <v>275</v>
      </c>
      <c r="G14" s="147">
        <v>0.43</v>
      </c>
      <c r="H14" s="145" t="s">
        <v>152</v>
      </c>
      <c r="I14" s="148">
        <v>0.25</v>
      </c>
      <c r="J14" s="102"/>
      <c r="K14" s="102"/>
      <c r="L14" s="102"/>
      <c r="M14" s="102"/>
      <c r="N14" s="102"/>
    </row>
    <row r="15" spans="1:16" x14ac:dyDescent="0.3">
      <c r="A15" s="143" t="s">
        <v>12</v>
      </c>
      <c r="B15" s="144" t="s">
        <v>64</v>
      </c>
      <c r="C15" s="145">
        <v>0.65</v>
      </c>
      <c r="D15" s="145" t="s">
        <v>161</v>
      </c>
      <c r="E15" s="145">
        <v>1.56</v>
      </c>
      <c r="F15" s="146" t="s">
        <v>275</v>
      </c>
      <c r="G15" s="147">
        <v>0.43</v>
      </c>
      <c r="H15" s="145" t="s">
        <v>152</v>
      </c>
      <c r="I15" s="148">
        <v>0.25</v>
      </c>
      <c r="J15" s="102"/>
      <c r="K15" s="102"/>
      <c r="L15" s="102"/>
      <c r="M15" s="102"/>
      <c r="N15" s="102"/>
    </row>
    <row r="16" spans="1:16" x14ac:dyDescent="0.3">
      <c r="A16" s="143" t="s">
        <v>13</v>
      </c>
      <c r="B16" s="144" t="s">
        <v>65</v>
      </c>
      <c r="C16" s="145">
        <v>0.56000000000000005</v>
      </c>
      <c r="D16" s="145" t="s">
        <v>161</v>
      </c>
      <c r="E16" s="145">
        <v>1.56</v>
      </c>
      <c r="F16" s="146" t="s">
        <v>275</v>
      </c>
      <c r="G16" s="147">
        <v>0.43</v>
      </c>
      <c r="H16" s="145" t="s">
        <v>152</v>
      </c>
      <c r="I16" s="148">
        <v>0.25</v>
      </c>
      <c r="J16" s="102"/>
      <c r="K16" s="102"/>
      <c r="L16" s="102"/>
      <c r="M16" s="102"/>
      <c r="N16" s="102"/>
    </row>
    <row r="17" spans="1:14" x14ac:dyDescent="0.3">
      <c r="A17" s="143" t="s">
        <v>14</v>
      </c>
      <c r="B17" s="144" t="s">
        <v>66</v>
      </c>
      <c r="C17" s="145">
        <v>0.57999999999999996</v>
      </c>
      <c r="D17" s="145" t="s">
        <v>161</v>
      </c>
      <c r="E17" s="145">
        <v>1.56</v>
      </c>
      <c r="F17" s="146" t="s">
        <v>275</v>
      </c>
      <c r="G17" s="147">
        <v>0.43</v>
      </c>
      <c r="H17" s="145" t="s">
        <v>152</v>
      </c>
      <c r="I17" s="148">
        <v>0.25</v>
      </c>
      <c r="J17" s="102"/>
      <c r="K17" s="102"/>
      <c r="L17" s="102"/>
      <c r="M17" s="102"/>
      <c r="N17" s="102"/>
    </row>
    <row r="18" spans="1:14" x14ac:dyDescent="0.3">
      <c r="A18" s="143" t="s">
        <v>15</v>
      </c>
      <c r="B18" s="144" t="s">
        <v>67</v>
      </c>
      <c r="C18" s="145">
        <v>0.64</v>
      </c>
      <c r="D18" s="145" t="s">
        <v>161</v>
      </c>
      <c r="E18" s="145">
        <v>1.56</v>
      </c>
      <c r="F18" s="146" t="s">
        <v>275</v>
      </c>
      <c r="G18" s="147">
        <v>0.43</v>
      </c>
      <c r="H18" s="145" t="s">
        <v>152</v>
      </c>
      <c r="I18" s="148">
        <v>0.25</v>
      </c>
      <c r="J18" s="102"/>
      <c r="K18" s="102"/>
      <c r="L18" s="102"/>
      <c r="M18" s="102"/>
      <c r="N18" s="102"/>
    </row>
    <row r="19" spans="1:14" x14ac:dyDescent="0.3">
      <c r="A19" s="143" t="s">
        <v>16</v>
      </c>
      <c r="B19" s="144" t="s">
        <v>68</v>
      </c>
      <c r="C19" s="145">
        <v>0.73</v>
      </c>
      <c r="D19" s="145" t="s">
        <v>161</v>
      </c>
      <c r="E19" s="145">
        <v>1.56</v>
      </c>
      <c r="F19" s="146" t="s">
        <v>275</v>
      </c>
      <c r="G19" s="147">
        <v>0.43</v>
      </c>
      <c r="H19" s="145" t="s">
        <v>152</v>
      </c>
      <c r="I19" s="148">
        <v>0.25</v>
      </c>
      <c r="J19" s="102"/>
      <c r="K19" s="102"/>
      <c r="L19" s="102"/>
      <c r="M19" s="102"/>
      <c r="N19" s="102"/>
    </row>
    <row r="20" spans="1:14" x14ac:dyDescent="0.3">
      <c r="A20" s="143" t="s">
        <v>52</v>
      </c>
      <c r="B20" s="144" t="s">
        <v>69</v>
      </c>
      <c r="C20" s="145">
        <v>0.69</v>
      </c>
      <c r="D20" s="145" t="s">
        <v>131</v>
      </c>
      <c r="E20" s="145">
        <v>1.56</v>
      </c>
      <c r="F20" s="146" t="s">
        <v>275</v>
      </c>
      <c r="G20" s="147">
        <v>0.43</v>
      </c>
      <c r="H20" s="145" t="s">
        <v>283</v>
      </c>
      <c r="I20" s="148">
        <v>0.25</v>
      </c>
      <c r="J20" s="102"/>
      <c r="K20" s="102"/>
      <c r="L20" s="102"/>
      <c r="M20" s="102"/>
      <c r="N20" s="102"/>
    </row>
    <row r="21" spans="1:14" x14ac:dyDescent="0.3">
      <c r="A21" s="143" t="s">
        <v>154</v>
      </c>
      <c r="B21" s="144" t="s">
        <v>155</v>
      </c>
      <c r="C21" s="145">
        <v>0.36</v>
      </c>
      <c r="D21" s="145" t="s">
        <v>161</v>
      </c>
      <c r="E21" s="145">
        <v>1.3</v>
      </c>
      <c r="F21" s="146" t="s">
        <v>275</v>
      </c>
      <c r="G21" s="147">
        <v>0.55000000000000004</v>
      </c>
      <c r="H21" s="145" t="s">
        <v>153</v>
      </c>
      <c r="I21" s="148">
        <v>0.43</v>
      </c>
      <c r="J21" s="102"/>
      <c r="K21" s="102"/>
      <c r="L21" s="102"/>
      <c r="M21" s="102"/>
      <c r="N21" s="102"/>
    </row>
    <row r="22" spans="1:14" x14ac:dyDescent="0.3">
      <c r="A22" s="143" t="s">
        <v>17</v>
      </c>
      <c r="B22" s="144" t="s">
        <v>70</v>
      </c>
      <c r="C22" s="145">
        <v>0.4</v>
      </c>
      <c r="D22" s="145" t="s">
        <v>161</v>
      </c>
      <c r="E22" s="145">
        <v>1.3</v>
      </c>
      <c r="F22" s="146" t="s">
        <v>275</v>
      </c>
      <c r="G22" s="147">
        <v>0.55000000000000004</v>
      </c>
      <c r="H22" s="145" t="s">
        <v>153</v>
      </c>
      <c r="I22" s="148">
        <v>0.43</v>
      </c>
      <c r="J22" s="102"/>
      <c r="K22" s="102"/>
      <c r="L22" s="102"/>
      <c r="M22" s="102"/>
      <c r="N22" s="102"/>
    </row>
    <row r="23" spans="1:14" x14ac:dyDescent="0.3">
      <c r="A23" s="143" t="s">
        <v>18</v>
      </c>
      <c r="B23" s="144" t="s">
        <v>71</v>
      </c>
      <c r="C23" s="145">
        <v>0.43</v>
      </c>
      <c r="D23" s="145" t="s">
        <v>161</v>
      </c>
      <c r="E23" s="145">
        <v>1.3</v>
      </c>
      <c r="F23" s="146" t="s">
        <v>275</v>
      </c>
      <c r="G23" s="147">
        <v>0.55000000000000004</v>
      </c>
      <c r="H23" s="145" t="s">
        <v>153</v>
      </c>
      <c r="I23" s="148">
        <v>0.43</v>
      </c>
      <c r="J23" s="102"/>
      <c r="K23" s="102"/>
      <c r="L23" s="102"/>
      <c r="M23" s="102"/>
      <c r="N23" s="102"/>
    </row>
    <row r="24" spans="1:14" x14ac:dyDescent="0.3">
      <c r="A24" s="143" t="s">
        <v>19</v>
      </c>
      <c r="B24" s="144" t="s">
        <v>72</v>
      </c>
      <c r="C24" s="145">
        <v>0.37</v>
      </c>
      <c r="D24" s="145" t="s">
        <v>161</v>
      </c>
      <c r="E24" s="145">
        <v>1.3</v>
      </c>
      <c r="F24" s="146" t="s">
        <v>275</v>
      </c>
      <c r="G24" s="147">
        <v>0.55000000000000004</v>
      </c>
      <c r="H24" s="145" t="s">
        <v>152</v>
      </c>
      <c r="I24" s="148">
        <v>0.43</v>
      </c>
      <c r="J24" s="102"/>
      <c r="K24" s="102"/>
      <c r="L24" s="102"/>
      <c r="M24" s="102"/>
      <c r="N24" s="102"/>
    </row>
    <row r="25" spans="1:14" x14ac:dyDescent="0.3">
      <c r="A25" s="143" t="s">
        <v>20</v>
      </c>
      <c r="B25" s="144" t="s">
        <v>73</v>
      </c>
      <c r="C25" s="145">
        <v>0.36</v>
      </c>
      <c r="D25" s="145" t="s">
        <v>161</v>
      </c>
      <c r="E25" s="145">
        <v>1.3</v>
      </c>
      <c r="F25" s="146" t="s">
        <v>275</v>
      </c>
      <c r="G25" s="147">
        <v>0.55000000000000004</v>
      </c>
      <c r="H25" s="145" t="s">
        <v>152</v>
      </c>
      <c r="I25" s="148">
        <v>0.43</v>
      </c>
      <c r="J25" s="102"/>
      <c r="K25" s="102"/>
      <c r="L25" s="102"/>
      <c r="M25" s="102"/>
      <c r="N25" s="102"/>
    </row>
    <row r="26" spans="1:14" x14ac:dyDescent="0.3">
      <c r="A26" s="143" t="s">
        <v>21</v>
      </c>
      <c r="B26" s="144" t="s">
        <v>74</v>
      </c>
      <c r="C26" s="145">
        <v>0.56000000000000005</v>
      </c>
      <c r="D26" s="145" t="s">
        <v>161</v>
      </c>
      <c r="E26" s="145">
        <v>1.56</v>
      </c>
      <c r="F26" s="146" t="s">
        <v>275</v>
      </c>
      <c r="G26" s="147">
        <v>0.53</v>
      </c>
      <c r="H26" s="145" t="s">
        <v>276</v>
      </c>
      <c r="I26" s="148">
        <v>0.25</v>
      </c>
      <c r="J26" s="102"/>
      <c r="K26" s="102"/>
      <c r="L26" s="102"/>
      <c r="M26" s="102"/>
      <c r="N26" s="102"/>
    </row>
    <row r="27" spans="1:14" x14ac:dyDescent="0.3">
      <c r="A27" s="143" t="s">
        <v>22</v>
      </c>
      <c r="B27" s="144" t="s">
        <v>75</v>
      </c>
      <c r="C27" s="145">
        <v>0.51</v>
      </c>
      <c r="D27" s="145" t="s">
        <v>161</v>
      </c>
      <c r="E27" s="145">
        <v>1.56</v>
      </c>
      <c r="F27" s="146" t="s">
        <v>275</v>
      </c>
      <c r="G27" s="147">
        <v>0.53</v>
      </c>
      <c r="H27" s="145" t="s">
        <v>276</v>
      </c>
      <c r="I27" s="148">
        <v>0.25</v>
      </c>
      <c r="J27" s="102"/>
      <c r="K27" s="102"/>
      <c r="L27" s="102"/>
      <c r="M27" s="102"/>
      <c r="N27" s="102"/>
    </row>
    <row r="28" spans="1:14" x14ac:dyDescent="0.3">
      <c r="A28" s="143" t="s">
        <v>23</v>
      </c>
      <c r="B28" s="144" t="s">
        <v>76</v>
      </c>
      <c r="C28" s="145">
        <v>0.51</v>
      </c>
      <c r="D28" s="145" t="s">
        <v>161</v>
      </c>
      <c r="E28" s="145">
        <v>1.56</v>
      </c>
      <c r="F28" s="146" t="s">
        <v>275</v>
      </c>
      <c r="G28" s="147">
        <v>0.53</v>
      </c>
      <c r="H28" s="145" t="s">
        <v>276</v>
      </c>
      <c r="I28" s="148">
        <v>0.25</v>
      </c>
      <c r="J28" s="102"/>
      <c r="K28" s="102"/>
      <c r="L28" s="102"/>
      <c r="M28" s="102"/>
      <c r="N28" s="102"/>
    </row>
    <row r="29" spans="1:14" x14ac:dyDescent="0.3">
      <c r="A29" s="143" t="s">
        <v>24</v>
      </c>
      <c r="B29" s="144" t="s">
        <v>24</v>
      </c>
      <c r="C29" s="145">
        <v>0.56000000000000005</v>
      </c>
      <c r="D29" s="145" t="s">
        <v>161</v>
      </c>
      <c r="E29" s="145">
        <v>1.56</v>
      </c>
      <c r="F29" s="146" t="s">
        <v>275</v>
      </c>
      <c r="G29" s="147">
        <v>0.53</v>
      </c>
      <c r="H29" s="145" t="s">
        <v>276</v>
      </c>
      <c r="I29" s="148">
        <v>0.25</v>
      </c>
      <c r="J29" s="102"/>
      <c r="K29" s="102"/>
      <c r="L29" s="102"/>
      <c r="M29" s="102"/>
      <c r="N29" s="102"/>
    </row>
    <row r="30" spans="1:14" x14ac:dyDescent="0.3">
      <c r="A30" s="143" t="s">
        <v>25</v>
      </c>
      <c r="B30" s="144" t="s">
        <v>77</v>
      </c>
      <c r="C30" s="145">
        <v>0.55000000000000004</v>
      </c>
      <c r="D30" s="145" t="s">
        <v>161</v>
      </c>
      <c r="E30" s="145">
        <v>1.56</v>
      </c>
      <c r="F30" s="146" t="s">
        <v>275</v>
      </c>
      <c r="G30" s="147">
        <v>0.53</v>
      </c>
      <c r="H30" s="145" t="s">
        <v>152</v>
      </c>
      <c r="I30" s="148">
        <v>0.25</v>
      </c>
      <c r="J30" s="102"/>
      <c r="K30" s="102"/>
      <c r="L30" s="102"/>
      <c r="M30" s="102"/>
      <c r="N30" s="102"/>
    </row>
    <row r="31" spans="1:14" x14ac:dyDescent="0.3">
      <c r="A31" s="143" t="s">
        <v>26</v>
      </c>
      <c r="B31" s="144" t="s">
        <v>78</v>
      </c>
      <c r="C31" s="145">
        <v>0.56000000000000005</v>
      </c>
      <c r="D31" s="145" t="s">
        <v>161</v>
      </c>
      <c r="E31" s="145">
        <v>1.56</v>
      </c>
      <c r="F31" s="146" t="s">
        <v>275</v>
      </c>
      <c r="G31" s="147">
        <v>0.43</v>
      </c>
      <c r="H31" s="145" t="s">
        <v>279</v>
      </c>
      <c r="I31" s="148">
        <v>0.25</v>
      </c>
      <c r="J31" s="102"/>
      <c r="K31" s="102"/>
      <c r="L31" s="102"/>
      <c r="M31" s="102"/>
      <c r="N31" s="102"/>
    </row>
    <row r="32" spans="1:14" x14ac:dyDescent="0.3">
      <c r="A32" s="143" t="s">
        <v>27</v>
      </c>
      <c r="B32" s="144" t="s">
        <v>79</v>
      </c>
      <c r="C32" s="145">
        <v>0.48</v>
      </c>
      <c r="D32" s="145" t="s">
        <v>161</v>
      </c>
      <c r="E32" s="145">
        <v>1.3</v>
      </c>
      <c r="F32" s="146" t="s">
        <v>275</v>
      </c>
      <c r="G32" s="147">
        <v>0.6</v>
      </c>
      <c r="H32" s="145" t="s">
        <v>282</v>
      </c>
      <c r="I32" s="148">
        <v>0.43</v>
      </c>
      <c r="J32" s="102"/>
      <c r="K32" s="102"/>
      <c r="L32" s="102"/>
      <c r="M32" s="102"/>
      <c r="N32" s="102"/>
    </row>
    <row r="33" spans="1:14" x14ac:dyDescent="0.3">
      <c r="A33" s="143" t="s">
        <v>28</v>
      </c>
      <c r="B33" s="144" t="s">
        <v>80</v>
      </c>
      <c r="C33" s="145">
        <v>0.42</v>
      </c>
      <c r="D33" s="145" t="s">
        <v>161</v>
      </c>
      <c r="E33" s="145">
        <v>1.3</v>
      </c>
      <c r="F33" s="146" t="s">
        <v>275</v>
      </c>
      <c r="G33" s="147">
        <v>0.6</v>
      </c>
      <c r="H33" s="145" t="s">
        <v>282</v>
      </c>
      <c r="I33" s="148">
        <v>0.43</v>
      </c>
      <c r="J33" s="102"/>
      <c r="K33" s="102"/>
      <c r="L33" s="102"/>
      <c r="M33" s="102"/>
      <c r="N33" s="102"/>
    </row>
    <row r="34" spans="1:14" x14ac:dyDescent="0.3">
      <c r="A34" s="143" t="s">
        <v>81</v>
      </c>
      <c r="B34" s="144" t="s">
        <v>163</v>
      </c>
      <c r="C34" s="145">
        <v>0.42</v>
      </c>
      <c r="D34" s="145" t="s">
        <v>103</v>
      </c>
      <c r="E34" s="145">
        <v>1.3</v>
      </c>
      <c r="F34" s="146" t="s">
        <v>275</v>
      </c>
      <c r="G34" s="147">
        <v>0.6</v>
      </c>
      <c r="H34" s="144" t="s">
        <v>281</v>
      </c>
      <c r="I34" s="148">
        <v>0.43</v>
      </c>
      <c r="J34" s="102"/>
      <c r="K34" s="102"/>
      <c r="L34" s="102"/>
      <c r="M34" s="102"/>
      <c r="N34" s="102"/>
    </row>
    <row r="35" spans="1:14" x14ac:dyDescent="0.3">
      <c r="A35" s="143" t="s">
        <v>29</v>
      </c>
      <c r="B35" s="144" t="s">
        <v>82</v>
      </c>
      <c r="C35" s="145">
        <v>0.5</v>
      </c>
      <c r="D35" s="145" t="s">
        <v>161</v>
      </c>
      <c r="E35" s="145">
        <v>1.56</v>
      </c>
      <c r="F35" s="146" t="s">
        <v>275</v>
      </c>
      <c r="G35" s="147">
        <v>0.43</v>
      </c>
      <c r="H35" s="145" t="s">
        <v>279</v>
      </c>
      <c r="I35" s="148">
        <v>0.25</v>
      </c>
      <c r="J35" s="102"/>
      <c r="K35" s="102"/>
      <c r="L35" s="102"/>
      <c r="M35" s="102"/>
      <c r="N35" s="102"/>
    </row>
    <row r="36" spans="1:14" x14ac:dyDescent="0.3">
      <c r="A36" s="143" t="s">
        <v>102</v>
      </c>
      <c r="B36" s="144" t="s">
        <v>101</v>
      </c>
      <c r="C36" s="145">
        <v>0.55000000000000004</v>
      </c>
      <c r="D36" s="145" t="s">
        <v>161</v>
      </c>
      <c r="E36" s="145">
        <v>1.56</v>
      </c>
      <c r="F36" s="146" t="s">
        <v>275</v>
      </c>
      <c r="G36" s="147">
        <v>0.53</v>
      </c>
      <c r="H36" s="145" t="s">
        <v>276</v>
      </c>
      <c r="I36" s="148">
        <v>0.25</v>
      </c>
      <c r="J36" s="102"/>
      <c r="K36" s="102"/>
      <c r="L36" s="102"/>
      <c r="M36" s="102"/>
      <c r="N36" s="102"/>
    </row>
    <row r="37" spans="1:14" x14ac:dyDescent="0.3">
      <c r="A37" s="143" t="s">
        <v>30</v>
      </c>
      <c r="B37" s="144" t="s">
        <v>104</v>
      </c>
      <c r="C37" s="145">
        <v>0.52</v>
      </c>
      <c r="D37" s="145" t="s">
        <v>161</v>
      </c>
      <c r="E37" s="145">
        <v>1.56</v>
      </c>
      <c r="F37" s="146" t="s">
        <v>275</v>
      </c>
      <c r="G37" s="147">
        <v>0.53</v>
      </c>
      <c r="H37" s="145" t="s">
        <v>276</v>
      </c>
      <c r="I37" s="148">
        <v>0.25</v>
      </c>
      <c r="J37" s="102"/>
      <c r="K37" s="102"/>
      <c r="L37" s="102"/>
      <c r="M37" s="102"/>
      <c r="N37" s="102"/>
    </row>
    <row r="38" spans="1:14" x14ac:dyDescent="0.3">
      <c r="A38" s="143" t="s">
        <v>31</v>
      </c>
      <c r="B38" s="144" t="s">
        <v>105</v>
      </c>
      <c r="C38" s="145">
        <v>0.52</v>
      </c>
      <c r="D38" s="145" t="s">
        <v>161</v>
      </c>
      <c r="E38" s="145">
        <v>1.56</v>
      </c>
      <c r="F38" s="146" t="s">
        <v>275</v>
      </c>
      <c r="G38" s="147">
        <v>0.43</v>
      </c>
      <c r="H38" s="145" t="s">
        <v>279</v>
      </c>
      <c r="I38" s="148">
        <v>0.25</v>
      </c>
      <c r="J38" s="102"/>
      <c r="K38" s="102"/>
      <c r="L38" s="102"/>
      <c r="M38" s="102"/>
      <c r="N38" s="102"/>
    </row>
    <row r="39" spans="1:14" x14ac:dyDescent="0.3">
      <c r="A39" s="143" t="s">
        <v>107</v>
      </c>
      <c r="B39" s="144" t="s">
        <v>132</v>
      </c>
      <c r="C39" s="145">
        <v>0.313</v>
      </c>
      <c r="D39" s="145" t="s">
        <v>130</v>
      </c>
      <c r="E39" s="145">
        <v>1.56</v>
      </c>
      <c r="F39" s="146" t="s">
        <v>275</v>
      </c>
      <c r="G39" s="147">
        <v>0.6</v>
      </c>
      <c r="H39" s="145" t="s">
        <v>284</v>
      </c>
      <c r="I39" s="148">
        <v>1.03</v>
      </c>
      <c r="J39" s="102"/>
      <c r="K39" s="102"/>
      <c r="L39" s="102"/>
      <c r="M39" s="102"/>
      <c r="N39" s="102"/>
    </row>
    <row r="40" spans="1:14" x14ac:dyDescent="0.3">
      <c r="A40" s="143" t="s">
        <v>108</v>
      </c>
      <c r="B40" s="144" t="s">
        <v>132</v>
      </c>
      <c r="C40" s="145">
        <v>0.35199999999999998</v>
      </c>
      <c r="D40" s="145" t="s">
        <v>130</v>
      </c>
      <c r="E40" s="145">
        <v>1.56</v>
      </c>
      <c r="F40" s="146" t="s">
        <v>275</v>
      </c>
      <c r="G40" s="147">
        <v>0.6</v>
      </c>
      <c r="H40" s="145" t="s">
        <v>284</v>
      </c>
      <c r="I40" s="148">
        <v>1.03</v>
      </c>
      <c r="J40" s="102"/>
      <c r="K40" s="102"/>
      <c r="L40" s="102"/>
      <c r="M40" s="102"/>
      <c r="N40" s="102"/>
    </row>
    <row r="41" spans="1:14" x14ac:dyDescent="0.3">
      <c r="A41" s="143" t="s">
        <v>121</v>
      </c>
      <c r="B41" s="144" t="s">
        <v>132</v>
      </c>
      <c r="C41" s="145">
        <v>0.32200000000000001</v>
      </c>
      <c r="D41" s="145" t="s">
        <v>130</v>
      </c>
      <c r="E41" s="145">
        <v>1.56</v>
      </c>
      <c r="F41" s="146" t="s">
        <v>275</v>
      </c>
      <c r="G41" s="147">
        <v>0.6</v>
      </c>
      <c r="H41" s="145" t="s">
        <v>284</v>
      </c>
      <c r="I41" s="148">
        <v>1.03</v>
      </c>
      <c r="J41" s="102"/>
      <c r="K41" s="102"/>
      <c r="L41" s="102"/>
      <c r="M41" s="102"/>
      <c r="N41" s="102"/>
    </row>
    <row r="42" spans="1:14" x14ac:dyDescent="0.3">
      <c r="A42" s="143" t="s">
        <v>122</v>
      </c>
      <c r="B42" s="144" t="s">
        <v>132</v>
      </c>
      <c r="C42" s="145">
        <v>0.311</v>
      </c>
      <c r="D42" s="145" t="s">
        <v>130</v>
      </c>
      <c r="E42" s="145">
        <v>1.56</v>
      </c>
      <c r="F42" s="146" t="s">
        <v>275</v>
      </c>
      <c r="G42" s="147">
        <v>0.6</v>
      </c>
      <c r="H42" s="145" t="s">
        <v>284</v>
      </c>
      <c r="I42" s="148">
        <v>1.03</v>
      </c>
      <c r="J42" s="102"/>
      <c r="K42" s="102"/>
      <c r="L42" s="102"/>
      <c r="M42" s="102"/>
      <c r="N42" s="102"/>
    </row>
    <row r="43" spans="1:14" x14ac:dyDescent="0.3">
      <c r="A43" s="143" t="s">
        <v>109</v>
      </c>
      <c r="B43" s="144" t="s">
        <v>132</v>
      </c>
      <c r="C43" s="145">
        <v>0.33900000000000002</v>
      </c>
      <c r="D43" s="145" t="s">
        <v>130</v>
      </c>
      <c r="E43" s="145">
        <v>1.56</v>
      </c>
      <c r="F43" s="146" t="s">
        <v>275</v>
      </c>
      <c r="G43" s="147">
        <v>0.6</v>
      </c>
      <c r="H43" s="145" t="s">
        <v>284</v>
      </c>
      <c r="I43" s="148">
        <v>1.03</v>
      </c>
      <c r="J43" s="102"/>
      <c r="K43" s="102"/>
      <c r="L43" s="102"/>
      <c r="M43" s="102"/>
      <c r="N43" s="102"/>
    </row>
    <row r="44" spans="1:14" x14ac:dyDescent="0.3">
      <c r="A44" s="143" t="s">
        <v>123</v>
      </c>
      <c r="B44" s="144" t="s">
        <v>132</v>
      </c>
      <c r="C44" s="145">
        <v>0.33600000000000002</v>
      </c>
      <c r="D44" s="145" t="s">
        <v>130</v>
      </c>
      <c r="E44" s="145">
        <v>1.56</v>
      </c>
      <c r="F44" s="146" t="s">
        <v>275</v>
      </c>
      <c r="G44" s="147">
        <v>0.6</v>
      </c>
      <c r="H44" s="145" t="s">
        <v>284</v>
      </c>
      <c r="I44" s="148">
        <v>1.03</v>
      </c>
      <c r="J44" s="102"/>
      <c r="K44" s="102"/>
      <c r="L44" s="102"/>
      <c r="M44" s="102"/>
      <c r="N44" s="102"/>
    </row>
    <row r="45" spans="1:14" x14ac:dyDescent="0.3">
      <c r="A45" s="143" t="s">
        <v>110</v>
      </c>
      <c r="B45" s="144" t="s">
        <v>132</v>
      </c>
      <c r="C45" s="145">
        <v>0.32900000000000001</v>
      </c>
      <c r="D45" s="145" t="s">
        <v>130</v>
      </c>
      <c r="E45" s="145">
        <v>1.56</v>
      </c>
      <c r="F45" s="146" t="s">
        <v>275</v>
      </c>
      <c r="G45" s="147">
        <v>0.6</v>
      </c>
      <c r="H45" s="145" t="s">
        <v>284</v>
      </c>
      <c r="I45" s="148">
        <v>1.03</v>
      </c>
      <c r="J45" s="102"/>
      <c r="K45" s="102"/>
      <c r="L45" s="102"/>
      <c r="M45" s="102"/>
      <c r="N45" s="102"/>
    </row>
    <row r="46" spans="1:14" x14ac:dyDescent="0.3">
      <c r="A46" s="143" t="s">
        <v>124</v>
      </c>
      <c r="B46" s="144" t="s">
        <v>132</v>
      </c>
      <c r="C46" s="145">
        <v>0.34300000000000003</v>
      </c>
      <c r="D46" s="145" t="s">
        <v>130</v>
      </c>
      <c r="E46" s="145">
        <v>1.56</v>
      </c>
      <c r="F46" s="146" t="s">
        <v>275</v>
      </c>
      <c r="G46" s="147">
        <v>0.6</v>
      </c>
      <c r="H46" s="145" t="s">
        <v>284</v>
      </c>
      <c r="I46" s="148">
        <v>1.03</v>
      </c>
      <c r="J46" s="102"/>
      <c r="K46" s="102"/>
      <c r="L46" s="102"/>
      <c r="M46" s="102"/>
      <c r="N46" s="102"/>
    </row>
    <row r="47" spans="1:14" x14ac:dyDescent="0.3">
      <c r="A47" s="143" t="s">
        <v>125</v>
      </c>
      <c r="B47" s="144" t="s">
        <v>132</v>
      </c>
      <c r="C47" s="145">
        <v>0.32500000000000001</v>
      </c>
      <c r="D47" s="145" t="s">
        <v>130</v>
      </c>
      <c r="E47" s="145">
        <v>1.56</v>
      </c>
      <c r="F47" s="146" t="s">
        <v>275</v>
      </c>
      <c r="G47" s="147">
        <v>0.6</v>
      </c>
      <c r="H47" s="145" t="s">
        <v>284</v>
      </c>
      <c r="I47" s="148">
        <v>1.03</v>
      </c>
      <c r="J47" s="102"/>
      <c r="K47" s="102"/>
      <c r="L47" s="102"/>
      <c r="M47" s="102"/>
      <c r="N47" s="102"/>
    </row>
    <row r="48" spans="1:14" x14ac:dyDescent="0.3">
      <c r="A48" s="143" t="s">
        <v>126</v>
      </c>
      <c r="B48" s="144" t="s">
        <v>132</v>
      </c>
      <c r="C48" s="145">
        <v>0.32</v>
      </c>
      <c r="D48" s="145" t="s">
        <v>130</v>
      </c>
      <c r="E48" s="145">
        <v>1.56</v>
      </c>
      <c r="F48" s="146" t="s">
        <v>275</v>
      </c>
      <c r="G48" s="147">
        <v>0.6</v>
      </c>
      <c r="H48" s="145" t="s">
        <v>284</v>
      </c>
      <c r="I48" s="148">
        <v>1.03</v>
      </c>
      <c r="J48" s="102"/>
      <c r="K48" s="102"/>
      <c r="L48" s="102"/>
      <c r="M48" s="102"/>
      <c r="N48" s="102"/>
    </row>
    <row r="49" spans="1:14" x14ac:dyDescent="0.3">
      <c r="A49" s="143" t="s">
        <v>111</v>
      </c>
      <c r="B49" s="144" t="s">
        <v>132</v>
      </c>
      <c r="C49" s="145">
        <v>0.28199999999999997</v>
      </c>
      <c r="D49" s="145" t="s">
        <v>130</v>
      </c>
      <c r="E49" s="145">
        <v>1.56</v>
      </c>
      <c r="F49" s="146" t="s">
        <v>275</v>
      </c>
      <c r="G49" s="147">
        <v>0.6</v>
      </c>
      <c r="H49" s="145" t="s">
        <v>284</v>
      </c>
      <c r="I49" s="148">
        <v>1.03</v>
      </c>
      <c r="J49" s="102"/>
      <c r="K49" s="102"/>
      <c r="L49" s="102"/>
      <c r="M49" s="102"/>
      <c r="N49" s="102"/>
    </row>
    <row r="50" spans="1:14" x14ac:dyDescent="0.3">
      <c r="A50" s="143" t="s">
        <v>127</v>
      </c>
      <c r="B50" s="144" t="s">
        <v>132</v>
      </c>
      <c r="C50" s="145">
        <v>0.32800000000000001</v>
      </c>
      <c r="D50" s="145" t="s">
        <v>130</v>
      </c>
      <c r="E50" s="145">
        <v>1.56</v>
      </c>
      <c r="F50" s="146" t="s">
        <v>275</v>
      </c>
      <c r="G50" s="147">
        <v>0.6</v>
      </c>
      <c r="H50" s="145" t="s">
        <v>284</v>
      </c>
      <c r="I50" s="148">
        <v>1.03</v>
      </c>
      <c r="J50" s="102"/>
      <c r="K50" s="102"/>
      <c r="L50" s="102"/>
      <c r="M50" s="102"/>
      <c r="N50" s="102"/>
    </row>
    <row r="51" spans="1:14" x14ac:dyDescent="0.3">
      <c r="A51" s="143" t="s">
        <v>112</v>
      </c>
      <c r="B51" s="144" t="s">
        <v>132</v>
      </c>
      <c r="C51" s="145">
        <v>0.32600000000000001</v>
      </c>
      <c r="D51" s="145" t="s">
        <v>130</v>
      </c>
      <c r="E51" s="145">
        <v>1.56</v>
      </c>
      <c r="F51" s="146" t="s">
        <v>275</v>
      </c>
      <c r="G51" s="147">
        <v>0.6</v>
      </c>
      <c r="H51" s="145" t="s">
        <v>284</v>
      </c>
      <c r="I51" s="148">
        <v>1.03</v>
      </c>
      <c r="J51" s="102"/>
      <c r="K51" s="102"/>
      <c r="L51" s="102"/>
      <c r="M51" s="102"/>
      <c r="N51" s="102"/>
    </row>
    <row r="52" spans="1:14" x14ac:dyDescent="0.3">
      <c r="A52" s="143" t="s">
        <v>113</v>
      </c>
      <c r="B52" s="144" t="s">
        <v>132</v>
      </c>
      <c r="C52" s="145">
        <v>0.35899999999999999</v>
      </c>
      <c r="D52" s="145" t="s">
        <v>130</v>
      </c>
      <c r="E52" s="145">
        <v>1.56</v>
      </c>
      <c r="F52" s="146" t="s">
        <v>275</v>
      </c>
      <c r="G52" s="147">
        <v>0.6</v>
      </c>
      <c r="H52" s="145" t="s">
        <v>284</v>
      </c>
      <c r="I52" s="148">
        <v>1.03</v>
      </c>
      <c r="J52" s="102"/>
      <c r="K52" s="102"/>
      <c r="L52" s="102"/>
      <c r="M52" s="102"/>
      <c r="N52" s="102"/>
    </row>
    <row r="53" spans="1:14" x14ac:dyDescent="0.3">
      <c r="A53" s="143" t="s">
        <v>114</v>
      </c>
      <c r="B53" s="144" t="s">
        <v>132</v>
      </c>
      <c r="C53" s="145">
        <v>0.34599999999999997</v>
      </c>
      <c r="D53" s="145" t="s">
        <v>130</v>
      </c>
      <c r="E53" s="145">
        <v>1.56</v>
      </c>
      <c r="F53" s="146" t="s">
        <v>275</v>
      </c>
      <c r="G53" s="147">
        <v>0.6</v>
      </c>
      <c r="H53" s="145" t="s">
        <v>284</v>
      </c>
      <c r="I53" s="148">
        <v>1.03</v>
      </c>
      <c r="J53" s="102"/>
      <c r="K53" s="102"/>
      <c r="L53" s="102"/>
      <c r="M53" s="102"/>
      <c r="N53" s="102"/>
    </row>
    <row r="54" spans="1:14" x14ac:dyDescent="0.3">
      <c r="A54" s="143" t="s">
        <v>115</v>
      </c>
      <c r="B54" s="144" t="s">
        <v>132</v>
      </c>
      <c r="C54" s="145">
        <v>0.32600000000000001</v>
      </c>
      <c r="D54" s="145" t="s">
        <v>130</v>
      </c>
      <c r="E54" s="145">
        <v>1.56</v>
      </c>
      <c r="F54" s="146" t="s">
        <v>275</v>
      </c>
      <c r="G54" s="147">
        <v>0.6</v>
      </c>
      <c r="H54" s="145" t="s">
        <v>284</v>
      </c>
      <c r="I54" s="148">
        <v>1.03</v>
      </c>
      <c r="J54" s="102"/>
      <c r="K54" s="102"/>
      <c r="L54" s="102"/>
      <c r="M54" s="102"/>
      <c r="N54" s="102"/>
    </row>
    <row r="55" spans="1:14" x14ac:dyDescent="0.3">
      <c r="A55" s="143" t="s">
        <v>116</v>
      </c>
      <c r="B55" s="144" t="s">
        <v>132</v>
      </c>
      <c r="C55" s="145">
        <v>0.30499999999999999</v>
      </c>
      <c r="D55" s="145" t="s">
        <v>130</v>
      </c>
      <c r="E55" s="145">
        <v>1.56</v>
      </c>
      <c r="F55" s="146" t="s">
        <v>275</v>
      </c>
      <c r="G55" s="147">
        <v>0.6</v>
      </c>
      <c r="H55" s="145" t="s">
        <v>284</v>
      </c>
      <c r="I55" s="148">
        <v>1.03</v>
      </c>
      <c r="J55" s="102"/>
      <c r="K55" s="102"/>
      <c r="L55" s="102"/>
      <c r="M55" s="102"/>
      <c r="N55" s="102"/>
    </row>
    <row r="56" spans="1:14" x14ac:dyDescent="0.3">
      <c r="A56" s="143" t="s">
        <v>128</v>
      </c>
      <c r="B56" s="144" t="s">
        <v>132</v>
      </c>
      <c r="C56" s="145">
        <v>0.32300000000000001</v>
      </c>
      <c r="D56" s="145" t="s">
        <v>130</v>
      </c>
      <c r="E56" s="145">
        <v>1.56</v>
      </c>
      <c r="F56" s="146" t="s">
        <v>275</v>
      </c>
      <c r="G56" s="147">
        <v>0.6</v>
      </c>
      <c r="H56" s="145" t="s">
        <v>284</v>
      </c>
      <c r="I56" s="148">
        <v>1.03</v>
      </c>
      <c r="J56" s="102"/>
      <c r="K56" s="102"/>
      <c r="L56" s="102"/>
      <c r="M56" s="102"/>
      <c r="N56" s="102"/>
    </row>
    <row r="57" spans="1:14" x14ac:dyDescent="0.3">
      <c r="A57" s="143" t="s">
        <v>129</v>
      </c>
      <c r="B57" s="144" t="s">
        <v>132</v>
      </c>
      <c r="C57" s="145">
        <v>0.36699999999999999</v>
      </c>
      <c r="D57" s="145" t="s">
        <v>130</v>
      </c>
      <c r="E57" s="145">
        <v>1.56</v>
      </c>
      <c r="F57" s="146" t="s">
        <v>275</v>
      </c>
      <c r="G57" s="147">
        <v>0.6</v>
      </c>
      <c r="H57" s="145" t="s">
        <v>284</v>
      </c>
      <c r="I57" s="148">
        <v>1.03</v>
      </c>
      <c r="J57" s="102"/>
      <c r="K57" s="102"/>
      <c r="L57" s="102"/>
      <c r="M57" s="102"/>
      <c r="N57" s="102"/>
    </row>
    <row r="58" spans="1:14" x14ac:dyDescent="0.3">
      <c r="A58" s="143" t="s">
        <v>117</v>
      </c>
      <c r="B58" s="144" t="s">
        <v>132</v>
      </c>
      <c r="C58" s="145">
        <v>0.36</v>
      </c>
      <c r="D58" s="145" t="s">
        <v>130</v>
      </c>
      <c r="E58" s="145">
        <v>1.56</v>
      </c>
      <c r="F58" s="146" t="s">
        <v>275</v>
      </c>
      <c r="G58" s="147">
        <v>0.6</v>
      </c>
      <c r="H58" s="145" t="s">
        <v>284</v>
      </c>
      <c r="I58" s="148">
        <v>1.03</v>
      </c>
      <c r="J58" s="102"/>
      <c r="K58" s="102"/>
      <c r="L58" s="102"/>
      <c r="M58" s="102"/>
      <c r="N58" s="102"/>
    </row>
    <row r="59" spans="1:14" x14ac:dyDescent="0.3">
      <c r="A59" s="143" t="s">
        <v>118</v>
      </c>
      <c r="B59" s="144" t="s">
        <v>132</v>
      </c>
      <c r="C59" s="145">
        <v>0.36799999999999999</v>
      </c>
      <c r="D59" s="145" t="s">
        <v>130</v>
      </c>
      <c r="E59" s="145">
        <v>1.56</v>
      </c>
      <c r="F59" s="146" t="s">
        <v>275</v>
      </c>
      <c r="G59" s="147">
        <v>0.6</v>
      </c>
      <c r="H59" s="145" t="s">
        <v>284</v>
      </c>
      <c r="I59" s="148">
        <v>1.03</v>
      </c>
      <c r="J59" s="102"/>
      <c r="K59" s="102"/>
      <c r="L59" s="102"/>
      <c r="M59" s="102"/>
      <c r="N59" s="102"/>
    </row>
    <row r="60" spans="1:14" x14ac:dyDescent="0.3">
      <c r="A60" s="143" t="s">
        <v>119</v>
      </c>
      <c r="B60" s="144" t="s">
        <v>132</v>
      </c>
      <c r="C60" s="145">
        <v>0.30599999999999999</v>
      </c>
      <c r="D60" s="145" t="s">
        <v>130</v>
      </c>
      <c r="E60" s="145">
        <v>1.56</v>
      </c>
      <c r="F60" s="146" t="s">
        <v>275</v>
      </c>
      <c r="G60" s="147">
        <v>0.6</v>
      </c>
      <c r="H60" s="145" t="s">
        <v>284</v>
      </c>
      <c r="I60" s="148">
        <v>1.03</v>
      </c>
      <c r="J60" s="102"/>
      <c r="K60" s="102"/>
      <c r="L60" s="102"/>
      <c r="M60" s="102"/>
      <c r="N60" s="102"/>
    </row>
    <row r="61" spans="1:14" x14ac:dyDescent="0.3">
      <c r="A61" s="143" t="s">
        <v>120</v>
      </c>
      <c r="B61" s="144" t="s">
        <v>132</v>
      </c>
      <c r="C61" s="145">
        <v>0.313</v>
      </c>
      <c r="D61" s="145" t="s">
        <v>130</v>
      </c>
      <c r="E61" s="145">
        <v>1.56</v>
      </c>
      <c r="F61" s="146" t="s">
        <v>275</v>
      </c>
      <c r="G61" s="147">
        <v>0.6</v>
      </c>
      <c r="H61" s="145" t="s">
        <v>284</v>
      </c>
      <c r="I61" s="148">
        <v>1.03</v>
      </c>
      <c r="J61" s="102"/>
      <c r="K61" s="102"/>
      <c r="L61" s="102"/>
      <c r="M61" s="102"/>
      <c r="N61" s="102"/>
    </row>
    <row r="62" spans="1:14" x14ac:dyDescent="0.3">
      <c r="A62" s="143" t="s">
        <v>32</v>
      </c>
      <c r="B62" s="144" t="s">
        <v>133</v>
      </c>
      <c r="C62" s="145">
        <v>0.37</v>
      </c>
      <c r="D62" s="145" t="s">
        <v>161</v>
      </c>
      <c r="E62" s="145">
        <v>1.56</v>
      </c>
      <c r="F62" s="146" t="s">
        <v>275</v>
      </c>
      <c r="G62" s="147">
        <v>0.6</v>
      </c>
      <c r="H62" s="145" t="s">
        <v>284</v>
      </c>
      <c r="I62" s="148">
        <v>1.03</v>
      </c>
      <c r="J62" s="102"/>
      <c r="K62" s="102"/>
      <c r="L62" s="102"/>
      <c r="M62" s="102"/>
      <c r="N62" s="102"/>
    </row>
    <row r="63" spans="1:14" x14ac:dyDescent="0.3">
      <c r="A63" s="143" t="s">
        <v>90</v>
      </c>
      <c r="B63" s="144" t="s">
        <v>83</v>
      </c>
      <c r="C63" s="145">
        <v>0.45</v>
      </c>
      <c r="D63" s="145" t="s">
        <v>161</v>
      </c>
      <c r="E63" s="145">
        <v>1.3</v>
      </c>
      <c r="F63" s="146" t="s">
        <v>275</v>
      </c>
      <c r="G63" s="147">
        <v>0.45</v>
      </c>
      <c r="H63" s="145" t="s">
        <v>277</v>
      </c>
      <c r="I63" s="148">
        <v>0.43</v>
      </c>
      <c r="J63" s="102"/>
      <c r="K63" s="102"/>
      <c r="L63" s="102"/>
      <c r="M63" s="102"/>
      <c r="N63" s="102"/>
    </row>
    <row r="64" spans="1:14" x14ac:dyDescent="0.3">
      <c r="A64" s="143" t="s">
        <v>33</v>
      </c>
      <c r="B64" s="144" t="s">
        <v>134</v>
      </c>
      <c r="C64" s="145">
        <v>0.39</v>
      </c>
      <c r="D64" s="145" t="s">
        <v>161</v>
      </c>
      <c r="E64" s="145">
        <v>1.3</v>
      </c>
      <c r="F64" s="146" t="s">
        <v>275</v>
      </c>
      <c r="G64" s="147">
        <v>0.45</v>
      </c>
      <c r="H64" s="145" t="s">
        <v>277</v>
      </c>
      <c r="I64" s="148">
        <v>0.43</v>
      </c>
      <c r="J64" s="102"/>
      <c r="K64" s="102"/>
      <c r="L64" s="102"/>
      <c r="M64" s="102"/>
      <c r="N64" s="102"/>
    </row>
    <row r="65" spans="1:14" x14ac:dyDescent="0.3">
      <c r="A65" s="143" t="s">
        <v>34</v>
      </c>
      <c r="B65" s="144" t="s">
        <v>135</v>
      </c>
      <c r="C65" s="145">
        <v>0.44</v>
      </c>
      <c r="D65" s="145" t="s">
        <v>161</v>
      </c>
      <c r="E65" s="145">
        <v>1.3</v>
      </c>
      <c r="F65" s="146" t="s">
        <v>275</v>
      </c>
      <c r="G65" s="147">
        <v>0.45</v>
      </c>
      <c r="H65" s="145" t="s">
        <v>277</v>
      </c>
      <c r="I65" s="148">
        <v>0.43</v>
      </c>
      <c r="J65" s="102"/>
      <c r="K65" s="102"/>
      <c r="L65" s="102"/>
      <c r="M65" s="102"/>
      <c r="N65" s="102"/>
    </row>
    <row r="66" spans="1:14" x14ac:dyDescent="0.3">
      <c r="A66" s="143" t="s">
        <v>35</v>
      </c>
      <c r="B66" s="144" t="s">
        <v>84</v>
      </c>
      <c r="C66" s="145">
        <v>0.46</v>
      </c>
      <c r="D66" s="145" t="s">
        <v>161</v>
      </c>
      <c r="E66" s="145">
        <v>1.3</v>
      </c>
      <c r="F66" s="146" t="s">
        <v>275</v>
      </c>
      <c r="G66" s="147">
        <v>0.45</v>
      </c>
      <c r="H66" s="145" t="s">
        <v>277</v>
      </c>
      <c r="I66" s="148">
        <v>0.43</v>
      </c>
      <c r="J66" s="102"/>
      <c r="K66" s="102"/>
      <c r="L66" s="102"/>
      <c r="M66" s="102"/>
      <c r="N66" s="102"/>
    </row>
    <row r="67" spans="1:14" x14ac:dyDescent="0.3">
      <c r="A67" s="143" t="s">
        <v>36</v>
      </c>
      <c r="B67" s="144" t="s">
        <v>85</v>
      </c>
      <c r="C67" s="145">
        <v>0.46</v>
      </c>
      <c r="D67" s="145" t="s">
        <v>161</v>
      </c>
      <c r="E67" s="145">
        <v>1.3</v>
      </c>
      <c r="F67" s="146" t="s">
        <v>275</v>
      </c>
      <c r="G67" s="147">
        <v>0.45</v>
      </c>
      <c r="H67" s="145" t="s">
        <v>152</v>
      </c>
      <c r="I67" s="148">
        <v>0.59</v>
      </c>
      <c r="J67" s="102"/>
      <c r="K67" s="102"/>
      <c r="L67" s="102"/>
      <c r="M67" s="102"/>
      <c r="N67" s="102"/>
    </row>
    <row r="68" spans="1:14" x14ac:dyDescent="0.3">
      <c r="A68" s="143" t="s">
        <v>37</v>
      </c>
      <c r="B68" s="144" t="s">
        <v>136</v>
      </c>
      <c r="C68" s="145">
        <v>0.44</v>
      </c>
      <c r="D68" s="145" t="s">
        <v>161</v>
      </c>
      <c r="E68" s="145">
        <v>1.3</v>
      </c>
      <c r="F68" s="146" t="s">
        <v>275</v>
      </c>
      <c r="G68" s="147">
        <v>0.45</v>
      </c>
      <c r="H68" s="145" t="s">
        <v>277</v>
      </c>
      <c r="I68" s="148">
        <v>0.43</v>
      </c>
      <c r="J68" s="102"/>
      <c r="K68" s="102"/>
      <c r="L68" s="102"/>
      <c r="M68" s="102"/>
      <c r="N68" s="102"/>
    </row>
    <row r="69" spans="1:14" x14ac:dyDescent="0.3">
      <c r="A69" s="143" t="s">
        <v>38</v>
      </c>
      <c r="B69" s="144" t="s">
        <v>86</v>
      </c>
      <c r="C69" s="145">
        <v>0.46</v>
      </c>
      <c r="D69" s="145" t="s">
        <v>161</v>
      </c>
      <c r="E69" s="145">
        <v>1.3</v>
      </c>
      <c r="F69" s="146" t="s">
        <v>275</v>
      </c>
      <c r="G69" s="147">
        <v>0.45</v>
      </c>
      <c r="H69" s="145" t="s">
        <v>277</v>
      </c>
      <c r="I69" s="148">
        <v>0.43</v>
      </c>
      <c r="J69" s="102"/>
      <c r="K69" s="102"/>
      <c r="L69" s="102"/>
      <c r="M69" s="102"/>
      <c r="N69" s="102"/>
    </row>
    <row r="70" spans="1:14" x14ac:dyDescent="0.3">
      <c r="A70" s="143" t="s">
        <v>39</v>
      </c>
      <c r="B70" s="144" t="s">
        <v>137</v>
      </c>
      <c r="C70" s="145">
        <v>0.48</v>
      </c>
      <c r="D70" s="145" t="s">
        <v>161</v>
      </c>
      <c r="E70" s="145">
        <v>2.4</v>
      </c>
      <c r="F70" s="145" t="s">
        <v>285</v>
      </c>
      <c r="G70" s="147">
        <v>0.45</v>
      </c>
      <c r="H70" s="145" t="s">
        <v>277</v>
      </c>
      <c r="I70" s="148">
        <v>0.43</v>
      </c>
      <c r="J70" s="102"/>
      <c r="K70" s="102"/>
      <c r="L70" s="102"/>
      <c r="M70" s="102"/>
      <c r="N70" s="102"/>
    </row>
    <row r="71" spans="1:14" x14ac:dyDescent="0.3">
      <c r="A71" s="143" t="s">
        <v>40</v>
      </c>
      <c r="B71" s="144" t="s">
        <v>87</v>
      </c>
      <c r="C71" s="145">
        <v>0.46</v>
      </c>
      <c r="D71" s="145" t="s">
        <v>150</v>
      </c>
      <c r="E71" s="145">
        <v>1.3</v>
      </c>
      <c r="F71" s="146" t="s">
        <v>275</v>
      </c>
      <c r="G71" s="147">
        <v>0.45</v>
      </c>
      <c r="H71" s="145" t="s">
        <v>277</v>
      </c>
      <c r="I71" s="148">
        <v>0.43</v>
      </c>
      <c r="J71" s="102"/>
      <c r="K71" s="102"/>
      <c r="L71" s="102"/>
      <c r="M71" s="102"/>
      <c r="N71" s="102"/>
    </row>
    <row r="72" spans="1:14" x14ac:dyDescent="0.3">
      <c r="A72" s="143" t="s">
        <v>41</v>
      </c>
      <c r="B72" s="144" t="s">
        <v>88</v>
      </c>
      <c r="C72" s="145">
        <v>0.44</v>
      </c>
      <c r="D72" s="145" t="s">
        <v>161</v>
      </c>
      <c r="E72" s="145">
        <v>1.3</v>
      </c>
      <c r="F72" s="146" t="s">
        <v>275</v>
      </c>
      <c r="G72" s="147">
        <v>0.45</v>
      </c>
      <c r="H72" s="145" t="s">
        <v>277</v>
      </c>
      <c r="I72" s="148">
        <v>0.43</v>
      </c>
      <c r="J72" s="102"/>
      <c r="K72" s="102"/>
      <c r="L72" s="102"/>
      <c r="M72" s="102"/>
      <c r="N72" s="102"/>
    </row>
    <row r="73" spans="1:14" x14ac:dyDescent="0.3">
      <c r="A73" s="143" t="s">
        <v>138</v>
      </c>
      <c r="B73" s="144" t="s">
        <v>140</v>
      </c>
      <c r="C73" s="145">
        <v>0.46</v>
      </c>
      <c r="D73" s="145" t="s">
        <v>151</v>
      </c>
      <c r="E73" s="145">
        <v>1.3</v>
      </c>
      <c r="F73" s="146" t="s">
        <v>275</v>
      </c>
      <c r="G73" s="147">
        <v>0.45</v>
      </c>
      <c r="H73" s="145" t="s">
        <v>277</v>
      </c>
      <c r="I73" s="148">
        <v>0.43</v>
      </c>
      <c r="J73" s="102"/>
      <c r="K73" s="102"/>
      <c r="L73" s="102"/>
      <c r="M73" s="102"/>
      <c r="N73" s="102"/>
    </row>
    <row r="74" spans="1:14" x14ac:dyDescent="0.3">
      <c r="A74" s="143" t="s">
        <v>42</v>
      </c>
      <c r="B74" s="144" t="s">
        <v>139</v>
      </c>
      <c r="C74" s="145">
        <v>0.34</v>
      </c>
      <c r="D74" s="145" t="s">
        <v>161</v>
      </c>
      <c r="E74" s="145">
        <v>1.3</v>
      </c>
      <c r="F74" s="146" t="s">
        <v>275</v>
      </c>
      <c r="G74" s="147">
        <v>0.45</v>
      </c>
      <c r="H74" s="145" t="s">
        <v>277</v>
      </c>
      <c r="I74" s="148">
        <v>0.43</v>
      </c>
      <c r="J74" s="102"/>
      <c r="K74" s="102"/>
      <c r="L74" s="102"/>
      <c r="M74" s="102"/>
      <c r="N74" s="102"/>
    </row>
    <row r="75" spans="1:14" x14ac:dyDescent="0.3">
      <c r="A75" s="143" t="s">
        <v>43</v>
      </c>
      <c r="B75" s="144" t="s">
        <v>162</v>
      </c>
      <c r="C75" s="145">
        <v>0.5</v>
      </c>
      <c r="D75" s="145" t="s">
        <v>161</v>
      </c>
      <c r="E75" s="145">
        <v>1.56</v>
      </c>
      <c r="F75" s="146" t="s">
        <v>275</v>
      </c>
      <c r="G75" s="147">
        <v>0.53</v>
      </c>
      <c r="H75" s="145" t="s">
        <v>276</v>
      </c>
      <c r="I75" s="148">
        <v>0.25</v>
      </c>
      <c r="J75" s="102"/>
      <c r="K75" s="102"/>
      <c r="L75" s="102"/>
      <c r="M75" s="102"/>
      <c r="N75" s="102"/>
    </row>
    <row r="76" spans="1:14" x14ac:dyDescent="0.3">
      <c r="A76" s="143" t="s">
        <v>44</v>
      </c>
      <c r="B76" s="144" t="s">
        <v>89</v>
      </c>
      <c r="C76" s="145">
        <v>0.57999999999999996</v>
      </c>
      <c r="D76" s="145" t="s">
        <v>161</v>
      </c>
      <c r="E76" s="145">
        <v>1.56</v>
      </c>
      <c r="F76" s="146" t="s">
        <v>275</v>
      </c>
      <c r="G76" s="147">
        <v>0.3</v>
      </c>
      <c r="H76" s="145" t="s">
        <v>278</v>
      </c>
      <c r="I76" s="148">
        <v>0.25</v>
      </c>
      <c r="J76" s="102"/>
      <c r="K76" s="102"/>
      <c r="L76" s="102"/>
      <c r="M76" s="102"/>
      <c r="N76" s="102"/>
    </row>
    <row r="77" spans="1:14" x14ac:dyDescent="0.3">
      <c r="A77" s="143" t="s">
        <v>47</v>
      </c>
      <c r="B77" s="144" t="s">
        <v>141</v>
      </c>
      <c r="C77" s="145">
        <v>0.37</v>
      </c>
      <c r="D77" s="145" t="s">
        <v>161</v>
      </c>
      <c r="E77" s="145">
        <v>1.3</v>
      </c>
      <c r="F77" s="146" t="s">
        <v>275</v>
      </c>
      <c r="G77" s="147">
        <v>0.55000000000000004</v>
      </c>
      <c r="H77" s="145" t="s">
        <v>152</v>
      </c>
      <c r="I77" s="148">
        <v>0.43</v>
      </c>
      <c r="J77" s="102"/>
      <c r="K77" s="102"/>
      <c r="L77" s="102"/>
      <c r="M77" s="102"/>
      <c r="N77" s="102"/>
    </row>
    <row r="78" spans="1:14" x14ac:dyDescent="0.3">
      <c r="A78" s="143" t="s">
        <v>45</v>
      </c>
      <c r="B78" s="144" t="s">
        <v>96</v>
      </c>
      <c r="C78" s="145">
        <v>0.37</v>
      </c>
      <c r="D78" s="145" t="s">
        <v>161</v>
      </c>
      <c r="E78" s="145">
        <v>1.3</v>
      </c>
      <c r="F78" s="146" t="s">
        <v>275</v>
      </c>
      <c r="G78" s="147">
        <v>0.55000000000000004</v>
      </c>
      <c r="H78" s="145" t="s">
        <v>152</v>
      </c>
      <c r="I78" s="148">
        <v>0.43</v>
      </c>
      <c r="J78" s="102"/>
      <c r="K78" s="102"/>
      <c r="L78" s="102"/>
      <c r="M78" s="102"/>
      <c r="N78" s="102"/>
    </row>
    <row r="79" spans="1:14" x14ac:dyDescent="0.3">
      <c r="A79" s="143" t="s">
        <v>46</v>
      </c>
      <c r="B79" s="144" t="s">
        <v>95</v>
      </c>
      <c r="C79" s="145">
        <v>0.38</v>
      </c>
      <c r="D79" s="145" t="s">
        <v>161</v>
      </c>
      <c r="E79" s="145">
        <v>1.3</v>
      </c>
      <c r="F79" s="146" t="s">
        <v>275</v>
      </c>
      <c r="G79" s="147">
        <v>0.55000000000000004</v>
      </c>
      <c r="H79" s="145" t="s">
        <v>153</v>
      </c>
      <c r="I79" s="148">
        <v>0.43</v>
      </c>
      <c r="J79" s="102"/>
      <c r="K79" s="102"/>
      <c r="L79" s="102"/>
      <c r="M79" s="102"/>
      <c r="N79" s="102"/>
    </row>
    <row r="80" spans="1:14" x14ac:dyDescent="0.3">
      <c r="A80" s="143" t="s">
        <v>48</v>
      </c>
      <c r="B80" s="144" t="s">
        <v>94</v>
      </c>
      <c r="C80" s="145">
        <v>0.36</v>
      </c>
      <c r="D80" s="145" t="s">
        <v>161</v>
      </c>
      <c r="E80" s="145">
        <v>1.3</v>
      </c>
      <c r="F80" s="146" t="s">
        <v>275</v>
      </c>
      <c r="G80" s="147">
        <v>0.55000000000000004</v>
      </c>
      <c r="H80" s="145" t="s">
        <v>153</v>
      </c>
      <c r="I80" s="148">
        <v>0.43</v>
      </c>
      <c r="J80" s="102"/>
      <c r="K80" s="102"/>
      <c r="L80" s="102"/>
      <c r="M80" s="102"/>
      <c r="N80" s="102"/>
    </row>
    <row r="81" spans="1:14" x14ac:dyDescent="0.3">
      <c r="A81" s="143" t="s">
        <v>49</v>
      </c>
      <c r="B81" s="144" t="s">
        <v>142</v>
      </c>
      <c r="C81" s="145">
        <v>0.37</v>
      </c>
      <c r="D81" s="145" t="s">
        <v>161</v>
      </c>
      <c r="E81" s="145">
        <v>1.56</v>
      </c>
      <c r="F81" s="146" t="s">
        <v>275</v>
      </c>
      <c r="G81" s="147">
        <v>0.43</v>
      </c>
      <c r="H81" s="145" t="s">
        <v>279</v>
      </c>
      <c r="I81" s="148">
        <v>0.25</v>
      </c>
      <c r="J81" s="102"/>
      <c r="K81" s="102"/>
      <c r="L81" s="102"/>
      <c r="M81" s="102"/>
      <c r="N81" s="102"/>
    </row>
    <row r="82" spans="1:14" x14ac:dyDescent="0.3">
      <c r="A82" s="143" t="s">
        <v>158</v>
      </c>
      <c r="B82" s="144" t="s">
        <v>159</v>
      </c>
      <c r="C82" s="145">
        <v>0.35</v>
      </c>
      <c r="D82" s="145" t="s">
        <v>160</v>
      </c>
      <c r="E82" s="145">
        <v>1.3</v>
      </c>
      <c r="F82" s="146" t="s">
        <v>275</v>
      </c>
      <c r="G82" s="147">
        <v>0.55000000000000004</v>
      </c>
      <c r="H82" s="145" t="s">
        <v>153</v>
      </c>
      <c r="I82" s="148">
        <v>0.43</v>
      </c>
      <c r="J82" s="102"/>
      <c r="K82" s="102"/>
      <c r="L82" s="102"/>
      <c r="M82" s="102"/>
      <c r="N82" s="102"/>
    </row>
    <row r="83" spans="1:14" x14ac:dyDescent="0.3">
      <c r="A83" s="143" t="s">
        <v>156</v>
      </c>
      <c r="B83" s="144" t="s">
        <v>157</v>
      </c>
      <c r="C83" s="145">
        <v>0.34</v>
      </c>
      <c r="D83" s="145" t="s">
        <v>161</v>
      </c>
      <c r="E83" s="145">
        <v>1.3</v>
      </c>
      <c r="F83" s="146" t="s">
        <v>275</v>
      </c>
      <c r="G83" s="147">
        <v>0.55000000000000004</v>
      </c>
      <c r="H83" s="145" t="s">
        <v>153</v>
      </c>
      <c r="I83" s="148">
        <v>0.43</v>
      </c>
      <c r="J83" s="102"/>
      <c r="K83" s="102"/>
      <c r="L83" s="102"/>
      <c r="M83" s="102"/>
      <c r="N83" s="102"/>
    </row>
    <row r="84" spans="1:14" x14ac:dyDescent="0.3">
      <c r="A84" s="143" t="s">
        <v>92</v>
      </c>
      <c r="B84" s="144" t="s">
        <v>93</v>
      </c>
      <c r="C84" s="145">
        <v>0.31</v>
      </c>
      <c r="D84" s="145" t="s">
        <v>161</v>
      </c>
      <c r="E84" s="145">
        <v>1.3</v>
      </c>
      <c r="F84" s="146" t="s">
        <v>275</v>
      </c>
      <c r="G84" s="147">
        <v>0.55000000000000004</v>
      </c>
      <c r="H84" s="145" t="s">
        <v>153</v>
      </c>
      <c r="I84" s="148">
        <v>0.43</v>
      </c>
      <c r="J84" s="102"/>
      <c r="K84" s="102"/>
      <c r="L84" s="102"/>
      <c r="M84" s="102"/>
      <c r="N84" s="102"/>
    </row>
    <row r="85" spans="1:14" x14ac:dyDescent="0.3">
      <c r="A85" s="143" t="s">
        <v>50</v>
      </c>
      <c r="B85" s="144" t="s">
        <v>143</v>
      </c>
      <c r="C85" s="145">
        <v>0.43</v>
      </c>
      <c r="D85" s="145" t="s">
        <v>161</v>
      </c>
      <c r="E85" s="145">
        <v>1.56</v>
      </c>
      <c r="F85" s="146" t="s">
        <v>275</v>
      </c>
      <c r="G85" s="147">
        <v>0.53</v>
      </c>
      <c r="H85" s="145" t="s">
        <v>276</v>
      </c>
      <c r="I85" s="148">
        <v>0.25</v>
      </c>
      <c r="J85" s="102"/>
      <c r="K85" s="102"/>
      <c r="L85" s="102"/>
      <c r="M85" s="102"/>
      <c r="N85" s="102"/>
    </row>
    <row r="86" spans="1:14" x14ac:dyDescent="0.3">
      <c r="A86" s="143" t="s">
        <v>51</v>
      </c>
      <c r="B86" s="144" t="s">
        <v>91</v>
      </c>
      <c r="C86" s="145">
        <v>0.38</v>
      </c>
      <c r="D86" s="145" t="s">
        <v>161</v>
      </c>
      <c r="E86" s="145">
        <v>1.56</v>
      </c>
      <c r="F86" s="146" t="s">
        <v>275</v>
      </c>
      <c r="G86" s="147">
        <v>0.6</v>
      </c>
      <c r="H86" s="145" t="s">
        <v>280</v>
      </c>
      <c r="I86" s="148">
        <v>0.25</v>
      </c>
      <c r="J86" s="102"/>
      <c r="K86" s="102"/>
      <c r="L86" s="102"/>
      <c r="M86" s="102"/>
      <c r="N86" s="102"/>
    </row>
    <row r="87" spans="1:14" x14ac:dyDescent="0.3">
      <c r="A87" s="143" t="s">
        <v>148</v>
      </c>
      <c r="B87" s="151"/>
      <c r="C87" s="145">
        <v>0.42</v>
      </c>
      <c r="D87" s="145" t="s">
        <v>161</v>
      </c>
      <c r="E87" s="145">
        <v>1.3</v>
      </c>
      <c r="F87" s="146" t="s">
        <v>275</v>
      </c>
      <c r="G87" s="152"/>
      <c r="H87" s="151"/>
      <c r="I87" s="153"/>
    </row>
    <row r="88" spans="1:14" ht="15" thickBot="1" x14ac:dyDescent="0.35">
      <c r="A88" s="154" t="s">
        <v>149</v>
      </c>
      <c r="B88" s="155"/>
      <c r="C88" s="156">
        <v>0.56999999999999995</v>
      </c>
      <c r="D88" s="157" t="s">
        <v>161</v>
      </c>
      <c r="E88" s="156">
        <v>1.56</v>
      </c>
      <c r="F88" s="156" t="s">
        <v>275</v>
      </c>
      <c r="G88" s="155"/>
      <c r="H88" s="155"/>
      <c r="I88" s="158"/>
    </row>
    <row r="92" spans="1:14" x14ac:dyDescent="0.3">
      <c r="A92" s="143" t="s">
        <v>208</v>
      </c>
    </row>
    <row r="93" spans="1:14" x14ac:dyDescent="0.3">
      <c r="A93" s="143" t="s">
        <v>209</v>
      </c>
    </row>
    <row r="94" spans="1:14" x14ac:dyDescent="0.3">
      <c r="A94" s="143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C1" workbookViewId="0">
      <selection activeCell="F16" sqref="F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57" t="s">
        <v>272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5"/>
      <c r="B3" s="5"/>
      <c r="C3" s="5"/>
      <c r="D3" s="5"/>
      <c r="E3" s="5"/>
      <c r="F3" s="5"/>
      <c r="G3" s="5"/>
      <c r="H3" s="5"/>
      <c r="I3" s="69"/>
      <c r="J3" s="69"/>
      <c r="K3" s="69"/>
      <c r="L3" s="69"/>
      <c r="M3" s="69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5"/>
      <c r="B4" s="5"/>
      <c r="C4" s="5"/>
      <c r="D4" s="5"/>
      <c r="E4" s="5"/>
      <c r="F4" s="5"/>
      <c r="G4" s="5"/>
      <c r="H4" s="5"/>
      <c r="I4" s="69"/>
      <c r="J4" s="69"/>
      <c r="K4" s="69"/>
      <c r="L4" s="69"/>
      <c r="M4" s="69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59" t="s">
        <v>207</v>
      </c>
      <c r="B5" s="160" t="s">
        <v>250</v>
      </c>
      <c r="C5" s="161" t="str">
        <f>Calculateur!S2</f>
        <v>Stock moyen de long terme (tCO₂/ha)</v>
      </c>
      <c r="D5" s="161" t="str">
        <f>Calculateur!T2</f>
        <v>Δstock CO₂ 30 ans (tCO₂/ha)</v>
      </c>
      <c r="E5" s="161" t="s">
        <v>228</v>
      </c>
      <c r="F5" s="161" t="s">
        <v>239</v>
      </c>
      <c r="G5" s="161" t="s">
        <v>240</v>
      </c>
      <c r="H5" s="162" t="s">
        <v>241</v>
      </c>
      <c r="I5" s="163" t="s">
        <v>242</v>
      </c>
      <c r="J5" s="164" t="s">
        <v>243</v>
      </c>
      <c r="K5" s="165" t="s">
        <v>244</v>
      </c>
      <c r="L5" s="88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66" t="str">
        <f>IF('Données projet'!$B$9="","",'Données projet'!$B$9)</f>
        <v>Pin laricio</v>
      </c>
      <c r="B6" s="167">
        <f>'Données projet'!D9</f>
        <v>5.990473999999999</v>
      </c>
      <c r="C6" s="168">
        <f ca="1">IF(OR('Données projet'!B9="",'Données projet'!C9="",'Données projet'!C9=0%),0,Calculateur!S3)</f>
        <v>271.38000364539801</v>
      </c>
      <c r="D6" s="168">
        <f>IF(OR('Données projet'!B9="",'Données projet'!C9="",'Données projet'!C9=0%),0,Calculateur!T3)</f>
        <v>264.52026741435606</v>
      </c>
      <c r="E6" s="168">
        <f ca="1">MIN(C6,D6)</f>
        <v>264.52026741435606</v>
      </c>
      <c r="F6" s="168">
        <f ca="1">E6*B6</f>
        <v>1584.601784418747</v>
      </c>
      <c r="G6" s="168">
        <f ca="1">F6*(100%-'Données projet'!$C$24)*(100%-'Données projet'!$C$25)*(100%-'Données projet'!$C$26)*(100%-'Données projet'!$C$27)</f>
        <v>1426.1416059768724</v>
      </c>
      <c r="H6" s="169">
        <f>IF(OR('Données projet'!B9="",'Données projet'!C9="",'Données projet'!C9=0%),0,AVERAGE(Calculateur!$AC$3:$AC$33)*B6)</f>
        <v>0</v>
      </c>
      <c r="I6" s="170">
        <f>H6*(100%-'Données projet'!$C$24)*(100%-'Données projet'!$C$25)*(100%-'Données projet'!$C$26)*(100%-'Données projet'!$C$27)</f>
        <v>0</v>
      </c>
      <c r="J6" s="171">
        <f>IF(OR('Données projet'!B9="",'Données projet'!C9="",'Données projet'!C9=0%),0,SUM(Calculateur!$V$3:$V$33)*VLOOKUP('Données projet'!$B$9,Paramètres!$A$1:$I$88,9,0)*B6)</f>
        <v>309.10845839999996</v>
      </c>
      <c r="K6" s="172">
        <f>J6*(100%-'Données projet'!$C$24)*(100%-'Données projet'!$C$25)*(100%-'Données projet'!$C$26)*(100%-'Données projet'!$C$27)</f>
        <v>278.19761255999998</v>
      </c>
      <c r="L6" s="173">
        <f ca="1">G6+I6+K6</f>
        <v>1704.3392185368723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74" t="str">
        <f>IF('Données projet'!$B$10="","",'Données projet'!$B$10)</f>
        <v>Cèdre de l'Atlas</v>
      </c>
      <c r="B7" s="175">
        <f>'Données projet'!D10</f>
        <v>3.9097269999999997</v>
      </c>
      <c r="C7" s="168">
        <f ca="1">IF(OR('Données projet'!B10="",'Données projet'!C10="",'Données projet'!C10=0%),0,Calculateur!AN3)</f>
        <v>337.78495403273814</v>
      </c>
      <c r="D7" s="168">
        <f>IF(OR('Données projet'!B10="",'Données projet'!C10="",'Données projet'!C10=0%),0,Calculateur!AO3)</f>
        <v>125.68207463669694</v>
      </c>
      <c r="E7" s="168">
        <f t="shared" ref="E7:E15" ca="1" si="0">MIN(C7,D7)</f>
        <v>125.68207463669694</v>
      </c>
      <c r="F7" s="168">
        <f t="shared" ref="F7:F15" ca="1" si="1">E7*B7</f>
        <v>491.38260062310917</v>
      </c>
      <c r="G7" s="168">
        <f ca="1">F7*(100%-'Données projet'!$C$24)*(100%-'Données projet'!$C$25)*(100%-'Données projet'!$C$26)*(100%-'Données projet'!$C$27)</f>
        <v>442.24434056079826</v>
      </c>
      <c r="H7" s="176">
        <f>IF(OR('Données projet'!B10="",'Données projet'!C10="",'Données projet'!C10=0%),0,AVERAGE(Calculateur!$AX$3:$AX$33)*B7)</f>
        <v>0</v>
      </c>
      <c r="I7" s="170">
        <f>H7*(100%-'Données projet'!$C$24)*(100%-'Données projet'!$C$25)*(100%-'Données projet'!$C$26)*(100%-'Données projet'!$C$27)</f>
        <v>0</v>
      </c>
      <c r="J7" s="171">
        <f>IF(OR('Données projet'!B10="",'Données projet'!C10="",'Données projet'!C10=0%),0,SUM(Calculateur!$AQ$3:$AQ$33)*VLOOKUP('Données projet'!$B$10,Paramètres!$A$1:$I$88,9,0)*B7)</f>
        <v>0</v>
      </c>
      <c r="K7" s="172">
        <f>J7*(100%-'Données projet'!$C$24)*(100%-'Données projet'!$C$25)*(100%-'Données projet'!$C$26)*(100%-'Données projet'!$C$27)</f>
        <v>0</v>
      </c>
      <c r="L7" s="173">
        <f t="shared" ref="L7:L15" ca="1" si="2">G7+I7+K7</f>
        <v>442.24434056079826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74" t="str">
        <f>IF('Données projet'!$B$11="","",'Données projet'!$B$11)</f>
        <v>Chêne sessile</v>
      </c>
      <c r="B8" s="175">
        <f>'Données projet'!D11</f>
        <v>1.063518</v>
      </c>
      <c r="C8" s="168">
        <f ca="1">IF(OR('Données projet'!B11="",'Données projet'!C11="",'Données projet'!C11=0%),0,Calculateur!BI3)</f>
        <v>418.35474121670717</v>
      </c>
      <c r="D8" s="168">
        <f>IF(OR('Données projet'!B11="",'Données projet'!C11="",'Données projet'!C11=0%),0,Calculateur!BJ3)</f>
        <v>240.19413322685813</v>
      </c>
      <c r="E8" s="168">
        <f t="shared" ca="1" si="0"/>
        <v>240.19413322685813</v>
      </c>
      <c r="F8" s="168">
        <f t="shared" ca="1" si="1"/>
        <v>255.45078418116168</v>
      </c>
      <c r="G8" s="168">
        <f ca="1">F8*(100%-'Données projet'!$C$24)*(100%-'Données projet'!$C$25)*(100%-'Données projet'!$C$26)*(100%-'Données projet'!$C$27)</f>
        <v>229.90570576304552</v>
      </c>
      <c r="H8" s="176">
        <f>IF(OR('Données projet'!B11="",'Données projet'!C11="",'Données projet'!C11=0%),0,AVERAGE(Calculateur!$BS$3:$BS$33)*B8)</f>
        <v>0</v>
      </c>
      <c r="I8" s="170">
        <f>H8*(100%-'Données projet'!$C$24)*(100%-'Données projet'!$C$25)*(100%-'Données projet'!$C$26)*(100%-'Données projet'!$C$27)</f>
        <v>0</v>
      </c>
      <c r="J8" s="171">
        <f>IF(OR('Données projet'!B11="",'Données projet'!C11="",'Données projet'!C11=0%),0,SUM(Calculateur!$BL$3:$BL$33)*VLOOKUP('Données projet'!$B$11,Paramètres!$A$1:$I$88,9,0)*B8)</f>
        <v>9.0399029999999989</v>
      </c>
      <c r="K8" s="172">
        <f>J8*(100%-'Données projet'!$C$24)*(100%-'Données projet'!$C$25)*(100%-'Données projet'!$C$26)*(100%-'Données projet'!$C$27)</f>
        <v>8.1359126999999987</v>
      </c>
      <c r="L8" s="173">
        <f t="shared" ca="1" si="2"/>
        <v>238.04161846304552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74" t="str">
        <f>IF('Données projet'!$B$12="","",'Données projet'!$B$12)</f>
        <v>Charme</v>
      </c>
      <c r="B9" s="175">
        <f>'Données projet'!D12</f>
        <v>0.27999199999999996</v>
      </c>
      <c r="C9" s="168">
        <f ca="1">IF(OR('Données projet'!B12="",'Données projet'!C12="",'Données projet'!C12=0%),0,Calculateur!CD3)</f>
        <v>623.21217629928469</v>
      </c>
      <c r="D9" s="168">
        <f>IF(OR('Données projet'!B12="",'Données projet'!C12="",'Données projet'!C12=0%),0,Calculateur!CE3)</f>
        <v>481.72972161993044</v>
      </c>
      <c r="E9" s="168">
        <f t="shared" ca="1" si="0"/>
        <v>481.72972161993044</v>
      </c>
      <c r="F9" s="168">
        <f t="shared" ca="1" si="1"/>
        <v>134.88046821580755</v>
      </c>
      <c r="G9" s="168">
        <f ca="1">F9*(100%-'Données projet'!$C$24)*(100%-'Données projet'!$C$25)*(100%-'Données projet'!$C$26)*(100%-'Données projet'!$C$27)</f>
        <v>121.3924213942268</v>
      </c>
      <c r="H9" s="176">
        <f>IF(OR('Données projet'!B12="",'Données projet'!C12="",'Données projet'!C12=0%),0,AVERAGE(Calculateur!$CN$3:$CN$33)*B9)</f>
        <v>0</v>
      </c>
      <c r="I9" s="170">
        <f>H9*(100%-'Données projet'!$C$24)*(100%-'Données projet'!$C$25)*(100%-'Données projet'!$C$26)*(100%-'Données projet'!$C$27)</f>
        <v>0</v>
      </c>
      <c r="J9" s="171">
        <f>IF(OR('Données projet'!B12="",'Données projet'!C12="",'Données projet'!C12=0%),0,SUM(Calculateur!$CG$3:$CG$33)*VLOOKUP('Données projet'!$B$12,Paramètres!$A$1:$I$88,9,0)*B9)</f>
        <v>3.7798919999999994</v>
      </c>
      <c r="K9" s="172">
        <f>J9*(100%-'Données projet'!$C$24)*(100%-'Données projet'!$C$25)*(100%-'Données projet'!$C$26)*(100%-'Données projet'!$C$27)</f>
        <v>3.4019027999999993</v>
      </c>
      <c r="L9" s="173">
        <f t="shared" ca="1" si="2"/>
        <v>124.7943241942268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74" t="str">
        <f>IF('Données projet'!$B$13="","",'Données projet'!$B$13)</f>
        <v>Alisier torminal</v>
      </c>
      <c r="B10" s="175">
        <f>'Données projet'!D13</f>
        <v>9.0320000000000001E-3</v>
      </c>
      <c r="C10" s="168">
        <f ca="1">IF(OR('Données projet'!B13="",'Données projet'!C13="",'Données projet'!C13=0%),0,Calculateur!CY3)</f>
        <v>450.52897460309299</v>
      </c>
      <c r="D10" s="168">
        <f>IF(OR('Données projet'!B13="",'Données projet'!C13="",'Données projet'!C13=0%),0,Calculateur!CZ3)</f>
        <v>256.43229384163016</v>
      </c>
      <c r="E10" s="168">
        <f t="shared" ca="1" si="0"/>
        <v>256.43229384163016</v>
      </c>
      <c r="F10" s="168">
        <f t="shared" ca="1" si="1"/>
        <v>2.3160964779776037</v>
      </c>
      <c r="G10" s="168">
        <f ca="1">F10*(100%-'Données projet'!$C$24)*(100%-'Données projet'!$C$25)*(100%-'Données projet'!$C$26)*(100%-'Données projet'!$C$27)</f>
        <v>2.0844868301798432</v>
      </c>
      <c r="H10" s="176">
        <f>IF(OR('Données projet'!B13="",'Données projet'!C13="",'Données projet'!C13=0%),0,AVERAGE(Calculateur!$DI$3:$DI$33)*B10)</f>
        <v>0</v>
      </c>
      <c r="I10" s="170">
        <f>H10*(100%-'Données projet'!$C$24)*(100%-'Données projet'!$C$25)*(100%-'Données projet'!$C$26)*(100%-'Données projet'!$C$27)</f>
        <v>0</v>
      </c>
      <c r="J10" s="171">
        <f>IF(OR('Données projet'!B13="",'Données projet'!C13="",'Données projet'!C13=0%),0,SUM(Calculateur!$DB$3:$DB$33)*VLOOKUP('Données projet'!$B$13,Paramètres!$A$1:$I$88,9,0)*B10)</f>
        <v>7.6772000000000007E-2</v>
      </c>
      <c r="K10" s="172">
        <f>J10*(100%-'Données projet'!$C$24)*(100%-'Données projet'!$C$25)*(100%-'Données projet'!$C$26)*(100%-'Données projet'!$C$27)</f>
        <v>6.9094800000000012E-2</v>
      </c>
      <c r="L10" s="173">
        <f t="shared" ca="1" si="2"/>
        <v>2.1535816301798434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74" t="str">
        <f>IF('Données projet'!$B$14="","",'Données projet'!$B$14)</f>
        <v>Chêne pubescent</v>
      </c>
      <c r="B11" s="175">
        <f>'Données projet'!D14</f>
        <v>9.0320000000000001E-3</v>
      </c>
      <c r="C11" s="168">
        <f ca="1">IF(OR('Données projet'!B14="",'Données projet'!C14="",'Données projet'!C14=0%),0,Calculateur!DT3)</f>
        <v>474.63177687063143</v>
      </c>
      <c r="D11" s="168">
        <f>IF(OR('Données projet'!B14="",'Données projet'!C14="",'Données projet'!C14=0%),0,Calculateur!DU3)</f>
        <v>268.5956535713255</v>
      </c>
      <c r="E11" s="168">
        <f t="shared" ca="1" si="0"/>
        <v>268.5956535713255</v>
      </c>
      <c r="F11" s="168">
        <f t="shared" ca="1" si="1"/>
        <v>2.4259559430562119</v>
      </c>
      <c r="G11" s="168">
        <f ca="1">F11*(100%-'Données projet'!$C$24)*(100%-'Données projet'!$C$25)*(100%-'Données projet'!$C$26)*(100%-'Données projet'!$C$27)</f>
        <v>2.1833603487505906</v>
      </c>
      <c r="H11" s="176">
        <f>IF(OR('Données projet'!B14="",'Données projet'!C14="",'Données projet'!C14=0%),0,AVERAGE(Calculateur!$ED$3:$ED$33)*B11)</f>
        <v>0</v>
      </c>
      <c r="I11" s="170">
        <f>H11*(100%-'Données projet'!$C$24)*(100%-'Données projet'!$C$25)*(100%-'Données projet'!$C$26)*(100%-'Données projet'!$C$27)</f>
        <v>0</v>
      </c>
      <c r="J11" s="171">
        <f>IF(OR('Données projet'!B14="",'Données projet'!C14="",'Données projet'!C14=0%),0,SUM(Calculateur!$DW$3:$DW$33)*VLOOKUP('Données projet'!$B$14,Paramètres!$A$1:$I$88,9,0)*B11)</f>
        <v>7.6772000000000007E-2</v>
      </c>
      <c r="K11" s="172">
        <f>J11*(100%-'Données projet'!$C$24)*(100%-'Données projet'!$C$25)*(100%-'Données projet'!$C$26)*(100%-'Données projet'!$C$27)</f>
        <v>6.9094800000000012E-2</v>
      </c>
      <c r="L11" s="173">
        <f t="shared" ca="1" si="2"/>
        <v>2.2524551487505908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74" t="str">
        <f>IF('Données projet'!$B$15="","",'Données projet'!$B$15)</f>
        <v>Chêne rouge d'Amérique</v>
      </c>
      <c r="B12" s="175">
        <f>'Données projet'!D15</f>
        <v>9.0320000000000001E-3</v>
      </c>
      <c r="C12" s="168">
        <f ca="1">IF(OR('Données projet'!B15="",'Données projet'!C15="",'Données projet'!C15=0%),0,Calculateur!EO3)</f>
        <v>402.25078715328965</v>
      </c>
      <c r="D12" s="168">
        <f>IF(OR('Données projet'!B15="",'Données projet'!C15="",'Données projet'!C15=0%),0,Calculateur!EP3)</f>
        <v>232.06583422454258</v>
      </c>
      <c r="E12" s="168">
        <f t="shared" ca="1" si="0"/>
        <v>232.06583422454258</v>
      </c>
      <c r="F12" s="168">
        <f t="shared" ca="1" si="1"/>
        <v>2.0960186147160687</v>
      </c>
      <c r="G12" s="168">
        <f ca="1">F12*(100%-'Données projet'!$C$24)*(100%-'Données projet'!$C$25)*(100%-'Données projet'!$C$26)*(100%-'Données projet'!$C$27)</f>
        <v>1.8864167532444618</v>
      </c>
      <c r="H12" s="176">
        <f>IF(OR('Données projet'!B15="",'Données projet'!C15="",'Données projet'!C15=0%),0,AVERAGE(Calculateur!$EY$3:$EY$33)*B12)</f>
        <v>0</v>
      </c>
      <c r="I12" s="170">
        <f>H12*(100%-'Données projet'!$C$24)*(100%-'Données projet'!$C$25)*(100%-'Données projet'!$C$26)*(100%-'Données projet'!$C$27)</f>
        <v>0</v>
      </c>
      <c r="J12" s="171">
        <f>IF(OR('Données projet'!B15="",'Données projet'!C15="",'Données projet'!C15=0%),0,SUM(Calculateur!$ER$3:$ER$33)*VLOOKUP('Données projet'!$B$15,Paramètres!$A$1:$I$88,9,0)*B12)</f>
        <v>7.6772000000000007E-2</v>
      </c>
      <c r="K12" s="172">
        <f>J12*(100%-'Données projet'!$C$24)*(100%-'Données projet'!$C$25)*(100%-'Données projet'!$C$26)*(100%-'Données projet'!$C$27)</f>
        <v>6.9094800000000012E-2</v>
      </c>
      <c r="L12" s="173">
        <f t="shared" ca="1" si="2"/>
        <v>1.9555115532444618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74" t="str">
        <f>IF('Données projet'!$B$16="","",'Données projet'!$B$16)</f>
        <v/>
      </c>
      <c r="B13" s="175">
        <f>'Données projet'!D16</f>
        <v>0</v>
      </c>
      <c r="C13" s="168">
        <f>IF(OR('Données projet'!B16="",'Données projet'!C16="",'Données projet'!C16=0%),0,Calculateur!FJ3)</f>
        <v>0</v>
      </c>
      <c r="D13" s="168">
        <f>IF(OR('Données projet'!B16="",'Données projet'!C16="",'Données projet'!C16=0%),0,Calculateur!FK3)</f>
        <v>0</v>
      </c>
      <c r="E13" s="168">
        <f t="shared" si="0"/>
        <v>0</v>
      </c>
      <c r="F13" s="168">
        <f t="shared" si="1"/>
        <v>0</v>
      </c>
      <c r="G13" s="168">
        <f>F13*(100%-'Données projet'!$C$24)*(100%-'Données projet'!$C$25)*(100%-'Données projet'!$C$26)*(100%-'Données projet'!$C$27)</f>
        <v>0</v>
      </c>
      <c r="H13" s="176">
        <f>IF(OR('Données projet'!B16="",'Données projet'!C16="",'Données projet'!C16=0%),0,AVERAGE(Calculateur!$FT$3:$FT$33)*B13)</f>
        <v>0</v>
      </c>
      <c r="I13" s="170">
        <f>H13*(100%-'Données projet'!$C$24)*(100%-'Données projet'!$C$25)*(100%-'Données projet'!$C$26)*(100%-'Données projet'!$C$27)</f>
        <v>0</v>
      </c>
      <c r="J13" s="171">
        <f>IF(OR('Données projet'!C16="",'Données projet'!C16=0%),0,SUM(Calculateur!$FM$3:$FM$33)*VLOOKUP('Données projet'!$B$16,Paramètres!$A$1:$I$88,9,0)*B13)</f>
        <v>0</v>
      </c>
      <c r="K13" s="172">
        <f>J13*(100%-'Données projet'!$C$24)*(100%-'Données projet'!$C$25)*(100%-'Données projet'!$C$26)*(100%-'Données projet'!$C$27)</f>
        <v>0</v>
      </c>
      <c r="L13" s="173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74" t="str">
        <f>IF('Données projet'!$B$17="","",'Données projet'!$B$17)</f>
        <v/>
      </c>
      <c r="B14" s="175">
        <f>'Données projet'!D17</f>
        <v>0</v>
      </c>
      <c r="C14" s="168">
        <f>IF(OR('Données projet'!B17="",'Données projet'!C17="",'Données projet'!C17=0%),0,Calculateur!GE3)</f>
        <v>0</v>
      </c>
      <c r="D14" s="168">
        <f>IF(OR('Données projet'!B17="",'Données projet'!C17="",'Données projet'!C17=0%),0,Calculateur!GF3)</f>
        <v>0</v>
      </c>
      <c r="E14" s="168">
        <f t="shared" si="0"/>
        <v>0</v>
      </c>
      <c r="F14" s="168">
        <f t="shared" si="1"/>
        <v>0</v>
      </c>
      <c r="G14" s="168">
        <f>F14*(100%-'Données projet'!$C$24)*(100%-'Données projet'!$C$25)*(100%-'Données projet'!$C$26)*(100%-'Données projet'!$C$27)</f>
        <v>0</v>
      </c>
      <c r="H14" s="176">
        <f>IF(OR('Données projet'!B17="",'Données projet'!C17="",'Données projet'!C17=0%),0,AVERAGE(Calculateur!$GO$3:$GO$33)*B14)</f>
        <v>0</v>
      </c>
      <c r="I14" s="170">
        <f>H14*(100%-'Données projet'!$C$24)*(100%-'Données projet'!$C$25)*(100%-'Données projet'!$C$26)*(100%-'Données projet'!$C$27)</f>
        <v>0</v>
      </c>
      <c r="J14" s="171">
        <f>IF(OR('Données projet'!B17="",'Données projet'!C17="",'Données projet'!C17=0%),0,SUM(Calculateur!$GH$3:$GH$33)*VLOOKUP('Données projet'!$B$17,Paramètres!$A$1:$I$88,9,0)*B14)</f>
        <v>0</v>
      </c>
      <c r="K14" s="172">
        <f>J14*(100%-'Données projet'!$C$24)*(100%-'Données projet'!$C$25)*(100%-'Données projet'!$C$26)*(100%-'Données projet'!$C$27)</f>
        <v>0</v>
      </c>
      <c r="L14" s="173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77" t="str">
        <f>IF('Données projet'!B18="","",'Données projet'!B18)</f>
        <v/>
      </c>
      <c r="B15" s="178">
        <f>'Données projet'!D18</f>
        <v>0</v>
      </c>
      <c r="C15" s="179">
        <f>IF(OR('Données projet'!B18="",'Données projet'!C18="",'Données projet'!C18=0%),0,Calculateur!GZ3)</f>
        <v>0</v>
      </c>
      <c r="D15" s="179">
        <f>IF(OR('Données projet'!B18="",'Données projet'!C18="",'Données projet'!C18=0%),0,Calculateur!HA3)</f>
        <v>0</v>
      </c>
      <c r="E15" s="179">
        <f t="shared" si="0"/>
        <v>0</v>
      </c>
      <c r="F15" s="180">
        <f t="shared" si="1"/>
        <v>0</v>
      </c>
      <c r="G15" s="180">
        <f>F15*(100%-'Données projet'!$C$24)*(100%-'Données projet'!$C$25)*(100%-'Données projet'!$C$26)*(100%-'Données projet'!$C$27)</f>
        <v>0</v>
      </c>
      <c r="H15" s="181">
        <f>IF(OR('Données projet'!B18="",'Données projet'!C18="",'Données projet'!C18=0%),0,AVERAGE(Calculateur!$HJ$3:$HJ$33)*B15)</f>
        <v>0</v>
      </c>
      <c r="I15" s="182">
        <f>H15*(100%-'Données projet'!$C$24)*(100%-'Données projet'!$C$25)*(100%-'Données projet'!$C$26)*(100%-'Données projet'!$C$27)</f>
        <v>0</v>
      </c>
      <c r="J15" s="183">
        <f>IF(OR('Données projet'!B18="",'Données projet'!C18="",'Données projet'!C18=0%),0,SUM(Calculateur!$HC$3:$HC$33)*VLOOKUP('Données projet'!$B$18,Paramètres!$A$1:$I$88,9,0)*B15)</f>
        <v>0</v>
      </c>
      <c r="K15" s="184">
        <f>J15*(100%-'Données projet'!$C$24)*(100%-'Données projet'!$C$25)*(100%-'Données projet'!$C$26)*(100%-'Données projet'!$C$27)</f>
        <v>0</v>
      </c>
      <c r="L15" s="185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186"/>
      <c r="B16" s="187"/>
      <c r="C16" s="83"/>
      <c r="D16" s="5"/>
      <c r="E16" s="5"/>
      <c r="F16" s="188">
        <f t="shared" ref="F16:L16" ca="1" si="3">SUM(F6:F15)</f>
        <v>2473.1537084745751</v>
      </c>
      <c r="G16" s="189">
        <f t="shared" ca="1" si="3"/>
        <v>2225.8383376271177</v>
      </c>
      <c r="H16" s="190">
        <f t="shared" si="3"/>
        <v>0</v>
      </c>
      <c r="I16" s="190">
        <f t="shared" si="3"/>
        <v>0</v>
      </c>
      <c r="J16" s="191">
        <f t="shared" si="3"/>
        <v>322.15856939999998</v>
      </c>
      <c r="K16" s="191">
        <f t="shared" si="3"/>
        <v>289.94271246000005</v>
      </c>
      <c r="L16" s="192">
        <f t="shared" ca="1" si="3"/>
        <v>2515.7810500871169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186"/>
      <c r="B17" s="187"/>
      <c r="C17" s="83"/>
      <c r="D17" s="69"/>
      <c r="E17" s="69"/>
      <c r="F17" s="269" t="s">
        <v>246</v>
      </c>
      <c r="G17" s="270"/>
      <c r="H17" s="270"/>
      <c r="I17" s="270"/>
      <c r="J17" s="270"/>
      <c r="K17" s="270"/>
      <c r="L17" s="270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186"/>
      <c r="B18" s="187"/>
      <c r="C18" s="83"/>
      <c r="D18" s="69"/>
      <c r="E18" s="69"/>
      <c r="F18" s="271"/>
      <c r="G18" s="271"/>
      <c r="H18" s="271"/>
      <c r="I18" s="271"/>
      <c r="J18" s="271"/>
      <c r="K18" s="271"/>
      <c r="L18" s="271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5"/>
      <c r="B19" s="5"/>
      <c r="C19" s="5"/>
      <c r="D19" s="5"/>
      <c r="E19" s="5"/>
      <c r="F19" s="5"/>
      <c r="G19" s="5"/>
      <c r="H19" s="5"/>
      <c r="I19" s="69"/>
      <c r="J19" s="69"/>
      <c r="K19" s="69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5"/>
      <c r="B20" s="5"/>
      <c r="C20" s="5"/>
      <c r="D20" s="5"/>
      <c r="E20" s="5"/>
      <c r="F20" s="5"/>
      <c r="G20" s="5"/>
      <c r="H20" s="5"/>
      <c r="I20" s="69"/>
      <c r="J20" s="69"/>
      <c r="K20" s="69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93" t="str">
        <f>A6</f>
        <v>Pin laricio</v>
      </c>
      <c r="B21" s="5"/>
      <c r="C21" s="5"/>
      <c r="D21" s="5"/>
      <c r="E21" s="5"/>
      <c r="F21" s="5"/>
      <c r="G21" s="5"/>
      <c r="H21" s="5"/>
      <c r="I21" s="69"/>
      <c r="J21" s="69"/>
      <c r="K21" s="69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69"/>
      <c r="J22" s="69"/>
      <c r="K22" s="69"/>
      <c r="L22" s="69"/>
      <c r="M22" s="69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69"/>
      <c r="J23" s="69"/>
      <c r="K23" s="69"/>
      <c r="L23" s="69"/>
      <c r="M23" s="69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69"/>
      <c r="J24" s="69"/>
      <c r="K24" s="69"/>
      <c r="L24" s="69"/>
      <c r="M24" s="69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69"/>
      <c r="J25" s="69"/>
      <c r="K25" s="69"/>
      <c r="L25" s="69"/>
      <c r="M25" s="69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69"/>
      <c r="J26" s="69"/>
      <c r="K26" s="69"/>
      <c r="L26" s="69"/>
      <c r="M26" s="69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69"/>
      <c r="J27" s="69"/>
      <c r="K27" s="69"/>
      <c r="L27" s="69"/>
      <c r="M27" s="69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69"/>
      <c r="J28" s="69"/>
      <c r="K28" s="69"/>
      <c r="L28" s="69"/>
      <c r="M28" s="69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69"/>
      <c r="J29" s="69"/>
      <c r="K29" s="69"/>
      <c r="L29" s="69"/>
      <c r="M29" s="69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69"/>
      <c r="J30" s="69"/>
      <c r="K30" s="69"/>
      <c r="L30" s="69"/>
      <c r="M30" s="69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69"/>
      <c r="J31" s="69"/>
      <c r="K31" s="69"/>
      <c r="L31" s="69"/>
      <c r="M31" s="69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69"/>
      <c r="J32" s="69"/>
      <c r="K32" s="69"/>
      <c r="L32" s="69"/>
      <c r="M32" s="69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69"/>
      <c r="J33" s="69"/>
      <c r="K33" s="69"/>
      <c r="L33" s="69"/>
      <c r="M33" s="69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69"/>
      <c r="J34" s="69"/>
      <c r="K34" s="69"/>
      <c r="L34" s="69"/>
      <c r="M34" s="69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69"/>
      <c r="J35" s="69"/>
      <c r="K35" s="69"/>
      <c r="L35" s="69"/>
      <c r="M35" s="69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69"/>
      <c r="J36" s="69"/>
      <c r="K36" s="69"/>
      <c r="L36" s="69"/>
      <c r="M36" s="69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69"/>
      <c r="J37" s="69"/>
      <c r="K37" s="69"/>
      <c r="L37" s="69"/>
      <c r="M37" s="69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69"/>
      <c r="J38" s="69"/>
      <c r="K38" s="69"/>
      <c r="L38" s="69"/>
      <c r="M38" s="69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93" t="str">
        <f>A7</f>
        <v>Cèdre de l'Atlas</v>
      </c>
      <c r="B39" s="5"/>
      <c r="C39" s="5"/>
      <c r="D39" s="5"/>
      <c r="E39" s="5"/>
      <c r="F39" s="5"/>
      <c r="G39" s="5"/>
      <c r="H39" s="5"/>
      <c r="I39" s="69"/>
      <c r="J39" s="69"/>
      <c r="K39" s="69"/>
      <c r="L39" s="69"/>
      <c r="M39" s="69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69"/>
      <c r="J40" s="69"/>
      <c r="K40" s="69"/>
      <c r="L40" s="69"/>
      <c r="M40" s="69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69"/>
      <c r="J41" s="69"/>
      <c r="K41" s="69"/>
      <c r="L41" s="69"/>
      <c r="M41" s="69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69"/>
      <c r="J42" s="69"/>
      <c r="K42" s="69"/>
      <c r="L42" s="69"/>
      <c r="M42" s="69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69"/>
      <c r="J43" s="69"/>
      <c r="K43" s="69"/>
      <c r="L43" s="69"/>
      <c r="M43" s="69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69"/>
      <c r="J44" s="69"/>
      <c r="K44" s="69"/>
      <c r="L44" s="69"/>
      <c r="M44" s="69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69"/>
      <c r="J45" s="69"/>
      <c r="K45" s="69"/>
      <c r="L45" s="69"/>
      <c r="M45" s="69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69"/>
      <c r="J46" s="69"/>
      <c r="K46" s="69"/>
      <c r="L46" s="69"/>
      <c r="M46" s="69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69"/>
      <c r="J47" s="69"/>
      <c r="K47" s="69"/>
      <c r="L47" s="69"/>
      <c r="M47" s="69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69"/>
      <c r="J48" s="69"/>
      <c r="K48" s="69"/>
      <c r="L48" s="69"/>
      <c r="M48" s="69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69"/>
      <c r="J49" s="69"/>
      <c r="K49" s="69"/>
      <c r="L49" s="69"/>
      <c r="M49" s="69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69"/>
      <c r="J50" s="69"/>
      <c r="K50" s="69"/>
      <c r="L50" s="69"/>
      <c r="M50" s="69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69"/>
      <c r="J51" s="69"/>
      <c r="K51" s="69"/>
      <c r="L51" s="69"/>
      <c r="M51" s="69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69"/>
      <c r="J52" s="69"/>
      <c r="K52" s="69"/>
      <c r="L52" s="69"/>
      <c r="M52" s="69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69"/>
      <c r="J53" s="69"/>
      <c r="K53" s="69"/>
      <c r="L53" s="69"/>
      <c r="M53" s="69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69"/>
      <c r="J54" s="69"/>
      <c r="K54" s="69"/>
      <c r="L54" s="69"/>
      <c r="M54" s="69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69"/>
      <c r="J55" s="69"/>
      <c r="K55" s="69"/>
      <c r="L55" s="69"/>
      <c r="M55" s="6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69"/>
      <c r="J56" s="69"/>
      <c r="K56" s="69"/>
      <c r="L56" s="69"/>
      <c r="M56" s="69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93" t="str">
        <f>A8</f>
        <v>Chêne sessile</v>
      </c>
      <c r="B57" s="5"/>
      <c r="C57" s="5"/>
      <c r="D57" s="5"/>
      <c r="E57" s="5"/>
      <c r="F57" s="5"/>
      <c r="G57" s="5"/>
      <c r="H57" s="5"/>
      <c r="I57" s="69"/>
      <c r="J57" s="69"/>
      <c r="K57" s="69"/>
      <c r="L57" s="69"/>
      <c r="M57" s="69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69"/>
      <c r="J58" s="69"/>
      <c r="K58" s="69"/>
      <c r="L58" s="69"/>
      <c r="M58" s="69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69"/>
      <c r="J59" s="69"/>
      <c r="K59" s="69"/>
      <c r="L59" s="69"/>
      <c r="M59" s="69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69"/>
      <c r="J60" s="69"/>
      <c r="K60" s="69"/>
      <c r="L60" s="69"/>
      <c r="M60" s="69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69"/>
      <c r="J61" s="69"/>
      <c r="K61" s="69"/>
      <c r="L61" s="69"/>
      <c r="M61" s="69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69"/>
      <c r="J62" s="69"/>
      <c r="K62" s="69"/>
      <c r="L62" s="69"/>
      <c r="M62" s="69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69"/>
      <c r="J63" s="69"/>
      <c r="K63" s="69"/>
      <c r="L63" s="69"/>
      <c r="M63" s="69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69"/>
      <c r="J64" s="69"/>
      <c r="K64" s="69"/>
      <c r="L64" s="69"/>
      <c r="M64" s="69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69"/>
      <c r="J65" s="69"/>
      <c r="K65" s="69"/>
      <c r="L65" s="69"/>
      <c r="M65" s="69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69"/>
      <c r="J66" s="69"/>
      <c r="K66" s="69"/>
      <c r="L66" s="69"/>
      <c r="M66" s="69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69"/>
      <c r="J67" s="69"/>
      <c r="K67" s="69"/>
      <c r="L67" s="69"/>
      <c r="M67" s="69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69"/>
      <c r="J68" s="69"/>
      <c r="K68" s="69"/>
      <c r="L68" s="69"/>
      <c r="M68" s="69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69"/>
      <c r="J69" s="69"/>
      <c r="K69" s="69"/>
      <c r="L69" s="69"/>
      <c r="M69" s="69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69"/>
      <c r="J70" s="69"/>
      <c r="K70" s="69"/>
      <c r="L70" s="69"/>
      <c r="M70" s="69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69"/>
      <c r="J71" s="69"/>
      <c r="K71" s="69"/>
      <c r="L71" s="69"/>
      <c r="M71" s="69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69"/>
      <c r="J72" s="69"/>
      <c r="K72" s="69"/>
      <c r="L72" s="69"/>
      <c r="M72" s="69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69"/>
      <c r="J73" s="69"/>
      <c r="K73" s="69"/>
      <c r="L73" s="69"/>
      <c r="M73" s="69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69"/>
      <c r="J74" s="69"/>
      <c r="K74" s="69"/>
      <c r="L74" s="69"/>
      <c r="M74" s="69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69"/>
      <c r="J75" s="69"/>
      <c r="K75" s="69"/>
      <c r="L75" s="69"/>
      <c r="M75" s="69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93" t="str">
        <f>A9</f>
        <v>Charme</v>
      </c>
      <c r="B76" s="5"/>
      <c r="C76" s="5"/>
      <c r="D76" s="5"/>
      <c r="E76" s="5"/>
      <c r="F76" s="5"/>
      <c r="G76" s="5"/>
      <c r="H76" s="5"/>
      <c r="I76" s="69"/>
      <c r="J76" s="69"/>
      <c r="K76" s="69"/>
      <c r="L76" s="69"/>
      <c r="M76" s="69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69"/>
      <c r="J77" s="69"/>
      <c r="K77" s="69"/>
      <c r="L77" s="69"/>
      <c r="M77" s="69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69"/>
      <c r="J78" s="69"/>
      <c r="K78" s="69"/>
      <c r="L78" s="69"/>
      <c r="M78" s="69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69"/>
      <c r="J79" s="69"/>
      <c r="K79" s="69"/>
      <c r="L79" s="69"/>
      <c r="M79" s="69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69"/>
      <c r="J80" s="69"/>
      <c r="K80" s="69"/>
      <c r="L80" s="69"/>
      <c r="M80" s="69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69"/>
      <c r="J81" s="69"/>
      <c r="K81" s="69"/>
      <c r="L81" s="69"/>
      <c r="M81" s="69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69"/>
      <c r="J82" s="69"/>
      <c r="K82" s="69"/>
      <c r="L82" s="69"/>
      <c r="M82" s="69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69"/>
      <c r="J83" s="69"/>
      <c r="K83" s="69"/>
      <c r="L83" s="69"/>
      <c r="M83" s="69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69"/>
      <c r="J84" s="69"/>
      <c r="K84" s="69"/>
      <c r="L84" s="69"/>
      <c r="M84" s="69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69"/>
      <c r="J85" s="69"/>
      <c r="K85" s="69"/>
      <c r="L85" s="69"/>
      <c r="M85" s="69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69"/>
      <c r="J86" s="69"/>
      <c r="K86" s="69"/>
      <c r="L86" s="69"/>
      <c r="M86" s="69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69"/>
      <c r="J87" s="69"/>
      <c r="K87" s="69"/>
      <c r="L87" s="69"/>
      <c r="M87" s="69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69"/>
      <c r="J88" s="69"/>
      <c r="K88" s="69"/>
      <c r="L88" s="69"/>
      <c r="M88" s="69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69"/>
      <c r="J89" s="69"/>
      <c r="K89" s="69"/>
      <c r="L89" s="69"/>
      <c r="M89" s="6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69"/>
      <c r="J90" s="69"/>
      <c r="K90" s="69"/>
      <c r="L90" s="69"/>
      <c r="M90" s="69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69"/>
      <c r="J91" s="69"/>
      <c r="K91" s="69"/>
      <c r="L91" s="69"/>
      <c r="M91" s="69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69"/>
      <c r="J92" s="69"/>
      <c r="K92" s="69"/>
      <c r="L92" s="69"/>
      <c r="M92" s="69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69"/>
      <c r="J93" s="69"/>
      <c r="K93" s="69"/>
      <c r="L93" s="69"/>
      <c r="M93" s="69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93" t="str">
        <f>A10</f>
        <v>Alisier torminal</v>
      </c>
      <c r="B94" s="5"/>
      <c r="C94" s="5"/>
      <c r="D94" s="5"/>
      <c r="E94" s="5"/>
      <c r="F94" s="5"/>
      <c r="G94" s="5"/>
      <c r="H94" s="5"/>
      <c r="I94" s="69"/>
      <c r="J94" s="69"/>
      <c r="K94" s="69"/>
      <c r="L94" s="69"/>
      <c r="M94" s="69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69"/>
      <c r="J95" s="69"/>
      <c r="K95" s="69"/>
      <c r="L95" s="69"/>
      <c r="M95" s="69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69"/>
      <c r="J96" s="69"/>
      <c r="K96" s="69"/>
      <c r="L96" s="69"/>
      <c r="M96" s="69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69"/>
      <c r="J97" s="69"/>
      <c r="K97" s="69"/>
      <c r="L97" s="69"/>
      <c r="M97" s="69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69"/>
      <c r="J98" s="69"/>
      <c r="K98" s="69"/>
      <c r="L98" s="69"/>
      <c r="M98" s="69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69"/>
      <c r="J99" s="69"/>
      <c r="K99" s="69"/>
      <c r="L99" s="69"/>
      <c r="M99" s="69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69"/>
      <c r="J100" s="69"/>
      <c r="K100" s="69"/>
      <c r="L100" s="69"/>
      <c r="M100" s="69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69"/>
      <c r="J101" s="69"/>
      <c r="K101" s="69"/>
      <c r="L101" s="69"/>
      <c r="M101" s="69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69"/>
      <c r="J102" s="69"/>
      <c r="K102" s="69"/>
      <c r="L102" s="69"/>
      <c r="M102" s="69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69"/>
      <c r="J103" s="69"/>
      <c r="K103" s="69"/>
      <c r="L103" s="69"/>
      <c r="M103" s="69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69"/>
      <c r="J104" s="69"/>
      <c r="K104" s="69"/>
      <c r="L104" s="69"/>
      <c r="M104" s="69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69"/>
      <c r="J105" s="69"/>
      <c r="K105" s="69"/>
      <c r="L105" s="69"/>
      <c r="M105" s="69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69"/>
      <c r="J106" s="69"/>
      <c r="K106" s="69"/>
      <c r="L106" s="69"/>
      <c r="M106" s="69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69"/>
      <c r="J107" s="69"/>
      <c r="K107" s="69"/>
      <c r="L107" s="69"/>
      <c r="M107" s="69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69"/>
      <c r="J108" s="69"/>
      <c r="K108" s="69"/>
      <c r="L108" s="69"/>
      <c r="M108" s="69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69"/>
      <c r="J109" s="69"/>
      <c r="K109" s="69"/>
      <c r="L109" s="69"/>
      <c r="M109" s="69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69"/>
      <c r="J110" s="69"/>
      <c r="K110" s="69"/>
      <c r="L110" s="69"/>
      <c r="M110" s="69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69"/>
      <c r="J111" s="69"/>
      <c r="K111" s="69"/>
      <c r="L111" s="69"/>
      <c r="M111" s="69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93" t="str">
        <f>A11</f>
        <v>Chêne pubescent</v>
      </c>
      <c r="B112" s="5"/>
      <c r="C112" s="5"/>
      <c r="D112" s="5"/>
      <c r="E112" s="5"/>
      <c r="F112" s="5"/>
      <c r="G112" s="5"/>
      <c r="H112" s="5"/>
      <c r="I112" s="69"/>
      <c r="J112" s="69"/>
      <c r="K112" s="69"/>
      <c r="L112" s="69"/>
      <c r="M112" s="69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69"/>
      <c r="J113" s="69"/>
      <c r="K113" s="69"/>
      <c r="L113" s="69"/>
      <c r="M113" s="69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69"/>
      <c r="J114" s="69"/>
      <c r="K114" s="69"/>
      <c r="L114" s="69"/>
      <c r="M114" s="69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69"/>
      <c r="J115" s="69"/>
      <c r="K115" s="69"/>
      <c r="L115" s="69"/>
      <c r="M115" s="69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69"/>
      <c r="J116" s="69"/>
      <c r="K116" s="69"/>
      <c r="L116" s="69"/>
      <c r="M116" s="69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69"/>
      <c r="J117" s="69"/>
      <c r="K117" s="69"/>
      <c r="L117" s="69"/>
      <c r="M117" s="69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69"/>
      <c r="J118" s="69"/>
      <c r="K118" s="69"/>
      <c r="L118" s="69"/>
      <c r="M118" s="69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69"/>
      <c r="J119" s="69"/>
      <c r="K119" s="69"/>
      <c r="L119" s="69"/>
      <c r="M119" s="69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69"/>
      <c r="J120" s="69"/>
      <c r="K120" s="69"/>
      <c r="L120" s="69"/>
      <c r="M120" s="69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69"/>
      <c r="J121" s="69"/>
      <c r="K121" s="69"/>
      <c r="L121" s="69"/>
      <c r="M121" s="69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69"/>
      <c r="J122" s="69"/>
      <c r="K122" s="69"/>
      <c r="L122" s="69"/>
      <c r="M122" s="69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69"/>
      <c r="J123" s="69"/>
      <c r="K123" s="69"/>
      <c r="L123" s="69"/>
      <c r="M123" s="69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69"/>
      <c r="J124" s="69"/>
      <c r="K124" s="69"/>
      <c r="L124" s="69"/>
      <c r="M124" s="69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69"/>
      <c r="J125" s="69"/>
      <c r="K125" s="69"/>
      <c r="L125" s="69"/>
      <c r="M125" s="69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69"/>
      <c r="J126" s="69"/>
      <c r="K126" s="69"/>
      <c r="L126" s="69"/>
      <c r="M126" s="69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69"/>
      <c r="J127" s="69"/>
      <c r="K127" s="69"/>
      <c r="L127" s="69"/>
      <c r="M127" s="69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69"/>
      <c r="J128" s="69"/>
      <c r="K128" s="69"/>
      <c r="L128" s="69"/>
      <c r="M128" s="69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69"/>
      <c r="J129" s="69"/>
      <c r="K129" s="69"/>
      <c r="L129" s="69"/>
      <c r="M129" s="69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93" t="str">
        <f>A12</f>
        <v>Chêne rouge d'Amérique</v>
      </c>
      <c r="B130" s="5"/>
      <c r="C130" s="5"/>
      <c r="D130" s="5"/>
      <c r="E130" s="5"/>
      <c r="F130" s="5"/>
      <c r="G130" s="5"/>
      <c r="H130" s="5"/>
      <c r="I130" s="69"/>
      <c r="J130" s="69"/>
      <c r="K130" s="69"/>
      <c r="L130" s="69"/>
      <c r="M130" s="69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69"/>
      <c r="J131" s="69"/>
      <c r="K131" s="69"/>
      <c r="L131" s="69"/>
      <c r="M131" s="69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69"/>
      <c r="J132" s="69"/>
      <c r="K132" s="69"/>
      <c r="L132" s="69"/>
      <c r="M132" s="69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69"/>
      <c r="J133" s="69"/>
      <c r="K133" s="69"/>
      <c r="L133" s="69"/>
      <c r="M133" s="69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69"/>
      <c r="J134" s="69"/>
      <c r="K134" s="69"/>
      <c r="L134" s="69"/>
      <c r="M134" s="69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69"/>
      <c r="J135" s="69"/>
      <c r="K135" s="69"/>
      <c r="L135" s="69"/>
      <c r="M135" s="69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69"/>
      <c r="J136" s="69"/>
      <c r="K136" s="69"/>
      <c r="L136" s="69"/>
      <c r="M136" s="69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69"/>
      <c r="J137" s="69"/>
      <c r="K137" s="69"/>
      <c r="L137" s="69"/>
      <c r="M137" s="69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69"/>
      <c r="J138" s="69"/>
      <c r="K138" s="69"/>
      <c r="L138" s="69"/>
      <c r="M138" s="69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69"/>
      <c r="J139" s="69"/>
      <c r="K139" s="69"/>
      <c r="L139" s="69"/>
      <c r="M139" s="69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69"/>
      <c r="J140" s="69"/>
      <c r="K140" s="69"/>
      <c r="L140" s="69"/>
      <c r="M140" s="69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69"/>
      <c r="J141" s="69"/>
      <c r="K141" s="69"/>
      <c r="L141" s="69"/>
      <c r="M141" s="69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69"/>
      <c r="J142" s="69"/>
      <c r="K142" s="69"/>
      <c r="L142" s="69"/>
      <c r="M142" s="69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69"/>
      <c r="J143" s="69"/>
      <c r="K143" s="69"/>
      <c r="L143" s="69"/>
      <c r="M143" s="69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69"/>
      <c r="J144" s="69"/>
      <c r="K144" s="69"/>
      <c r="L144" s="69"/>
      <c r="M144" s="69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69"/>
      <c r="J145" s="69"/>
      <c r="K145" s="69"/>
      <c r="L145" s="69"/>
      <c r="M145" s="69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69"/>
      <c r="J146" s="69"/>
      <c r="K146" s="69"/>
      <c r="L146" s="69"/>
      <c r="M146" s="69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69"/>
      <c r="J147" s="69"/>
      <c r="K147" s="69"/>
      <c r="L147" s="69"/>
      <c r="M147" s="69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93" t="str">
        <f>A13</f>
        <v/>
      </c>
      <c r="B148" s="5"/>
      <c r="C148" s="5"/>
      <c r="D148" s="5"/>
      <c r="E148" s="5"/>
      <c r="F148" s="5"/>
      <c r="G148" s="5"/>
      <c r="H148" s="5"/>
      <c r="I148" s="69"/>
      <c r="J148" s="69"/>
      <c r="K148" s="69"/>
      <c r="L148" s="69"/>
      <c r="M148" s="69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69"/>
      <c r="J149" s="69"/>
      <c r="K149" s="69"/>
      <c r="L149" s="69"/>
      <c r="M149" s="69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69"/>
      <c r="J150" s="69"/>
      <c r="K150" s="69"/>
      <c r="L150" s="69"/>
      <c r="M150" s="69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69"/>
      <c r="J151" s="69"/>
      <c r="K151" s="69"/>
      <c r="L151" s="69"/>
      <c r="M151" s="69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69"/>
      <c r="J152" s="69"/>
      <c r="K152" s="69"/>
      <c r="L152" s="69"/>
      <c r="M152" s="69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69"/>
      <c r="J153" s="69"/>
      <c r="K153" s="69"/>
      <c r="L153" s="69"/>
      <c r="M153" s="69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69"/>
      <c r="J154" s="69"/>
      <c r="K154" s="69"/>
      <c r="L154" s="69"/>
      <c r="M154" s="69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69"/>
      <c r="J155" s="69"/>
      <c r="K155" s="69"/>
      <c r="L155" s="69"/>
      <c r="M155" s="69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69"/>
      <c r="J156" s="69"/>
      <c r="K156" s="69"/>
      <c r="L156" s="69"/>
      <c r="M156" s="69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69"/>
      <c r="J157" s="69"/>
      <c r="K157" s="69"/>
      <c r="L157" s="69"/>
      <c r="M157" s="69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69"/>
      <c r="J158" s="69"/>
      <c r="K158" s="69"/>
      <c r="L158" s="69"/>
      <c r="M158" s="69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69"/>
      <c r="J159" s="69"/>
      <c r="K159" s="69"/>
      <c r="L159" s="69"/>
      <c r="M159" s="69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69"/>
      <c r="J160" s="69"/>
      <c r="K160" s="69"/>
      <c r="L160" s="69"/>
      <c r="M160" s="69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69"/>
      <c r="J161" s="69"/>
      <c r="K161" s="69"/>
      <c r="L161" s="69"/>
      <c r="M161" s="69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69"/>
      <c r="J162" s="69"/>
      <c r="K162" s="69"/>
      <c r="L162" s="69"/>
      <c r="M162" s="69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69"/>
      <c r="J163" s="69"/>
      <c r="K163" s="69"/>
      <c r="L163" s="69"/>
      <c r="M163" s="69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69"/>
      <c r="J164" s="69"/>
      <c r="K164" s="69"/>
      <c r="L164" s="69"/>
      <c r="M164" s="69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69"/>
      <c r="J165" s="69"/>
      <c r="K165" s="69"/>
      <c r="L165" s="69"/>
      <c r="M165" s="69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93" t="str">
        <f>A14</f>
        <v/>
      </c>
      <c r="B166" s="5"/>
      <c r="C166" s="5"/>
      <c r="D166" s="5"/>
      <c r="E166" s="5"/>
      <c r="F166" s="5"/>
      <c r="G166" s="5"/>
      <c r="H166" s="5"/>
      <c r="I166" s="69"/>
      <c r="J166" s="69"/>
      <c r="K166" s="69"/>
      <c r="L166" s="69"/>
      <c r="M166" s="69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69"/>
      <c r="J167" s="69"/>
      <c r="K167" s="69"/>
      <c r="L167" s="69"/>
      <c r="M167" s="69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69"/>
      <c r="J168" s="69"/>
      <c r="K168" s="69"/>
      <c r="L168" s="69"/>
      <c r="M168" s="69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69"/>
      <c r="J169" s="69"/>
      <c r="K169" s="69"/>
      <c r="L169" s="69"/>
      <c r="M169" s="69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69"/>
      <c r="J170" s="69"/>
      <c r="K170" s="69"/>
      <c r="L170" s="69"/>
      <c r="M170" s="69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69"/>
      <c r="J171" s="69"/>
      <c r="K171" s="69"/>
      <c r="L171" s="69"/>
      <c r="M171" s="69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69"/>
      <c r="J172" s="69"/>
      <c r="K172" s="69"/>
      <c r="L172" s="69"/>
      <c r="M172" s="69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69"/>
      <c r="J173" s="69"/>
      <c r="K173" s="69"/>
      <c r="L173" s="69"/>
      <c r="M173" s="69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69"/>
      <c r="J174" s="69"/>
      <c r="K174" s="69"/>
      <c r="L174" s="69"/>
      <c r="M174" s="69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69"/>
      <c r="J175" s="69"/>
      <c r="K175" s="69"/>
      <c r="L175" s="69"/>
      <c r="M175" s="69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69"/>
      <c r="J176" s="69"/>
      <c r="K176" s="69"/>
      <c r="L176" s="69"/>
      <c r="M176" s="69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69"/>
      <c r="J177" s="69"/>
      <c r="K177" s="69"/>
      <c r="L177" s="69"/>
      <c r="M177" s="69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69"/>
      <c r="J178" s="69"/>
      <c r="K178" s="69"/>
      <c r="L178" s="69"/>
      <c r="M178" s="69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69"/>
      <c r="J179" s="69"/>
      <c r="K179" s="69"/>
      <c r="L179" s="69"/>
      <c r="M179" s="69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69"/>
      <c r="J180" s="69"/>
      <c r="K180" s="69"/>
      <c r="L180" s="69"/>
      <c r="M180" s="69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69"/>
      <c r="J181" s="69"/>
      <c r="K181" s="69"/>
      <c r="L181" s="69"/>
      <c r="M181" s="69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69"/>
      <c r="J182" s="69"/>
      <c r="K182" s="69"/>
      <c r="L182" s="69"/>
      <c r="M182" s="69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69"/>
      <c r="J183" s="69"/>
      <c r="K183" s="69"/>
      <c r="L183" s="69"/>
      <c r="M183" s="69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93" t="str">
        <f>A15</f>
        <v/>
      </c>
      <c r="B184" s="5"/>
      <c r="C184" s="5"/>
      <c r="D184" s="5"/>
      <c r="E184" s="5"/>
      <c r="F184" s="5"/>
      <c r="G184" s="5"/>
      <c r="H184" s="5"/>
      <c r="I184" s="69"/>
      <c r="J184" s="69"/>
      <c r="K184" s="69"/>
      <c r="L184" s="69"/>
      <c r="M184" s="69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69"/>
      <c r="J185" s="69"/>
      <c r="K185" s="69"/>
      <c r="L185" s="69"/>
      <c r="M185" s="69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69"/>
      <c r="J186" s="69"/>
      <c r="K186" s="69"/>
      <c r="L186" s="69"/>
      <c r="M186" s="69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69"/>
      <c r="J187" s="69"/>
      <c r="K187" s="69"/>
      <c r="L187" s="69"/>
      <c r="M187" s="69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69"/>
      <c r="J188" s="69"/>
      <c r="K188" s="69"/>
      <c r="L188" s="69"/>
      <c r="M188" s="69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69"/>
      <c r="J189" s="69"/>
      <c r="K189" s="69"/>
      <c r="L189" s="69"/>
      <c r="M189" s="69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69"/>
      <c r="J190" s="69"/>
      <c r="K190" s="69"/>
      <c r="L190" s="69"/>
      <c r="M190" s="69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69"/>
      <c r="J191" s="69"/>
      <c r="K191" s="69"/>
      <c r="L191" s="69"/>
      <c r="M191" s="69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69"/>
      <c r="J192" s="69"/>
      <c r="K192" s="69"/>
      <c r="L192" s="69"/>
      <c r="M192" s="69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69"/>
      <c r="J193" s="69"/>
      <c r="K193" s="69"/>
      <c r="L193" s="69"/>
      <c r="M193" s="69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69"/>
      <c r="J194" s="69"/>
      <c r="K194" s="69"/>
      <c r="L194" s="69"/>
      <c r="M194" s="69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69"/>
      <c r="J195" s="69"/>
      <c r="K195" s="69"/>
      <c r="L195" s="69"/>
      <c r="M195" s="69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69"/>
      <c r="J196" s="69"/>
      <c r="K196" s="69"/>
      <c r="L196" s="69"/>
      <c r="M196" s="69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69"/>
      <c r="J197" s="69"/>
      <c r="K197" s="69"/>
      <c r="L197" s="69"/>
      <c r="M197" s="69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69"/>
      <c r="J198" s="69"/>
      <c r="K198" s="69"/>
      <c r="L198" s="69"/>
      <c r="M198" s="69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69"/>
      <c r="J199" s="69"/>
      <c r="K199" s="69"/>
      <c r="L199" s="69"/>
      <c r="M199" s="69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69"/>
      <c r="J200" s="69"/>
      <c r="K200" s="69"/>
      <c r="L200" s="69"/>
      <c r="M200" s="69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69"/>
      <c r="J201" s="69"/>
      <c r="K201" s="69"/>
      <c r="L201" s="69"/>
      <c r="M201" s="69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69"/>
      <c r="J202" s="69"/>
      <c r="K202" s="69"/>
      <c r="L202" s="69"/>
      <c r="M202" s="69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69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T265"/>
  <sheetViews>
    <sheetView zoomScale="85" zoomScaleNormal="85" workbookViewId="0">
      <selection activeCell="I41" sqref="I41"/>
    </sheetView>
  </sheetViews>
  <sheetFormatPr baseColWidth="10" defaultColWidth="11.44140625" defaultRowHeight="14.4" x14ac:dyDescent="0.3"/>
  <cols>
    <col min="1" max="1" width="11.44140625" style="5"/>
    <col min="2" max="2" width="30.88671875" style="5" bestFit="1" customWidth="1"/>
    <col min="3" max="3" width="20.5546875" style="5" customWidth="1"/>
    <col min="4" max="5" width="11.44140625" style="5"/>
    <col min="6" max="6" width="34" style="69" customWidth="1"/>
    <col min="7" max="7" width="11.44140625" style="69"/>
    <col min="8" max="8" width="11.44140625" style="5"/>
    <col min="9" max="9" width="33" style="5" customWidth="1"/>
    <col min="10" max="10" width="37" style="5" customWidth="1"/>
    <col min="11" max="15" width="11.44140625" style="5"/>
    <col min="16" max="16" width="21" style="5" customWidth="1"/>
    <col min="17" max="16384" width="11.44140625" style="5"/>
  </cols>
  <sheetData>
    <row r="1" spans="2:19" ht="15" thickBot="1" x14ac:dyDescent="0.35"/>
    <row r="2" spans="2:19" ht="26.4" thickBot="1" x14ac:dyDescent="0.55000000000000004">
      <c r="B2" s="257" t="s">
        <v>273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9"/>
    </row>
    <row r="3" spans="2:19" s="98" customFormat="1" x14ac:dyDescent="0.3">
      <c r="F3" s="194"/>
      <c r="G3" s="194"/>
      <c r="I3" s="195"/>
    </row>
    <row r="4" spans="2:19" s="98" customFormat="1" x14ac:dyDescent="0.3">
      <c r="F4" s="194"/>
      <c r="G4" s="194"/>
      <c r="I4" s="242" t="s">
        <v>190</v>
      </c>
      <c r="J4" s="242"/>
      <c r="K4" s="242"/>
      <c r="L4" s="242"/>
    </row>
    <row r="5" spans="2:19" s="98" customFormat="1" x14ac:dyDescent="0.3">
      <c r="F5" s="194"/>
      <c r="G5" s="194"/>
      <c r="I5" s="196"/>
      <c r="J5" s="196"/>
      <c r="K5" s="196"/>
      <c r="L5" s="196"/>
    </row>
    <row r="6" spans="2:19" s="98" customFormat="1" ht="25.8" x14ac:dyDescent="0.5">
      <c r="B6" s="281" t="s">
        <v>192</v>
      </c>
      <c r="C6" s="281"/>
      <c r="F6" s="197"/>
      <c r="G6" s="109"/>
      <c r="I6" s="39" t="s">
        <v>253</v>
      </c>
      <c r="J6" s="198">
        <v>4.4999999999999998E-2</v>
      </c>
      <c r="N6" s="199"/>
      <c r="O6" s="281" t="s">
        <v>191</v>
      </c>
      <c r="P6" s="281"/>
      <c r="Q6" s="281"/>
      <c r="R6" s="281"/>
    </row>
    <row r="7" spans="2:19" x14ac:dyDescent="0.3">
      <c r="F7" s="200"/>
      <c r="G7" s="110"/>
      <c r="K7" s="201"/>
      <c r="L7" s="201"/>
      <c r="N7" s="202"/>
    </row>
    <row r="8" spans="2:19" x14ac:dyDescent="0.3">
      <c r="F8" s="200"/>
      <c r="G8" s="110"/>
      <c r="I8" s="39" t="s">
        <v>178</v>
      </c>
      <c r="J8" s="39" t="s">
        <v>294</v>
      </c>
      <c r="K8" s="201"/>
      <c r="L8" s="201"/>
      <c r="N8" s="202"/>
    </row>
    <row r="9" spans="2:19" x14ac:dyDescent="0.3">
      <c r="F9" s="200"/>
      <c r="G9" s="110"/>
      <c r="I9" s="203"/>
      <c r="J9" s="204"/>
      <c r="K9" s="201"/>
      <c r="L9" s="201"/>
      <c r="N9" s="202"/>
    </row>
    <row r="10" spans="2:19" x14ac:dyDescent="0.3">
      <c r="F10" s="200"/>
      <c r="G10" s="110"/>
      <c r="K10" s="201"/>
      <c r="L10" s="201"/>
      <c r="N10" s="202"/>
    </row>
    <row r="11" spans="2:19" x14ac:dyDescent="0.3">
      <c r="F11" s="200"/>
      <c r="G11" s="5"/>
      <c r="I11" s="39" t="s">
        <v>178</v>
      </c>
      <c r="J11" s="39" t="s">
        <v>289</v>
      </c>
      <c r="L11" s="201"/>
      <c r="N11" s="202"/>
    </row>
    <row r="12" spans="2:19" x14ac:dyDescent="0.3">
      <c r="F12" s="205"/>
      <c r="G12" s="206"/>
      <c r="I12" s="203">
        <v>0</v>
      </c>
      <c r="J12" s="204">
        <v>5275</v>
      </c>
      <c r="K12" s="207"/>
      <c r="L12" s="208"/>
      <c r="N12" s="202"/>
      <c r="O12" s="209" t="s">
        <v>257</v>
      </c>
    </row>
    <row r="13" spans="2:19" x14ac:dyDescent="0.3">
      <c r="F13" s="205"/>
      <c r="G13" s="206"/>
      <c r="I13" s="203"/>
      <c r="J13" s="204"/>
      <c r="K13" s="210"/>
      <c r="L13" s="208"/>
      <c r="N13" s="202"/>
      <c r="O13" s="209"/>
    </row>
    <row r="14" spans="2:19" x14ac:dyDescent="0.3">
      <c r="F14" s="205"/>
      <c r="G14" s="206"/>
      <c r="I14" s="203"/>
      <c r="J14" s="204"/>
      <c r="K14" s="210"/>
      <c r="L14" s="208"/>
      <c r="N14" s="202"/>
      <c r="O14" s="209"/>
    </row>
    <row r="15" spans="2:19" x14ac:dyDescent="0.3">
      <c r="F15" s="205"/>
      <c r="G15" s="206"/>
      <c r="I15" s="203"/>
      <c r="J15" s="204"/>
      <c r="K15" s="210"/>
      <c r="L15" s="208"/>
      <c r="N15" s="202"/>
      <c r="O15" s="209"/>
    </row>
    <row r="16" spans="2:19" x14ac:dyDescent="0.3">
      <c r="F16" s="205"/>
      <c r="G16" s="206"/>
      <c r="I16" s="203"/>
      <c r="J16" s="204"/>
      <c r="K16" s="210"/>
      <c r="L16" s="208"/>
      <c r="N16" s="202"/>
      <c r="O16" s="209"/>
    </row>
    <row r="17" spans="1:20" ht="31.5" customHeight="1" x14ac:dyDescent="0.3">
      <c r="A17" s="196"/>
      <c r="B17" s="196"/>
      <c r="F17" s="200"/>
      <c r="G17" s="110"/>
      <c r="I17" s="272" t="s">
        <v>292</v>
      </c>
      <c r="J17" s="272"/>
      <c r="K17" s="272"/>
      <c r="L17" s="272"/>
      <c r="N17" s="202"/>
      <c r="O17" s="282" t="s">
        <v>254</v>
      </c>
      <c r="P17" s="282"/>
      <c r="Q17" s="211">
        <v>80</v>
      </c>
    </row>
    <row r="18" spans="1:20" x14ac:dyDescent="0.3">
      <c r="A18" s="49" t="s">
        <v>165</v>
      </c>
      <c r="B18" s="212" t="str">
        <f>IF('Données projet'!$B$9="","",'Données projet'!$B$9)</f>
        <v>Pin laricio</v>
      </c>
      <c r="F18" s="200"/>
      <c r="G18" s="110"/>
      <c r="N18" s="202"/>
      <c r="O18" s="243" t="s">
        <v>291</v>
      </c>
      <c r="P18" s="243"/>
      <c r="Q18" s="213">
        <f>VLOOKUP(Q17,Calculateur!$A$2:$H$153,3,0)/VLOOKUP('Scénario référence'!$G$15,Paramètres!A1:I88,3,0)/VLOOKUP('Scénario référence'!$G$15,Paramètres!A1:I88,5,0)</f>
        <v>79.999999999999929</v>
      </c>
    </row>
    <row r="19" spans="1:20" x14ac:dyDescent="0.3">
      <c r="F19" s="200"/>
      <c r="G19" s="110"/>
      <c r="J19" s="39" t="s">
        <v>263</v>
      </c>
      <c r="K19" s="214" t="s">
        <v>249</v>
      </c>
      <c r="L19" s="39" t="s">
        <v>264</v>
      </c>
      <c r="N19" s="202"/>
      <c r="O19" s="243" t="s">
        <v>255</v>
      </c>
      <c r="P19" s="243"/>
      <c r="Q19" s="215">
        <v>15</v>
      </c>
    </row>
    <row r="20" spans="1:20" ht="15.75" customHeight="1" x14ac:dyDescent="0.3">
      <c r="A20" s="39" t="s">
        <v>180</v>
      </c>
      <c r="B20" s="51" t="s">
        <v>256</v>
      </c>
      <c r="C20" s="51" t="s">
        <v>255</v>
      </c>
      <c r="D20" s="39" t="s">
        <v>252</v>
      </c>
      <c r="E20" s="39" t="s">
        <v>288</v>
      </c>
      <c r="F20" s="200"/>
      <c r="G20" s="216"/>
      <c r="I20" s="39" t="str">
        <f>B18</f>
        <v>Pin laricio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1723.7298897458395</v>
      </c>
      <c r="K20" s="218">
        <f>'Données projet'!D9</f>
        <v>5.990473999999999</v>
      </c>
      <c r="L20" s="217">
        <f>K20*J20</f>
        <v>10325.959087545316</v>
      </c>
      <c r="N20" s="202"/>
      <c r="O20" s="243" t="s">
        <v>290</v>
      </c>
      <c r="P20" s="243"/>
      <c r="Q20" s="219">
        <f>Q18*Q19</f>
        <v>1199.9999999999989</v>
      </c>
    </row>
    <row r="21" spans="1:20" x14ac:dyDescent="0.3">
      <c r="A21" s="220">
        <f>'Données projet'!A36</f>
        <v>17</v>
      </c>
      <c r="B21" s="221">
        <f>'Données projet'!D36</f>
        <v>0</v>
      </c>
      <c r="C21" s="222"/>
      <c r="D21" s="223">
        <f>B21*C21</f>
        <v>0</v>
      </c>
      <c r="E21" s="222"/>
      <c r="F21" s="200"/>
      <c r="G21" s="224"/>
      <c r="I21" s="39" t="str">
        <f>B43</f>
        <v>Cèdre de l'Atlas</v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1132.4870448159766</v>
      </c>
      <c r="K21" s="218">
        <f>'Données projet'!D10</f>
        <v>3.9097269999999997</v>
      </c>
      <c r="L21" s="217">
        <f t="shared" ref="L21:L29" si="0">K21*J21</f>
        <v>4427.7151762672329</v>
      </c>
      <c r="N21" s="202"/>
    </row>
    <row r="22" spans="1:20" x14ac:dyDescent="0.3">
      <c r="A22" s="220">
        <f>'Données projet'!A37</f>
        <v>20</v>
      </c>
      <c r="B22" s="221">
        <f>'Données projet'!D37</f>
        <v>0</v>
      </c>
      <c r="C22" s="222"/>
      <c r="D22" s="223">
        <f t="shared" ref="D22:D40" si="1">B22*C22</f>
        <v>0</v>
      </c>
      <c r="E22" s="222"/>
      <c r="F22" s="225"/>
      <c r="G22" s="224"/>
      <c r="I22" s="39" t="str">
        <f>B68</f>
        <v>Chêne sessile</v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1104.4835777551875</v>
      </c>
      <c r="K22" s="218">
        <f>'Données projet'!D11</f>
        <v>1.063518</v>
      </c>
      <c r="L22" s="217">
        <f t="shared" si="0"/>
        <v>1174.6381656470414</v>
      </c>
      <c r="M22" s="209"/>
      <c r="N22" s="226"/>
      <c r="O22" s="285" t="s">
        <v>261</v>
      </c>
      <c r="P22" s="285"/>
      <c r="Q22" s="285"/>
    </row>
    <row r="23" spans="1:20" x14ac:dyDescent="0.3">
      <c r="A23" s="220">
        <f>'Données projet'!A38</f>
        <v>25</v>
      </c>
      <c r="B23" s="221">
        <f>'Données projet'!D38</f>
        <v>66</v>
      </c>
      <c r="C23" s="240">
        <v>10</v>
      </c>
      <c r="D23" s="223">
        <f t="shared" si="1"/>
        <v>660</v>
      </c>
      <c r="E23" s="222"/>
      <c r="F23" s="225"/>
      <c r="G23" s="224"/>
      <c r="I23" s="39" t="str">
        <f>B93</f>
        <v>Charme</v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842.30384290650886</v>
      </c>
      <c r="K23" s="218">
        <f>'Données projet'!D12</f>
        <v>0.27999199999999996</v>
      </c>
      <c r="L23" s="217">
        <f t="shared" si="0"/>
        <v>235.83833758307921</v>
      </c>
      <c r="N23" s="202"/>
      <c r="O23" s="283" t="s">
        <v>286</v>
      </c>
      <c r="P23" s="283"/>
      <c r="Q23" s="283"/>
      <c r="R23" s="283"/>
      <c r="S23" s="283"/>
      <c r="T23" s="215"/>
    </row>
    <row r="24" spans="1:20" ht="15" customHeight="1" x14ac:dyDescent="0.3">
      <c r="A24" s="220">
        <f>'Données projet'!A39</f>
        <v>30</v>
      </c>
      <c r="B24" s="221">
        <f>'Données projet'!D39</f>
        <v>54</v>
      </c>
      <c r="C24" s="240">
        <v>10</v>
      </c>
      <c r="D24" s="223">
        <f t="shared" si="1"/>
        <v>540</v>
      </c>
      <c r="E24" s="222"/>
      <c r="F24" s="225"/>
      <c r="G24" s="224"/>
      <c r="I24" s="39" t="str">
        <f>B118</f>
        <v>Alisier torminal</v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776.60229888572428</v>
      </c>
      <c r="K24" s="218">
        <f>'Données projet'!D13</f>
        <v>9.0320000000000001E-3</v>
      </c>
      <c r="L24" s="217">
        <f t="shared" si="0"/>
        <v>7.0142719635358617</v>
      </c>
      <c r="N24" s="202"/>
      <c r="O24" s="284" t="s">
        <v>258</v>
      </c>
      <c r="P24" s="284"/>
      <c r="Q24" s="284"/>
      <c r="R24" s="284"/>
      <c r="S24" s="284"/>
      <c r="T24" s="284"/>
    </row>
    <row r="25" spans="1:20" x14ac:dyDescent="0.3">
      <c r="A25" s="220">
        <f>'Données projet'!A40</f>
        <v>35</v>
      </c>
      <c r="B25" s="221">
        <f>'Données projet'!D40</f>
        <v>52</v>
      </c>
      <c r="C25" s="240">
        <v>10</v>
      </c>
      <c r="D25" s="223">
        <f t="shared" si="1"/>
        <v>520</v>
      </c>
      <c r="E25" s="222"/>
      <c r="F25" s="225"/>
      <c r="G25" s="224"/>
      <c r="I25" s="39" t="str">
        <f>B143</f>
        <v>Chêne pubescent</v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776.60229888572428</v>
      </c>
      <c r="K25" s="218">
        <f>'Données projet'!D14</f>
        <v>9.0320000000000001E-3</v>
      </c>
      <c r="L25" s="217">
        <f t="shared" si="0"/>
        <v>7.0142719635358617</v>
      </c>
      <c r="N25" s="202"/>
      <c r="O25" s="284"/>
      <c r="P25" s="284"/>
      <c r="Q25" s="284"/>
      <c r="R25" s="284"/>
      <c r="S25" s="284"/>
      <c r="T25" s="284"/>
    </row>
    <row r="26" spans="1:20" x14ac:dyDescent="0.3">
      <c r="A26" s="220">
        <f>'Données projet'!A41</f>
        <v>40</v>
      </c>
      <c r="B26" s="221">
        <f>'Données projet'!D41</f>
        <v>48</v>
      </c>
      <c r="C26" s="240">
        <v>10</v>
      </c>
      <c r="D26" s="223">
        <f t="shared" si="1"/>
        <v>480</v>
      </c>
      <c r="E26" s="222"/>
      <c r="F26" s="225"/>
      <c r="G26" s="224"/>
      <c r="I26" s="39" t="str">
        <f>B168</f>
        <v>Chêne rouge d'Amérique</v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776.60229888572428</v>
      </c>
      <c r="K26" s="218">
        <f>'Données projet'!D15</f>
        <v>9.0320000000000001E-3</v>
      </c>
      <c r="L26" s="217">
        <f t="shared" si="0"/>
        <v>7.0142719635358617</v>
      </c>
      <c r="N26" s="202"/>
      <c r="O26" s="227"/>
      <c r="P26" s="227"/>
      <c r="Q26" s="227"/>
      <c r="R26" s="227"/>
      <c r="S26" s="227"/>
      <c r="T26" s="227"/>
    </row>
    <row r="27" spans="1:20" x14ac:dyDescent="0.3">
      <c r="A27" s="220">
        <f>'Données projet'!A42</f>
        <v>45</v>
      </c>
      <c r="B27" s="221">
        <f>'Données projet'!D42</f>
        <v>57</v>
      </c>
      <c r="C27" s="240">
        <v>10</v>
      </c>
      <c r="D27" s="223">
        <f t="shared" si="1"/>
        <v>570</v>
      </c>
      <c r="E27" s="222"/>
      <c r="F27" s="225"/>
      <c r="G27" s="224"/>
      <c r="I27" s="39" t="str">
        <f>B193</f>
        <v/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8">
        <f>'Données projet'!D16</f>
        <v>0</v>
      </c>
      <c r="L27" s="217">
        <f t="shared" si="0"/>
        <v>0</v>
      </c>
      <c r="N27" s="202"/>
      <c r="O27" s="39" t="s">
        <v>259</v>
      </c>
      <c r="P27" s="228">
        <f ca="1">SUM(OFFSET($S$28,0,0,MIN('Données projet'!$E$9:$E$18)+1,1))</f>
        <v>0</v>
      </c>
      <c r="R27" s="89" t="s">
        <v>178</v>
      </c>
      <c r="S27" s="89" t="s">
        <v>252</v>
      </c>
    </row>
    <row r="28" spans="1:20" x14ac:dyDescent="0.3">
      <c r="A28" s="220">
        <f>'Données projet'!A43</f>
        <v>50</v>
      </c>
      <c r="B28" s="221">
        <f>'Données projet'!D43</f>
        <v>47</v>
      </c>
      <c r="C28" s="240">
        <v>10</v>
      </c>
      <c r="D28" s="223">
        <f t="shared" si="1"/>
        <v>470</v>
      </c>
      <c r="E28" s="222"/>
      <c r="F28" s="225"/>
      <c r="G28" s="224"/>
      <c r="I28" s="39" t="str">
        <f>B218</f>
        <v/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8">
        <f>'Données projet'!D17</f>
        <v>0</v>
      </c>
      <c r="L28" s="217">
        <f t="shared" si="0"/>
        <v>0</v>
      </c>
      <c r="N28" s="202"/>
      <c r="R28" s="145">
        <v>0</v>
      </c>
      <c r="S28" s="229">
        <f>$T$23/(1+$J$6)^R28</f>
        <v>0</v>
      </c>
    </row>
    <row r="29" spans="1:20" x14ac:dyDescent="0.3">
      <c r="A29" s="220">
        <f>'Données projet'!A44</f>
        <v>55</v>
      </c>
      <c r="B29" s="221">
        <f>'Données projet'!D44</f>
        <v>48</v>
      </c>
      <c r="C29" s="240">
        <v>20</v>
      </c>
      <c r="D29" s="223">
        <f t="shared" si="1"/>
        <v>960</v>
      </c>
      <c r="E29" s="222"/>
      <c r="F29" s="225"/>
      <c r="G29" s="224"/>
      <c r="I29" s="39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N29" s="202"/>
      <c r="O29" s="279" t="s">
        <v>260</v>
      </c>
      <c r="P29" s="279"/>
      <c r="Q29" s="280"/>
      <c r="R29" s="145">
        <f>IF(R28+1&lt;=MIN('Données projet'!$E$9:$E$18),R28+1,"STOP")</f>
        <v>1</v>
      </c>
      <c r="S29" s="229">
        <f t="shared" ref="S29:S59" si="2">$T$23/(1+$J$6)^R29</f>
        <v>0</v>
      </c>
    </row>
    <row r="30" spans="1:20" x14ac:dyDescent="0.3">
      <c r="A30" s="220">
        <f>'Données projet'!A45</f>
        <v>60</v>
      </c>
      <c r="B30" s="221">
        <f>'Données projet'!D45</f>
        <v>32</v>
      </c>
      <c r="C30" s="240">
        <v>20</v>
      </c>
      <c r="D30" s="223">
        <f t="shared" si="1"/>
        <v>640</v>
      </c>
      <c r="E30" s="222"/>
      <c r="F30" s="225"/>
      <c r="G30" s="224"/>
      <c r="N30" s="202"/>
      <c r="O30" s="279" t="s">
        <v>297</v>
      </c>
      <c r="P30" s="279"/>
      <c r="Q30" s="280"/>
      <c r="R30" s="145">
        <f>IF(R29+1&lt;=MIN('Données projet'!$E$9:$E$18),R29+1,"STOP")</f>
        <v>2</v>
      </c>
      <c r="S30" s="229">
        <f t="shared" si="2"/>
        <v>0</v>
      </c>
    </row>
    <row r="31" spans="1:20" x14ac:dyDescent="0.3">
      <c r="A31" s="220">
        <f>'Données projet'!A46</f>
        <v>65</v>
      </c>
      <c r="B31" s="221">
        <f>'Données projet'!D46</f>
        <v>527</v>
      </c>
      <c r="C31" s="240">
        <v>30</v>
      </c>
      <c r="D31" s="223">
        <f t="shared" si="1"/>
        <v>15810</v>
      </c>
      <c r="E31" s="222"/>
      <c r="F31" s="225"/>
      <c r="G31" s="224"/>
      <c r="N31" s="202"/>
      <c r="R31" s="145">
        <f>IF(R30+1&lt;=MIN('Données projet'!$E$9:$E$18),R30+1,"STOP")</f>
        <v>3</v>
      </c>
      <c r="S31" s="229">
        <f t="shared" si="2"/>
        <v>0</v>
      </c>
    </row>
    <row r="32" spans="1:20" x14ac:dyDescent="0.3">
      <c r="A32" s="220">
        <f>'Données projet'!A47</f>
        <v>0</v>
      </c>
      <c r="B32" s="221">
        <f>'Données projet'!D47</f>
        <v>0</v>
      </c>
      <c r="C32" s="222"/>
      <c r="D32" s="223">
        <f t="shared" si="1"/>
        <v>0</v>
      </c>
      <c r="E32" s="222"/>
      <c r="F32" s="225"/>
      <c r="G32" s="224"/>
      <c r="I32" s="39" t="s">
        <v>265</v>
      </c>
      <c r="J32" s="275">
        <f>SUM(L20:L29) - (J12/(1+J6)^I12 + J13/(1+J6)^I13 + J14/(1+J6)^I14 + J15/(1+J6)^I15 + J16/(1+J6)^I16 + J9/(1+J6)^I9)*'Données projet'!C5</f>
        <v>-43369.55641706672</v>
      </c>
      <c r="K32" s="275"/>
      <c r="L32" s="275"/>
      <c r="N32" s="202"/>
      <c r="R32" s="145">
        <f>IF(R31+1&lt;=MIN('Données projet'!$E$9:$E$18),R31+1,"STOP")</f>
        <v>4</v>
      </c>
      <c r="S32" s="229">
        <f t="shared" si="2"/>
        <v>0</v>
      </c>
    </row>
    <row r="33" spans="1:19" x14ac:dyDescent="0.3">
      <c r="A33" s="220">
        <f>'Données projet'!A48</f>
        <v>0</v>
      </c>
      <c r="B33" s="221">
        <f>'Données projet'!D48</f>
        <v>0</v>
      </c>
      <c r="C33" s="222"/>
      <c r="D33" s="223">
        <f t="shared" si="1"/>
        <v>0</v>
      </c>
      <c r="E33" s="222"/>
      <c r="F33" s="225"/>
      <c r="G33" s="224"/>
      <c r="I33" s="39" t="s">
        <v>262</v>
      </c>
      <c r="J33" s="276">
        <f>IF('Scénario référence'!$K$1=1,$P$27*'Données projet'!$C$5,$Q$20/(1+J6)^Q17*'Données projet'!$C$5)</f>
        <v>400.47181143401866</v>
      </c>
      <c r="K33" s="276"/>
      <c r="L33" s="276"/>
      <c r="N33" s="202"/>
      <c r="R33" s="145">
        <f>IF(R32+1&lt;=MIN('Données projet'!$E$9:$E$18),R32+1,"STOP")</f>
        <v>5</v>
      </c>
      <c r="S33" s="229">
        <f t="shared" si="2"/>
        <v>0</v>
      </c>
    </row>
    <row r="34" spans="1:19" x14ac:dyDescent="0.3">
      <c r="A34" s="220">
        <f>'Données projet'!A49</f>
        <v>0</v>
      </c>
      <c r="B34" s="221">
        <f>'Données projet'!D49</f>
        <v>0</v>
      </c>
      <c r="C34" s="222"/>
      <c r="D34" s="223">
        <f t="shared" si="1"/>
        <v>0</v>
      </c>
      <c r="E34" s="222"/>
      <c r="F34" s="225"/>
      <c r="G34" s="224"/>
      <c r="I34" s="230" t="s">
        <v>267</v>
      </c>
      <c r="J34" s="277">
        <f>J32-J33</f>
        <v>-43770.028228500742</v>
      </c>
      <c r="K34" s="277"/>
      <c r="L34" s="277"/>
      <c r="N34" s="202"/>
      <c r="R34" s="145">
        <f>IF(R33+1&lt;=MIN('Données projet'!$E$9:$E$18),R33+1,"STOP")</f>
        <v>6</v>
      </c>
      <c r="S34" s="229">
        <f t="shared" si="2"/>
        <v>0</v>
      </c>
    </row>
    <row r="35" spans="1:19" x14ac:dyDescent="0.3">
      <c r="A35" s="220">
        <f>'Données projet'!A50</f>
        <v>0</v>
      </c>
      <c r="B35" s="221">
        <f>'Données projet'!D50</f>
        <v>0</v>
      </c>
      <c r="C35" s="222"/>
      <c r="D35" s="223">
        <f t="shared" si="1"/>
        <v>0</v>
      </c>
      <c r="E35" s="222"/>
      <c r="F35" s="225"/>
      <c r="G35" s="224"/>
      <c r="I35" s="230" t="s">
        <v>266</v>
      </c>
      <c r="J35" s="274" t="str">
        <f>IF(J34&lt;0,"Votre projet est additionnel","Votre projet n'est pas additionnel")</f>
        <v>Votre projet est additionnel</v>
      </c>
      <c r="K35" s="274"/>
      <c r="L35" s="274"/>
      <c r="N35" s="202"/>
      <c r="R35" s="145">
        <f>IF(R34+1&lt;=MIN('Données projet'!$E$9:$E$18),R34+1,"STOP")</f>
        <v>7</v>
      </c>
      <c r="S35" s="229">
        <f t="shared" si="2"/>
        <v>0</v>
      </c>
    </row>
    <row r="36" spans="1:19" x14ac:dyDescent="0.3">
      <c r="A36" s="220">
        <f>'Données projet'!A51</f>
        <v>0</v>
      </c>
      <c r="B36" s="221">
        <f>'Données projet'!D51</f>
        <v>0</v>
      </c>
      <c r="C36" s="222"/>
      <c r="D36" s="223">
        <f t="shared" si="1"/>
        <v>0</v>
      </c>
      <c r="E36" s="222"/>
      <c r="F36" s="225"/>
      <c r="G36" s="224"/>
      <c r="I36" s="278" t="s">
        <v>268</v>
      </c>
      <c r="J36" s="278"/>
      <c r="K36" s="278"/>
      <c r="L36" s="278"/>
      <c r="N36" s="202"/>
      <c r="R36" s="145">
        <f>IF(R35+1&lt;=MIN('Données projet'!$E$9:$E$18),R35+1,"STOP")</f>
        <v>8</v>
      </c>
      <c r="S36" s="229">
        <f t="shared" si="2"/>
        <v>0</v>
      </c>
    </row>
    <row r="37" spans="1:19" x14ac:dyDescent="0.3">
      <c r="A37" s="220">
        <f>'Données projet'!A52</f>
        <v>0</v>
      </c>
      <c r="B37" s="221">
        <f>'Données projet'!D52</f>
        <v>0</v>
      </c>
      <c r="C37" s="222"/>
      <c r="D37" s="223">
        <f t="shared" si="1"/>
        <v>0</v>
      </c>
      <c r="E37" s="222"/>
      <c r="F37" s="225"/>
      <c r="G37" s="224"/>
      <c r="N37" s="202"/>
      <c r="R37" s="145">
        <f>IF(R36+1&lt;=MIN('Données projet'!$E$9:$E$18),R36+1,"STOP")</f>
        <v>9</v>
      </c>
      <c r="S37" s="229">
        <f t="shared" si="2"/>
        <v>0</v>
      </c>
    </row>
    <row r="38" spans="1:19" x14ac:dyDescent="0.3">
      <c r="A38" s="220">
        <f>'Données projet'!A53</f>
        <v>0</v>
      </c>
      <c r="B38" s="221">
        <f>'Données projet'!D53</f>
        <v>0</v>
      </c>
      <c r="C38" s="222"/>
      <c r="D38" s="223">
        <f t="shared" si="1"/>
        <v>0</v>
      </c>
      <c r="E38" s="222"/>
      <c r="F38" s="225"/>
      <c r="G38" s="224"/>
      <c r="N38" s="202"/>
      <c r="R38" s="145">
        <f>IF(R37+1&lt;=MIN('Données projet'!$E$9:$E$18),R37+1,"STOP")</f>
        <v>10</v>
      </c>
      <c r="S38" s="229">
        <f t="shared" si="2"/>
        <v>0</v>
      </c>
    </row>
    <row r="39" spans="1:19" x14ac:dyDescent="0.3">
      <c r="A39" s="220">
        <f>'Données projet'!A54</f>
        <v>0</v>
      </c>
      <c r="B39" s="221">
        <f>'Données projet'!D54</f>
        <v>0</v>
      </c>
      <c r="C39" s="222"/>
      <c r="D39" s="223">
        <f t="shared" si="1"/>
        <v>0</v>
      </c>
      <c r="E39" s="222"/>
      <c r="F39" s="225"/>
      <c r="G39" s="224"/>
      <c r="N39" s="202"/>
      <c r="R39" s="145">
        <f>IF(R38+1&lt;=MIN('Données projet'!$E$9:$E$18),R38+1,"STOP")</f>
        <v>11</v>
      </c>
      <c r="S39" s="229">
        <f t="shared" si="2"/>
        <v>0</v>
      </c>
    </row>
    <row r="40" spans="1:19" x14ac:dyDescent="0.3">
      <c r="A40" s="220">
        <f>'Données projet'!A55</f>
        <v>0</v>
      </c>
      <c r="B40" s="221">
        <f>'Données projet'!D55</f>
        <v>0</v>
      </c>
      <c r="C40" s="222"/>
      <c r="D40" s="223">
        <f t="shared" si="1"/>
        <v>0</v>
      </c>
      <c r="E40" s="222"/>
      <c r="F40" s="225"/>
      <c r="G40" s="224"/>
      <c r="N40" s="202"/>
      <c r="R40" s="145">
        <f>IF(R39+1&lt;=MIN('Données projet'!$E$9:$E$18),R39+1,"STOP")</f>
        <v>12</v>
      </c>
      <c r="S40" s="229">
        <f t="shared" si="2"/>
        <v>0</v>
      </c>
    </row>
    <row r="41" spans="1:19" s="231" customFormat="1" ht="47.25" customHeight="1" x14ac:dyDescent="0.3">
      <c r="E41" s="272" t="s">
        <v>293</v>
      </c>
      <c r="F41" s="273"/>
      <c r="G41" s="232"/>
      <c r="N41" s="233"/>
      <c r="R41" s="145">
        <f>IF(R40+1&lt;=MIN('Données projet'!$E$9:$E$18),R40+1,"STOP")</f>
        <v>13</v>
      </c>
      <c r="S41" s="234">
        <f t="shared" si="2"/>
        <v>0</v>
      </c>
    </row>
    <row r="42" spans="1:19" x14ac:dyDescent="0.3">
      <c r="F42" s="200"/>
      <c r="G42" s="110"/>
      <c r="N42" s="202"/>
      <c r="R42" s="145">
        <f>IF(R41+1&lt;=MIN('Données projet'!$E$9:$E$18),R41+1,"STOP")</f>
        <v>14</v>
      </c>
      <c r="S42" s="229">
        <f t="shared" si="2"/>
        <v>0</v>
      </c>
    </row>
    <row r="43" spans="1:19" x14ac:dyDescent="0.3">
      <c r="A43" s="49" t="s">
        <v>166</v>
      </c>
      <c r="B43" s="212" t="str">
        <f>IF('Données projet'!$B$10="","",'Données projet'!$B$10)</f>
        <v>Cèdre de l'Atlas</v>
      </c>
      <c r="F43" s="200"/>
      <c r="G43" s="110"/>
      <c r="N43" s="202"/>
      <c r="R43" s="145">
        <f>IF(R42+1&lt;=MIN('Données projet'!$E$9:$E$18),R42+1,"STOP")</f>
        <v>15</v>
      </c>
      <c r="S43" s="229">
        <f t="shared" si="2"/>
        <v>0</v>
      </c>
    </row>
    <row r="44" spans="1:19" x14ac:dyDescent="0.3">
      <c r="F44" s="200"/>
      <c r="G44" s="110"/>
      <c r="N44" s="202"/>
      <c r="R44" s="145">
        <f>IF(R43+1&lt;=MIN('Données projet'!$E$9:$E$18),R43+1,"STOP")</f>
        <v>16</v>
      </c>
      <c r="S44" s="229">
        <f t="shared" si="2"/>
        <v>0</v>
      </c>
    </row>
    <row r="45" spans="1:19" ht="15" customHeight="1" x14ac:dyDescent="0.3">
      <c r="A45" s="39" t="s">
        <v>180</v>
      </c>
      <c r="B45" s="51" t="s">
        <v>256</v>
      </c>
      <c r="C45" s="51" t="s">
        <v>255</v>
      </c>
      <c r="D45" s="39" t="s">
        <v>252</v>
      </c>
      <c r="E45" s="39" t="s">
        <v>288</v>
      </c>
      <c r="F45" s="235"/>
      <c r="G45" s="216"/>
      <c r="N45" s="202"/>
      <c r="R45" s="145">
        <f>IF(R44+1&lt;=MIN('Données projet'!$E$9:$E$18),R44+1,"STOP")</f>
        <v>17</v>
      </c>
      <c r="S45" s="229">
        <f t="shared" si="2"/>
        <v>0</v>
      </c>
    </row>
    <row r="46" spans="1:19" x14ac:dyDescent="0.3">
      <c r="A46" s="220">
        <f>'Données projet'!A62</f>
        <v>20</v>
      </c>
      <c r="B46" s="221">
        <f>'Données projet'!D62</f>
        <v>0</v>
      </c>
      <c r="C46" s="204"/>
      <c r="D46" s="219">
        <f>B46*C46</f>
        <v>0</v>
      </c>
      <c r="E46" s="222"/>
      <c r="F46" s="236"/>
      <c r="G46" s="237"/>
      <c r="N46" s="202"/>
      <c r="R46" s="145">
        <f>IF(R45+1&lt;=MIN('Données projet'!$E$9:$E$18),R45+1,"STOP")</f>
        <v>18</v>
      </c>
      <c r="S46" s="229">
        <f t="shared" si="2"/>
        <v>0</v>
      </c>
    </row>
    <row r="47" spans="1:19" x14ac:dyDescent="0.3">
      <c r="A47" s="220">
        <f>'Données projet'!A63</f>
        <v>30</v>
      </c>
      <c r="B47" s="221">
        <f>'Données projet'!D63</f>
        <v>0</v>
      </c>
      <c r="C47" s="204"/>
      <c r="D47" s="219">
        <f t="shared" ref="D47:D65" si="3">B47*C47</f>
        <v>0</v>
      </c>
      <c r="E47" s="222"/>
      <c r="F47" s="236"/>
      <c r="G47" s="237"/>
      <c r="N47" s="202"/>
      <c r="R47" s="145">
        <f>IF(R46+1&lt;=MIN('Données projet'!$E$9:$E$18),R46+1,"STOP")</f>
        <v>19</v>
      </c>
      <c r="S47" s="229">
        <f t="shared" si="2"/>
        <v>0</v>
      </c>
    </row>
    <row r="48" spans="1:19" x14ac:dyDescent="0.3">
      <c r="A48" s="220">
        <f>'Données projet'!A64</f>
        <v>40</v>
      </c>
      <c r="B48" s="221">
        <f>'Données projet'!D64</f>
        <v>91</v>
      </c>
      <c r="C48" s="204">
        <v>10</v>
      </c>
      <c r="D48" s="219">
        <f t="shared" si="3"/>
        <v>910</v>
      </c>
      <c r="E48" s="222"/>
      <c r="F48" s="236"/>
      <c r="G48" s="237"/>
      <c r="N48" s="202"/>
      <c r="R48" s="145">
        <f>IF(R47+1&lt;=MIN('Données projet'!$E$9:$E$18),R47+1,"STOP")</f>
        <v>20</v>
      </c>
      <c r="S48" s="229">
        <f t="shared" si="2"/>
        <v>0</v>
      </c>
    </row>
    <row r="49" spans="1:19" x14ac:dyDescent="0.3">
      <c r="A49" s="220">
        <f>'Données projet'!A65</f>
        <v>50</v>
      </c>
      <c r="B49" s="221">
        <f>'Données projet'!D65</f>
        <v>91</v>
      </c>
      <c r="C49" s="204">
        <v>10</v>
      </c>
      <c r="D49" s="219">
        <f t="shared" si="3"/>
        <v>910</v>
      </c>
      <c r="E49" s="222"/>
      <c r="F49" s="236"/>
      <c r="G49" s="237"/>
      <c r="N49" s="202"/>
      <c r="R49" s="145">
        <f>IF(R48+1&lt;=MIN('Données projet'!$E$9:$E$18),R48+1,"STOP")</f>
        <v>21</v>
      </c>
      <c r="S49" s="229">
        <f t="shared" si="2"/>
        <v>0</v>
      </c>
    </row>
    <row r="50" spans="1:19" x14ac:dyDescent="0.3">
      <c r="A50" s="220">
        <f>'Données projet'!A66</f>
        <v>60</v>
      </c>
      <c r="B50" s="221">
        <f>'Données projet'!D66</f>
        <v>112</v>
      </c>
      <c r="C50" s="204">
        <v>10</v>
      </c>
      <c r="D50" s="219">
        <f t="shared" si="3"/>
        <v>1120</v>
      </c>
      <c r="E50" s="222"/>
      <c r="F50" s="236"/>
      <c r="G50" s="237"/>
      <c r="J50" s="238"/>
      <c r="K50" s="238"/>
      <c r="L50" s="238"/>
      <c r="N50" s="202"/>
      <c r="R50" s="145">
        <f>IF(R49+1&lt;=MIN('Données projet'!$E$9:$E$18),R49+1,"STOP")</f>
        <v>22</v>
      </c>
      <c r="S50" s="229">
        <f t="shared" si="2"/>
        <v>0</v>
      </c>
    </row>
    <row r="51" spans="1:19" x14ac:dyDescent="0.3">
      <c r="A51" s="220">
        <f>'Données projet'!A67</f>
        <v>70</v>
      </c>
      <c r="B51" s="221">
        <f>'Données projet'!D67</f>
        <v>109</v>
      </c>
      <c r="C51" s="204">
        <v>20</v>
      </c>
      <c r="D51" s="219">
        <f t="shared" si="3"/>
        <v>2180</v>
      </c>
      <c r="E51" s="222"/>
      <c r="F51" s="236"/>
      <c r="G51" s="237"/>
      <c r="J51" s="238"/>
      <c r="K51" s="238"/>
      <c r="L51" s="238"/>
      <c r="N51" s="202"/>
      <c r="R51" s="145">
        <f>IF(R50+1&lt;=MIN('Données projet'!$E$9:$E$18),R50+1,"STOP")</f>
        <v>23</v>
      </c>
      <c r="S51" s="229">
        <f t="shared" si="2"/>
        <v>0</v>
      </c>
    </row>
    <row r="52" spans="1:19" x14ac:dyDescent="0.3">
      <c r="A52" s="220">
        <f>'Données projet'!A68</f>
        <v>80</v>
      </c>
      <c r="B52" s="221">
        <f>'Données projet'!D68</f>
        <v>110</v>
      </c>
      <c r="C52" s="204">
        <v>30</v>
      </c>
      <c r="D52" s="219">
        <f t="shared" si="3"/>
        <v>3300</v>
      </c>
      <c r="E52" s="222"/>
      <c r="F52" s="236"/>
      <c r="G52" s="237"/>
      <c r="J52" s="238"/>
      <c r="K52" s="238"/>
      <c r="L52" s="238"/>
      <c r="N52" s="202"/>
      <c r="R52" s="145">
        <f>IF(R51+1&lt;=MIN('Données projet'!$E$9:$E$18),R51+1,"STOP")</f>
        <v>24</v>
      </c>
      <c r="S52" s="229">
        <f t="shared" si="2"/>
        <v>0</v>
      </c>
    </row>
    <row r="53" spans="1:19" x14ac:dyDescent="0.3">
      <c r="A53" s="220">
        <f>'Données projet'!A69</f>
        <v>90</v>
      </c>
      <c r="B53" s="221">
        <f>'Données projet'!D69</f>
        <v>97</v>
      </c>
      <c r="C53" s="204">
        <v>40</v>
      </c>
      <c r="D53" s="219">
        <f t="shared" si="3"/>
        <v>3880</v>
      </c>
      <c r="E53" s="222"/>
      <c r="F53" s="236"/>
      <c r="G53" s="237"/>
      <c r="J53" s="238"/>
      <c r="K53" s="238"/>
      <c r="L53" s="238"/>
      <c r="N53" s="202"/>
      <c r="R53" s="145">
        <f>IF(R52+1&lt;=MIN('Données projet'!$E$9:$E$18),R52+1,"STOP")</f>
        <v>25</v>
      </c>
      <c r="S53" s="229">
        <f t="shared" si="2"/>
        <v>0</v>
      </c>
    </row>
    <row r="54" spans="1:19" x14ac:dyDescent="0.3">
      <c r="A54" s="220">
        <f>'Données projet'!A70</f>
        <v>100</v>
      </c>
      <c r="B54" s="221">
        <f>'Données projet'!D70</f>
        <v>855</v>
      </c>
      <c r="C54" s="204">
        <v>50</v>
      </c>
      <c r="D54" s="219">
        <f t="shared" si="3"/>
        <v>42750</v>
      </c>
      <c r="E54" s="222"/>
      <c r="F54" s="236"/>
      <c r="G54" s="237"/>
      <c r="J54" s="238"/>
      <c r="K54" s="238"/>
      <c r="L54" s="238"/>
      <c r="N54" s="202"/>
      <c r="R54" s="145">
        <f>IF(R53+1&lt;=MIN('Données projet'!$E$9:$E$18),R53+1,"STOP")</f>
        <v>26</v>
      </c>
      <c r="S54" s="229">
        <f t="shared" si="2"/>
        <v>0</v>
      </c>
    </row>
    <row r="55" spans="1:19" x14ac:dyDescent="0.3">
      <c r="A55" s="220">
        <f>'Données projet'!A71</f>
        <v>0</v>
      </c>
      <c r="B55" s="221">
        <f>'Données projet'!D71</f>
        <v>0</v>
      </c>
      <c r="C55" s="204"/>
      <c r="D55" s="219">
        <f t="shared" si="3"/>
        <v>0</v>
      </c>
      <c r="E55" s="222"/>
      <c r="F55" s="236"/>
      <c r="G55" s="237"/>
      <c r="J55" s="238"/>
      <c r="K55" s="238"/>
      <c r="L55" s="238"/>
      <c r="N55" s="202"/>
      <c r="R55" s="145">
        <f>IF(R54+1&lt;=MIN('Données projet'!$E$9:$E$18),R54+1,"STOP")</f>
        <v>27</v>
      </c>
      <c r="S55" s="229">
        <f t="shared" si="2"/>
        <v>0</v>
      </c>
    </row>
    <row r="56" spans="1:19" x14ac:dyDescent="0.3">
      <c r="A56" s="220">
        <f>'Données projet'!A72</f>
        <v>0</v>
      </c>
      <c r="B56" s="221">
        <f>'Données projet'!D72</f>
        <v>0</v>
      </c>
      <c r="C56" s="204"/>
      <c r="D56" s="219">
        <f t="shared" si="3"/>
        <v>0</v>
      </c>
      <c r="E56" s="222"/>
      <c r="F56" s="236"/>
      <c r="G56" s="237"/>
      <c r="J56" s="238"/>
      <c r="K56" s="238"/>
      <c r="L56" s="238"/>
      <c r="N56" s="202"/>
      <c r="R56" s="145">
        <f>IF(R55+1&lt;=MIN('Données projet'!$E$9:$E$18),R55+1,"STOP")</f>
        <v>28</v>
      </c>
      <c r="S56" s="229">
        <f t="shared" si="2"/>
        <v>0</v>
      </c>
    </row>
    <row r="57" spans="1:19" x14ac:dyDescent="0.3">
      <c r="A57" s="220">
        <f>'Données projet'!A73</f>
        <v>0</v>
      </c>
      <c r="B57" s="221">
        <f>'Données projet'!D73</f>
        <v>0</v>
      </c>
      <c r="C57" s="204"/>
      <c r="D57" s="219">
        <f t="shared" si="3"/>
        <v>0</v>
      </c>
      <c r="E57" s="222"/>
      <c r="F57" s="236"/>
      <c r="G57" s="237"/>
      <c r="J57" s="238"/>
      <c r="K57" s="238"/>
      <c r="L57" s="238"/>
      <c r="N57" s="202"/>
      <c r="R57" s="145">
        <f>IF(R56+1&lt;=MIN('Données projet'!$E$9:$E$18),R56+1,"STOP")</f>
        <v>29</v>
      </c>
      <c r="S57" s="229">
        <f t="shared" si="2"/>
        <v>0</v>
      </c>
    </row>
    <row r="58" spans="1:19" x14ac:dyDescent="0.3">
      <c r="A58" s="220">
        <f>'Données projet'!A74</f>
        <v>0</v>
      </c>
      <c r="B58" s="221">
        <f>'Données projet'!D74</f>
        <v>0</v>
      </c>
      <c r="C58" s="204"/>
      <c r="D58" s="219">
        <f t="shared" si="3"/>
        <v>0</v>
      </c>
      <c r="E58" s="222"/>
      <c r="F58" s="236"/>
      <c r="G58" s="237"/>
      <c r="N58" s="202"/>
      <c r="R58" s="145">
        <f>IF(R57+1&lt;=MIN('Données projet'!$E$9:$E$18),R57+1,"STOP")</f>
        <v>30</v>
      </c>
      <c r="S58" s="229">
        <f t="shared" si="2"/>
        <v>0</v>
      </c>
    </row>
    <row r="59" spans="1:19" x14ac:dyDescent="0.3">
      <c r="A59" s="220">
        <f>'Données projet'!A75</f>
        <v>0</v>
      </c>
      <c r="B59" s="221">
        <f>'Données projet'!D75</f>
        <v>0</v>
      </c>
      <c r="C59" s="204"/>
      <c r="D59" s="219">
        <f t="shared" si="3"/>
        <v>0</v>
      </c>
      <c r="E59" s="222"/>
      <c r="F59" s="236"/>
      <c r="G59" s="237"/>
      <c r="N59" s="202"/>
      <c r="R59" s="145">
        <f>IF(R58+1&lt;=MIN('Données projet'!$E$9:$E$18),R58+1,"STOP")</f>
        <v>31</v>
      </c>
      <c r="S59" s="229">
        <f t="shared" si="2"/>
        <v>0</v>
      </c>
    </row>
    <row r="60" spans="1:19" x14ac:dyDescent="0.3">
      <c r="A60" s="220">
        <f>'Données projet'!A76</f>
        <v>0</v>
      </c>
      <c r="B60" s="221">
        <f>'Données projet'!D76</f>
        <v>0</v>
      </c>
      <c r="C60" s="204"/>
      <c r="D60" s="219">
        <f t="shared" si="3"/>
        <v>0</v>
      </c>
      <c r="E60" s="222"/>
      <c r="F60" s="236"/>
      <c r="G60" s="237"/>
      <c r="N60" s="202"/>
      <c r="R60" s="145">
        <f>IF(R59+1&lt;=MIN('Données projet'!$E$9:$E$18),R59+1,"STOP")</f>
        <v>32</v>
      </c>
      <c r="S60" s="229">
        <f t="shared" ref="S60:S91" si="4">$T$23/(1+$J$6)^R60</f>
        <v>0</v>
      </c>
    </row>
    <row r="61" spans="1:19" x14ac:dyDescent="0.3">
      <c r="A61" s="220">
        <f>'Données projet'!A77</f>
        <v>0</v>
      </c>
      <c r="B61" s="221">
        <f>'Données projet'!D77</f>
        <v>0</v>
      </c>
      <c r="C61" s="204"/>
      <c r="D61" s="219">
        <f t="shared" si="3"/>
        <v>0</v>
      </c>
      <c r="E61" s="222"/>
      <c r="F61" s="236"/>
      <c r="G61" s="237"/>
      <c r="N61" s="202"/>
      <c r="R61" s="145">
        <f>IF(R60+1&lt;=MIN('Données projet'!$E$9:$E$18),R60+1,"STOP")</f>
        <v>33</v>
      </c>
      <c r="S61" s="229">
        <f t="shared" si="4"/>
        <v>0</v>
      </c>
    </row>
    <row r="62" spans="1:19" x14ac:dyDescent="0.3">
      <c r="A62" s="220">
        <f>'Données projet'!A78</f>
        <v>0</v>
      </c>
      <c r="B62" s="221">
        <f>'Données projet'!D78</f>
        <v>0</v>
      </c>
      <c r="C62" s="204"/>
      <c r="D62" s="219">
        <f t="shared" si="3"/>
        <v>0</v>
      </c>
      <c r="E62" s="222"/>
      <c r="F62" s="236"/>
      <c r="G62" s="237"/>
      <c r="N62" s="202"/>
      <c r="R62" s="145">
        <f>IF(R61+1&lt;=MIN('Données projet'!$E$9:$E$18),R61+1,"STOP")</f>
        <v>34</v>
      </c>
      <c r="S62" s="229">
        <f t="shared" si="4"/>
        <v>0</v>
      </c>
    </row>
    <row r="63" spans="1:19" x14ac:dyDescent="0.3">
      <c r="A63" s="220">
        <f>'Données projet'!A79</f>
        <v>0</v>
      </c>
      <c r="B63" s="221">
        <f>'Données projet'!D79</f>
        <v>0</v>
      </c>
      <c r="C63" s="204"/>
      <c r="D63" s="219">
        <f t="shared" si="3"/>
        <v>0</v>
      </c>
      <c r="E63" s="222"/>
      <c r="F63" s="236"/>
      <c r="G63" s="237"/>
      <c r="N63" s="202"/>
      <c r="R63" s="145">
        <f>IF(R62+1&lt;=MIN('Données projet'!$E$9:$E$18),R62+1,"STOP")</f>
        <v>35</v>
      </c>
      <c r="S63" s="229">
        <f t="shared" si="4"/>
        <v>0</v>
      </c>
    </row>
    <row r="64" spans="1:19" x14ac:dyDescent="0.3">
      <c r="A64" s="220">
        <f>'Données projet'!A80</f>
        <v>0</v>
      </c>
      <c r="B64" s="221">
        <f>'Données projet'!D80</f>
        <v>0</v>
      </c>
      <c r="C64" s="204"/>
      <c r="D64" s="219">
        <f t="shared" si="3"/>
        <v>0</v>
      </c>
      <c r="E64" s="222"/>
      <c r="F64" s="236"/>
      <c r="G64" s="237"/>
      <c r="N64" s="202"/>
      <c r="R64" s="145">
        <f>IF(R63+1&lt;=MIN('Données projet'!$E$9:$E$18),R63+1,"STOP")</f>
        <v>36</v>
      </c>
      <c r="S64" s="229">
        <f t="shared" si="4"/>
        <v>0</v>
      </c>
    </row>
    <row r="65" spans="1:19" x14ac:dyDescent="0.3">
      <c r="A65" s="220">
        <f>'Données projet'!A81</f>
        <v>0</v>
      </c>
      <c r="B65" s="221">
        <f>'Données projet'!D81</f>
        <v>0</v>
      </c>
      <c r="C65" s="204"/>
      <c r="D65" s="219">
        <f t="shared" si="3"/>
        <v>0</v>
      </c>
      <c r="E65" s="222"/>
      <c r="F65" s="236"/>
      <c r="G65" s="237"/>
      <c r="N65" s="202"/>
      <c r="R65" s="145">
        <f>IF(R64+1&lt;=MIN('Données projet'!$E$9:$E$18),R64+1,"STOP")</f>
        <v>37</v>
      </c>
      <c r="S65" s="229">
        <f t="shared" si="4"/>
        <v>0</v>
      </c>
    </row>
    <row r="66" spans="1:19" x14ac:dyDescent="0.3">
      <c r="F66" s="200"/>
      <c r="G66" s="110"/>
      <c r="N66" s="202"/>
      <c r="R66" s="145">
        <f>IF(R65+1&lt;=MIN('Données projet'!$E$9:$E$18),R65+1,"STOP")</f>
        <v>38</v>
      </c>
      <c r="S66" s="229">
        <f t="shared" si="4"/>
        <v>0</v>
      </c>
    </row>
    <row r="67" spans="1:19" x14ac:dyDescent="0.3">
      <c r="F67" s="200"/>
      <c r="G67" s="110"/>
      <c r="N67" s="202"/>
      <c r="R67" s="145">
        <f>IF(R66+1&lt;=MIN('Données projet'!$E$9:$E$18),R66+1,"STOP")</f>
        <v>39</v>
      </c>
      <c r="S67" s="229">
        <f t="shared" si="4"/>
        <v>0</v>
      </c>
    </row>
    <row r="68" spans="1:19" x14ac:dyDescent="0.3">
      <c r="A68" s="49" t="s">
        <v>167</v>
      </c>
      <c r="B68" s="212" t="str">
        <f>IF('Données projet'!B11="","",'Données projet'!B11)</f>
        <v>Chêne sessile</v>
      </c>
      <c r="F68" s="200"/>
      <c r="G68" s="110"/>
      <c r="N68" s="202"/>
      <c r="R68" s="145">
        <f>IF(R67+1&lt;=MIN('Données projet'!$E$9:$E$18),R67+1,"STOP")</f>
        <v>40</v>
      </c>
      <c r="S68" s="229">
        <f t="shared" si="4"/>
        <v>0</v>
      </c>
    </row>
    <row r="69" spans="1:19" x14ac:dyDescent="0.3">
      <c r="F69" s="200"/>
      <c r="G69" s="110"/>
      <c r="N69" s="202"/>
      <c r="R69" s="145">
        <f>IF(R68+1&lt;=MIN('Données projet'!$E$9:$E$18),R68+1,"STOP")</f>
        <v>41</v>
      </c>
      <c r="S69" s="229">
        <f t="shared" si="4"/>
        <v>0</v>
      </c>
    </row>
    <row r="70" spans="1:19" ht="16.5" customHeight="1" x14ac:dyDescent="0.3">
      <c r="A70" s="39" t="s">
        <v>180</v>
      </c>
      <c r="B70" s="51" t="s">
        <v>256</v>
      </c>
      <c r="C70" s="51" t="s">
        <v>255</v>
      </c>
      <c r="D70" s="39" t="s">
        <v>252</v>
      </c>
      <c r="E70" s="39" t="s">
        <v>288</v>
      </c>
      <c r="F70" s="235"/>
      <c r="G70" s="216"/>
      <c r="N70" s="202"/>
      <c r="R70" s="145">
        <f>IF(R69+1&lt;=MIN('Données projet'!$E$9:$E$18),R69+1,"STOP")</f>
        <v>42</v>
      </c>
      <c r="S70" s="229">
        <f t="shared" si="4"/>
        <v>0</v>
      </c>
    </row>
    <row r="71" spans="1:19" x14ac:dyDescent="0.3">
      <c r="A71" s="220">
        <f>'Données projet'!A88</f>
        <v>20</v>
      </c>
      <c r="B71" s="221">
        <f>'Données projet'!D88</f>
        <v>0</v>
      </c>
      <c r="C71" s="204"/>
      <c r="D71" s="219">
        <f>B71*C71</f>
        <v>0</v>
      </c>
      <c r="E71" s="222"/>
      <c r="F71" s="236"/>
      <c r="G71" s="237"/>
      <c r="N71" s="202"/>
      <c r="R71" s="145">
        <f>IF(R70+1&lt;=MIN('Données projet'!$E$9:$E$18),R70+1,"STOP")</f>
        <v>43</v>
      </c>
      <c r="S71" s="229">
        <f t="shared" si="4"/>
        <v>0</v>
      </c>
    </row>
    <row r="72" spans="1:19" x14ac:dyDescent="0.3">
      <c r="A72" s="220">
        <f>'Données projet'!A89</f>
        <v>25</v>
      </c>
      <c r="B72" s="221">
        <f>'Données projet'!D89</f>
        <v>34</v>
      </c>
      <c r="C72" s="240">
        <v>10</v>
      </c>
      <c r="D72" s="219">
        <f t="shared" ref="D72:D90" si="5">B72*C72</f>
        <v>340</v>
      </c>
      <c r="E72" s="222"/>
      <c r="F72" s="236"/>
      <c r="G72" s="237"/>
      <c r="N72" s="202"/>
      <c r="R72" s="145">
        <f>IF(R71+1&lt;=MIN('Données projet'!$E$9:$E$18),R71+1,"STOP")</f>
        <v>44</v>
      </c>
      <c r="S72" s="229">
        <f t="shared" si="4"/>
        <v>0</v>
      </c>
    </row>
    <row r="73" spans="1:19" x14ac:dyDescent="0.3">
      <c r="A73" s="220">
        <f>'Données projet'!A90</f>
        <v>30</v>
      </c>
      <c r="B73" s="221">
        <f>'Données projet'!D90</f>
        <v>0</v>
      </c>
      <c r="C73" s="240"/>
      <c r="D73" s="219">
        <f t="shared" si="5"/>
        <v>0</v>
      </c>
      <c r="E73" s="222"/>
      <c r="F73" s="236"/>
      <c r="G73" s="237"/>
      <c r="N73" s="202"/>
      <c r="R73" s="145">
        <f>IF(R72+1&lt;=MIN('Données projet'!$E$9:$E$18),R72+1,"STOP")</f>
        <v>45</v>
      </c>
      <c r="S73" s="229">
        <f t="shared" si="4"/>
        <v>0</v>
      </c>
    </row>
    <row r="74" spans="1:19" x14ac:dyDescent="0.3">
      <c r="A74" s="220">
        <f>'Données projet'!A91</f>
        <v>35</v>
      </c>
      <c r="B74" s="221">
        <f>'Données projet'!D91</f>
        <v>56</v>
      </c>
      <c r="C74" s="240">
        <v>10</v>
      </c>
      <c r="D74" s="219">
        <f t="shared" si="5"/>
        <v>560</v>
      </c>
      <c r="E74" s="222"/>
      <c r="F74" s="236"/>
      <c r="G74" s="237"/>
      <c r="N74" s="202"/>
      <c r="R74" s="145">
        <f>IF(R73+1&lt;=MIN('Données projet'!$E$9:$E$18),R73+1,"STOP")</f>
        <v>46</v>
      </c>
      <c r="S74" s="229">
        <f t="shared" si="4"/>
        <v>0</v>
      </c>
    </row>
    <row r="75" spans="1:19" x14ac:dyDescent="0.3">
      <c r="A75" s="220">
        <f>'Données projet'!A92</f>
        <v>40</v>
      </c>
      <c r="B75" s="221">
        <f>'Données projet'!D92</f>
        <v>0</v>
      </c>
      <c r="C75" s="240"/>
      <c r="D75" s="219">
        <f t="shared" si="5"/>
        <v>0</v>
      </c>
      <c r="E75" s="222"/>
      <c r="F75" s="236"/>
      <c r="G75" s="237"/>
      <c r="N75" s="202"/>
      <c r="R75" s="145">
        <f>IF(R74+1&lt;=MIN('Données projet'!$E$9:$E$18),R74+1,"STOP")</f>
        <v>47</v>
      </c>
      <c r="S75" s="229">
        <f t="shared" si="4"/>
        <v>0</v>
      </c>
    </row>
    <row r="76" spans="1:19" x14ac:dyDescent="0.3">
      <c r="A76" s="220">
        <f>'Données projet'!A93</f>
        <v>45</v>
      </c>
      <c r="B76" s="221">
        <f>'Données projet'!D93</f>
        <v>56</v>
      </c>
      <c r="C76" s="240">
        <v>20</v>
      </c>
      <c r="D76" s="219">
        <f t="shared" si="5"/>
        <v>1120</v>
      </c>
      <c r="E76" s="222"/>
      <c r="F76" s="236"/>
      <c r="G76" s="237"/>
      <c r="N76" s="202"/>
      <c r="R76" s="145">
        <f>IF(R75+1&lt;=MIN('Données projet'!$E$9:$E$18),R75+1,"STOP")</f>
        <v>48</v>
      </c>
      <c r="S76" s="229">
        <f t="shared" si="4"/>
        <v>0</v>
      </c>
    </row>
    <row r="77" spans="1:19" x14ac:dyDescent="0.3">
      <c r="A77" s="220">
        <f>'Données projet'!A94</f>
        <v>50</v>
      </c>
      <c r="B77" s="221">
        <f>'Données projet'!D94</f>
        <v>0</v>
      </c>
      <c r="C77" s="240"/>
      <c r="D77" s="219">
        <f t="shared" si="5"/>
        <v>0</v>
      </c>
      <c r="E77" s="222"/>
      <c r="F77" s="236"/>
      <c r="G77" s="237"/>
      <c r="N77" s="202"/>
      <c r="R77" s="145">
        <f>IF(R76+1&lt;=MIN('Données projet'!$E$9:$E$18),R76+1,"STOP")</f>
        <v>49</v>
      </c>
      <c r="S77" s="229">
        <f t="shared" si="4"/>
        <v>0</v>
      </c>
    </row>
    <row r="78" spans="1:19" x14ac:dyDescent="0.3">
      <c r="A78" s="220">
        <f>'Données projet'!A95</f>
        <v>55</v>
      </c>
      <c r="B78" s="221">
        <f>'Données projet'!D95</f>
        <v>56</v>
      </c>
      <c r="C78" s="240">
        <v>30</v>
      </c>
      <c r="D78" s="219">
        <f t="shared" si="5"/>
        <v>1680</v>
      </c>
      <c r="E78" s="222"/>
      <c r="F78" s="236"/>
      <c r="G78" s="237"/>
      <c r="N78" s="202"/>
      <c r="R78" s="145">
        <f>IF(R77+1&lt;=MIN('Données projet'!$E$9:$E$18),R77+1,"STOP")</f>
        <v>50</v>
      </c>
      <c r="S78" s="229">
        <f t="shared" si="4"/>
        <v>0</v>
      </c>
    </row>
    <row r="79" spans="1:19" x14ac:dyDescent="0.3">
      <c r="A79" s="220">
        <f>'Données projet'!A96</f>
        <v>60</v>
      </c>
      <c r="B79" s="221">
        <f>'Données projet'!D96</f>
        <v>0</v>
      </c>
      <c r="C79" s="240"/>
      <c r="D79" s="219">
        <f t="shared" si="5"/>
        <v>0</v>
      </c>
      <c r="E79" s="222"/>
      <c r="F79" s="236"/>
      <c r="G79" s="237"/>
      <c r="N79" s="202"/>
      <c r="R79" s="145">
        <f>IF(R78+1&lt;=MIN('Données projet'!$E$9:$E$18),R78+1,"STOP")</f>
        <v>51</v>
      </c>
      <c r="S79" s="229">
        <f t="shared" si="4"/>
        <v>0</v>
      </c>
    </row>
    <row r="80" spans="1:19" x14ac:dyDescent="0.3">
      <c r="A80" s="220">
        <f>'Données projet'!A97</f>
        <v>65</v>
      </c>
      <c r="B80" s="221">
        <f>'Données projet'!D97</f>
        <v>56</v>
      </c>
      <c r="C80" s="240">
        <v>40</v>
      </c>
      <c r="D80" s="219">
        <f t="shared" si="5"/>
        <v>2240</v>
      </c>
      <c r="E80" s="222"/>
      <c r="F80" s="236"/>
      <c r="G80" s="237"/>
      <c r="N80" s="202"/>
      <c r="R80" s="145">
        <f>IF(R79+1&lt;=MIN('Données projet'!$E$9:$E$18),R79+1,"STOP")</f>
        <v>52</v>
      </c>
      <c r="S80" s="229">
        <f t="shared" si="4"/>
        <v>0</v>
      </c>
    </row>
    <row r="81" spans="1:19" x14ac:dyDescent="0.3">
      <c r="A81" s="220">
        <f>'Données projet'!A98</f>
        <v>70</v>
      </c>
      <c r="B81" s="221">
        <f>'Données projet'!D98</f>
        <v>0</v>
      </c>
      <c r="C81" s="240"/>
      <c r="D81" s="219">
        <f t="shared" si="5"/>
        <v>0</v>
      </c>
      <c r="E81" s="222"/>
      <c r="F81" s="236"/>
      <c r="G81" s="237"/>
      <c r="N81" s="202"/>
      <c r="R81" s="145">
        <f>IF(R80+1&lt;=MIN('Données projet'!$E$9:$E$18),R80+1,"STOP")</f>
        <v>53</v>
      </c>
      <c r="S81" s="229">
        <f t="shared" si="4"/>
        <v>0</v>
      </c>
    </row>
    <row r="82" spans="1:19" x14ac:dyDescent="0.3">
      <c r="A82" s="220">
        <f>'Données projet'!A99</f>
        <v>75</v>
      </c>
      <c r="B82" s="221">
        <f>'Données projet'!D99</f>
        <v>56</v>
      </c>
      <c r="C82" s="240">
        <v>50</v>
      </c>
      <c r="D82" s="219">
        <f t="shared" si="5"/>
        <v>2800</v>
      </c>
      <c r="E82" s="222"/>
      <c r="F82" s="236"/>
      <c r="G82" s="237"/>
      <c r="N82" s="202"/>
      <c r="R82" s="145">
        <f>IF(R81+1&lt;=MIN('Données projet'!$E$9:$E$18),R81+1,"STOP")</f>
        <v>54</v>
      </c>
      <c r="S82" s="229">
        <f t="shared" si="4"/>
        <v>0</v>
      </c>
    </row>
    <row r="83" spans="1:19" x14ac:dyDescent="0.3">
      <c r="A83" s="220">
        <f>'Données projet'!A100</f>
        <v>85</v>
      </c>
      <c r="B83" s="221">
        <f>'Données projet'!D100</f>
        <v>56</v>
      </c>
      <c r="C83" s="240">
        <v>60</v>
      </c>
      <c r="D83" s="219">
        <f t="shared" si="5"/>
        <v>3360</v>
      </c>
      <c r="E83" s="222"/>
      <c r="F83" s="236"/>
      <c r="G83" s="237"/>
      <c r="N83" s="202"/>
      <c r="R83" s="145">
        <f>IF(R82+1&lt;=MIN('Données projet'!$E$9:$E$18),R82+1,"STOP")</f>
        <v>55</v>
      </c>
      <c r="S83" s="229">
        <f t="shared" si="4"/>
        <v>0</v>
      </c>
    </row>
    <row r="84" spans="1:19" x14ac:dyDescent="0.3">
      <c r="A84" s="220">
        <f>'Données projet'!A101</f>
        <v>95</v>
      </c>
      <c r="B84" s="221">
        <f>'Données projet'!D101</f>
        <v>56</v>
      </c>
      <c r="C84" s="240">
        <v>70</v>
      </c>
      <c r="D84" s="219">
        <f t="shared" si="5"/>
        <v>3920</v>
      </c>
      <c r="E84" s="222"/>
      <c r="F84" s="236"/>
      <c r="G84" s="237"/>
      <c r="N84" s="202"/>
      <c r="R84" s="145"/>
      <c r="S84" s="229">
        <f t="shared" si="4"/>
        <v>0</v>
      </c>
    </row>
    <row r="85" spans="1:19" x14ac:dyDescent="0.3">
      <c r="A85" s="220">
        <f>'Données projet'!A102</f>
        <v>105</v>
      </c>
      <c r="B85" s="221">
        <f>'Données projet'!D102</f>
        <v>53</v>
      </c>
      <c r="C85" s="240">
        <v>80</v>
      </c>
      <c r="D85" s="219">
        <f t="shared" si="5"/>
        <v>4240</v>
      </c>
      <c r="E85" s="222"/>
      <c r="F85" s="236"/>
      <c r="G85" s="237"/>
      <c r="N85" s="202"/>
      <c r="R85" s="145"/>
      <c r="S85" s="229">
        <f t="shared" si="4"/>
        <v>0</v>
      </c>
    </row>
    <row r="86" spans="1:19" x14ac:dyDescent="0.3">
      <c r="A86" s="220">
        <f>'Données projet'!A103</f>
        <v>115</v>
      </c>
      <c r="B86" s="221">
        <f>'Données projet'!D103</f>
        <v>49</v>
      </c>
      <c r="C86" s="240">
        <v>90</v>
      </c>
      <c r="D86" s="219">
        <f t="shared" si="5"/>
        <v>4410</v>
      </c>
      <c r="E86" s="222"/>
      <c r="F86" s="236"/>
      <c r="G86" s="237"/>
      <c r="N86" s="202"/>
      <c r="R86" s="145"/>
      <c r="S86" s="229">
        <f t="shared" si="4"/>
        <v>0</v>
      </c>
    </row>
    <row r="87" spans="1:19" x14ac:dyDescent="0.3">
      <c r="A87" s="220">
        <f>'Données projet'!A104</f>
        <v>125</v>
      </c>
      <c r="B87" s="221">
        <f>'Données projet'!D104</f>
        <v>45</v>
      </c>
      <c r="C87" s="240">
        <v>100</v>
      </c>
      <c r="D87" s="219">
        <f t="shared" si="5"/>
        <v>4500</v>
      </c>
      <c r="E87" s="222"/>
      <c r="F87" s="236"/>
      <c r="G87" s="237"/>
      <c r="N87" s="202"/>
      <c r="R87" s="145"/>
      <c r="S87" s="229">
        <f t="shared" si="4"/>
        <v>0</v>
      </c>
    </row>
    <row r="88" spans="1:19" x14ac:dyDescent="0.3">
      <c r="A88" s="220">
        <f>'Données projet'!A105</f>
        <v>135</v>
      </c>
      <c r="B88" s="221">
        <f>'Données projet'!D105</f>
        <v>43</v>
      </c>
      <c r="C88" s="240">
        <v>110</v>
      </c>
      <c r="D88" s="219">
        <f t="shared" si="5"/>
        <v>4730</v>
      </c>
      <c r="E88" s="222"/>
      <c r="F88" s="236"/>
      <c r="G88" s="237"/>
      <c r="N88" s="202"/>
      <c r="R88" s="145"/>
      <c r="S88" s="229">
        <f t="shared" si="4"/>
        <v>0</v>
      </c>
    </row>
    <row r="89" spans="1:19" x14ac:dyDescent="0.3">
      <c r="A89" s="220">
        <f>'Données projet'!A106</f>
        <v>145</v>
      </c>
      <c r="B89" s="221">
        <f>'Données projet'!D106</f>
        <v>0</v>
      </c>
      <c r="C89" s="240"/>
      <c r="D89" s="219">
        <f t="shared" si="5"/>
        <v>0</v>
      </c>
      <c r="E89" s="222"/>
      <c r="F89" s="236"/>
      <c r="G89" s="237"/>
      <c r="N89" s="202"/>
      <c r="R89" s="145"/>
      <c r="S89" s="229">
        <f t="shared" si="4"/>
        <v>0</v>
      </c>
    </row>
    <row r="90" spans="1:19" x14ac:dyDescent="0.3">
      <c r="A90" s="220">
        <f>'Données projet'!A107</f>
        <v>150</v>
      </c>
      <c r="B90" s="221">
        <f>'Données projet'!D107</f>
        <v>355</v>
      </c>
      <c r="C90" s="240">
        <v>200</v>
      </c>
      <c r="D90" s="219">
        <f t="shared" si="5"/>
        <v>71000</v>
      </c>
      <c r="E90" s="222"/>
      <c r="F90" s="236"/>
      <c r="G90" s="237"/>
      <c r="N90" s="202"/>
      <c r="R90" s="145"/>
      <c r="S90" s="229">
        <f t="shared" si="4"/>
        <v>0</v>
      </c>
    </row>
    <row r="91" spans="1:19" x14ac:dyDescent="0.3">
      <c r="F91" s="200"/>
      <c r="G91" s="110"/>
      <c r="N91" s="202"/>
      <c r="R91" s="145"/>
      <c r="S91" s="229">
        <f t="shared" si="4"/>
        <v>0</v>
      </c>
    </row>
    <row r="92" spans="1:19" x14ac:dyDescent="0.3">
      <c r="F92" s="200"/>
      <c r="G92" s="110"/>
      <c r="N92" s="202"/>
      <c r="R92" s="145"/>
      <c r="S92" s="229">
        <f t="shared" ref="S92:S123" si="6">$T$23/(1+$J$6)^R92</f>
        <v>0</v>
      </c>
    </row>
    <row r="93" spans="1:19" x14ac:dyDescent="0.3">
      <c r="A93" s="49" t="s">
        <v>168</v>
      </c>
      <c r="B93" s="212" t="str">
        <f>IF('Données projet'!B12="","",'Données projet'!B12)</f>
        <v>Charme</v>
      </c>
      <c r="F93" s="200"/>
      <c r="G93" s="110"/>
      <c r="N93" s="202"/>
      <c r="R93" s="145"/>
      <c r="S93" s="229">
        <f t="shared" si="6"/>
        <v>0</v>
      </c>
    </row>
    <row r="94" spans="1:19" x14ac:dyDescent="0.3">
      <c r="F94" s="200"/>
      <c r="G94" s="110"/>
      <c r="N94" s="202"/>
      <c r="R94" s="145"/>
      <c r="S94" s="229">
        <f t="shared" si="6"/>
        <v>0</v>
      </c>
    </row>
    <row r="95" spans="1:19" ht="16.5" customHeight="1" x14ac:dyDescent="0.3">
      <c r="A95" s="39" t="s">
        <v>180</v>
      </c>
      <c r="B95" s="51" t="s">
        <v>256</v>
      </c>
      <c r="C95" s="51" t="s">
        <v>255</v>
      </c>
      <c r="D95" s="39" t="s">
        <v>252</v>
      </c>
      <c r="E95" s="39" t="s">
        <v>288</v>
      </c>
      <c r="F95" s="235"/>
      <c r="G95" s="216"/>
      <c r="N95" s="202"/>
      <c r="R95" s="145"/>
      <c r="S95" s="229">
        <f t="shared" si="6"/>
        <v>0</v>
      </c>
    </row>
    <row r="96" spans="1:19" x14ac:dyDescent="0.3">
      <c r="A96" s="220">
        <f>'Données projet'!A114</f>
        <v>10</v>
      </c>
      <c r="B96" s="221">
        <f>'Données projet'!D114</f>
        <v>0</v>
      </c>
      <c r="C96" s="204"/>
      <c r="D96" s="219">
        <f>B96*C96</f>
        <v>0</v>
      </c>
      <c r="E96" s="222"/>
      <c r="F96" s="236"/>
      <c r="G96" s="237"/>
      <c r="N96" s="202"/>
      <c r="R96" s="145"/>
      <c r="S96" s="229">
        <f t="shared" si="6"/>
        <v>0</v>
      </c>
    </row>
    <row r="97" spans="1:19" x14ac:dyDescent="0.3">
      <c r="A97" s="220">
        <f>'Données projet'!A115</f>
        <v>15</v>
      </c>
      <c r="B97" s="221">
        <f>'Données projet'!D115</f>
        <v>0</v>
      </c>
      <c r="C97" s="204"/>
      <c r="D97" s="219">
        <f t="shared" ref="D97:D115" si="7">B97*C97</f>
        <v>0</v>
      </c>
      <c r="E97" s="222"/>
      <c r="F97" s="236"/>
      <c r="G97" s="237"/>
      <c r="N97" s="202"/>
      <c r="R97" s="145"/>
      <c r="S97" s="229">
        <f t="shared" si="6"/>
        <v>0</v>
      </c>
    </row>
    <row r="98" spans="1:19" x14ac:dyDescent="0.3">
      <c r="A98" s="220">
        <f>'Données projet'!A116</f>
        <v>20</v>
      </c>
      <c r="B98" s="221">
        <f>'Données projet'!D116</f>
        <v>0</v>
      </c>
      <c r="C98" s="204"/>
      <c r="D98" s="219">
        <f t="shared" si="7"/>
        <v>0</v>
      </c>
      <c r="E98" s="222"/>
      <c r="F98" s="236"/>
      <c r="G98" s="237"/>
      <c r="N98" s="202"/>
      <c r="R98" s="145"/>
      <c r="S98" s="229">
        <f t="shared" si="6"/>
        <v>0</v>
      </c>
    </row>
    <row r="99" spans="1:19" x14ac:dyDescent="0.3">
      <c r="A99" s="220">
        <f>'Données projet'!A117</f>
        <v>25</v>
      </c>
      <c r="B99" s="221">
        <f>'Données projet'!D117</f>
        <v>54</v>
      </c>
      <c r="C99" s="204">
        <v>10</v>
      </c>
      <c r="D99" s="219">
        <f t="shared" si="7"/>
        <v>540</v>
      </c>
      <c r="E99" s="222"/>
      <c r="F99" s="236"/>
      <c r="G99" s="237"/>
      <c r="N99" s="202"/>
      <c r="R99" s="145"/>
      <c r="S99" s="229">
        <f t="shared" si="6"/>
        <v>0</v>
      </c>
    </row>
    <row r="100" spans="1:19" x14ac:dyDescent="0.3">
      <c r="A100" s="220">
        <f>'Données projet'!A118</f>
        <v>30</v>
      </c>
      <c r="B100" s="221">
        <f>'Données projet'!D118</f>
        <v>0</v>
      </c>
      <c r="C100" s="204"/>
      <c r="D100" s="219">
        <f t="shared" si="7"/>
        <v>0</v>
      </c>
      <c r="E100" s="222"/>
      <c r="F100" s="236"/>
      <c r="G100" s="237"/>
      <c r="N100" s="202"/>
      <c r="R100" s="145"/>
      <c r="S100" s="229">
        <f t="shared" si="6"/>
        <v>0</v>
      </c>
    </row>
    <row r="101" spans="1:19" x14ac:dyDescent="0.3">
      <c r="A101" s="220">
        <f>'Données projet'!A119</f>
        <v>35</v>
      </c>
      <c r="B101" s="221">
        <f>'Données projet'!D119</f>
        <v>63</v>
      </c>
      <c r="C101" s="204">
        <v>10</v>
      </c>
      <c r="D101" s="219">
        <f t="shared" si="7"/>
        <v>630</v>
      </c>
      <c r="E101" s="222"/>
      <c r="F101" s="236"/>
      <c r="G101" s="237"/>
      <c r="N101" s="202"/>
      <c r="R101" s="145"/>
      <c r="S101" s="229">
        <f t="shared" si="6"/>
        <v>0</v>
      </c>
    </row>
    <row r="102" spans="1:19" x14ac:dyDescent="0.3">
      <c r="A102" s="220">
        <f>'Données projet'!A120</f>
        <v>40</v>
      </c>
      <c r="B102" s="221">
        <f>'Données projet'!D120</f>
        <v>0</v>
      </c>
      <c r="C102" s="204"/>
      <c r="D102" s="219">
        <f t="shared" si="7"/>
        <v>0</v>
      </c>
      <c r="E102" s="222"/>
      <c r="F102" s="236"/>
      <c r="G102" s="237"/>
      <c r="N102" s="202"/>
      <c r="R102" s="145"/>
      <c r="S102" s="229">
        <f t="shared" si="6"/>
        <v>0</v>
      </c>
    </row>
    <row r="103" spans="1:19" x14ac:dyDescent="0.3">
      <c r="A103" s="220">
        <f>'Données projet'!A121</f>
        <v>45</v>
      </c>
      <c r="B103" s="221">
        <f>'Données projet'!D121</f>
        <v>65</v>
      </c>
      <c r="C103" s="204">
        <v>10</v>
      </c>
      <c r="D103" s="219">
        <f t="shared" si="7"/>
        <v>650</v>
      </c>
      <c r="E103" s="222"/>
      <c r="F103" s="236"/>
      <c r="G103" s="237"/>
      <c r="N103" s="202"/>
      <c r="R103" s="145"/>
      <c r="S103" s="229">
        <f t="shared" si="6"/>
        <v>0</v>
      </c>
    </row>
    <row r="104" spans="1:19" x14ac:dyDescent="0.3">
      <c r="A104" s="220">
        <f>'Données projet'!A122</f>
        <v>50</v>
      </c>
      <c r="B104" s="221">
        <f>'Données projet'!D122</f>
        <v>0</v>
      </c>
      <c r="C104" s="204"/>
      <c r="D104" s="219">
        <f t="shared" si="7"/>
        <v>0</v>
      </c>
      <c r="E104" s="222"/>
      <c r="F104" s="236"/>
      <c r="G104" s="237"/>
      <c r="N104" s="202"/>
      <c r="R104" s="145"/>
      <c r="S104" s="229">
        <f t="shared" si="6"/>
        <v>0</v>
      </c>
    </row>
    <row r="105" spans="1:19" x14ac:dyDescent="0.3">
      <c r="A105" s="220">
        <f>'Données projet'!A123</f>
        <v>55</v>
      </c>
      <c r="B105" s="221">
        <f>'Données projet'!D123</f>
        <v>61</v>
      </c>
      <c r="C105" s="204">
        <v>20</v>
      </c>
      <c r="D105" s="219">
        <f t="shared" si="7"/>
        <v>1220</v>
      </c>
      <c r="E105" s="222"/>
      <c r="F105" s="236"/>
      <c r="G105" s="237"/>
      <c r="N105" s="202"/>
      <c r="R105" s="145"/>
      <c r="S105" s="229">
        <f t="shared" si="6"/>
        <v>0</v>
      </c>
    </row>
    <row r="106" spans="1:19" x14ac:dyDescent="0.3">
      <c r="A106" s="220">
        <f>'Données projet'!A124</f>
        <v>60</v>
      </c>
      <c r="B106" s="221">
        <f>'Données projet'!D124</f>
        <v>0</v>
      </c>
      <c r="C106" s="204"/>
      <c r="D106" s="219">
        <f t="shared" si="7"/>
        <v>0</v>
      </c>
      <c r="E106" s="222"/>
      <c r="F106" s="236"/>
      <c r="G106" s="237"/>
      <c r="N106" s="202"/>
      <c r="R106" s="145"/>
      <c r="S106" s="229">
        <f t="shared" si="6"/>
        <v>0</v>
      </c>
    </row>
    <row r="107" spans="1:19" x14ac:dyDescent="0.3">
      <c r="A107" s="220">
        <f>'Données projet'!A125</f>
        <v>65</v>
      </c>
      <c r="B107" s="221">
        <f>'Données projet'!D125</f>
        <v>58</v>
      </c>
      <c r="C107" s="204">
        <v>20</v>
      </c>
      <c r="D107" s="219">
        <f t="shared" si="7"/>
        <v>1160</v>
      </c>
      <c r="E107" s="222"/>
      <c r="F107" s="236"/>
      <c r="G107" s="237"/>
      <c r="N107" s="202"/>
      <c r="R107" s="145"/>
      <c r="S107" s="229">
        <f t="shared" si="6"/>
        <v>0</v>
      </c>
    </row>
    <row r="108" spans="1:19" x14ac:dyDescent="0.3">
      <c r="A108" s="220">
        <f>'Données projet'!A126</f>
        <v>70</v>
      </c>
      <c r="B108" s="221">
        <f>'Données projet'!D126</f>
        <v>0</v>
      </c>
      <c r="C108" s="204"/>
      <c r="D108" s="219">
        <f t="shared" si="7"/>
        <v>0</v>
      </c>
      <c r="E108" s="222"/>
      <c r="F108" s="236"/>
      <c r="G108" s="237"/>
      <c r="N108" s="202"/>
      <c r="R108" s="145"/>
      <c r="S108" s="229">
        <f t="shared" si="6"/>
        <v>0</v>
      </c>
    </row>
    <row r="109" spans="1:19" x14ac:dyDescent="0.3">
      <c r="A109" s="220">
        <f>'Données projet'!A127</f>
        <v>75</v>
      </c>
      <c r="B109" s="221">
        <f>'Données projet'!D127</f>
        <v>55</v>
      </c>
      <c r="C109" s="204">
        <v>25</v>
      </c>
      <c r="D109" s="219">
        <f t="shared" si="7"/>
        <v>1375</v>
      </c>
      <c r="E109" s="222"/>
      <c r="F109" s="236"/>
      <c r="G109" s="237"/>
      <c r="N109" s="202"/>
      <c r="R109" s="145"/>
      <c r="S109" s="229">
        <f t="shared" si="6"/>
        <v>0</v>
      </c>
    </row>
    <row r="110" spans="1:19" x14ac:dyDescent="0.3">
      <c r="A110" s="220">
        <f>'Données projet'!A128</f>
        <v>80</v>
      </c>
      <c r="B110" s="221">
        <f>'Données projet'!D128</f>
        <v>0</v>
      </c>
      <c r="C110" s="204"/>
      <c r="D110" s="219">
        <f t="shared" si="7"/>
        <v>0</v>
      </c>
      <c r="E110" s="222"/>
      <c r="F110" s="236"/>
      <c r="G110" s="237"/>
      <c r="N110" s="202"/>
      <c r="R110" s="145"/>
      <c r="S110" s="229">
        <f t="shared" si="6"/>
        <v>0</v>
      </c>
    </row>
    <row r="111" spans="1:19" x14ac:dyDescent="0.3">
      <c r="A111" s="220">
        <f>'Données projet'!A129</f>
        <v>85</v>
      </c>
      <c r="B111" s="221">
        <f>'Données projet'!D129</f>
        <v>51</v>
      </c>
      <c r="C111" s="204">
        <v>30</v>
      </c>
      <c r="D111" s="219">
        <f t="shared" si="7"/>
        <v>1530</v>
      </c>
      <c r="E111" s="222"/>
      <c r="F111" s="236"/>
      <c r="G111" s="237"/>
      <c r="N111" s="202"/>
      <c r="R111" s="145"/>
      <c r="S111" s="229">
        <f t="shared" si="6"/>
        <v>0</v>
      </c>
    </row>
    <row r="112" spans="1:19" x14ac:dyDescent="0.3">
      <c r="A112" s="220">
        <f>'Données projet'!A130</f>
        <v>95</v>
      </c>
      <c r="B112" s="221">
        <f>'Données projet'!D130</f>
        <v>49</v>
      </c>
      <c r="C112" s="204">
        <v>35</v>
      </c>
      <c r="D112" s="219">
        <f t="shared" si="7"/>
        <v>1715</v>
      </c>
      <c r="E112" s="222"/>
      <c r="F112" s="236"/>
      <c r="G112" s="237"/>
      <c r="N112" s="202"/>
      <c r="R112" s="145"/>
      <c r="S112" s="229">
        <f t="shared" si="6"/>
        <v>0</v>
      </c>
    </row>
    <row r="113" spans="1:19" x14ac:dyDescent="0.3">
      <c r="A113" s="220">
        <f>'Données projet'!A131</f>
        <v>105</v>
      </c>
      <c r="B113" s="221">
        <f>'Données projet'!D131</f>
        <v>45</v>
      </c>
      <c r="C113" s="204">
        <v>40</v>
      </c>
      <c r="D113" s="219">
        <f t="shared" si="7"/>
        <v>1800</v>
      </c>
      <c r="E113" s="222"/>
      <c r="F113" s="236"/>
      <c r="G113" s="237"/>
      <c r="N113" s="202"/>
      <c r="R113" s="145"/>
      <c r="S113" s="229">
        <f t="shared" si="6"/>
        <v>0</v>
      </c>
    </row>
    <row r="114" spans="1:19" x14ac:dyDescent="0.3">
      <c r="A114" s="220">
        <f>'Données projet'!A132</f>
        <v>115</v>
      </c>
      <c r="B114" s="221">
        <f>'Données projet'!D132</f>
        <v>0</v>
      </c>
      <c r="C114" s="204"/>
      <c r="D114" s="219">
        <f t="shared" si="7"/>
        <v>0</v>
      </c>
      <c r="E114" s="222"/>
      <c r="F114" s="236"/>
      <c r="G114" s="237"/>
      <c r="N114" s="202"/>
      <c r="R114" s="145"/>
      <c r="S114" s="229">
        <f t="shared" si="6"/>
        <v>0</v>
      </c>
    </row>
    <row r="115" spans="1:19" x14ac:dyDescent="0.3">
      <c r="A115" s="220">
        <f>'Données projet'!A133</f>
        <v>120</v>
      </c>
      <c r="B115" s="221">
        <f>'Données projet'!D133</f>
        <v>521</v>
      </c>
      <c r="C115" s="204">
        <v>50</v>
      </c>
      <c r="D115" s="219">
        <f t="shared" si="7"/>
        <v>26050</v>
      </c>
      <c r="E115" s="222"/>
      <c r="F115" s="236"/>
      <c r="G115" s="237"/>
      <c r="N115" s="202"/>
      <c r="R115" s="145"/>
      <c r="S115" s="229">
        <f t="shared" si="6"/>
        <v>0</v>
      </c>
    </row>
    <row r="116" spans="1:19" x14ac:dyDescent="0.3">
      <c r="F116" s="200"/>
      <c r="G116" s="110"/>
      <c r="N116" s="202"/>
      <c r="R116" s="145"/>
      <c r="S116" s="229">
        <f t="shared" si="6"/>
        <v>0</v>
      </c>
    </row>
    <row r="117" spans="1:19" x14ac:dyDescent="0.3">
      <c r="F117" s="200"/>
      <c r="G117" s="110"/>
      <c r="N117" s="202"/>
      <c r="R117" s="145"/>
      <c r="S117" s="229">
        <f t="shared" si="6"/>
        <v>0</v>
      </c>
    </row>
    <row r="118" spans="1:19" x14ac:dyDescent="0.3">
      <c r="A118" s="49" t="s">
        <v>169</v>
      </c>
      <c r="B118" s="212" t="str">
        <f>IF('Données projet'!B13="","",'Données projet'!B13)</f>
        <v>Alisier torminal</v>
      </c>
      <c r="F118" s="200"/>
      <c r="G118" s="110"/>
      <c r="N118" s="202"/>
      <c r="R118" s="145"/>
      <c r="S118" s="229">
        <f t="shared" si="6"/>
        <v>0</v>
      </c>
    </row>
    <row r="119" spans="1:19" x14ac:dyDescent="0.3">
      <c r="F119" s="200"/>
      <c r="G119" s="110"/>
      <c r="N119" s="202"/>
      <c r="R119" s="145"/>
      <c r="S119" s="229">
        <f t="shared" si="6"/>
        <v>0</v>
      </c>
    </row>
    <row r="120" spans="1:19" ht="15.75" customHeight="1" x14ac:dyDescent="0.3">
      <c r="A120" s="39" t="s">
        <v>180</v>
      </c>
      <c r="B120" s="51" t="s">
        <v>256</v>
      </c>
      <c r="C120" s="51" t="s">
        <v>255</v>
      </c>
      <c r="D120" s="39" t="s">
        <v>252</v>
      </c>
      <c r="E120" s="39" t="s">
        <v>288</v>
      </c>
      <c r="F120" s="235"/>
      <c r="G120" s="216"/>
      <c r="N120" s="202"/>
      <c r="R120" s="145"/>
      <c r="S120" s="229">
        <f t="shared" si="6"/>
        <v>0</v>
      </c>
    </row>
    <row r="121" spans="1:19" x14ac:dyDescent="0.3">
      <c r="A121" s="45">
        <f>'Données projet'!A140</f>
        <v>20</v>
      </c>
      <c r="B121" s="213">
        <f>'Données projet'!D140</f>
        <v>0</v>
      </c>
      <c r="C121" s="204"/>
      <c r="D121" s="223">
        <f>B121*C121</f>
        <v>0</v>
      </c>
      <c r="E121" s="222"/>
      <c r="F121" s="225"/>
      <c r="G121" s="224"/>
      <c r="N121" s="202"/>
      <c r="R121" s="145"/>
      <c r="S121" s="229">
        <f t="shared" si="6"/>
        <v>0</v>
      </c>
    </row>
    <row r="122" spans="1:19" x14ac:dyDescent="0.3">
      <c r="A122" s="45">
        <f>'Données projet'!A141</f>
        <v>25</v>
      </c>
      <c r="B122" s="213">
        <f>'Données projet'!D141</f>
        <v>34</v>
      </c>
      <c r="C122" s="204">
        <v>10</v>
      </c>
      <c r="D122" s="223">
        <f t="shared" ref="D122:D140" si="8">B122*C122</f>
        <v>340</v>
      </c>
      <c r="E122" s="222"/>
      <c r="F122" s="225"/>
      <c r="G122" s="224"/>
      <c r="N122" s="202"/>
      <c r="R122" s="145"/>
      <c r="S122" s="229">
        <f t="shared" si="6"/>
        <v>0</v>
      </c>
    </row>
    <row r="123" spans="1:19" x14ac:dyDescent="0.3">
      <c r="A123" s="45">
        <f>'Données projet'!A142</f>
        <v>30</v>
      </c>
      <c r="B123" s="213">
        <f>'Données projet'!D142</f>
        <v>0</v>
      </c>
      <c r="C123" s="204"/>
      <c r="D123" s="223">
        <f t="shared" si="8"/>
        <v>0</v>
      </c>
      <c r="E123" s="222"/>
      <c r="F123" s="225"/>
      <c r="G123" s="224"/>
      <c r="N123" s="202"/>
      <c r="R123" s="145"/>
      <c r="S123" s="229">
        <f t="shared" si="6"/>
        <v>0</v>
      </c>
    </row>
    <row r="124" spans="1:19" x14ac:dyDescent="0.3">
      <c r="A124" s="45">
        <f>'Données projet'!A143</f>
        <v>35</v>
      </c>
      <c r="B124" s="213">
        <f>'Données projet'!D143</f>
        <v>56</v>
      </c>
      <c r="C124" s="204">
        <v>10</v>
      </c>
      <c r="D124" s="223">
        <f t="shared" si="8"/>
        <v>560</v>
      </c>
      <c r="E124" s="222"/>
      <c r="F124" s="225"/>
      <c r="G124" s="224"/>
      <c r="N124" s="202"/>
      <c r="R124" s="145"/>
      <c r="S124" s="229">
        <f>$T$23/(1+$J$6)^R124</f>
        <v>0</v>
      </c>
    </row>
    <row r="125" spans="1:19" x14ac:dyDescent="0.3">
      <c r="A125" s="45">
        <f>'Données projet'!A144</f>
        <v>40</v>
      </c>
      <c r="B125" s="213">
        <f>'Données projet'!D144</f>
        <v>0</v>
      </c>
      <c r="C125" s="204"/>
      <c r="D125" s="223">
        <f t="shared" si="8"/>
        <v>0</v>
      </c>
      <c r="E125" s="222"/>
      <c r="F125" s="225"/>
      <c r="G125" s="224"/>
      <c r="N125" s="202"/>
      <c r="R125" s="145"/>
      <c r="S125" s="229">
        <f>$T$23/(1+$J$6)^R125</f>
        <v>0</v>
      </c>
    </row>
    <row r="126" spans="1:19" x14ac:dyDescent="0.3">
      <c r="A126" s="45">
        <f>'Données projet'!A145</f>
        <v>45</v>
      </c>
      <c r="B126" s="213">
        <f>'Données projet'!D145</f>
        <v>56</v>
      </c>
      <c r="C126" s="204">
        <v>10</v>
      </c>
      <c r="D126" s="223">
        <f t="shared" si="8"/>
        <v>560</v>
      </c>
      <c r="E126" s="222"/>
      <c r="F126" s="225"/>
      <c r="G126" s="224"/>
      <c r="N126" s="202"/>
      <c r="R126" s="145"/>
      <c r="S126" s="229">
        <f>$T$23/(1+$J$6)^R126</f>
        <v>0</v>
      </c>
    </row>
    <row r="127" spans="1:19" x14ac:dyDescent="0.3">
      <c r="A127" s="45">
        <f>'Données projet'!A146</f>
        <v>50</v>
      </c>
      <c r="B127" s="213">
        <f>'Données projet'!D146</f>
        <v>0</v>
      </c>
      <c r="C127" s="204"/>
      <c r="D127" s="223">
        <f t="shared" si="8"/>
        <v>0</v>
      </c>
      <c r="E127" s="222"/>
      <c r="F127" s="225"/>
      <c r="G127" s="224"/>
      <c r="N127" s="202"/>
      <c r="R127" s="145"/>
      <c r="S127" s="229">
        <f>$T$23/(1+$J$6)^R127</f>
        <v>0</v>
      </c>
    </row>
    <row r="128" spans="1:19" x14ac:dyDescent="0.3">
      <c r="A128" s="45">
        <f>'Données projet'!A147</f>
        <v>55</v>
      </c>
      <c r="B128" s="213">
        <f>'Données projet'!D147</f>
        <v>56</v>
      </c>
      <c r="C128" s="204">
        <v>20</v>
      </c>
      <c r="D128" s="223">
        <f t="shared" si="8"/>
        <v>1120</v>
      </c>
      <c r="E128" s="222"/>
      <c r="F128" s="225"/>
      <c r="G128" s="224"/>
      <c r="N128" s="202"/>
    </row>
    <row r="129" spans="1:14" x14ac:dyDescent="0.3">
      <c r="A129" s="45">
        <f>'Données projet'!A148</f>
        <v>60</v>
      </c>
      <c r="B129" s="213">
        <f>'Données projet'!D148</f>
        <v>0</v>
      </c>
      <c r="C129" s="204"/>
      <c r="D129" s="223">
        <f t="shared" si="8"/>
        <v>0</v>
      </c>
      <c r="E129" s="222"/>
      <c r="F129" s="225"/>
      <c r="G129" s="224"/>
      <c r="N129" s="202"/>
    </row>
    <row r="130" spans="1:14" x14ac:dyDescent="0.3">
      <c r="A130" s="45">
        <f>'Données projet'!A149</f>
        <v>65</v>
      </c>
      <c r="B130" s="213">
        <f>'Données projet'!D149</f>
        <v>56</v>
      </c>
      <c r="C130" s="204">
        <v>20</v>
      </c>
      <c r="D130" s="223">
        <f t="shared" si="8"/>
        <v>1120</v>
      </c>
      <c r="E130" s="222"/>
      <c r="F130" s="225"/>
      <c r="G130" s="224"/>
      <c r="N130" s="202"/>
    </row>
    <row r="131" spans="1:14" x14ac:dyDescent="0.3">
      <c r="A131" s="45">
        <f>'Données projet'!A150</f>
        <v>70</v>
      </c>
      <c r="B131" s="213">
        <f>'Données projet'!D150</f>
        <v>0</v>
      </c>
      <c r="C131" s="204"/>
      <c r="D131" s="223">
        <f t="shared" si="8"/>
        <v>0</v>
      </c>
      <c r="E131" s="222"/>
      <c r="F131" s="225"/>
      <c r="G131" s="224"/>
      <c r="N131" s="202"/>
    </row>
    <row r="132" spans="1:14" x14ac:dyDescent="0.3">
      <c r="A132" s="45">
        <f>'Données projet'!A151</f>
        <v>75</v>
      </c>
      <c r="B132" s="213">
        <f>'Données projet'!D151</f>
        <v>56</v>
      </c>
      <c r="C132" s="204">
        <v>30</v>
      </c>
      <c r="D132" s="223">
        <f t="shared" si="8"/>
        <v>1680</v>
      </c>
      <c r="E132" s="222"/>
      <c r="F132" s="225"/>
      <c r="G132" s="224"/>
      <c r="N132" s="202"/>
    </row>
    <row r="133" spans="1:14" x14ac:dyDescent="0.3">
      <c r="A133" s="45">
        <f>'Données projet'!A152</f>
        <v>85</v>
      </c>
      <c r="B133" s="213">
        <f>'Données projet'!D152</f>
        <v>56</v>
      </c>
      <c r="C133" s="204">
        <v>40</v>
      </c>
      <c r="D133" s="223">
        <f t="shared" si="8"/>
        <v>2240</v>
      </c>
      <c r="E133" s="222"/>
      <c r="F133" s="225"/>
      <c r="G133" s="224"/>
      <c r="N133" s="202"/>
    </row>
    <row r="134" spans="1:14" x14ac:dyDescent="0.3">
      <c r="A134" s="45">
        <f>'Données projet'!A153</f>
        <v>95</v>
      </c>
      <c r="B134" s="213">
        <f>'Données projet'!D153</f>
        <v>56</v>
      </c>
      <c r="C134" s="204">
        <v>50</v>
      </c>
      <c r="D134" s="223">
        <f t="shared" si="8"/>
        <v>2800</v>
      </c>
      <c r="E134" s="222"/>
      <c r="F134" s="225"/>
      <c r="G134" s="224"/>
      <c r="N134" s="202"/>
    </row>
    <row r="135" spans="1:14" x14ac:dyDescent="0.3">
      <c r="A135" s="45">
        <f>'Données projet'!A154</f>
        <v>105</v>
      </c>
      <c r="B135" s="213">
        <f>'Données projet'!D154</f>
        <v>53</v>
      </c>
      <c r="C135" s="204">
        <v>60</v>
      </c>
      <c r="D135" s="223">
        <f t="shared" si="8"/>
        <v>3180</v>
      </c>
      <c r="E135" s="222"/>
      <c r="F135" s="225"/>
      <c r="G135" s="224"/>
      <c r="N135" s="202"/>
    </row>
    <row r="136" spans="1:14" x14ac:dyDescent="0.3">
      <c r="A136" s="45">
        <f>'Données projet'!A155</f>
        <v>115</v>
      </c>
      <c r="B136" s="213">
        <f>'Données projet'!D155</f>
        <v>49</v>
      </c>
      <c r="C136" s="204">
        <v>80</v>
      </c>
      <c r="D136" s="223">
        <f t="shared" si="8"/>
        <v>3920</v>
      </c>
      <c r="E136" s="222"/>
      <c r="F136" s="225"/>
      <c r="G136" s="224"/>
      <c r="N136" s="202"/>
    </row>
    <row r="137" spans="1:14" x14ac:dyDescent="0.3">
      <c r="A137" s="45">
        <f>'Données projet'!A156</f>
        <v>125</v>
      </c>
      <c r="B137" s="213">
        <f>'Données projet'!D156</f>
        <v>45</v>
      </c>
      <c r="C137" s="204">
        <v>90</v>
      </c>
      <c r="D137" s="223">
        <f t="shared" si="8"/>
        <v>4050</v>
      </c>
      <c r="E137" s="222"/>
      <c r="F137" s="225"/>
      <c r="G137" s="224"/>
      <c r="N137" s="202"/>
    </row>
    <row r="138" spans="1:14" x14ac:dyDescent="0.3">
      <c r="A138" s="45">
        <f>'Données projet'!A157</f>
        <v>135</v>
      </c>
      <c r="B138" s="213">
        <f>'Données projet'!D157</f>
        <v>43</v>
      </c>
      <c r="C138" s="204"/>
      <c r="D138" s="223">
        <f t="shared" si="8"/>
        <v>0</v>
      </c>
      <c r="E138" s="222"/>
      <c r="F138" s="225"/>
      <c r="G138" s="224"/>
      <c r="N138" s="202"/>
    </row>
    <row r="139" spans="1:14" x14ac:dyDescent="0.3">
      <c r="A139" s="45">
        <f>'Données projet'!A158</f>
        <v>145</v>
      </c>
      <c r="B139" s="213">
        <f>'Données projet'!D158</f>
        <v>0</v>
      </c>
      <c r="C139" s="204"/>
      <c r="D139" s="223">
        <f t="shared" si="8"/>
        <v>0</v>
      </c>
      <c r="E139" s="222"/>
      <c r="F139" s="225"/>
      <c r="G139" s="224"/>
      <c r="N139" s="202"/>
    </row>
    <row r="140" spans="1:14" x14ac:dyDescent="0.3">
      <c r="A140" s="45">
        <f>'Données projet'!A159</f>
        <v>150</v>
      </c>
      <c r="B140" s="213">
        <f>'Données projet'!D159</f>
        <v>355</v>
      </c>
      <c r="C140" s="204">
        <v>150</v>
      </c>
      <c r="D140" s="223">
        <f t="shared" si="8"/>
        <v>53250</v>
      </c>
      <c r="E140" s="222"/>
      <c r="F140" s="225"/>
      <c r="G140" s="224"/>
      <c r="N140" s="202"/>
    </row>
    <row r="141" spans="1:14" x14ac:dyDescent="0.3">
      <c r="F141" s="200"/>
      <c r="G141" s="110"/>
      <c r="N141" s="202"/>
    </row>
    <row r="142" spans="1:14" x14ac:dyDescent="0.3">
      <c r="F142" s="200"/>
      <c r="G142" s="110"/>
      <c r="N142" s="202"/>
    </row>
    <row r="143" spans="1:14" x14ac:dyDescent="0.3">
      <c r="A143" s="49" t="s">
        <v>170</v>
      </c>
      <c r="B143" s="212" t="str">
        <f>IF('Données projet'!B14="","",'Données projet'!B14)</f>
        <v>Chêne pubescent</v>
      </c>
      <c r="F143" s="200"/>
      <c r="G143" s="110"/>
      <c r="N143" s="202"/>
    </row>
    <row r="144" spans="1:14" x14ac:dyDescent="0.3">
      <c r="F144" s="200"/>
      <c r="G144" s="110"/>
      <c r="N144" s="202"/>
    </row>
    <row r="145" spans="1:14" x14ac:dyDescent="0.3">
      <c r="A145" s="39" t="s">
        <v>180</v>
      </c>
      <c r="B145" s="51" t="s">
        <v>256</v>
      </c>
      <c r="C145" s="51" t="s">
        <v>255</v>
      </c>
      <c r="D145" s="39" t="s">
        <v>252</v>
      </c>
      <c r="E145" s="39" t="s">
        <v>288</v>
      </c>
      <c r="F145" s="235"/>
      <c r="G145" s="216"/>
      <c r="N145" s="202"/>
    </row>
    <row r="146" spans="1:14" x14ac:dyDescent="0.3">
      <c r="A146" s="220">
        <f>'Données projet'!A166</f>
        <v>20</v>
      </c>
      <c r="B146" s="221">
        <f>'Données projet'!D166</f>
        <v>0</v>
      </c>
      <c r="C146" s="222"/>
      <c r="D146" s="219">
        <f>B146*C146</f>
        <v>0</v>
      </c>
      <c r="E146" s="222"/>
      <c r="F146" s="236"/>
      <c r="G146" s="237"/>
      <c r="N146" s="202"/>
    </row>
    <row r="147" spans="1:14" x14ac:dyDescent="0.3">
      <c r="A147" s="220">
        <f>'Données projet'!A167</f>
        <v>25</v>
      </c>
      <c r="B147" s="221">
        <f>'Données projet'!D167</f>
        <v>34</v>
      </c>
      <c r="C147" s="204">
        <v>10</v>
      </c>
      <c r="D147" s="219">
        <f t="shared" ref="D147:D165" si="9">B147*C147</f>
        <v>340</v>
      </c>
      <c r="E147" s="222"/>
      <c r="F147" s="236"/>
      <c r="G147" s="237"/>
      <c r="N147" s="202"/>
    </row>
    <row r="148" spans="1:14" x14ac:dyDescent="0.3">
      <c r="A148" s="220">
        <f>'Données projet'!A168</f>
        <v>30</v>
      </c>
      <c r="B148" s="221">
        <f>'Données projet'!D168</f>
        <v>0</v>
      </c>
      <c r="C148" s="204"/>
      <c r="D148" s="219">
        <f t="shared" si="9"/>
        <v>0</v>
      </c>
      <c r="E148" s="222"/>
      <c r="F148" s="236"/>
      <c r="G148" s="237"/>
      <c r="N148" s="202"/>
    </row>
    <row r="149" spans="1:14" x14ac:dyDescent="0.3">
      <c r="A149" s="220">
        <f>'Données projet'!A169</f>
        <v>35</v>
      </c>
      <c r="B149" s="221">
        <f>'Données projet'!D169</f>
        <v>56</v>
      </c>
      <c r="C149" s="204">
        <v>10</v>
      </c>
      <c r="D149" s="219">
        <f t="shared" si="9"/>
        <v>560</v>
      </c>
      <c r="E149" s="222"/>
      <c r="F149" s="236"/>
      <c r="G149" s="237"/>
      <c r="N149" s="202"/>
    </row>
    <row r="150" spans="1:14" x14ac:dyDescent="0.3">
      <c r="A150" s="220">
        <f>'Données projet'!A170</f>
        <v>40</v>
      </c>
      <c r="B150" s="221">
        <f>'Données projet'!D170</f>
        <v>0</v>
      </c>
      <c r="C150" s="204"/>
      <c r="D150" s="219">
        <f t="shared" si="9"/>
        <v>0</v>
      </c>
      <c r="E150" s="222"/>
      <c r="F150" s="236"/>
      <c r="G150" s="237"/>
      <c r="N150" s="202"/>
    </row>
    <row r="151" spans="1:14" x14ac:dyDescent="0.3">
      <c r="A151" s="220">
        <f>'Données projet'!A171</f>
        <v>45</v>
      </c>
      <c r="B151" s="221">
        <f>'Données projet'!D171</f>
        <v>56</v>
      </c>
      <c r="C151" s="204">
        <v>10</v>
      </c>
      <c r="D151" s="219">
        <f t="shared" si="9"/>
        <v>560</v>
      </c>
      <c r="E151" s="222"/>
      <c r="F151" s="236"/>
      <c r="G151" s="237"/>
      <c r="N151" s="202"/>
    </row>
    <row r="152" spans="1:14" x14ac:dyDescent="0.3">
      <c r="A152" s="220">
        <f>'Données projet'!A172</f>
        <v>50</v>
      </c>
      <c r="B152" s="221">
        <f>'Données projet'!D172</f>
        <v>0</v>
      </c>
      <c r="C152" s="204"/>
      <c r="D152" s="219">
        <f t="shared" si="9"/>
        <v>0</v>
      </c>
      <c r="E152" s="222"/>
      <c r="F152" s="236"/>
      <c r="G152" s="237"/>
      <c r="N152" s="202"/>
    </row>
    <row r="153" spans="1:14" x14ac:dyDescent="0.3">
      <c r="A153" s="220">
        <f>'Données projet'!A173</f>
        <v>55</v>
      </c>
      <c r="B153" s="221">
        <f>'Données projet'!D173</f>
        <v>56</v>
      </c>
      <c r="C153" s="204">
        <v>20</v>
      </c>
      <c r="D153" s="219">
        <f t="shared" si="9"/>
        <v>1120</v>
      </c>
      <c r="E153" s="222"/>
      <c r="F153" s="236"/>
      <c r="G153" s="237"/>
      <c r="N153" s="202"/>
    </row>
    <row r="154" spans="1:14" x14ac:dyDescent="0.3">
      <c r="A154" s="220">
        <f>'Données projet'!A174</f>
        <v>60</v>
      </c>
      <c r="B154" s="221">
        <f>'Données projet'!D174</f>
        <v>0</v>
      </c>
      <c r="C154" s="204"/>
      <c r="D154" s="219">
        <f t="shared" si="9"/>
        <v>0</v>
      </c>
      <c r="E154" s="222"/>
      <c r="F154" s="236"/>
      <c r="G154" s="237"/>
      <c r="N154" s="202"/>
    </row>
    <row r="155" spans="1:14" x14ac:dyDescent="0.3">
      <c r="A155" s="220">
        <f>'Données projet'!A175</f>
        <v>65</v>
      </c>
      <c r="B155" s="221">
        <f>'Données projet'!D175</f>
        <v>56</v>
      </c>
      <c r="C155" s="204">
        <v>20</v>
      </c>
      <c r="D155" s="219">
        <f t="shared" si="9"/>
        <v>1120</v>
      </c>
      <c r="E155" s="222"/>
      <c r="F155" s="236"/>
      <c r="G155" s="237"/>
      <c r="N155" s="202"/>
    </row>
    <row r="156" spans="1:14" x14ac:dyDescent="0.3">
      <c r="A156" s="220">
        <f>'Données projet'!A176</f>
        <v>70</v>
      </c>
      <c r="B156" s="221">
        <f>'Données projet'!D176</f>
        <v>0</v>
      </c>
      <c r="C156" s="204"/>
      <c r="D156" s="219">
        <f t="shared" si="9"/>
        <v>0</v>
      </c>
      <c r="E156" s="222"/>
      <c r="F156" s="236"/>
      <c r="G156" s="237"/>
      <c r="N156" s="202"/>
    </row>
    <row r="157" spans="1:14" x14ac:dyDescent="0.3">
      <c r="A157" s="220">
        <f>'Données projet'!A177</f>
        <v>75</v>
      </c>
      <c r="B157" s="221">
        <f>'Données projet'!D177</f>
        <v>56</v>
      </c>
      <c r="C157" s="204">
        <v>30</v>
      </c>
      <c r="D157" s="219">
        <f t="shared" si="9"/>
        <v>1680</v>
      </c>
      <c r="E157" s="222"/>
      <c r="F157" s="236"/>
      <c r="G157" s="237"/>
      <c r="N157" s="202"/>
    </row>
    <row r="158" spans="1:14" x14ac:dyDescent="0.3">
      <c r="A158" s="220">
        <f>'Données projet'!A178</f>
        <v>85</v>
      </c>
      <c r="B158" s="221">
        <f>'Données projet'!D178</f>
        <v>56</v>
      </c>
      <c r="C158" s="204">
        <v>40</v>
      </c>
      <c r="D158" s="219">
        <f t="shared" si="9"/>
        <v>2240</v>
      </c>
      <c r="E158" s="222"/>
      <c r="F158" s="236"/>
      <c r="G158" s="237"/>
      <c r="N158" s="202"/>
    </row>
    <row r="159" spans="1:14" x14ac:dyDescent="0.3">
      <c r="A159" s="220">
        <f>'Données projet'!A179</f>
        <v>95</v>
      </c>
      <c r="B159" s="221">
        <f>'Données projet'!D179</f>
        <v>56</v>
      </c>
      <c r="C159" s="204">
        <v>50</v>
      </c>
      <c r="D159" s="219">
        <f t="shared" si="9"/>
        <v>2800</v>
      </c>
      <c r="E159" s="222"/>
      <c r="F159" s="236"/>
      <c r="G159" s="237"/>
      <c r="N159" s="202"/>
    </row>
    <row r="160" spans="1:14" x14ac:dyDescent="0.3">
      <c r="A160" s="220">
        <f>'Données projet'!A180</f>
        <v>105</v>
      </c>
      <c r="B160" s="221">
        <f>'Données projet'!D180</f>
        <v>53</v>
      </c>
      <c r="C160" s="204">
        <v>60</v>
      </c>
      <c r="D160" s="219">
        <f t="shared" si="9"/>
        <v>3180</v>
      </c>
      <c r="E160" s="222"/>
      <c r="F160" s="236"/>
      <c r="G160" s="237"/>
      <c r="N160" s="202"/>
    </row>
    <row r="161" spans="1:14" x14ac:dyDescent="0.3">
      <c r="A161" s="220">
        <f>'Données projet'!A181</f>
        <v>115</v>
      </c>
      <c r="B161" s="221">
        <f>'Données projet'!D181</f>
        <v>49</v>
      </c>
      <c r="C161" s="204">
        <v>80</v>
      </c>
      <c r="D161" s="219">
        <f t="shared" si="9"/>
        <v>3920</v>
      </c>
      <c r="E161" s="222"/>
      <c r="F161" s="236"/>
      <c r="G161" s="237"/>
      <c r="N161" s="202"/>
    </row>
    <row r="162" spans="1:14" x14ac:dyDescent="0.3">
      <c r="A162" s="220">
        <f>'Données projet'!A182</f>
        <v>125</v>
      </c>
      <c r="B162" s="221">
        <f>'Données projet'!D182</f>
        <v>45</v>
      </c>
      <c r="C162" s="204">
        <v>90</v>
      </c>
      <c r="D162" s="219">
        <f t="shared" si="9"/>
        <v>4050</v>
      </c>
      <c r="E162" s="222"/>
      <c r="F162" s="236"/>
      <c r="G162" s="237"/>
      <c r="N162" s="202"/>
    </row>
    <row r="163" spans="1:14" x14ac:dyDescent="0.3">
      <c r="A163" s="220">
        <f>'Données projet'!A183</f>
        <v>135</v>
      </c>
      <c r="B163" s="221">
        <f>'Données projet'!D183</f>
        <v>43</v>
      </c>
      <c r="C163" s="204"/>
      <c r="D163" s="219">
        <f t="shared" si="9"/>
        <v>0</v>
      </c>
      <c r="E163" s="222"/>
      <c r="F163" s="236"/>
      <c r="G163" s="237"/>
      <c r="N163" s="202"/>
    </row>
    <row r="164" spans="1:14" x14ac:dyDescent="0.3">
      <c r="A164" s="220">
        <f>'Données projet'!A184</f>
        <v>145</v>
      </c>
      <c r="B164" s="221">
        <f>'Données projet'!D184</f>
        <v>0</v>
      </c>
      <c r="C164" s="204"/>
      <c r="D164" s="219">
        <f t="shared" si="9"/>
        <v>0</v>
      </c>
      <c r="E164" s="222"/>
      <c r="F164" s="236"/>
      <c r="G164" s="237"/>
      <c r="N164" s="202"/>
    </row>
    <row r="165" spans="1:14" x14ac:dyDescent="0.3">
      <c r="A165" s="220">
        <f>'Données projet'!A185</f>
        <v>150</v>
      </c>
      <c r="B165" s="221">
        <f>'Données projet'!D185</f>
        <v>355</v>
      </c>
      <c r="C165" s="204">
        <v>150</v>
      </c>
      <c r="D165" s="219">
        <f t="shared" si="9"/>
        <v>53250</v>
      </c>
      <c r="E165" s="222"/>
      <c r="F165" s="236"/>
      <c r="G165" s="237"/>
      <c r="N165" s="202"/>
    </row>
    <row r="166" spans="1:14" x14ac:dyDescent="0.3">
      <c r="F166" s="200"/>
      <c r="G166" s="110"/>
      <c r="N166" s="202"/>
    </row>
    <row r="167" spans="1:14" x14ac:dyDescent="0.3">
      <c r="F167" s="200"/>
      <c r="G167" s="110"/>
      <c r="N167" s="202"/>
    </row>
    <row r="168" spans="1:14" x14ac:dyDescent="0.3">
      <c r="A168" s="49" t="s">
        <v>171</v>
      </c>
      <c r="B168" s="212" t="str">
        <f>IF('Données projet'!$B$15="","",'Données projet'!$B$15)</f>
        <v>Chêne rouge d'Amérique</v>
      </c>
      <c r="F168" s="200"/>
      <c r="G168" s="110"/>
      <c r="N168" s="202"/>
    </row>
    <row r="169" spans="1:14" x14ac:dyDescent="0.3">
      <c r="A169" s="49"/>
      <c r="F169" s="200"/>
      <c r="G169" s="110"/>
      <c r="N169" s="202"/>
    </row>
    <row r="170" spans="1:14" x14ac:dyDescent="0.3">
      <c r="A170" s="39" t="s">
        <v>180</v>
      </c>
      <c r="B170" s="51" t="s">
        <v>256</v>
      </c>
      <c r="C170" s="51" t="s">
        <v>255</v>
      </c>
      <c r="D170" s="39" t="s">
        <v>252</v>
      </c>
      <c r="E170" s="39" t="s">
        <v>288</v>
      </c>
      <c r="F170" s="235"/>
      <c r="G170" s="216"/>
      <c r="N170" s="202"/>
    </row>
    <row r="171" spans="1:14" x14ac:dyDescent="0.3">
      <c r="A171" s="220">
        <f>'Données projet'!A192</f>
        <v>20</v>
      </c>
      <c r="B171" s="221">
        <f>'Données projet'!D192</f>
        <v>0</v>
      </c>
      <c r="C171" s="222"/>
      <c r="D171" s="219">
        <f>B171*C171</f>
        <v>0</v>
      </c>
      <c r="E171" s="222"/>
      <c r="F171" s="236"/>
      <c r="G171" s="237"/>
      <c r="N171" s="202"/>
    </row>
    <row r="172" spans="1:14" x14ac:dyDescent="0.3">
      <c r="A172" s="220">
        <f>'Données projet'!A193</f>
        <v>25</v>
      </c>
      <c r="B172" s="221">
        <f>'Données projet'!D193</f>
        <v>34</v>
      </c>
      <c r="C172" s="204">
        <v>10</v>
      </c>
      <c r="D172" s="219">
        <f t="shared" ref="D172:D190" si="10">B172*C172</f>
        <v>340</v>
      </c>
      <c r="E172" s="222"/>
      <c r="F172" s="236"/>
      <c r="G172" s="237"/>
      <c r="N172" s="202"/>
    </row>
    <row r="173" spans="1:14" x14ac:dyDescent="0.3">
      <c r="A173" s="220">
        <f>'Données projet'!A194</f>
        <v>30</v>
      </c>
      <c r="B173" s="221">
        <f>'Données projet'!D194</f>
        <v>0</v>
      </c>
      <c r="C173" s="204"/>
      <c r="D173" s="219">
        <f t="shared" si="10"/>
        <v>0</v>
      </c>
      <c r="E173" s="222"/>
      <c r="F173" s="236"/>
      <c r="G173" s="237"/>
      <c r="N173" s="202"/>
    </row>
    <row r="174" spans="1:14" x14ac:dyDescent="0.3">
      <c r="A174" s="220">
        <f>'Données projet'!A195</f>
        <v>35</v>
      </c>
      <c r="B174" s="221">
        <f>'Données projet'!D195</f>
        <v>56</v>
      </c>
      <c r="C174" s="204">
        <v>10</v>
      </c>
      <c r="D174" s="219">
        <f t="shared" si="10"/>
        <v>560</v>
      </c>
      <c r="E174" s="222"/>
      <c r="F174" s="236"/>
      <c r="G174" s="237"/>
      <c r="N174" s="202"/>
    </row>
    <row r="175" spans="1:14" x14ac:dyDescent="0.3">
      <c r="A175" s="220">
        <f>'Données projet'!A196</f>
        <v>40</v>
      </c>
      <c r="B175" s="221">
        <f>'Données projet'!D196</f>
        <v>0</v>
      </c>
      <c r="C175" s="204"/>
      <c r="D175" s="219">
        <f t="shared" si="10"/>
        <v>0</v>
      </c>
      <c r="E175" s="222"/>
      <c r="F175" s="236"/>
      <c r="G175" s="237"/>
      <c r="N175" s="202"/>
    </row>
    <row r="176" spans="1:14" x14ac:dyDescent="0.3">
      <c r="A176" s="220">
        <f>'Données projet'!A197</f>
        <v>45</v>
      </c>
      <c r="B176" s="221">
        <f>'Données projet'!D197</f>
        <v>56</v>
      </c>
      <c r="C176" s="204">
        <v>10</v>
      </c>
      <c r="D176" s="219">
        <f t="shared" si="10"/>
        <v>560</v>
      </c>
      <c r="E176" s="222"/>
      <c r="F176" s="236"/>
      <c r="G176" s="237"/>
      <c r="N176" s="202"/>
    </row>
    <row r="177" spans="1:14" x14ac:dyDescent="0.3">
      <c r="A177" s="220">
        <f>'Données projet'!A198</f>
        <v>50</v>
      </c>
      <c r="B177" s="221">
        <f>'Données projet'!D198</f>
        <v>0</v>
      </c>
      <c r="C177" s="204"/>
      <c r="D177" s="219">
        <f t="shared" si="10"/>
        <v>0</v>
      </c>
      <c r="E177" s="222"/>
      <c r="F177" s="236"/>
      <c r="G177" s="237"/>
      <c r="N177" s="202"/>
    </row>
    <row r="178" spans="1:14" x14ac:dyDescent="0.3">
      <c r="A178" s="220">
        <f>'Données projet'!A199</f>
        <v>55</v>
      </c>
      <c r="B178" s="221">
        <f>'Données projet'!D199</f>
        <v>56</v>
      </c>
      <c r="C178" s="204">
        <v>20</v>
      </c>
      <c r="D178" s="219">
        <f t="shared" si="10"/>
        <v>1120</v>
      </c>
      <c r="E178" s="222"/>
      <c r="F178" s="236"/>
      <c r="G178" s="237"/>
      <c r="N178" s="202"/>
    </row>
    <row r="179" spans="1:14" x14ac:dyDescent="0.3">
      <c r="A179" s="220">
        <f>'Données projet'!A200</f>
        <v>60</v>
      </c>
      <c r="B179" s="221">
        <f>'Données projet'!D200</f>
        <v>0</v>
      </c>
      <c r="C179" s="204"/>
      <c r="D179" s="219">
        <f t="shared" si="10"/>
        <v>0</v>
      </c>
      <c r="E179" s="222"/>
      <c r="F179" s="236"/>
      <c r="G179" s="237"/>
      <c r="N179" s="202"/>
    </row>
    <row r="180" spans="1:14" x14ac:dyDescent="0.3">
      <c r="A180" s="220">
        <f>'Données projet'!A201</f>
        <v>65</v>
      </c>
      <c r="B180" s="221">
        <f>'Données projet'!D201</f>
        <v>56</v>
      </c>
      <c r="C180" s="204">
        <v>20</v>
      </c>
      <c r="D180" s="219">
        <f t="shared" si="10"/>
        <v>1120</v>
      </c>
      <c r="E180" s="222"/>
      <c r="F180" s="236"/>
      <c r="G180" s="237"/>
      <c r="N180" s="202"/>
    </row>
    <row r="181" spans="1:14" x14ac:dyDescent="0.3">
      <c r="A181" s="220">
        <f>'Données projet'!A202</f>
        <v>70</v>
      </c>
      <c r="B181" s="221">
        <f>'Données projet'!D202</f>
        <v>0</v>
      </c>
      <c r="C181" s="204"/>
      <c r="D181" s="219">
        <f t="shared" si="10"/>
        <v>0</v>
      </c>
      <c r="E181" s="222"/>
      <c r="F181" s="236"/>
      <c r="G181" s="237"/>
      <c r="N181" s="202"/>
    </row>
    <row r="182" spans="1:14" x14ac:dyDescent="0.3">
      <c r="A182" s="220">
        <f>'Données projet'!A203</f>
        <v>75</v>
      </c>
      <c r="B182" s="221">
        <f>'Données projet'!D203</f>
        <v>56</v>
      </c>
      <c r="C182" s="204">
        <v>30</v>
      </c>
      <c r="D182" s="219">
        <f t="shared" si="10"/>
        <v>1680</v>
      </c>
      <c r="E182" s="222"/>
      <c r="F182" s="236"/>
      <c r="G182" s="237"/>
      <c r="N182" s="202"/>
    </row>
    <row r="183" spans="1:14" x14ac:dyDescent="0.3">
      <c r="A183" s="220">
        <f>'Données projet'!A204</f>
        <v>85</v>
      </c>
      <c r="B183" s="221">
        <f>'Données projet'!D204</f>
        <v>56</v>
      </c>
      <c r="C183" s="204">
        <v>40</v>
      </c>
      <c r="D183" s="219">
        <f t="shared" si="10"/>
        <v>2240</v>
      </c>
      <c r="E183" s="222"/>
      <c r="F183" s="236"/>
      <c r="G183" s="237"/>
      <c r="N183" s="202"/>
    </row>
    <row r="184" spans="1:14" x14ac:dyDescent="0.3">
      <c r="A184" s="220">
        <f>'Données projet'!A205</f>
        <v>95</v>
      </c>
      <c r="B184" s="221">
        <f>'Données projet'!D205</f>
        <v>56</v>
      </c>
      <c r="C184" s="204">
        <v>50</v>
      </c>
      <c r="D184" s="219">
        <f t="shared" si="10"/>
        <v>2800</v>
      </c>
      <c r="E184" s="222"/>
      <c r="F184" s="236"/>
      <c r="G184" s="237"/>
      <c r="N184" s="202"/>
    </row>
    <row r="185" spans="1:14" x14ac:dyDescent="0.3">
      <c r="A185" s="220">
        <f>'Données projet'!A206</f>
        <v>105</v>
      </c>
      <c r="B185" s="221">
        <f>'Données projet'!D206</f>
        <v>53</v>
      </c>
      <c r="C185" s="204">
        <v>60</v>
      </c>
      <c r="D185" s="219">
        <f t="shared" si="10"/>
        <v>3180</v>
      </c>
      <c r="E185" s="222"/>
      <c r="F185" s="236"/>
      <c r="G185" s="237"/>
      <c r="N185" s="202"/>
    </row>
    <row r="186" spans="1:14" x14ac:dyDescent="0.3">
      <c r="A186" s="220">
        <f>'Données projet'!A207</f>
        <v>115</v>
      </c>
      <c r="B186" s="221">
        <f>'Données projet'!D207</f>
        <v>49</v>
      </c>
      <c r="C186" s="204">
        <v>80</v>
      </c>
      <c r="D186" s="219">
        <f t="shared" si="10"/>
        <v>3920</v>
      </c>
      <c r="E186" s="222"/>
      <c r="F186" s="236"/>
      <c r="G186" s="237"/>
      <c r="N186" s="202"/>
    </row>
    <row r="187" spans="1:14" x14ac:dyDescent="0.3">
      <c r="A187" s="220">
        <f>'Données projet'!A208</f>
        <v>125</v>
      </c>
      <c r="B187" s="221">
        <f>'Données projet'!D208</f>
        <v>45</v>
      </c>
      <c r="C187" s="204">
        <v>90</v>
      </c>
      <c r="D187" s="219">
        <f t="shared" si="10"/>
        <v>4050</v>
      </c>
      <c r="E187" s="222"/>
      <c r="F187" s="236"/>
      <c r="G187" s="237"/>
      <c r="N187" s="202"/>
    </row>
    <row r="188" spans="1:14" x14ac:dyDescent="0.3">
      <c r="A188" s="220">
        <f>'Données projet'!A209</f>
        <v>135</v>
      </c>
      <c r="B188" s="221">
        <f>'Données projet'!D209</f>
        <v>43</v>
      </c>
      <c r="C188" s="204"/>
      <c r="D188" s="219">
        <f t="shared" si="10"/>
        <v>0</v>
      </c>
      <c r="E188" s="222"/>
      <c r="F188" s="236"/>
      <c r="G188" s="237"/>
      <c r="N188" s="202"/>
    </row>
    <row r="189" spans="1:14" x14ac:dyDescent="0.3">
      <c r="A189" s="220">
        <f>'Données projet'!A210</f>
        <v>145</v>
      </c>
      <c r="B189" s="221">
        <f>'Données projet'!D210</f>
        <v>0</v>
      </c>
      <c r="C189" s="204"/>
      <c r="D189" s="219">
        <f t="shared" si="10"/>
        <v>0</v>
      </c>
      <c r="E189" s="222"/>
      <c r="F189" s="236"/>
      <c r="G189" s="237"/>
      <c r="N189" s="202"/>
    </row>
    <row r="190" spans="1:14" x14ac:dyDescent="0.3">
      <c r="A190" s="220">
        <f>'Données projet'!A211</f>
        <v>150</v>
      </c>
      <c r="B190" s="221">
        <f>'Données projet'!D211</f>
        <v>355</v>
      </c>
      <c r="C190" s="204">
        <v>150</v>
      </c>
      <c r="D190" s="219">
        <f t="shared" si="10"/>
        <v>53250</v>
      </c>
      <c r="E190" s="222"/>
      <c r="F190" s="236"/>
      <c r="G190" s="237"/>
      <c r="N190" s="202"/>
    </row>
    <row r="191" spans="1:14" x14ac:dyDescent="0.3">
      <c r="F191" s="200"/>
      <c r="G191" s="110"/>
      <c r="N191" s="202"/>
    </row>
    <row r="192" spans="1:14" x14ac:dyDescent="0.3">
      <c r="F192" s="200"/>
      <c r="G192" s="110"/>
      <c r="N192" s="202"/>
    </row>
    <row r="193" spans="1:14" x14ac:dyDescent="0.3">
      <c r="A193" s="49" t="s">
        <v>172</v>
      </c>
      <c r="B193" s="212" t="str">
        <f>IF('Données projet'!$B$16="","",'Données projet'!$B$16)</f>
        <v/>
      </c>
      <c r="F193" s="200"/>
      <c r="G193" s="110"/>
      <c r="N193" s="202"/>
    </row>
    <row r="194" spans="1:14" x14ac:dyDescent="0.3">
      <c r="A194" s="49"/>
      <c r="F194" s="200"/>
      <c r="G194" s="110"/>
      <c r="N194" s="202"/>
    </row>
    <row r="195" spans="1:14" x14ac:dyDescent="0.3">
      <c r="A195" s="39" t="s">
        <v>180</v>
      </c>
      <c r="B195" s="51" t="s">
        <v>256</v>
      </c>
      <c r="C195" s="51" t="s">
        <v>255</v>
      </c>
      <c r="D195" s="39" t="s">
        <v>252</v>
      </c>
      <c r="E195" s="39" t="s">
        <v>288</v>
      </c>
      <c r="F195" s="235"/>
      <c r="G195" s="216"/>
      <c r="N195" s="202"/>
    </row>
    <row r="196" spans="1:14" x14ac:dyDescent="0.3">
      <c r="A196" s="220">
        <f>'Données projet'!A218</f>
        <v>0</v>
      </c>
      <c r="B196" s="221">
        <f>'Données projet'!D218</f>
        <v>0</v>
      </c>
      <c r="C196" s="222"/>
      <c r="D196" s="219">
        <f>B196*C196</f>
        <v>0</v>
      </c>
      <c r="E196" s="222"/>
      <c r="F196" s="236"/>
      <c r="G196" s="237"/>
      <c r="N196" s="202"/>
    </row>
    <row r="197" spans="1:14" x14ac:dyDescent="0.3">
      <c r="A197" s="220">
        <f>'Données projet'!A219</f>
        <v>0</v>
      </c>
      <c r="B197" s="221">
        <f>'Données projet'!D219</f>
        <v>0</v>
      </c>
      <c r="C197" s="222"/>
      <c r="D197" s="219">
        <f t="shared" ref="D197:D215" si="11">B197*C197</f>
        <v>0</v>
      </c>
      <c r="E197" s="222"/>
      <c r="F197" s="236"/>
      <c r="G197" s="237"/>
      <c r="N197" s="202"/>
    </row>
    <row r="198" spans="1:14" x14ac:dyDescent="0.3">
      <c r="A198" s="220">
        <f>'Données projet'!A220</f>
        <v>0</v>
      </c>
      <c r="B198" s="221">
        <f>'Données projet'!D220</f>
        <v>0</v>
      </c>
      <c r="C198" s="222"/>
      <c r="D198" s="219">
        <f t="shared" si="11"/>
        <v>0</v>
      </c>
      <c r="E198" s="222"/>
      <c r="F198" s="236"/>
      <c r="G198" s="237"/>
      <c r="N198" s="202"/>
    </row>
    <row r="199" spans="1:14" x14ac:dyDescent="0.3">
      <c r="A199" s="220">
        <f>'Données projet'!A221</f>
        <v>0</v>
      </c>
      <c r="B199" s="221">
        <f>'Données projet'!D221</f>
        <v>0</v>
      </c>
      <c r="C199" s="222"/>
      <c r="D199" s="219">
        <f t="shared" si="11"/>
        <v>0</v>
      </c>
      <c r="E199" s="222"/>
      <c r="F199" s="236"/>
      <c r="G199" s="237"/>
      <c r="N199" s="202"/>
    </row>
    <row r="200" spans="1:14" x14ac:dyDescent="0.3">
      <c r="A200" s="220">
        <f>'Données projet'!A222</f>
        <v>0</v>
      </c>
      <c r="B200" s="221">
        <f>'Données projet'!D222</f>
        <v>0</v>
      </c>
      <c r="C200" s="222"/>
      <c r="D200" s="219">
        <f t="shared" si="11"/>
        <v>0</v>
      </c>
      <c r="E200" s="222"/>
      <c r="F200" s="236"/>
      <c r="G200" s="237"/>
      <c r="N200" s="202"/>
    </row>
    <row r="201" spans="1:14" x14ac:dyDescent="0.3">
      <c r="A201" s="220">
        <f>'Données projet'!A223</f>
        <v>0</v>
      </c>
      <c r="B201" s="221">
        <f>'Données projet'!D223</f>
        <v>0</v>
      </c>
      <c r="C201" s="222"/>
      <c r="D201" s="219">
        <f t="shared" si="11"/>
        <v>0</v>
      </c>
      <c r="E201" s="222"/>
      <c r="F201" s="236"/>
      <c r="G201" s="237"/>
      <c r="N201" s="202"/>
    </row>
    <row r="202" spans="1:14" x14ac:dyDescent="0.3">
      <c r="A202" s="220">
        <f>'Données projet'!A224</f>
        <v>0</v>
      </c>
      <c r="B202" s="221">
        <f>'Données projet'!D224</f>
        <v>0</v>
      </c>
      <c r="C202" s="222"/>
      <c r="D202" s="219">
        <f t="shared" si="11"/>
        <v>0</v>
      </c>
      <c r="E202" s="222"/>
      <c r="F202" s="236"/>
      <c r="G202" s="237"/>
      <c r="N202" s="202"/>
    </row>
    <row r="203" spans="1:14" x14ac:dyDescent="0.3">
      <c r="A203" s="220">
        <f>'Données projet'!A225</f>
        <v>0</v>
      </c>
      <c r="B203" s="221">
        <f>'Données projet'!D225</f>
        <v>0</v>
      </c>
      <c r="C203" s="222"/>
      <c r="D203" s="219">
        <f t="shared" si="11"/>
        <v>0</v>
      </c>
      <c r="E203" s="222"/>
      <c r="F203" s="236"/>
      <c r="G203" s="237"/>
      <c r="N203" s="202"/>
    </row>
    <row r="204" spans="1:14" x14ac:dyDescent="0.3">
      <c r="A204" s="220">
        <f>'Données projet'!A226</f>
        <v>0</v>
      </c>
      <c r="B204" s="221">
        <f>'Données projet'!D226</f>
        <v>0</v>
      </c>
      <c r="C204" s="222"/>
      <c r="D204" s="219">
        <f t="shared" si="11"/>
        <v>0</v>
      </c>
      <c r="E204" s="222"/>
      <c r="F204" s="236"/>
      <c r="G204" s="237"/>
      <c r="N204" s="202"/>
    </row>
    <row r="205" spans="1:14" x14ac:dyDescent="0.3">
      <c r="A205" s="220">
        <f>'Données projet'!A227</f>
        <v>0</v>
      </c>
      <c r="B205" s="221">
        <f>'Données projet'!D227</f>
        <v>0</v>
      </c>
      <c r="C205" s="222"/>
      <c r="D205" s="219">
        <f t="shared" si="11"/>
        <v>0</v>
      </c>
      <c r="E205" s="222"/>
      <c r="F205" s="236"/>
      <c r="G205" s="237"/>
      <c r="N205" s="202"/>
    </row>
    <row r="206" spans="1:14" x14ac:dyDescent="0.3">
      <c r="A206" s="220">
        <f>'Données projet'!A228</f>
        <v>0</v>
      </c>
      <c r="B206" s="221">
        <f>'Données projet'!D228</f>
        <v>0</v>
      </c>
      <c r="C206" s="222"/>
      <c r="D206" s="219">
        <f t="shared" si="11"/>
        <v>0</v>
      </c>
      <c r="E206" s="222"/>
      <c r="F206" s="236"/>
      <c r="G206" s="237"/>
      <c r="N206" s="202"/>
    </row>
    <row r="207" spans="1:14" x14ac:dyDescent="0.3">
      <c r="A207" s="220">
        <f>'Données projet'!A229</f>
        <v>0</v>
      </c>
      <c r="B207" s="221">
        <f>'Données projet'!D229</f>
        <v>0</v>
      </c>
      <c r="C207" s="222"/>
      <c r="D207" s="219">
        <f t="shared" si="11"/>
        <v>0</v>
      </c>
      <c r="E207" s="222"/>
      <c r="F207" s="236"/>
      <c r="G207" s="237"/>
      <c r="N207" s="202"/>
    </row>
    <row r="208" spans="1:14" x14ac:dyDescent="0.3">
      <c r="A208" s="220">
        <f>'Données projet'!A230</f>
        <v>0</v>
      </c>
      <c r="B208" s="221">
        <f>'Données projet'!D230</f>
        <v>0</v>
      </c>
      <c r="C208" s="222"/>
      <c r="D208" s="219">
        <f t="shared" si="11"/>
        <v>0</v>
      </c>
      <c r="E208" s="222"/>
      <c r="F208" s="236"/>
      <c r="G208" s="237"/>
      <c r="N208" s="202"/>
    </row>
    <row r="209" spans="1:14" x14ac:dyDescent="0.3">
      <c r="A209" s="220">
        <f>'Données projet'!A231</f>
        <v>0</v>
      </c>
      <c r="B209" s="221">
        <f>'Données projet'!D231</f>
        <v>0</v>
      </c>
      <c r="C209" s="222"/>
      <c r="D209" s="219">
        <f t="shared" si="11"/>
        <v>0</v>
      </c>
      <c r="E209" s="222"/>
      <c r="F209" s="236"/>
      <c r="G209" s="237"/>
      <c r="N209" s="202"/>
    </row>
    <row r="210" spans="1:14" x14ac:dyDescent="0.3">
      <c r="A210" s="220">
        <f>'Données projet'!A232</f>
        <v>0</v>
      </c>
      <c r="B210" s="221">
        <f>'Données projet'!D232</f>
        <v>0</v>
      </c>
      <c r="C210" s="222"/>
      <c r="D210" s="219">
        <f t="shared" si="11"/>
        <v>0</v>
      </c>
      <c r="E210" s="222"/>
      <c r="F210" s="236"/>
      <c r="G210" s="237"/>
      <c r="N210" s="202"/>
    </row>
    <row r="211" spans="1:14" x14ac:dyDescent="0.3">
      <c r="A211" s="220">
        <f>'Données projet'!A233</f>
        <v>0</v>
      </c>
      <c r="B211" s="221">
        <f>'Données projet'!D233</f>
        <v>0</v>
      </c>
      <c r="C211" s="222"/>
      <c r="D211" s="219">
        <f t="shared" si="11"/>
        <v>0</v>
      </c>
      <c r="E211" s="222"/>
      <c r="F211" s="236"/>
      <c r="G211" s="237"/>
      <c r="N211" s="202"/>
    </row>
    <row r="212" spans="1:14" x14ac:dyDescent="0.3">
      <c r="A212" s="220">
        <f>'Données projet'!A234</f>
        <v>0</v>
      </c>
      <c r="B212" s="221">
        <f>'Données projet'!D234</f>
        <v>0</v>
      </c>
      <c r="C212" s="222"/>
      <c r="D212" s="219">
        <f t="shared" si="11"/>
        <v>0</v>
      </c>
      <c r="E212" s="222"/>
      <c r="F212" s="236"/>
      <c r="G212" s="237"/>
      <c r="N212" s="202"/>
    </row>
    <row r="213" spans="1:14" x14ac:dyDescent="0.3">
      <c r="A213" s="220">
        <f>'Données projet'!A235</f>
        <v>0</v>
      </c>
      <c r="B213" s="221">
        <f>'Données projet'!D235</f>
        <v>0</v>
      </c>
      <c r="C213" s="222"/>
      <c r="D213" s="219">
        <f t="shared" si="11"/>
        <v>0</v>
      </c>
      <c r="E213" s="222"/>
      <c r="F213" s="236"/>
      <c r="G213" s="237"/>
      <c r="N213" s="202"/>
    </row>
    <row r="214" spans="1:14" x14ac:dyDescent="0.3">
      <c r="A214" s="220">
        <f>'Données projet'!A236</f>
        <v>0</v>
      </c>
      <c r="B214" s="221">
        <f>'Données projet'!D236</f>
        <v>0</v>
      </c>
      <c r="C214" s="222"/>
      <c r="D214" s="219">
        <f t="shared" si="11"/>
        <v>0</v>
      </c>
      <c r="E214" s="222"/>
      <c r="F214" s="236"/>
      <c r="G214" s="237"/>
      <c r="N214" s="202"/>
    </row>
    <row r="215" spans="1:14" x14ac:dyDescent="0.3">
      <c r="A215" s="220">
        <f>'Données projet'!A237</f>
        <v>0</v>
      </c>
      <c r="B215" s="221">
        <f>'Données projet'!D237</f>
        <v>0</v>
      </c>
      <c r="C215" s="222"/>
      <c r="D215" s="219">
        <f t="shared" si="11"/>
        <v>0</v>
      </c>
      <c r="E215" s="222"/>
      <c r="F215" s="236"/>
      <c r="G215" s="237"/>
      <c r="N215" s="202"/>
    </row>
    <row r="216" spans="1:14" x14ac:dyDescent="0.3">
      <c r="F216" s="200"/>
      <c r="G216" s="110"/>
      <c r="N216" s="202"/>
    </row>
    <row r="217" spans="1:14" x14ac:dyDescent="0.3">
      <c r="F217" s="200"/>
      <c r="G217" s="110"/>
      <c r="N217" s="202"/>
    </row>
    <row r="218" spans="1:14" x14ac:dyDescent="0.3">
      <c r="A218" s="49" t="s">
        <v>173</v>
      </c>
      <c r="B218" s="212" t="str">
        <f>IF('Données projet'!$B$17="","",'Données projet'!$B$17)</f>
        <v/>
      </c>
      <c r="F218" s="200"/>
      <c r="G218" s="110"/>
      <c r="N218" s="202"/>
    </row>
    <row r="219" spans="1:14" x14ac:dyDescent="0.3">
      <c r="A219" s="49"/>
      <c r="F219" s="200"/>
      <c r="G219" s="110"/>
      <c r="N219" s="202"/>
    </row>
    <row r="220" spans="1:14" x14ac:dyDescent="0.3">
      <c r="A220" s="39" t="s">
        <v>180</v>
      </c>
      <c r="B220" s="51" t="s">
        <v>256</v>
      </c>
      <c r="C220" s="51" t="s">
        <v>255</v>
      </c>
      <c r="D220" s="39" t="s">
        <v>252</v>
      </c>
      <c r="E220" s="39" t="s">
        <v>288</v>
      </c>
      <c r="F220" s="235"/>
      <c r="G220" s="216"/>
      <c r="N220" s="202"/>
    </row>
    <row r="221" spans="1:14" x14ac:dyDescent="0.3">
      <c r="A221" s="220">
        <f>'Données projet'!A244</f>
        <v>0</v>
      </c>
      <c r="B221" s="221">
        <f>'Données projet'!D244</f>
        <v>0</v>
      </c>
      <c r="C221" s="222"/>
      <c r="D221" s="219">
        <f>B221*C221</f>
        <v>0</v>
      </c>
      <c r="E221" s="222"/>
      <c r="F221" s="236"/>
      <c r="G221" s="237"/>
      <c r="N221" s="202"/>
    </row>
    <row r="222" spans="1:14" x14ac:dyDescent="0.3">
      <c r="A222" s="220">
        <f>'Données projet'!A245</f>
        <v>0</v>
      </c>
      <c r="B222" s="221">
        <f>'Données projet'!D245</f>
        <v>0</v>
      </c>
      <c r="C222" s="222"/>
      <c r="D222" s="219">
        <f t="shared" ref="D222:D240" si="12">B222*C222</f>
        <v>0</v>
      </c>
      <c r="E222" s="222"/>
      <c r="F222" s="236"/>
      <c r="G222" s="237"/>
      <c r="N222" s="202"/>
    </row>
    <row r="223" spans="1:14" x14ac:dyDescent="0.3">
      <c r="A223" s="220">
        <f>'Données projet'!A246</f>
        <v>0</v>
      </c>
      <c r="B223" s="221">
        <f>'Données projet'!D246</f>
        <v>0</v>
      </c>
      <c r="C223" s="222"/>
      <c r="D223" s="219">
        <f t="shared" si="12"/>
        <v>0</v>
      </c>
      <c r="E223" s="222"/>
      <c r="F223" s="236"/>
      <c r="G223" s="237"/>
      <c r="N223" s="202"/>
    </row>
    <row r="224" spans="1:14" x14ac:dyDescent="0.3">
      <c r="A224" s="220">
        <f>'Données projet'!A247</f>
        <v>0</v>
      </c>
      <c r="B224" s="221">
        <f>'Données projet'!D247</f>
        <v>0</v>
      </c>
      <c r="C224" s="222"/>
      <c r="D224" s="219">
        <f t="shared" si="12"/>
        <v>0</v>
      </c>
      <c r="E224" s="222"/>
      <c r="F224" s="236"/>
      <c r="G224" s="237"/>
      <c r="N224" s="202"/>
    </row>
    <row r="225" spans="1:14" x14ac:dyDescent="0.3">
      <c r="A225" s="220">
        <f>'Données projet'!A248</f>
        <v>0</v>
      </c>
      <c r="B225" s="221">
        <f>'Données projet'!D248</f>
        <v>0</v>
      </c>
      <c r="C225" s="222"/>
      <c r="D225" s="219">
        <f t="shared" si="12"/>
        <v>0</v>
      </c>
      <c r="E225" s="222"/>
      <c r="F225" s="236"/>
      <c r="G225" s="237"/>
      <c r="N225" s="202"/>
    </row>
    <row r="226" spans="1:14" x14ac:dyDescent="0.3">
      <c r="A226" s="220">
        <f>'Données projet'!A249</f>
        <v>0</v>
      </c>
      <c r="B226" s="221">
        <f>'Données projet'!D249</f>
        <v>0</v>
      </c>
      <c r="C226" s="222"/>
      <c r="D226" s="219">
        <f t="shared" si="12"/>
        <v>0</v>
      </c>
      <c r="E226" s="222"/>
      <c r="F226" s="236"/>
      <c r="G226" s="237"/>
      <c r="N226" s="202"/>
    </row>
    <row r="227" spans="1:14" x14ac:dyDescent="0.3">
      <c r="A227" s="220">
        <f>'Données projet'!A250</f>
        <v>0</v>
      </c>
      <c r="B227" s="221">
        <f>'Données projet'!D250</f>
        <v>0</v>
      </c>
      <c r="C227" s="222"/>
      <c r="D227" s="219">
        <f t="shared" si="12"/>
        <v>0</v>
      </c>
      <c r="E227" s="222"/>
      <c r="F227" s="236"/>
      <c r="G227" s="237"/>
      <c r="N227" s="202"/>
    </row>
    <row r="228" spans="1:14" x14ac:dyDescent="0.3">
      <c r="A228" s="220">
        <f>'Données projet'!A251</f>
        <v>0</v>
      </c>
      <c r="B228" s="221">
        <f>'Données projet'!D251</f>
        <v>0</v>
      </c>
      <c r="C228" s="222"/>
      <c r="D228" s="219">
        <f t="shared" si="12"/>
        <v>0</v>
      </c>
      <c r="E228" s="222"/>
      <c r="F228" s="236"/>
      <c r="G228" s="237"/>
      <c r="N228" s="202"/>
    </row>
    <row r="229" spans="1:14" x14ac:dyDescent="0.3">
      <c r="A229" s="220">
        <f>'Données projet'!A252</f>
        <v>0</v>
      </c>
      <c r="B229" s="221">
        <f>'Données projet'!D252</f>
        <v>0</v>
      </c>
      <c r="C229" s="222"/>
      <c r="D229" s="219">
        <f t="shared" si="12"/>
        <v>0</v>
      </c>
      <c r="E229" s="222"/>
      <c r="F229" s="236"/>
      <c r="G229" s="237"/>
      <c r="N229" s="202"/>
    </row>
    <row r="230" spans="1:14" x14ac:dyDescent="0.3">
      <c r="A230" s="220">
        <f>'Données projet'!A253</f>
        <v>0</v>
      </c>
      <c r="B230" s="221">
        <f>'Données projet'!D253</f>
        <v>0</v>
      </c>
      <c r="C230" s="222"/>
      <c r="D230" s="219">
        <f t="shared" si="12"/>
        <v>0</v>
      </c>
      <c r="E230" s="222"/>
      <c r="F230" s="236"/>
      <c r="G230" s="237"/>
      <c r="N230" s="202"/>
    </row>
    <row r="231" spans="1:14" x14ac:dyDescent="0.3">
      <c r="A231" s="220">
        <f>'Données projet'!A254</f>
        <v>0</v>
      </c>
      <c r="B231" s="221">
        <f>'Données projet'!D254</f>
        <v>0</v>
      </c>
      <c r="C231" s="222"/>
      <c r="D231" s="219">
        <f t="shared" si="12"/>
        <v>0</v>
      </c>
      <c r="E231" s="222"/>
      <c r="F231" s="236"/>
      <c r="G231" s="237"/>
      <c r="N231" s="202"/>
    </row>
    <row r="232" spans="1:14" x14ac:dyDescent="0.3">
      <c r="A232" s="220">
        <f>'Données projet'!A255</f>
        <v>0</v>
      </c>
      <c r="B232" s="221">
        <f>'Données projet'!D255</f>
        <v>0</v>
      </c>
      <c r="C232" s="222"/>
      <c r="D232" s="219">
        <f t="shared" si="12"/>
        <v>0</v>
      </c>
      <c r="E232" s="222"/>
      <c r="F232" s="236"/>
      <c r="G232" s="237"/>
      <c r="N232" s="202"/>
    </row>
    <row r="233" spans="1:14" x14ac:dyDescent="0.3">
      <c r="A233" s="220">
        <f>'Données projet'!A256</f>
        <v>0</v>
      </c>
      <c r="B233" s="221">
        <f>'Données projet'!D256</f>
        <v>0</v>
      </c>
      <c r="C233" s="222"/>
      <c r="D233" s="219">
        <f t="shared" si="12"/>
        <v>0</v>
      </c>
      <c r="E233" s="222"/>
      <c r="F233" s="236"/>
      <c r="G233" s="237"/>
      <c r="N233" s="202"/>
    </row>
    <row r="234" spans="1:14" x14ac:dyDescent="0.3">
      <c r="A234" s="220">
        <f>'Données projet'!A257</f>
        <v>0</v>
      </c>
      <c r="B234" s="221">
        <f>'Données projet'!D257</f>
        <v>0</v>
      </c>
      <c r="C234" s="222"/>
      <c r="D234" s="219">
        <f t="shared" si="12"/>
        <v>0</v>
      </c>
      <c r="E234" s="222"/>
      <c r="F234" s="236"/>
      <c r="G234" s="237"/>
      <c r="N234" s="202"/>
    </row>
    <row r="235" spans="1:14" x14ac:dyDescent="0.3">
      <c r="A235" s="220">
        <f>'Données projet'!A258</f>
        <v>0</v>
      </c>
      <c r="B235" s="221">
        <f>'Données projet'!D258</f>
        <v>0</v>
      </c>
      <c r="C235" s="222"/>
      <c r="D235" s="219">
        <f t="shared" si="12"/>
        <v>0</v>
      </c>
      <c r="E235" s="222"/>
      <c r="F235" s="236"/>
      <c r="G235" s="237"/>
      <c r="N235" s="202"/>
    </row>
    <row r="236" spans="1:14" x14ac:dyDescent="0.3">
      <c r="A236" s="220">
        <f>'Données projet'!A259</f>
        <v>0</v>
      </c>
      <c r="B236" s="221">
        <f>'Données projet'!D259</f>
        <v>0</v>
      </c>
      <c r="C236" s="222"/>
      <c r="D236" s="219">
        <f t="shared" si="12"/>
        <v>0</v>
      </c>
      <c r="E236" s="222"/>
      <c r="F236" s="236"/>
      <c r="G236" s="237"/>
      <c r="N236" s="202"/>
    </row>
    <row r="237" spans="1:14" x14ac:dyDescent="0.3">
      <c r="A237" s="220">
        <f>'Données projet'!A260</f>
        <v>0</v>
      </c>
      <c r="B237" s="221">
        <f>'Données projet'!D260</f>
        <v>0</v>
      </c>
      <c r="C237" s="222"/>
      <c r="D237" s="219">
        <f t="shared" si="12"/>
        <v>0</v>
      </c>
      <c r="E237" s="222"/>
      <c r="F237" s="236"/>
      <c r="G237" s="237"/>
      <c r="N237" s="202"/>
    </row>
    <row r="238" spans="1:14" x14ac:dyDescent="0.3">
      <c r="A238" s="220">
        <f>'Données projet'!A261</f>
        <v>0</v>
      </c>
      <c r="B238" s="221">
        <f>'Données projet'!D261</f>
        <v>0</v>
      </c>
      <c r="C238" s="222"/>
      <c r="D238" s="219">
        <f t="shared" si="12"/>
        <v>0</v>
      </c>
      <c r="E238" s="222"/>
      <c r="F238" s="236"/>
      <c r="G238" s="237"/>
      <c r="N238" s="202"/>
    </row>
    <row r="239" spans="1:14" x14ac:dyDescent="0.3">
      <c r="A239" s="220">
        <f>'Données projet'!A262</f>
        <v>0</v>
      </c>
      <c r="B239" s="221">
        <f>'Données projet'!D262</f>
        <v>0</v>
      </c>
      <c r="C239" s="222"/>
      <c r="D239" s="219">
        <f t="shared" si="12"/>
        <v>0</v>
      </c>
      <c r="E239" s="222"/>
      <c r="F239" s="236"/>
      <c r="G239" s="237"/>
      <c r="N239" s="202"/>
    </row>
    <row r="240" spans="1:14" x14ac:dyDescent="0.3">
      <c r="A240" s="220">
        <f>'Données projet'!A263</f>
        <v>0</v>
      </c>
      <c r="B240" s="221">
        <f>'Données projet'!D263</f>
        <v>0</v>
      </c>
      <c r="C240" s="222"/>
      <c r="D240" s="219">
        <f t="shared" si="12"/>
        <v>0</v>
      </c>
      <c r="E240" s="222"/>
      <c r="F240" s="236"/>
      <c r="G240" s="237"/>
      <c r="N240" s="202"/>
    </row>
    <row r="241" spans="1:14" x14ac:dyDescent="0.3">
      <c r="F241" s="200"/>
      <c r="G241" s="110"/>
      <c r="N241" s="202"/>
    </row>
    <row r="242" spans="1:14" x14ac:dyDescent="0.3">
      <c r="F242" s="200"/>
      <c r="G242" s="110"/>
      <c r="N242" s="202"/>
    </row>
    <row r="243" spans="1:14" x14ac:dyDescent="0.3">
      <c r="A243" s="49" t="s">
        <v>174</v>
      </c>
      <c r="B243" s="212" t="str">
        <f>IF('Données projet'!$B$18="","",'Données projet'!$B$18)</f>
        <v/>
      </c>
      <c r="F243" s="200"/>
      <c r="G243" s="110"/>
      <c r="N243" s="202"/>
    </row>
    <row r="244" spans="1:14" x14ac:dyDescent="0.3">
      <c r="A244" s="49"/>
      <c r="F244" s="200"/>
      <c r="G244" s="110"/>
      <c r="N244" s="202"/>
    </row>
    <row r="245" spans="1:14" x14ac:dyDescent="0.3">
      <c r="A245" s="39" t="s">
        <v>180</v>
      </c>
      <c r="B245" s="51" t="s">
        <v>256</v>
      </c>
      <c r="C245" s="51" t="s">
        <v>255</v>
      </c>
      <c r="D245" s="39" t="s">
        <v>252</v>
      </c>
      <c r="E245" s="39" t="s">
        <v>288</v>
      </c>
      <c r="F245" s="235"/>
      <c r="G245" s="216"/>
      <c r="N245" s="202"/>
    </row>
    <row r="246" spans="1:14" x14ac:dyDescent="0.3">
      <c r="A246" s="220">
        <f>'Données projet'!A270</f>
        <v>0</v>
      </c>
      <c r="B246" s="221">
        <f>'Données projet'!D270</f>
        <v>0</v>
      </c>
      <c r="C246" s="204"/>
      <c r="D246" s="223">
        <f>B246*C246</f>
        <v>0</v>
      </c>
      <c r="E246" s="222"/>
      <c r="F246" s="225"/>
      <c r="G246" s="224"/>
      <c r="N246" s="202"/>
    </row>
    <row r="247" spans="1:14" x14ac:dyDescent="0.3">
      <c r="A247" s="220">
        <f>'Données projet'!A271</f>
        <v>0</v>
      </c>
      <c r="B247" s="221">
        <f>'Données projet'!D271</f>
        <v>0</v>
      </c>
      <c r="C247" s="204"/>
      <c r="D247" s="223">
        <f t="shared" ref="D247:D265" si="13">B247*C247</f>
        <v>0</v>
      </c>
      <c r="E247" s="222"/>
      <c r="F247" s="225"/>
      <c r="G247" s="224"/>
      <c r="N247" s="202"/>
    </row>
    <row r="248" spans="1:14" x14ac:dyDescent="0.3">
      <c r="A248" s="220">
        <f>'Données projet'!A272</f>
        <v>0</v>
      </c>
      <c r="B248" s="221">
        <f>'Données projet'!D272</f>
        <v>0</v>
      </c>
      <c r="C248" s="204"/>
      <c r="D248" s="223">
        <f t="shared" si="13"/>
        <v>0</v>
      </c>
      <c r="E248" s="222"/>
      <c r="F248" s="225"/>
      <c r="G248" s="224"/>
      <c r="N248" s="202"/>
    </row>
    <row r="249" spans="1:14" x14ac:dyDescent="0.3">
      <c r="A249" s="220">
        <f>'Données projet'!A273</f>
        <v>0</v>
      </c>
      <c r="B249" s="221">
        <f>'Données projet'!D273</f>
        <v>0</v>
      </c>
      <c r="C249" s="204"/>
      <c r="D249" s="223">
        <f t="shared" si="13"/>
        <v>0</v>
      </c>
      <c r="E249" s="222"/>
      <c r="F249" s="225"/>
      <c r="G249" s="224"/>
      <c r="N249" s="202"/>
    </row>
    <row r="250" spans="1:14" x14ac:dyDescent="0.3">
      <c r="A250" s="220">
        <f>'Données projet'!A274</f>
        <v>0</v>
      </c>
      <c r="B250" s="221">
        <f>'Données projet'!D274</f>
        <v>0</v>
      </c>
      <c r="C250" s="204"/>
      <c r="D250" s="223">
        <f t="shared" si="13"/>
        <v>0</v>
      </c>
      <c r="E250" s="222"/>
      <c r="F250" s="225"/>
      <c r="G250" s="224"/>
      <c r="N250" s="202"/>
    </row>
    <row r="251" spans="1:14" x14ac:dyDescent="0.3">
      <c r="A251" s="220">
        <f>'Données projet'!A275</f>
        <v>0</v>
      </c>
      <c r="B251" s="221">
        <f>'Données projet'!D275</f>
        <v>0</v>
      </c>
      <c r="C251" s="204"/>
      <c r="D251" s="223">
        <f t="shared" si="13"/>
        <v>0</v>
      </c>
      <c r="E251" s="222"/>
      <c r="F251" s="225"/>
      <c r="G251" s="224"/>
      <c r="N251" s="202"/>
    </row>
    <row r="252" spans="1:14" x14ac:dyDescent="0.3">
      <c r="A252" s="220">
        <f>'Données projet'!A276</f>
        <v>0</v>
      </c>
      <c r="B252" s="221">
        <f>'Données projet'!D276</f>
        <v>0</v>
      </c>
      <c r="C252" s="204"/>
      <c r="D252" s="223">
        <f t="shared" si="13"/>
        <v>0</v>
      </c>
      <c r="E252" s="222"/>
      <c r="F252" s="225"/>
      <c r="G252" s="224"/>
      <c r="N252" s="202"/>
    </row>
    <row r="253" spans="1:14" x14ac:dyDescent="0.3">
      <c r="A253" s="220">
        <f>'Données projet'!A277</f>
        <v>0</v>
      </c>
      <c r="B253" s="221">
        <f>'Données projet'!D277</f>
        <v>0</v>
      </c>
      <c r="C253" s="204"/>
      <c r="D253" s="223">
        <f t="shared" si="13"/>
        <v>0</v>
      </c>
      <c r="E253" s="222"/>
      <c r="F253" s="225"/>
      <c r="G253" s="224"/>
      <c r="N253" s="202"/>
    </row>
    <row r="254" spans="1:14" x14ac:dyDescent="0.3">
      <c r="A254" s="220">
        <f>'Données projet'!A278</f>
        <v>0</v>
      </c>
      <c r="B254" s="221">
        <f>'Données projet'!D278</f>
        <v>0</v>
      </c>
      <c r="C254" s="204"/>
      <c r="D254" s="223">
        <f t="shared" si="13"/>
        <v>0</v>
      </c>
      <c r="E254" s="222"/>
      <c r="F254" s="225"/>
      <c r="G254" s="224"/>
      <c r="N254" s="202"/>
    </row>
    <row r="255" spans="1:14" x14ac:dyDescent="0.3">
      <c r="A255" s="220">
        <f>'Données projet'!A279</f>
        <v>0</v>
      </c>
      <c r="B255" s="221">
        <f>'Données projet'!D279</f>
        <v>0</v>
      </c>
      <c r="C255" s="204"/>
      <c r="D255" s="223">
        <f t="shared" si="13"/>
        <v>0</v>
      </c>
      <c r="E255" s="222"/>
      <c r="F255" s="225"/>
      <c r="G255" s="224"/>
      <c r="N255" s="202"/>
    </row>
    <row r="256" spans="1:14" x14ac:dyDescent="0.3">
      <c r="A256" s="220">
        <f>'Données projet'!A280</f>
        <v>0</v>
      </c>
      <c r="B256" s="221">
        <f>'Données projet'!D280</f>
        <v>0</v>
      </c>
      <c r="C256" s="204"/>
      <c r="D256" s="223">
        <f t="shared" si="13"/>
        <v>0</v>
      </c>
      <c r="E256" s="222"/>
      <c r="F256" s="225"/>
      <c r="G256" s="224"/>
      <c r="N256" s="202"/>
    </row>
    <row r="257" spans="1:14" x14ac:dyDescent="0.3">
      <c r="A257" s="220">
        <f>'Données projet'!A281</f>
        <v>0</v>
      </c>
      <c r="B257" s="221">
        <f>'Données projet'!D281</f>
        <v>0</v>
      </c>
      <c r="C257" s="204"/>
      <c r="D257" s="223">
        <f t="shared" si="13"/>
        <v>0</v>
      </c>
      <c r="E257" s="222"/>
      <c r="F257" s="225"/>
      <c r="G257" s="224"/>
      <c r="N257" s="202"/>
    </row>
    <row r="258" spans="1:14" x14ac:dyDescent="0.3">
      <c r="A258" s="220">
        <f>'Données projet'!A282</f>
        <v>0</v>
      </c>
      <c r="B258" s="221">
        <f>'Données projet'!D282</f>
        <v>0</v>
      </c>
      <c r="C258" s="204"/>
      <c r="D258" s="223">
        <f t="shared" si="13"/>
        <v>0</v>
      </c>
      <c r="E258" s="222"/>
      <c r="F258" s="225"/>
      <c r="G258" s="224"/>
      <c r="N258" s="202"/>
    </row>
    <row r="259" spans="1:14" x14ac:dyDescent="0.3">
      <c r="A259" s="220">
        <f>'Données projet'!A283</f>
        <v>0</v>
      </c>
      <c r="B259" s="221">
        <f>'Données projet'!D283</f>
        <v>0</v>
      </c>
      <c r="C259" s="204"/>
      <c r="D259" s="223">
        <f t="shared" si="13"/>
        <v>0</v>
      </c>
      <c r="E259" s="222"/>
      <c r="F259" s="225"/>
      <c r="G259" s="224"/>
      <c r="N259" s="202"/>
    </row>
    <row r="260" spans="1:14" x14ac:dyDescent="0.3">
      <c r="A260" s="220">
        <f>'Données projet'!A284</f>
        <v>0</v>
      </c>
      <c r="B260" s="221">
        <f>'Données projet'!D284</f>
        <v>0</v>
      </c>
      <c r="C260" s="204"/>
      <c r="D260" s="223">
        <f t="shared" si="13"/>
        <v>0</v>
      </c>
      <c r="E260" s="222"/>
      <c r="F260" s="225"/>
      <c r="G260" s="224"/>
      <c r="N260" s="202"/>
    </row>
    <row r="261" spans="1:14" x14ac:dyDescent="0.3">
      <c r="A261" s="220">
        <f>'Données projet'!A285</f>
        <v>0</v>
      </c>
      <c r="B261" s="221">
        <f>'Données projet'!D285</f>
        <v>0</v>
      </c>
      <c r="C261" s="204"/>
      <c r="D261" s="223">
        <f t="shared" si="13"/>
        <v>0</v>
      </c>
      <c r="E261" s="222"/>
      <c r="F261" s="225"/>
      <c r="G261" s="224"/>
      <c r="N261" s="202"/>
    </row>
    <row r="262" spans="1:14" x14ac:dyDescent="0.3">
      <c r="A262" s="220">
        <f>'Données projet'!A286</f>
        <v>0</v>
      </c>
      <c r="B262" s="221">
        <f>'Données projet'!D286</f>
        <v>0</v>
      </c>
      <c r="C262" s="204"/>
      <c r="D262" s="223">
        <f t="shared" si="13"/>
        <v>0</v>
      </c>
      <c r="E262" s="222"/>
      <c r="F262" s="225"/>
      <c r="G262" s="224"/>
      <c r="N262" s="202"/>
    </row>
    <row r="263" spans="1:14" x14ac:dyDescent="0.3">
      <c r="A263" s="220">
        <f>'Données projet'!A287</f>
        <v>0</v>
      </c>
      <c r="B263" s="221">
        <f>'Données projet'!D287</f>
        <v>0</v>
      </c>
      <c r="C263" s="204"/>
      <c r="D263" s="223">
        <f t="shared" si="13"/>
        <v>0</v>
      </c>
      <c r="E263" s="222"/>
      <c r="F263" s="225"/>
      <c r="G263" s="224"/>
      <c r="N263" s="202"/>
    </row>
    <row r="264" spans="1:14" x14ac:dyDescent="0.3">
      <c r="A264" s="220">
        <f>'Données projet'!A288</f>
        <v>0</v>
      </c>
      <c r="B264" s="221">
        <f>'Données projet'!D288</f>
        <v>0</v>
      </c>
      <c r="C264" s="204"/>
      <c r="D264" s="223">
        <f t="shared" si="13"/>
        <v>0</v>
      </c>
      <c r="E264" s="222"/>
      <c r="F264" s="225"/>
      <c r="G264" s="224"/>
      <c r="N264" s="202"/>
    </row>
    <row r="265" spans="1:14" x14ac:dyDescent="0.3">
      <c r="A265" s="220">
        <f>'Données projet'!A289</f>
        <v>0</v>
      </c>
      <c r="B265" s="221">
        <f>'Données projet'!D289</f>
        <v>0</v>
      </c>
      <c r="C265" s="239"/>
      <c r="D265" s="223">
        <f t="shared" si="13"/>
        <v>0</v>
      </c>
      <c r="E265" s="222"/>
      <c r="F265" s="225"/>
      <c r="G265" s="224"/>
      <c r="N265" s="202"/>
    </row>
  </sheetData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2021-08-12T08:08:54Z</dcterms:modified>
</cp:coreProperties>
</file>